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omments3.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07"/>
  <workbookPr defaultThemeVersion="166925"/>
  <mc:AlternateContent xmlns:mc="http://schemas.openxmlformats.org/markup-compatibility/2006">
    <mc:Choice Requires="x15">
      <x15ac:absPath xmlns:x15ac="http://schemas.microsoft.com/office/spreadsheetml/2010/11/ac" url="https://iphangovbr-my.sharepoint.com/personal/thiago_trindade_iphan_gov_br/Documents/COSOL/Tabelas/"/>
    </mc:Choice>
  </mc:AlternateContent>
  <xr:revisionPtr revIDLastSave="0" documentId="8_{82F857E8-8163-4089-AC6B-6EDF2849B80D}" xr6:coauthVersionLast="47" xr6:coauthVersionMax="47" xr10:uidLastSave="{00000000-0000-0000-0000-000000000000}"/>
  <bookViews>
    <workbookView xWindow="-120" yWindow="-120" windowWidth="20730" windowHeight="11040" firstSheet="5" activeTab="5" xr2:uid="{CF8F3ABD-96BF-4447-B58A-986AAC2D6FE8}"/>
  </bookViews>
  <sheets>
    <sheet name="Fiscalização" sheetId="4" r:id="rId1"/>
    <sheet name="Outras" sheetId="3" r:id="rId2"/>
    <sheet name="Alteração" sheetId="7" r:id="rId3"/>
    <sheet name="Graf" sheetId="8" r:id="rId4"/>
    <sheet name="Apoio" sheetId="2" r:id="rId5"/>
    <sheet name="CNIGP" sheetId="1" r:id="rId6"/>
    <sheet name="Planilha1" sheetId="9" r:id="rId7"/>
    <sheet name="Fora" sheetId="6" r:id="rId8"/>
    <sheet name="Excluídas" sheetId="5" r:id="rId9"/>
  </sheets>
  <externalReferences>
    <externalReference r:id="rId10"/>
    <externalReference r:id="rId11"/>
  </externalReferences>
  <definedNames>
    <definedName name="_xlnm._FilterDatabase" localSheetId="2" hidden="1">Alteração!$A$1:$H$14</definedName>
    <definedName name="_xlnm._FilterDatabase" localSheetId="7" hidden="1">Fora!$A$1:$S$49</definedName>
    <definedName name="_xlnm._FilterDatabase" localSheetId="8" hidden="1">Excluídas!$A$1:$H$107</definedName>
    <definedName name="_xlnm._FilterDatabase" localSheetId="1" hidden="1">Outras!$A$1:$AD$1</definedName>
    <definedName name="_xlnm._FilterDatabase" localSheetId="0" hidden="1">Fiscalização!$A$1:$AC$1</definedName>
    <definedName name="_xlnm._FilterDatabase" localSheetId="5" hidden="1">CNIGP!$A$2:$AF$2</definedName>
    <definedName name="_Hlk35350036" localSheetId="1">[1]Fiscalização!$I$182</definedName>
    <definedName name="_Hlk35350099" localSheetId="1">[1]Fiscalização!#REF!</definedName>
    <definedName name="Z_28299E01_4D35_4620_B632_A9AE2BCDC305_.wvu.FilterData" localSheetId="2" hidden="1">Alteração!$A$1:$H$14</definedName>
    <definedName name="Z_28299E01_4D35_4620_B632_A9AE2BCDC305_.wvu.FilterData" localSheetId="5" hidden="1">CNIGP!$B$2:$AA$287</definedName>
    <definedName name="Z_28299E01_4D35_4620_B632_A9AE2BCDC305_.wvu.FilterData" localSheetId="8" hidden="1">Excluídas!$A$1:$H$79</definedName>
    <definedName name="Z_65B1359E_8D0F_4D46_A181_D1137F2BD2F1_.wvu.FilterData" localSheetId="5" hidden="1">CNIGP!$C$2:$C$287</definedName>
    <definedName name="Z_C039F0C3_59D9_40D8_A498_88060F81EE3C_.wvu.FilterData" localSheetId="2" hidden="1">Alteração!$A$1:$H$14</definedName>
    <definedName name="Z_C039F0C3_59D9_40D8_A498_88060F81EE3C_.wvu.FilterData" localSheetId="5" hidden="1">CNIGP!$B$2:$Z$287</definedName>
    <definedName name="Z_C039F0C3_59D9_40D8_A498_88060F81EE3C_.wvu.FilterData" localSheetId="8" hidden="1">Excluídas!$A$1:$H$79</definedName>
    <definedName name="Z_D2EB5E33_7B90_4036_BF8D_7FAD8D5D3C5C_.wvu.FilterData" localSheetId="2" hidden="1">Alteração!$A$1:$H$14</definedName>
    <definedName name="Z_D2EB5E33_7B90_4036_BF8D_7FAD8D5D3C5C_.wvu.FilterData" localSheetId="5" hidden="1">CNIGP!$B$2:$AA$287</definedName>
    <definedName name="Z_D2EB5E33_7B90_4036_BF8D_7FAD8D5D3C5C_.wvu.FilterData" localSheetId="8" hidden="1">Excluídas!$A$1:$Z$79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05" i="1" l="1"/>
  <c r="B10" i="1"/>
  <c r="B202" i="1"/>
  <c r="B228" i="1"/>
  <c r="B45" i="1"/>
  <c r="B208" i="1"/>
  <c r="B122" i="1"/>
  <c r="B3" i="1"/>
  <c r="B93" i="1"/>
  <c r="B30" i="1"/>
  <c r="B110" i="1"/>
  <c r="B51" i="1"/>
  <c r="B96" i="1"/>
  <c r="B88" i="1"/>
  <c r="B139" i="1"/>
  <c r="B105" i="1"/>
  <c r="B43" i="1"/>
  <c r="U1436" i="3"/>
  <c r="U1435" i="3"/>
  <c r="Y1433" i="3"/>
  <c r="Y1417" i="3"/>
  <c r="Y1413" i="3"/>
  <c r="Y1403" i="3"/>
  <c r="D342" i="4"/>
  <c r="X1397" i="3"/>
  <c r="D340" i="4"/>
  <c r="U1357" i="3"/>
  <c r="U1355" i="3"/>
  <c r="Y1207" i="3"/>
  <c r="C1297" i="3"/>
  <c r="C1284" i="3"/>
  <c r="U1284" i="3"/>
  <c r="X1284" i="3"/>
  <c r="Y1284" i="3" s="1"/>
  <c r="B134" i="1"/>
  <c r="Y1178" i="3"/>
  <c r="C1301" i="3"/>
  <c r="U1301" i="3"/>
  <c r="X1301" i="3"/>
  <c r="Y1301" i="3"/>
  <c r="C1302" i="3"/>
  <c r="U1302" i="3"/>
  <c r="X1302" i="3"/>
  <c r="Y1302" i="3"/>
  <c r="C1303" i="3"/>
  <c r="U1303" i="3"/>
  <c r="X1303" i="3"/>
  <c r="Y1303" i="3"/>
  <c r="C1304" i="3"/>
  <c r="U1304" i="3"/>
  <c r="X1304" i="3"/>
  <c r="Y1304" i="3" s="1"/>
  <c r="C1305" i="3"/>
  <c r="U1305" i="3"/>
  <c r="X1305" i="3"/>
  <c r="Y1305" i="3"/>
  <c r="C1306" i="3"/>
  <c r="U1306" i="3"/>
  <c r="X1306" i="3"/>
  <c r="Y1306" i="3"/>
  <c r="C1307" i="3"/>
  <c r="U1307" i="3"/>
  <c r="X1307" i="3"/>
  <c r="Y1307" i="3" s="1"/>
  <c r="C1308" i="3"/>
  <c r="U1308" i="3"/>
  <c r="X1308" i="3"/>
  <c r="Y1308" i="3" s="1"/>
  <c r="C1309" i="3"/>
  <c r="U1309" i="3"/>
  <c r="X1309" i="3"/>
  <c r="Y1309" i="3" s="1"/>
  <c r="C1310" i="3"/>
  <c r="U1310" i="3"/>
  <c r="X1310" i="3"/>
  <c r="Y1310" i="3" s="1"/>
  <c r="C1311" i="3"/>
  <c r="U1311" i="3"/>
  <c r="X1311" i="3"/>
  <c r="Y1311" i="3" s="1"/>
  <c r="C1312" i="3"/>
  <c r="U1312" i="3"/>
  <c r="X1312" i="3"/>
  <c r="Y1312" i="3" s="1"/>
  <c r="C1313" i="3"/>
  <c r="U1313" i="3"/>
  <c r="X1313" i="3"/>
  <c r="Y1313" i="3" s="1"/>
  <c r="C1314" i="3"/>
  <c r="U1314" i="3"/>
  <c r="X1314" i="3"/>
  <c r="Y1314" i="3" s="1"/>
  <c r="C1315" i="3"/>
  <c r="U1315" i="3"/>
  <c r="X1315" i="3"/>
  <c r="Y1315" i="3" s="1"/>
  <c r="C1316" i="3"/>
  <c r="U1316" i="3"/>
  <c r="X1316" i="3"/>
  <c r="Y1316" i="3" s="1"/>
  <c r="C1317" i="3"/>
  <c r="U1317" i="3"/>
  <c r="X1317" i="3"/>
  <c r="Y1317" i="3" s="1"/>
  <c r="C1318" i="3"/>
  <c r="U1318" i="3"/>
  <c r="X1318" i="3"/>
  <c r="Y1318" i="3" s="1"/>
  <c r="C1319" i="3"/>
  <c r="U1319" i="3"/>
  <c r="X1319" i="3"/>
  <c r="Y1319" i="3" s="1"/>
  <c r="C1320" i="3"/>
  <c r="U1320" i="3"/>
  <c r="X1320" i="3"/>
  <c r="Y1320" i="3" s="1"/>
  <c r="C1321" i="3"/>
  <c r="U1321" i="3"/>
  <c r="X1321" i="3"/>
  <c r="Y1321" i="3" s="1"/>
  <c r="C1322" i="3"/>
  <c r="U1322" i="3"/>
  <c r="X1322" i="3"/>
  <c r="Y1322" i="3" s="1"/>
  <c r="C1323" i="3"/>
  <c r="U1323" i="3"/>
  <c r="X1323" i="3"/>
  <c r="Y1323" i="3" s="1"/>
  <c r="C1324" i="3"/>
  <c r="U1324" i="3"/>
  <c r="X1324" i="3"/>
  <c r="Y1324" i="3" s="1"/>
  <c r="C1325" i="3"/>
  <c r="U1325" i="3"/>
  <c r="X1325" i="3"/>
  <c r="Y1325" i="3" s="1"/>
  <c r="C1326" i="3"/>
  <c r="U1326" i="3"/>
  <c r="X1326" i="3"/>
  <c r="Y1326" i="3"/>
  <c r="C1327" i="3"/>
  <c r="U1327" i="3"/>
  <c r="X1327" i="3"/>
  <c r="Y1327" i="3" s="1"/>
  <c r="C1328" i="3"/>
  <c r="U1328" i="3"/>
  <c r="X1328" i="3"/>
  <c r="Y1328" i="3" s="1"/>
  <c r="C1329" i="3"/>
  <c r="U1329" i="3"/>
  <c r="X1329" i="3"/>
  <c r="Y1329" i="3" s="1"/>
  <c r="C1330" i="3"/>
  <c r="U1330" i="3"/>
  <c r="X1330" i="3"/>
  <c r="Y1330" i="3" s="1"/>
  <c r="C1331" i="3"/>
  <c r="U1331" i="3"/>
  <c r="X1331" i="3"/>
  <c r="Y1331" i="3" s="1"/>
  <c r="C1332" i="3"/>
  <c r="U1332" i="3"/>
  <c r="X1332" i="3"/>
  <c r="Y1332" i="3" s="1"/>
  <c r="C1333" i="3"/>
  <c r="U1333" i="3"/>
  <c r="X1333" i="3"/>
  <c r="Y1333" i="3" s="1"/>
  <c r="C1334" i="3"/>
  <c r="U1334" i="3"/>
  <c r="X1334" i="3"/>
  <c r="Y1334" i="3" s="1"/>
  <c r="C1335" i="3"/>
  <c r="U1335" i="3"/>
  <c r="X1335" i="3"/>
  <c r="Y1335" i="3" s="1"/>
  <c r="C1336" i="3"/>
  <c r="U1336" i="3"/>
  <c r="X1336" i="3"/>
  <c r="Y1336" i="3" s="1"/>
  <c r="C1337" i="3"/>
  <c r="U1337" i="3"/>
  <c r="X1337" i="3"/>
  <c r="Y1337" i="3" s="1"/>
  <c r="C1338" i="3"/>
  <c r="U1338" i="3"/>
  <c r="X1338" i="3"/>
  <c r="Y1338" i="3" s="1"/>
  <c r="C1339" i="3"/>
  <c r="U1339" i="3"/>
  <c r="X1339" i="3"/>
  <c r="Y1339" i="3" s="1"/>
  <c r="C1340" i="3"/>
  <c r="U1340" i="3"/>
  <c r="X1340" i="3"/>
  <c r="Y1340" i="3" s="1"/>
  <c r="C1341" i="3"/>
  <c r="U1341" i="3"/>
  <c r="X1341" i="3"/>
  <c r="Y1341" i="3" s="1"/>
  <c r="C1342" i="3"/>
  <c r="U1342" i="3"/>
  <c r="X1342" i="3"/>
  <c r="Y1342" i="3" s="1"/>
  <c r="C1343" i="3"/>
  <c r="U1343" i="3"/>
  <c r="X1343" i="3"/>
  <c r="Y1343" i="3" s="1"/>
  <c r="C1344" i="3"/>
  <c r="U1344" i="3"/>
  <c r="X1344" i="3"/>
  <c r="Y1344" i="3" s="1"/>
  <c r="C1345" i="3"/>
  <c r="U1345" i="3"/>
  <c r="X1345" i="3"/>
  <c r="Y1345" i="3" s="1"/>
  <c r="C1346" i="3"/>
  <c r="U1346" i="3"/>
  <c r="X1346" i="3"/>
  <c r="Y1346" i="3" s="1"/>
  <c r="C1347" i="3"/>
  <c r="U1347" i="3"/>
  <c r="X1347" i="3"/>
  <c r="Y1347" i="3" s="1"/>
  <c r="C1348" i="3"/>
  <c r="U1348" i="3"/>
  <c r="X1348" i="3"/>
  <c r="Y1348" i="3" s="1"/>
  <c r="C1349" i="3"/>
  <c r="U1349" i="3"/>
  <c r="X1349" i="3"/>
  <c r="Y1349" i="3" s="1"/>
  <c r="C1350" i="3"/>
  <c r="U1350" i="3"/>
  <c r="X1350" i="3"/>
  <c r="Y1350" i="3" s="1"/>
  <c r="C1351" i="3"/>
  <c r="U1351" i="3"/>
  <c r="X1351" i="3"/>
  <c r="Y1351" i="3" s="1"/>
  <c r="C1352" i="3"/>
  <c r="U1352" i="3"/>
  <c r="X1352" i="3"/>
  <c r="Y1352" i="3" s="1"/>
  <c r="C1353" i="3"/>
  <c r="U1353" i="3"/>
  <c r="X1353" i="3"/>
  <c r="Y1353" i="3" s="1"/>
  <c r="C1354" i="3"/>
  <c r="U1354" i="3"/>
  <c r="X1354" i="3"/>
  <c r="Y1354" i="3" s="1"/>
  <c r="C1355" i="3"/>
  <c r="X1355" i="3"/>
  <c r="Y1355" i="3" s="1"/>
  <c r="C1356" i="3"/>
  <c r="U1356" i="3"/>
  <c r="X1356" i="3"/>
  <c r="Y1356" i="3" s="1"/>
  <c r="C1357" i="3"/>
  <c r="X1357" i="3"/>
  <c r="Y1357" i="3" s="1"/>
  <c r="C1358" i="3"/>
  <c r="U1358" i="3"/>
  <c r="X1358" i="3"/>
  <c r="Y1358" i="3" s="1"/>
  <c r="C1359" i="3"/>
  <c r="U1359" i="3"/>
  <c r="X1359" i="3"/>
  <c r="Y1359" i="3" s="1"/>
  <c r="C1360" i="3"/>
  <c r="U1360" i="3"/>
  <c r="X1360" i="3"/>
  <c r="Y1360" i="3" s="1"/>
  <c r="C1361" i="3"/>
  <c r="U1361" i="3"/>
  <c r="X1361" i="3"/>
  <c r="Y1361" i="3" s="1"/>
  <c r="C1362" i="3"/>
  <c r="U1362" i="3"/>
  <c r="X1362" i="3"/>
  <c r="Y1362" i="3"/>
  <c r="C1363" i="3"/>
  <c r="U1363" i="3"/>
  <c r="X1363" i="3"/>
  <c r="Y1363" i="3" s="1"/>
  <c r="C1364" i="3"/>
  <c r="U1364" i="3"/>
  <c r="X1364" i="3"/>
  <c r="Y1364" i="3" s="1"/>
  <c r="C1365" i="3"/>
  <c r="U1365" i="3"/>
  <c r="X1365" i="3"/>
  <c r="Y1365" i="3" s="1"/>
  <c r="C1366" i="3"/>
  <c r="U1366" i="3"/>
  <c r="X1366" i="3"/>
  <c r="Y1366" i="3" s="1"/>
  <c r="C1367" i="3"/>
  <c r="U1367" i="3"/>
  <c r="X1367" i="3"/>
  <c r="Y1367" i="3" s="1"/>
  <c r="C1368" i="3"/>
  <c r="U1368" i="3"/>
  <c r="X1368" i="3"/>
  <c r="Y1368" i="3" s="1"/>
  <c r="C1369" i="3"/>
  <c r="U1369" i="3"/>
  <c r="X1369" i="3"/>
  <c r="Y1369" i="3" s="1"/>
  <c r="C1370" i="3"/>
  <c r="U1370" i="3"/>
  <c r="X1370" i="3"/>
  <c r="Y1370" i="3" s="1"/>
  <c r="C1371" i="3"/>
  <c r="U1371" i="3"/>
  <c r="X1371" i="3"/>
  <c r="Y1371" i="3" s="1"/>
  <c r="C1372" i="3"/>
  <c r="U1372" i="3"/>
  <c r="X1372" i="3"/>
  <c r="Y1372" i="3" s="1"/>
  <c r="C1373" i="3"/>
  <c r="U1373" i="3"/>
  <c r="X1373" i="3"/>
  <c r="Y1373" i="3" s="1"/>
  <c r="C1374" i="3"/>
  <c r="U1374" i="3"/>
  <c r="X1374" i="3"/>
  <c r="Y1374" i="3" s="1"/>
  <c r="C1375" i="3"/>
  <c r="U1375" i="3"/>
  <c r="X1375" i="3"/>
  <c r="Y1375" i="3" s="1"/>
  <c r="C1376" i="3"/>
  <c r="U1376" i="3"/>
  <c r="X1376" i="3"/>
  <c r="Y1376" i="3" s="1"/>
  <c r="C1377" i="3"/>
  <c r="U1377" i="3"/>
  <c r="X1377" i="3"/>
  <c r="Y1377" i="3" s="1"/>
  <c r="C1378" i="3"/>
  <c r="U1378" i="3"/>
  <c r="X1378" i="3"/>
  <c r="Y1378" i="3" s="1"/>
  <c r="C1379" i="3"/>
  <c r="U1379" i="3"/>
  <c r="X1379" i="3"/>
  <c r="Y1379" i="3" s="1"/>
  <c r="C1380" i="3"/>
  <c r="U1380" i="3"/>
  <c r="X1380" i="3"/>
  <c r="Y1380" i="3" s="1"/>
  <c r="C1381" i="3"/>
  <c r="U1381" i="3"/>
  <c r="X1381" i="3"/>
  <c r="Y1381" i="3" s="1"/>
  <c r="C1382" i="3"/>
  <c r="U1382" i="3"/>
  <c r="X1382" i="3"/>
  <c r="Y1382" i="3" s="1"/>
  <c r="C1383" i="3"/>
  <c r="U1383" i="3"/>
  <c r="X1383" i="3"/>
  <c r="Y1383" i="3" s="1"/>
  <c r="C1384" i="3"/>
  <c r="U1384" i="3"/>
  <c r="X1384" i="3"/>
  <c r="Y1384" i="3" s="1"/>
  <c r="C1385" i="3"/>
  <c r="U1385" i="3"/>
  <c r="X1385" i="3"/>
  <c r="Y1385" i="3" s="1"/>
  <c r="C1386" i="3"/>
  <c r="U1386" i="3"/>
  <c r="X1386" i="3"/>
  <c r="Y1386" i="3" s="1"/>
  <c r="C1387" i="3"/>
  <c r="U1387" i="3"/>
  <c r="X1387" i="3"/>
  <c r="Y1387" i="3" s="1"/>
  <c r="C1388" i="3"/>
  <c r="U1388" i="3"/>
  <c r="X1388" i="3"/>
  <c r="Y1388" i="3" s="1"/>
  <c r="C1389" i="3"/>
  <c r="U1389" i="3"/>
  <c r="X1389" i="3"/>
  <c r="Y1389" i="3" s="1"/>
  <c r="C1390" i="3"/>
  <c r="U1390" i="3"/>
  <c r="X1390" i="3"/>
  <c r="Y1390" i="3" s="1"/>
  <c r="C1391" i="3"/>
  <c r="U1391" i="3"/>
  <c r="X1391" i="3"/>
  <c r="Y1391" i="3" s="1"/>
  <c r="C1392" i="3"/>
  <c r="U1392" i="3"/>
  <c r="X1392" i="3"/>
  <c r="Y1392" i="3" s="1"/>
  <c r="C1393" i="3"/>
  <c r="U1393" i="3"/>
  <c r="X1393" i="3"/>
  <c r="Y1393" i="3" s="1"/>
  <c r="C1394" i="3"/>
  <c r="U1394" i="3"/>
  <c r="X1394" i="3"/>
  <c r="Y1394" i="3" s="1"/>
  <c r="C1395" i="3"/>
  <c r="U1395" i="3"/>
  <c r="X1395" i="3"/>
  <c r="Y1395" i="3" s="1"/>
  <c r="C1396" i="3"/>
  <c r="U1396" i="3"/>
  <c r="X1396" i="3"/>
  <c r="Y1396" i="3"/>
  <c r="C1397" i="3"/>
  <c r="U1397" i="3"/>
  <c r="Y1397" i="3"/>
  <c r="C1398" i="3"/>
  <c r="U1398" i="3"/>
  <c r="X1398" i="3"/>
  <c r="Y1398" i="3" s="1"/>
  <c r="C1399" i="3"/>
  <c r="U1399" i="3"/>
  <c r="X1399" i="3"/>
  <c r="Y1399" i="3" s="1"/>
  <c r="C1400" i="3"/>
  <c r="U1400" i="3"/>
  <c r="X1400" i="3"/>
  <c r="Y1400" i="3" s="1"/>
  <c r="C1401" i="3"/>
  <c r="U1401" i="3"/>
  <c r="X1401" i="3"/>
  <c r="Y1401" i="3" s="1"/>
  <c r="C1402" i="3"/>
  <c r="U1402" i="3"/>
  <c r="X1402" i="3"/>
  <c r="Y1402" i="3" s="1"/>
  <c r="C1403" i="3"/>
  <c r="U1403" i="3"/>
  <c r="X1403" i="3"/>
  <c r="C1404" i="3"/>
  <c r="U1404" i="3"/>
  <c r="X1404" i="3"/>
  <c r="Y1404" i="3" s="1"/>
  <c r="C1405" i="3"/>
  <c r="U1405" i="3"/>
  <c r="X1405" i="3"/>
  <c r="Y1405" i="3" s="1"/>
  <c r="C1406" i="3"/>
  <c r="U1406" i="3"/>
  <c r="X1406" i="3"/>
  <c r="Y1406" i="3" s="1"/>
  <c r="C1407" i="3"/>
  <c r="U1407" i="3"/>
  <c r="X1407" i="3"/>
  <c r="Y1407" i="3" s="1"/>
  <c r="C1408" i="3"/>
  <c r="U1408" i="3"/>
  <c r="X1408" i="3"/>
  <c r="Y1408" i="3" s="1"/>
  <c r="C1409" i="3"/>
  <c r="U1409" i="3"/>
  <c r="X1409" i="3"/>
  <c r="Y1409" i="3" s="1"/>
  <c r="C1410" i="3"/>
  <c r="U1410" i="3"/>
  <c r="X1410" i="3"/>
  <c r="Y1410" i="3" s="1"/>
  <c r="C1411" i="3"/>
  <c r="U1411" i="3"/>
  <c r="X1411" i="3"/>
  <c r="Y1411" i="3" s="1"/>
  <c r="C1412" i="3"/>
  <c r="U1412" i="3"/>
  <c r="X1412" i="3"/>
  <c r="Y1412" i="3" s="1"/>
  <c r="C1413" i="3"/>
  <c r="U1413" i="3"/>
  <c r="X1413" i="3"/>
  <c r="C1414" i="3"/>
  <c r="U1414" i="3"/>
  <c r="X1414" i="3"/>
  <c r="Y1414" i="3" s="1"/>
  <c r="C1415" i="3"/>
  <c r="U1415" i="3"/>
  <c r="X1415" i="3"/>
  <c r="Y1415" i="3" s="1"/>
  <c r="C1416" i="3"/>
  <c r="U1416" i="3"/>
  <c r="X1416" i="3"/>
  <c r="Y1416" i="3" s="1"/>
  <c r="C1417" i="3"/>
  <c r="U1417" i="3"/>
  <c r="X1417" i="3"/>
  <c r="C1418" i="3"/>
  <c r="U1418" i="3"/>
  <c r="X1418" i="3"/>
  <c r="Y1418" i="3" s="1"/>
  <c r="C1419" i="3"/>
  <c r="U1419" i="3"/>
  <c r="X1419" i="3"/>
  <c r="Y1419" i="3" s="1"/>
  <c r="C1420" i="3"/>
  <c r="U1420" i="3"/>
  <c r="X1420" i="3"/>
  <c r="Y1420" i="3" s="1"/>
  <c r="C1421" i="3"/>
  <c r="U1421" i="3"/>
  <c r="X1421" i="3"/>
  <c r="Y1421" i="3" s="1"/>
  <c r="C1422" i="3"/>
  <c r="U1422" i="3"/>
  <c r="X1422" i="3"/>
  <c r="Y1422" i="3" s="1"/>
  <c r="C1423" i="3"/>
  <c r="U1423" i="3"/>
  <c r="X1423" i="3"/>
  <c r="Y1423" i="3" s="1"/>
  <c r="C1424" i="3"/>
  <c r="U1424" i="3"/>
  <c r="X1424" i="3"/>
  <c r="Y1424" i="3" s="1"/>
  <c r="C1425" i="3"/>
  <c r="U1425" i="3"/>
  <c r="X1425" i="3"/>
  <c r="Y1425" i="3" s="1"/>
  <c r="C1426" i="3"/>
  <c r="U1426" i="3"/>
  <c r="X1426" i="3"/>
  <c r="Y1426" i="3" s="1"/>
  <c r="C1427" i="3"/>
  <c r="U1427" i="3"/>
  <c r="X1427" i="3"/>
  <c r="Y1427" i="3" s="1"/>
  <c r="C1428" i="3"/>
  <c r="U1428" i="3"/>
  <c r="X1428" i="3"/>
  <c r="Y1428" i="3" s="1"/>
  <c r="C1429" i="3"/>
  <c r="U1429" i="3"/>
  <c r="X1429" i="3"/>
  <c r="Y1429" i="3" s="1"/>
  <c r="C1430" i="3"/>
  <c r="U1430" i="3"/>
  <c r="X1430" i="3"/>
  <c r="Y1430" i="3" s="1"/>
  <c r="C1431" i="3"/>
  <c r="U1431" i="3"/>
  <c r="X1431" i="3"/>
  <c r="Y1431" i="3" s="1"/>
  <c r="C1432" i="3"/>
  <c r="U1432" i="3"/>
  <c r="X1432" i="3"/>
  <c r="Y1432" i="3" s="1"/>
  <c r="C1433" i="3"/>
  <c r="U1433" i="3"/>
  <c r="X1433" i="3"/>
  <c r="C1434" i="3"/>
  <c r="U1434" i="3"/>
  <c r="X1434" i="3"/>
  <c r="Y1434" i="3" s="1"/>
  <c r="C1435" i="3"/>
  <c r="X1435" i="3"/>
  <c r="Y1435" i="3" s="1"/>
  <c r="C1436" i="3"/>
  <c r="X1436" i="3"/>
  <c r="Y1436" i="3" s="1"/>
  <c r="C1437" i="3"/>
  <c r="U1437" i="3"/>
  <c r="X1437" i="3"/>
  <c r="Y1437" i="3" s="1"/>
  <c r="C1438" i="3"/>
  <c r="U1438" i="3"/>
  <c r="X1438" i="3"/>
  <c r="Y1438" i="3" s="1"/>
  <c r="C1439" i="3"/>
  <c r="U1439" i="3"/>
  <c r="X1439" i="3"/>
  <c r="Y1439" i="3" s="1"/>
  <c r="C1440" i="3"/>
  <c r="U1440" i="3"/>
  <c r="X1440" i="3"/>
  <c r="Y1440" i="3" s="1"/>
  <c r="C1441" i="3"/>
  <c r="U1441" i="3"/>
  <c r="X1441" i="3"/>
  <c r="Y1441" i="3" s="1"/>
  <c r="C1442" i="3"/>
  <c r="U1442" i="3"/>
  <c r="X1442" i="3"/>
  <c r="Y1442" i="3" s="1"/>
  <c r="C1443" i="3"/>
  <c r="U1443" i="3"/>
  <c r="X1443" i="3"/>
  <c r="Y1443" i="3" s="1"/>
  <c r="C1444" i="3"/>
  <c r="U1444" i="3"/>
  <c r="X1444" i="3"/>
  <c r="Y1444" i="3" s="1"/>
  <c r="C1445" i="3"/>
  <c r="U1445" i="3"/>
  <c r="X1445" i="3"/>
  <c r="Y1445" i="3" s="1"/>
  <c r="C1446" i="3"/>
  <c r="U1446" i="3"/>
  <c r="X1446" i="3"/>
  <c r="Y1446" i="3" s="1"/>
  <c r="C1447" i="3"/>
  <c r="U1447" i="3"/>
  <c r="X1447" i="3"/>
  <c r="Y1447" i="3" s="1"/>
  <c r="C1448" i="3"/>
  <c r="U1448" i="3"/>
  <c r="X1448" i="3"/>
  <c r="Y1448" i="3" s="1"/>
  <c r="C1449" i="3"/>
  <c r="U1449" i="3"/>
  <c r="X1449" i="3"/>
  <c r="Y1449" i="3" s="1"/>
  <c r="C1450" i="3"/>
  <c r="U1450" i="3"/>
  <c r="X1450" i="3"/>
  <c r="Y1450" i="3" s="1"/>
  <c r="C1451" i="3"/>
  <c r="U1451" i="3"/>
  <c r="X1451" i="3"/>
  <c r="Y1451" i="3" s="1"/>
  <c r="C1452" i="3"/>
  <c r="U1452" i="3"/>
  <c r="X1452" i="3"/>
  <c r="Y1452" i="3" s="1"/>
  <c r="C1453" i="3"/>
  <c r="U1453" i="3"/>
  <c r="X1453" i="3"/>
  <c r="Y1453" i="3" s="1"/>
  <c r="C1454" i="3"/>
  <c r="U1454" i="3"/>
  <c r="X1454" i="3"/>
  <c r="Y1454" i="3" s="1"/>
  <c r="C1455" i="3"/>
  <c r="U1455" i="3"/>
  <c r="X1455" i="3"/>
  <c r="Y1455" i="3" s="1"/>
  <c r="C1456" i="3"/>
  <c r="U1456" i="3"/>
  <c r="X1456" i="3"/>
  <c r="Y1456" i="3" s="1"/>
  <c r="C1457" i="3"/>
  <c r="U1457" i="3"/>
  <c r="X1457" i="3"/>
  <c r="Y1457" i="3" s="1"/>
  <c r="C1458" i="3"/>
  <c r="U1458" i="3"/>
  <c r="X1458" i="3"/>
  <c r="Y1458" i="3" s="1"/>
  <c r="C1459" i="3"/>
  <c r="U1459" i="3"/>
  <c r="X1459" i="3"/>
  <c r="Y1459" i="3" s="1"/>
  <c r="C1460" i="3"/>
  <c r="U1460" i="3"/>
  <c r="X1460" i="3"/>
  <c r="Y1460" i="3" s="1"/>
  <c r="C1461" i="3"/>
  <c r="U1461" i="3"/>
  <c r="X1461" i="3"/>
  <c r="Y1461" i="3" s="1"/>
  <c r="C1462" i="3"/>
  <c r="U1462" i="3"/>
  <c r="X1462" i="3"/>
  <c r="Y1462" i="3" s="1"/>
  <c r="C1463" i="3"/>
  <c r="U1463" i="3"/>
  <c r="X1463" i="3"/>
  <c r="Y1463" i="3" s="1"/>
  <c r="C1464" i="3"/>
  <c r="U1464" i="3"/>
  <c r="X1464" i="3"/>
  <c r="Y1464" i="3" s="1"/>
  <c r="C1465" i="3"/>
  <c r="U1465" i="3"/>
  <c r="X1465" i="3"/>
  <c r="Y1465" i="3" s="1"/>
  <c r="C1466" i="3"/>
  <c r="U1466" i="3"/>
  <c r="X1466" i="3"/>
  <c r="Y1466" i="3" s="1"/>
  <c r="C1467" i="3"/>
  <c r="U1467" i="3"/>
  <c r="X1467" i="3"/>
  <c r="Y1467" i="3" s="1"/>
  <c r="C1468" i="3"/>
  <c r="U1468" i="3"/>
  <c r="X1468" i="3"/>
  <c r="Y1468" i="3" s="1"/>
  <c r="C1469" i="3"/>
  <c r="U1469" i="3"/>
  <c r="X1469" i="3"/>
  <c r="Y1469" i="3" s="1"/>
  <c r="C1470" i="3"/>
  <c r="U1470" i="3"/>
  <c r="X1470" i="3"/>
  <c r="Y1470" i="3" s="1"/>
  <c r="C1471" i="3"/>
  <c r="U1471" i="3"/>
  <c r="X1471" i="3"/>
  <c r="Y1471" i="3" s="1"/>
  <c r="C1472" i="3"/>
  <c r="U1472" i="3"/>
  <c r="X1472" i="3"/>
  <c r="Y1472" i="3" s="1"/>
  <c r="C1473" i="3"/>
  <c r="U1473" i="3"/>
  <c r="X1473" i="3"/>
  <c r="Y1473" i="3" s="1"/>
  <c r="C1474" i="3"/>
  <c r="U1474" i="3"/>
  <c r="X1474" i="3"/>
  <c r="Y1474" i="3" s="1"/>
  <c r="C1475" i="3"/>
  <c r="U1475" i="3"/>
  <c r="X1475" i="3"/>
  <c r="Y1475" i="3" s="1"/>
  <c r="C1476" i="3"/>
  <c r="U1476" i="3"/>
  <c r="X1476" i="3"/>
  <c r="Y1476" i="3" s="1"/>
  <c r="C1477" i="3"/>
  <c r="U1477" i="3"/>
  <c r="X1477" i="3"/>
  <c r="Y1477" i="3" s="1"/>
  <c r="C1478" i="3"/>
  <c r="U1478" i="3"/>
  <c r="X1478" i="3"/>
  <c r="Y1478" i="3" s="1"/>
  <c r="C1479" i="3"/>
  <c r="U1479" i="3"/>
  <c r="X1479" i="3"/>
  <c r="Y1479" i="3" s="1"/>
  <c r="C1480" i="3"/>
  <c r="U1480" i="3"/>
  <c r="X1480" i="3"/>
  <c r="Y1480" i="3" s="1"/>
  <c r="C1481" i="3"/>
  <c r="U1481" i="3"/>
  <c r="X1481" i="3"/>
  <c r="Y1481" i="3" s="1"/>
  <c r="C1482" i="3"/>
  <c r="U1482" i="3"/>
  <c r="X1482" i="3"/>
  <c r="Y1482" i="3" s="1"/>
  <c r="C1483" i="3"/>
  <c r="U1483" i="3"/>
  <c r="X1483" i="3"/>
  <c r="Y1483" i="3" s="1"/>
  <c r="C1484" i="3"/>
  <c r="U1484" i="3"/>
  <c r="X1484" i="3"/>
  <c r="Y1484" i="3" s="1"/>
  <c r="C1485" i="3"/>
  <c r="U1485" i="3"/>
  <c r="X1485" i="3"/>
  <c r="Y1485" i="3" s="1"/>
  <c r="C1486" i="3"/>
  <c r="U1486" i="3"/>
  <c r="X1486" i="3"/>
  <c r="Y1486" i="3" s="1"/>
  <c r="C1487" i="3"/>
  <c r="U1487" i="3"/>
  <c r="X1487" i="3"/>
  <c r="Y1487" i="3" s="1"/>
  <c r="C1488" i="3"/>
  <c r="U1488" i="3"/>
  <c r="X1488" i="3"/>
  <c r="Y1488" i="3" s="1"/>
  <c r="C1489" i="3"/>
  <c r="U1489" i="3"/>
  <c r="X1489" i="3"/>
  <c r="Y1489" i="3" s="1"/>
  <c r="C1490" i="3"/>
  <c r="U1490" i="3"/>
  <c r="X1490" i="3"/>
  <c r="Y1490" i="3" s="1"/>
  <c r="C1491" i="3"/>
  <c r="U1491" i="3"/>
  <c r="X1491" i="3"/>
  <c r="Y1491" i="3" s="1"/>
  <c r="C1492" i="3"/>
  <c r="U1492" i="3"/>
  <c r="X1492" i="3"/>
  <c r="Y1492" i="3" s="1"/>
  <c r="C1493" i="3"/>
  <c r="U1493" i="3"/>
  <c r="X1493" i="3"/>
  <c r="Y1493" i="3" s="1"/>
  <c r="C1494" i="3"/>
  <c r="U1494" i="3"/>
  <c r="X1494" i="3"/>
  <c r="Y1494" i="3" s="1"/>
  <c r="C1495" i="3"/>
  <c r="U1495" i="3"/>
  <c r="X1495" i="3"/>
  <c r="Y1495" i="3" s="1"/>
  <c r="C1496" i="3"/>
  <c r="U1496" i="3"/>
  <c r="X1496" i="3"/>
  <c r="Y1496" i="3" s="1"/>
  <c r="C1497" i="3"/>
  <c r="U1497" i="3"/>
  <c r="X1497" i="3"/>
  <c r="Y1497" i="3" s="1"/>
  <c r="C1498" i="3"/>
  <c r="U1498" i="3"/>
  <c r="X1498" i="3"/>
  <c r="Y1498" i="3" s="1"/>
  <c r="C1499" i="3"/>
  <c r="U1499" i="3"/>
  <c r="X1499" i="3"/>
  <c r="Y1499" i="3" s="1"/>
  <c r="C1500" i="3"/>
  <c r="U1500" i="3"/>
  <c r="X1500" i="3"/>
  <c r="Y1500" i="3" s="1"/>
  <c r="U1229" i="3"/>
  <c r="U1228" i="3"/>
  <c r="Y1184" i="3"/>
  <c r="C1237" i="3"/>
  <c r="C1192" i="3"/>
  <c r="G336" i="4"/>
  <c r="F334" i="4"/>
  <c r="D334" i="4"/>
  <c r="AA332" i="4"/>
  <c r="Z332" i="4"/>
  <c r="Z333" i="4"/>
  <c r="AA333" i="4" s="1"/>
  <c r="U1105" i="3"/>
  <c r="Y1039" i="3"/>
  <c r="W1089" i="3"/>
  <c r="B236" i="1"/>
  <c r="Y1072" i="3"/>
  <c r="C1020" i="3"/>
  <c r="C1021" i="3"/>
  <c r="C68" i="8"/>
  <c r="C28" i="8" s="1"/>
  <c r="B68" i="8"/>
  <c r="B28" i="8" s="1"/>
  <c r="B102" i="1"/>
  <c r="U972" i="3"/>
  <c r="U971" i="3"/>
  <c r="U970" i="3"/>
  <c r="C974" i="3"/>
  <c r="C973" i="3"/>
  <c r="C972" i="3"/>
  <c r="C971" i="3"/>
  <c r="C970" i="3"/>
  <c r="C983" i="3"/>
  <c r="U983" i="3"/>
  <c r="X983" i="3"/>
  <c r="Y983" i="3" s="1"/>
  <c r="C984" i="3"/>
  <c r="U984" i="3"/>
  <c r="X984" i="3"/>
  <c r="Y984" i="3" s="1"/>
  <c r="C985" i="3"/>
  <c r="U985" i="3"/>
  <c r="X985" i="3"/>
  <c r="Y985" i="3" s="1"/>
  <c r="C986" i="3"/>
  <c r="U986" i="3"/>
  <c r="X986" i="3"/>
  <c r="Y986" i="3" s="1"/>
  <c r="C987" i="3"/>
  <c r="U987" i="3"/>
  <c r="X987" i="3"/>
  <c r="Y987" i="3" s="1"/>
  <c r="C988" i="3"/>
  <c r="U988" i="3"/>
  <c r="X988" i="3"/>
  <c r="Y988" i="3" s="1"/>
  <c r="C989" i="3"/>
  <c r="U989" i="3"/>
  <c r="X989" i="3"/>
  <c r="Y989" i="3" s="1"/>
  <c r="C990" i="3"/>
  <c r="U990" i="3"/>
  <c r="X990" i="3"/>
  <c r="Y990" i="3" s="1"/>
  <c r="C991" i="3"/>
  <c r="U991" i="3"/>
  <c r="X991" i="3"/>
  <c r="Y991" i="3" s="1"/>
  <c r="C992" i="3"/>
  <c r="U992" i="3"/>
  <c r="X992" i="3"/>
  <c r="Y992" i="3" s="1"/>
  <c r="C993" i="3"/>
  <c r="U993" i="3"/>
  <c r="X993" i="3"/>
  <c r="Y993" i="3" s="1"/>
  <c r="C994" i="3"/>
  <c r="U994" i="3"/>
  <c r="X994" i="3"/>
  <c r="Y994" i="3" s="1"/>
  <c r="C995" i="3"/>
  <c r="U995" i="3"/>
  <c r="X995" i="3"/>
  <c r="Y995" i="3" s="1"/>
  <c r="U996" i="3"/>
  <c r="X996" i="3"/>
  <c r="Y996" i="3" s="1"/>
  <c r="C997" i="3"/>
  <c r="U997" i="3"/>
  <c r="X997" i="3"/>
  <c r="Y997" i="3" s="1"/>
  <c r="U998" i="3"/>
  <c r="X998" i="3"/>
  <c r="Y998" i="3" s="1"/>
  <c r="C999" i="3"/>
  <c r="U999" i="3"/>
  <c r="X999" i="3"/>
  <c r="Y999" i="3" s="1"/>
  <c r="C1000" i="3"/>
  <c r="U1000" i="3"/>
  <c r="X1000" i="3"/>
  <c r="Y1000" i="3" s="1"/>
  <c r="C1001" i="3"/>
  <c r="U1001" i="3"/>
  <c r="X1001" i="3"/>
  <c r="Y1001" i="3" s="1"/>
  <c r="C1002" i="3"/>
  <c r="U1002" i="3"/>
  <c r="X1002" i="3"/>
  <c r="Y1002" i="3" s="1"/>
  <c r="U1003" i="3"/>
  <c r="X1003" i="3"/>
  <c r="Y1003" i="3" s="1"/>
  <c r="C1004" i="3"/>
  <c r="U1004" i="3"/>
  <c r="X1004" i="3"/>
  <c r="Y1004" i="3" s="1"/>
  <c r="C1005" i="3"/>
  <c r="U1005" i="3"/>
  <c r="X1005" i="3"/>
  <c r="Y1005" i="3" s="1"/>
  <c r="C1006" i="3"/>
  <c r="U1006" i="3"/>
  <c r="X1006" i="3"/>
  <c r="Y1006" i="3" s="1"/>
  <c r="C1007" i="3"/>
  <c r="U1007" i="3"/>
  <c r="X1007" i="3"/>
  <c r="Y1007" i="3" s="1"/>
  <c r="C1008" i="3"/>
  <c r="U1008" i="3"/>
  <c r="X1008" i="3"/>
  <c r="Y1008" i="3" s="1"/>
  <c r="C1009" i="3"/>
  <c r="U1009" i="3"/>
  <c r="X1009" i="3"/>
  <c r="Y1009" i="3" s="1"/>
  <c r="C1010" i="3"/>
  <c r="U1010" i="3"/>
  <c r="X1010" i="3"/>
  <c r="Y1010" i="3" s="1"/>
  <c r="C1011" i="3"/>
  <c r="U1011" i="3"/>
  <c r="X1011" i="3"/>
  <c r="Y1011" i="3" s="1"/>
  <c r="C1012" i="3"/>
  <c r="U1012" i="3"/>
  <c r="X1012" i="3"/>
  <c r="Y1012" i="3" s="1"/>
  <c r="C1013" i="3"/>
  <c r="U1013" i="3"/>
  <c r="X1013" i="3"/>
  <c r="Y1013" i="3" s="1"/>
  <c r="C1014" i="3"/>
  <c r="U1014" i="3"/>
  <c r="X1014" i="3"/>
  <c r="Y1014" i="3" s="1"/>
  <c r="C1015" i="3"/>
  <c r="U1015" i="3"/>
  <c r="X1015" i="3"/>
  <c r="Y1015" i="3" s="1"/>
  <c r="C1016" i="3"/>
  <c r="U1016" i="3"/>
  <c r="X1016" i="3"/>
  <c r="Y1016" i="3" s="1"/>
  <c r="C1017" i="3"/>
  <c r="U1017" i="3"/>
  <c r="X1017" i="3"/>
  <c r="Y1017" i="3" s="1"/>
  <c r="C1018" i="3"/>
  <c r="U1018" i="3"/>
  <c r="X1018" i="3"/>
  <c r="Y1018" i="3" s="1"/>
  <c r="C1019" i="3"/>
  <c r="U1019" i="3"/>
  <c r="X1019" i="3"/>
  <c r="Y1019" i="3" s="1"/>
  <c r="U1020" i="3"/>
  <c r="X1020" i="3"/>
  <c r="Y1020" i="3" s="1"/>
  <c r="U1021" i="3"/>
  <c r="X1021" i="3"/>
  <c r="Y1021" i="3" s="1"/>
  <c r="C1022" i="3"/>
  <c r="U1022" i="3"/>
  <c r="X1022" i="3"/>
  <c r="Y1022" i="3" s="1"/>
  <c r="C1023" i="3"/>
  <c r="U1023" i="3"/>
  <c r="X1023" i="3"/>
  <c r="Y1023" i="3" s="1"/>
  <c r="C1024" i="3"/>
  <c r="U1024" i="3"/>
  <c r="X1024" i="3"/>
  <c r="Y1024" i="3" s="1"/>
  <c r="C1025" i="3"/>
  <c r="U1025" i="3"/>
  <c r="X1025" i="3"/>
  <c r="Y1025" i="3" s="1"/>
  <c r="C1026" i="3"/>
  <c r="U1026" i="3"/>
  <c r="X1026" i="3"/>
  <c r="Y1026" i="3" s="1"/>
  <c r="C1027" i="3"/>
  <c r="U1027" i="3"/>
  <c r="X1027" i="3"/>
  <c r="Y1027" i="3" s="1"/>
  <c r="C1028" i="3"/>
  <c r="U1028" i="3"/>
  <c r="X1028" i="3"/>
  <c r="Y1028" i="3" s="1"/>
  <c r="C1029" i="3"/>
  <c r="U1029" i="3"/>
  <c r="X1029" i="3"/>
  <c r="Y1029" i="3" s="1"/>
  <c r="C1030" i="3"/>
  <c r="U1030" i="3"/>
  <c r="X1030" i="3"/>
  <c r="Y1030" i="3" s="1"/>
  <c r="C1031" i="3"/>
  <c r="U1031" i="3"/>
  <c r="X1031" i="3"/>
  <c r="Y1031" i="3" s="1"/>
  <c r="C1032" i="3"/>
  <c r="U1032" i="3"/>
  <c r="X1032" i="3"/>
  <c r="Y1032" i="3" s="1"/>
  <c r="C1033" i="3"/>
  <c r="U1033" i="3"/>
  <c r="X1033" i="3"/>
  <c r="Y1033" i="3" s="1"/>
  <c r="C1034" i="3"/>
  <c r="U1034" i="3"/>
  <c r="X1034" i="3"/>
  <c r="Y1034" i="3" s="1"/>
  <c r="C1035" i="3"/>
  <c r="U1035" i="3"/>
  <c r="X1035" i="3"/>
  <c r="Y1035" i="3" s="1"/>
  <c r="C1036" i="3"/>
  <c r="U1036" i="3"/>
  <c r="X1036" i="3"/>
  <c r="Y1036" i="3" s="1"/>
  <c r="C1037" i="3"/>
  <c r="U1037" i="3"/>
  <c r="X1037" i="3"/>
  <c r="Y1037" i="3" s="1"/>
  <c r="C1038" i="3"/>
  <c r="U1038" i="3"/>
  <c r="X1038" i="3"/>
  <c r="Y1038" i="3" s="1"/>
  <c r="C1039" i="3"/>
  <c r="U1039" i="3"/>
  <c r="X1039" i="3"/>
  <c r="C1040" i="3"/>
  <c r="U1040" i="3"/>
  <c r="X1040" i="3"/>
  <c r="Y1040" i="3" s="1"/>
  <c r="C1041" i="3"/>
  <c r="U1041" i="3"/>
  <c r="X1041" i="3"/>
  <c r="Y1041" i="3" s="1"/>
  <c r="C1042" i="3"/>
  <c r="U1042" i="3"/>
  <c r="X1042" i="3"/>
  <c r="Y1042" i="3" s="1"/>
  <c r="C1043" i="3"/>
  <c r="U1043" i="3"/>
  <c r="X1043" i="3"/>
  <c r="Y1043" i="3" s="1"/>
  <c r="C1044" i="3"/>
  <c r="U1044" i="3"/>
  <c r="X1044" i="3"/>
  <c r="Y1044" i="3" s="1"/>
  <c r="C1045" i="3"/>
  <c r="U1045" i="3"/>
  <c r="X1045" i="3"/>
  <c r="Y1045" i="3" s="1"/>
  <c r="C1046" i="3"/>
  <c r="U1046" i="3"/>
  <c r="X1046" i="3"/>
  <c r="Y1046" i="3" s="1"/>
  <c r="C1047" i="3"/>
  <c r="U1047" i="3"/>
  <c r="X1047" i="3"/>
  <c r="Y1047" i="3" s="1"/>
  <c r="U1048" i="3"/>
  <c r="X1048" i="3"/>
  <c r="Y1048" i="3" s="1"/>
  <c r="C1049" i="3"/>
  <c r="U1049" i="3"/>
  <c r="X1049" i="3"/>
  <c r="Y1049" i="3" s="1"/>
  <c r="C1050" i="3"/>
  <c r="U1050" i="3"/>
  <c r="X1050" i="3"/>
  <c r="Y1050" i="3" s="1"/>
  <c r="C1051" i="3"/>
  <c r="U1051" i="3"/>
  <c r="X1051" i="3"/>
  <c r="Y1051" i="3" s="1"/>
  <c r="C1052" i="3"/>
  <c r="U1052" i="3"/>
  <c r="X1052" i="3"/>
  <c r="Y1052" i="3" s="1"/>
  <c r="C1053" i="3"/>
  <c r="U1053" i="3"/>
  <c r="X1053" i="3"/>
  <c r="Y1053" i="3" s="1"/>
  <c r="C1054" i="3"/>
  <c r="U1054" i="3"/>
  <c r="X1054" i="3"/>
  <c r="Y1054" i="3" s="1"/>
  <c r="C1055" i="3"/>
  <c r="U1055" i="3"/>
  <c r="X1055" i="3"/>
  <c r="Y1055" i="3" s="1"/>
  <c r="C1056" i="3"/>
  <c r="U1056" i="3"/>
  <c r="X1056" i="3"/>
  <c r="Y1056" i="3" s="1"/>
  <c r="C1057" i="3"/>
  <c r="U1057" i="3"/>
  <c r="X1057" i="3"/>
  <c r="Y1057" i="3" s="1"/>
  <c r="C1058" i="3"/>
  <c r="U1058" i="3"/>
  <c r="X1058" i="3"/>
  <c r="Y1058" i="3" s="1"/>
  <c r="C1059" i="3"/>
  <c r="U1059" i="3"/>
  <c r="X1059" i="3"/>
  <c r="Y1059" i="3" s="1"/>
  <c r="C1060" i="3"/>
  <c r="U1060" i="3"/>
  <c r="X1060" i="3"/>
  <c r="Y1060" i="3" s="1"/>
  <c r="C1061" i="3"/>
  <c r="U1061" i="3"/>
  <c r="X1061" i="3"/>
  <c r="Y1061" i="3" s="1"/>
  <c r="C1062" i="3"/>
  <c r="U1062" i="3"/>
  <c r="X1062" i="3"/>
  <c r="Y1062" i="3" s="1"/>
  <c r="C1063" i="3"/>
  <c r="U1063" i="3"/>
  <c r="X1063" i="3"/>
  <c r="Y1063" i="3" s="1"/>
  <c r="C1064" i="3"/>
  <c r="U1064" i="3"/>
  <c r="X1064" i="3"/>
  <c r="Y1064" i="3" s="1"/>
  <c r="C1065" i="3"/>
  <c r="U1065" i="3"/>
  <c r="X1065" i="3"/>
  <c r="Y1065" i="3" s="1"/>
  <c r="C1066" i="3"/>
  <c r="U1066" i="3"/>
  <c r="X1066" i="3"/>
  <c r="Y1066" i="3" s="1"/>
  <c r="C1067" i="3"/>
  <c r="U1067" i="3"/>
  <c r="X1067" i="3"/>
  <c r="Y1067" i="3" s="1"/>
  <c r="C1068" i="3"/>
  <c r="U1068" i="3"/>
  <c r="X1068" i="3"/>
  <c r="Y1068" i="3" s="1"/>
  <c r="C1069" i="3"/>
  <c r="U1069" i="3"/>
  <c r="X1069" i="3"/>
  <c r="Y1069" i="3" s="1"/>
  <c r="C1070" i="3"/>
  <c r="U1070" i="3"/>
  <c r="X1070" i="3"/>
  <c r="Y1070" i="3" s="1"/>
  <c r="C1071" i="3"/>
  <c r="U1071" i="3"/>
  <c r="X1071" i="3"/>
  <c r="Y1071" i="3" s="1"/>
  <c r="U1072" i="3"/>
  <c r="X1072" i="3"/>
  <c r="C1073" i="3"/>
  <c r="U1073" i="3"/>
  <c r="X1073" i="3"/>
  <c r="Y1073" i="3" s="1"/>
  <c r="C1074" i="3"/>
  <c r="U1074" i="3"/>
  <c r="Y1074" i="3"/>
  <c r="C1075" i="3"/>
  <c r="U1075" i="3"/>
  <c r="X1075" i="3"/>
  <c r="Y1075" i="3" s="1"/>
  <c r="C1076" i="3"/>
  <c r="U1076" i="3"/>
  <c r="X1076" i="3"/>
  <c r="Y1076" i="3" s="1"/>
  <c r="C1077" i="3"/>
  <c r="U1077" i="3"/>
  <c r="X1077" i="3"/>
  <c r="Y1077" i="3" s="1"/>
  <c r="C1078" i="3"/>
  <c r="U1078" i="3"/>
  <c r="X1078" i="3"/>
  <c r="Y1078" i="3" s="1"/>
  <c r="C1079" i="3"/>
  <c r="U1079" i="3"/>
  <c r="X1079" i="3"/>
  <c r="Y1079" i="3" s="1"/>
  <c r="C1080" i="3"/>
  <c r="U1080" i="3"/>
  <c r="X1080" i="3"/>
  <c r="Y1080" i="3" s="1"/>
  <c r="C1081" i="3"/>
  <c r="U1081" i="3"/>
  <c r="X1081" i="3"/>
  <c r="Y1081" i="3" s="1"/>
  <c r="C1082" i="3"/>
  <c r="U1082" i="3"/>
  <c r="X1082" i="3"/>
  <c r="Y1082" i="3" s="1"/>
  <c r="C1083" i="3"/>
  <c r="U1083" i="3"/>
  <c r="X1083" i="3"/>
  <c r="Y1083" i="3" s="1"/>
  <c r="C1084" i="3"/>
  <c r="U1084" i="3"/>
  <c r="X1084" i="3"/>
  <c r="Y1084" i="3" s="1"/>
  <c r="C1085" i="3"/>
  <c r="U1085" i="3"/>
  <c r="X1085" i="3"/>
  <c r="Y1085" i="3" s="1"/>
  <c r="C1086" i="3"/>
  <c r="U1086" i="3"/>
  <c r="X1086" i="3"/>
  <c r="Y1086" i="3" s="1"/>
  <c r="C1087" i="3"/>
  <c r="U1087" i="3"/>
  <c r="X1087" i="3"/>
  <c r="Y1087" i="3" s="1"/>
  <c r="C1088" i="3"/>
  <c r="U1088" i="3"/>
  <c r="X1088" i="3"/>
  <c r="Y1088" i="3" s="1"/>
  <c r="C1089" i="3"/>
  <c r="U1089" i="3"/>
  <c r="X1089" i="3"/>
  <c r="Y1089" i="3" s="1"/>
  <c r="C1090" i="3"/>
  <c r="U1090" i="3"/>
  <c r="X1090" i="3"/>
  <c r="Y1090" i="3" s="1"/>
  <c r="C1091" i="3"/>
  <c r="U1091" i="3"/>
  <c r="X1091" i="3"/>
  <c r="Y1091" i="3" s="1"/>
  <c r="C1092" i="3"/>
  <c r="U1092" i="3"/>
  <c r="X1092" i="3"/>
  <c r="Y1092" i="3" s="1"/>
  <c r="C1093" i="3"/>
  <c r="U1093" i="3"/>
  <c r="X1093" i="3"/>
  <c r="Y1093" i="3" s="1"/>
  <c r="C1094" i="3"/>
  <c r="U1094" i="3"/>
  <c r="X1094" i="3"/>
  <c r="Y1094" i="3" s="1"/>
  <c r="C1095" i="3"/>
  <c r="U1095" i="3"/>
  <c r="X1095" i="3"/>
  <c r="Y1095" i="3" s="1"/>
  <c r="C1096" i="3"/>
  <c r="U1096" i="3"/>
  <c r="X1096" i="3"/>
  <c r="Y1096" i="3" s="1"/>
  <c r="C1097" i="3"/>
  <c r="U1097" i="3"/>
  <c r="X1097" i="3"/>
  <c r="Y1097" i="3" s="1"/>
  <c r="C1098" i="3"/>
  <c r="U1098" i="3"/>
  <c r="X1098" i="3"/>
  <c r="Y1098" i="3" s="1"/>
  <c r="C1099" i="3"/>
  <c r="U1099" i="3"/>
  <c r="X1099" i="3"/>
  <c r="Y1099" i="3" s="1"/>
  <c r="C1100" i="3"/>
  <c r="U1100" i="3"/>
  <c r="X1100" i="3"/>
  <c r="Y1100" i="3" s="1"/>
  <c r="C1101" i="3"/>
  <c r="U1101" i="3"/>
  <c r="X1101" i="3"/>
  <c r="Y1101" i="3" s="1"/>
  <c r="C1102" i="3"/>
  <c r="U1102" i="3"/>
  <c r="X1102" i="3"/>
  <c r="Y1102" i="3" s="1"/>
  <c r="C1103" i="3"/>
  <c r="U1103" i="3"/>
  <c r="X1103" i="3"/>
  <c r="Y1103" i="3" s="1"/>
  <c r="C1104" i="3"/>
  <c r="U1104" i="3"/>
  <c r="X1104" i="3"/>
  <c r="Y1104" i="3" s="1"/>
  <c r="C1105" i="3"/>
  <c r="X1105" i="3"/>
  <c r="Y1105" i="3" s="1"/>
  <c r="C1173" i="3"/>
  <c r="U1173" i="3"/>
  <c r="X1173" i="3"/>
  <c r="Y1173" i="3" s="1"/>
  <c r="C1174" i="3"/>
  <c r="U1174" i="3"/>
  <c r="X1174" i="3"/>
  <c r="Y1174" i="3" s="1"/>
  <c r="C1175" i="3"/>
  <c r="U1175" i="3"/>
  <c r="X1175" i="3"/>
  <c r="Y1175" i="3" s="1"/>
  <c r="C1176" i="3"/>
  <c r="U1176" i="3"/>
  <c r="X1176" i="3"/>
  <c r="Y1176" i="3" s="1"/>
  <c r="C1177" i="3"/>
  <c r="U1177" i="3"/>
  <c r="X1177" i="3"/>
  <c r="Y1177" i="3" s="1"/>
  <c r="C1178" i="3"/>
  <c r="U1178" i="3"/>
  <c r="X1178" i="3"/>
  <c r="C1179" i="3"/>
  <c r="U1179" i="3"/>
  <c r="X1179" i="3"/>
  <c r="Y1179" i="3" s="1"/>
  <c r="C1180" i="3"/>
  <c r="U1180" i="3"/>
  <c r="X1180" i="3"/>
  <c r="Y1180" i="3" s="1"/>
  <c r="C1181" i="3"/>
  <c r="U1181" i="3"/>
  <c r="X1181" i="3"/>
  <c r="Y1181" i="3" s="1"/>
  <c r="C1182" i="3"/>
  <c r="U1182" i="3"/>
  <c r="X1182" i="3"/>
  <c r="Y1182" i="3" s="1"/>
  <c r="C1183" i="3"/>
  <c r="U1183" i="3"/>
  <c r="X1183" i="3"/>
  <c r="Y1183" i="3" s="1"/>
  <c r="C1184" i="3"/>
  <c r="U1184" i="3"/>
  <c r="X1184" i="3"/>
  <c r="C1185" i="3"/>
  <c r="U1185" i="3"/>
  <c r="X1185" i="3"/>
  <c r="Y1185" i="3" s="1"/>
  <c r="C1186" i="3"/>
  <c r="U1186" i="3"/>
  <c r="X1186" i="3"/>
  <c r="Y1186" i="3" s="1"/>
  <c r="C1187" i="3"/>
  <c r="U1187" i="3"/>
  <c r="X1187" i="3"/>
  <c r="Y1187" i="3" s="1"/>
  <c r="C1188" i="3"/>
  <c r="U1188" i="3"/>
  <c r="X1188" i="3"/>
  <c r="Y1188" i="3" s="1"/>
  <c r="C1189" i="3"/>
  <c r="U1189" i="3"/>
  <c r="X1189" i="3"/>
  <c r="Y1189" i="3" s="1"/>
  <c r="C1190" i="3"/>
  <c r="U1190" i="3"/>
  <c r="X1190" i="3"/>
  <c r="Y1190" i="3" s="1"/>
  <c r="C1191" i="3"/>
  <c r="U1191" i="3"/>
  <c r="X1191" i="3"/>
  <c r="Y1191" i="3" s="1"/>
  <c r="U1192" i="3"/>
  <c r="X1192" i="3"/>
  <c r="Y1192" i="3" s="1"/>
  <c r="C1193" i="3"/>
  <c r="U1193" i="3"/>
  <c r="X1193" i="3"/>
  <c r="Y1193" i="3" s="1"/>
  <c r="C1194" i="3"/>
  <c r="U1194" i="3"/>
  <c r="X1194" i="3"/>
  <c r="Y1194" i="3" s="1"/>
  <c r="C1195" i="3"/>
  <c r="U1195" i="3"/>
  <c r="X1195" i="3"/>
  <c r="Y1195" i="3" s="1"/>
  <c r="C1196" i="3"/>
  <c r="U1196" i="3"/>
  <c r="X1196" i="3"/>
  <c r="Y1196" i="3" s="1"/>
  <c r="C1197" i="3"/>
  <c r="U1197" i="3"/>
  <c r="X1197" i="3"/>
  <c r="Y1197" i="3" s="1"/>
  <c r="C1198" i="3"/>
  <c r="U1198" i="3"/>
  <c r="X1198" i="3"/>
  <c r="Y1198" i="3" s="1"/>
  <c r="C1199" i="3"/>
  <c r="U1199" i="3"/>
  <c r="X1199" i="3"/>
  <c r="Y1199" i="3" s="1"/>
  <c r="C1200" i="3"/>
  <c r="U1200" i="3"/>
  <c r="X1200" i="3"/>
  <c r="Y1200" i="3" s="1"/>
  <c r="C1201" i="3"/>
  <c r="U1201" i="3"/>
  <c r="X1201" i="3"/>
  <c r="Y1201" i="3" s="1"/>
  <c r="C1202" i="3"/>
  <c r="U1202" i="3"/>
  <c r="X1202" i="3"/>
  <c r="Y1202" i="3" s="1"/>
  <c r="C1203" i="3"/>
  <c r="U1203" i="3"/>
  <c r="X1203" i="3"/>
  <c r="Y1203" i="3" s="1"/>
  <c r="C1204" i="3"/>
  <c r="U1204" i="3"/>
  <c r="X1204" i="3"/>
  <c r="Y1204" i="3" s="1"/>
  <c r="C1205" i="3"/>
  <c r="U1205" i="3"/>
  <c r="X1205" i="3"/>
  <c r="Y1205" i="3" s="1"/>
  <c r="C1206" i="3"/>
  <c r="U1206" i="3"/>
  <c r="X1206" i="3"/>
  <c r="Y1206" i="3" s="1"/>
  <c r="C1207" i="3"/>
  <c r="U1207" i="3"/>
  <c r="X1207" i="3"/>
  <c r="C1208" i="3"/>
  <c r="U1208" i="3"/>
  <c r="X1208" i="3"/>
  <c r="Y1208" i="3" s="1"/>
  <c r="C1209" i="3"/>
  <c r="U1209" i="3"/>
  <c r="X1209" i="3"/>
  <c r="Y1209" i="3" s="1"/>
  <c r="U1210" i="3"/>
  <c r="X1210" i="3"/>
  <c r="Y1210" i="3" s="1"/>
  <c r="C1211" i="3"/>
  <c r="U1211" i="3"/>
  <c r="X1211" i="3"/>
  <c r="Y1211" i="3" s="1"/>
  <c r="C1212" i="3"/>
  <c r="U1212" i="3"/>
  <c r="X1212" i="3"/>
  <c r="Y1212" i="3" s="1"/>
  <c r="C1213" i="3"/>
  <c r="U1213" i="3"/>
  <c r="X1213" i="3"/>
  <c r="Y1213" i="3" s="1"/>
  <c r="C1214" i="3"/>
  <c r="U1214" i="3"/>
  <c r="X1214" i="3"/>
  <c r="Y1214" i="3" s="1"/>
  <c r="C1215" i="3"/>
  <c r="U1215" i="3"/>
  <c r="X1215" i="3"/>
  <c r="Y1215" i="3" s="1"/>
  <c r="C1216" i="3"/>
  <c r="U1216" i="3"/>
  <c r="X1216" i="3"/>
  <c r="Y1216" i="3" s="1"/>
  <c r="C1217" i="3"/>
  <c r="U1217" i="3"/>
  <c r="X1217" i="3"/>
  <c r="Y1217" i="3" s="1"/>
  <c r="C1218" i="3"/>
  <c r="U1218" i="3"/>
  <c r="X1218" i="3"/>
  <c r="Y1218" i="3" s="1"/>
  <c r="C1219" i="3"/>
  <c r="U1219" i="3"/>
  <c r="X1219" i="3"/>
  <c r="Y1219" i="3" s="1"/>
  <c r="C1220" i="3"/>
  <c r="U1220" i="3"/>
  <c r="X1220" i="3"/>
  <c r="Y1220" i="3" s="1"/>
  <c r="C1221" i="3"/>
  <c r="U1221" i="3"/>
  <c r="X1221" i="3"/>
  <c r="Y1221" i="3" s="1"/>
  <c r="C1222" i="3"/>
  <c r="U1222" i="3"/>
  <c r="X1222" i="3"/>
  <c r="Y1222" i="3" s="1"/>
  <c r="C1223" i="3"/>
  <c r="U1223" i="3"/>
  <c r="X1223" i="3"/>
  <c r="Y1223" i="3" s="1"/>
  <c r="C1224" i="3"/>
  <c r="U1224" i="3"/>
  <c r="X1224" i="3"/>
  <c r="Y1224" i="3" s="1"/>
  <c r="C1225" i="3"/>
  <c r="U1225" i="3"/>
  <c r="X1225" i="3"/>
  <c r="Y1225" i="3" s="1"/>
  <c r="C1226" i="3"/>
  <c r="U1226" i="3"/>
  <c r="X1226" i="3"/>
  <c r="Y1226" i="3" s="1"/>
  <c r="C1227" i="3"/>
  <c r="X1227" i="3"/>
  <c r="Y1227" i="3" s="1"/>
  <c r="C1228" i="3"/>
  <c r="X1228" i="3"/>
  <c r="Y1228" i="3" s="1"/>
  <c r="C1229" i="3"/>
  <c r="X1229" i="3"/>
  <c r="Y1229" i="3" s="1"/>
  <c r="C1230" i="3"/>
  <c r="U1230" i="3"/>
  <c r="X1230" i="3"/>
  <c r="Y1230" i="3" s="1"/>
  <c r="C1231" i="3"/>
  <c r="U1231" i="3"/>
  <c r="X1231" i="3"/>
  <c r="Y1231" i="3" s="1"/>
  <c r="C1232" i="3"/>
  <c r="U1232" i="3"/>
  <c r="X1232" i="3"/>
  <c r="Y1232" i="3" s="1"/>
  <c r="C1233" i="3"/>
  <c r="U1233" i="3"/>
  <c r="X1233" i="3"/>
  <c r="Y1233" i="3" s="1"/>
  <c r="C1234" i="3"/>
  <c r="U1234" i="3"/>
  <c r="X1234" i="3"/>
  <c r="Y1234" i="3" s="1"/>
  <c r="C1235" i="3"/>
  <c r="U1235" i="3"/>
  <c r="X1235" i="3"/>
  <c r="Y1235" i="3" s="1"/>
  <c r="C1236" i="3"/>
  <c r="U1236" i="3"/>
  <c r="X1236" i="3"/>
  <c r="Y1236" i="3" s="1"/>
  <c r="U1237" i="3"/>
  <c r="X1237" i="3"/>
  <c r="Y1237" i="3" s="1"/>
  <c r="C1238" i="3"/>
  <c r="U1238" i="3"/>
  <c r="X1238" i="3"/>
  <c r="Y1238" i="3" s="1"/>
  <c r="C1239" i="3"/>
  <c r="U1239" i="3"/>
  <c r="X1239" i="3"/>
  <c r="Y1239" i="3" s="1"/>
  <c r="C1240" i="3"/>
  <c r="U1240" i="3"/>
  <c r="X1240" i="3"/>
  <c r="Y1240" i="3" s="1"/>
  <c r="C1241" i="3"/>
  <c r="U1241" i="3"/>
  <c r="X1241" i="3"/>
  <c r="Y1241" i="3" s="1"/>
  <c r="C1242" i="3"/>
  <c r="U1242" i="3"/>
  <c r="X1242" i="3"/>
  <c r="Y1242" i="3" s="1"/>
  <c r="C1243" i="3"/>
  <c r="U1243" i="3"/>
  <c r="X1243" i="3"/>
  <c r="Y1243" i="3" s="1"/>
  <c r="C1244" i="3"/>
  <c r="U1244" i="3"/>
  <c r="X1244" i="3"/>
  <c r="Y1244" i="3" s="1"/>
  <c r="C1245" i="3"/>
  <c r="U1245" i="3"/>
  <c r="X1245" i="3"/>
  <c r="Y1245" i="3" s="1"/>
  <c r="C1246" i="3"/>
  <c r="U1246" i="3"/>
  <c r="X1246" i="3"/>
  <c r="Y1246" i="3" s="1"/>
  <c r="C1247" i="3"/>
  <c r="U1247" i="3"/>
  <c r="X1247" i="3"/>
  <c r="Y1247" i="3" s="1"/>
  <c r="C1248" i="3"/>
  <c r="U1248" i="3"/>
  <c r="X1248" i="3"/>
  <c r="Y1248" i="3" s="1"/>
  <c r="C1249" i="3"/>
  <c r="U1249" i="3"/>
  <c r="X1249" i="3"/>
  <c r="Y1249" i="3" s="1"/>
  <c r="C1250" i="3"/>
  <c r="U1250" i="3"/>
  <c r="X1250" i="3"/>
  <c r="Y1250" i="3" s="1"/>
  <c r="C1251" i="3"/>
  <c r="U1251" i="3"/>
  <c r="X1251" i="3"/>
  <c r="Y1251" i="3" s="1"/>
  <c r="C1252" i="3"/>
  <c r="U1252" i="3"/>
  <c r="X1252" i="3"/>
  <c r="Y1252" i="3" s="1"/>
  <c r="C1253" i="3"/>
  <c r="U1253" i="3"/>
  <c r="X1253" i="3"/>
  <c r="Y1253" i="3" s="1"/>
  <c r="C1254" i="3"/>
  <c r="U1254" i="3"/>
  <c r="X1254" i="3"/>
  <c r="Y1254" i="3" s="1"/>
  <c r="C1255" i="3"/>
  <c r="U1255" i="3"/>
  <c r="X1255" i="3"/>
  <c r="Y1255" i="3" s="1"/>
  <c r="C1256" i="3"/>
  <c r="U1256" i="3"/>
  <c r="X1256" i="3"/>
  <c r="Y1256" i="3" s="1"/>
  <c r="C1257" i="3"/>
  <c r="U1257" i="3"/>
  <c r="X1257" i="3"/>
  <c r="Y1257" i="3" s="1"/>
  <c r="C1258" i="3"/>
  <c r="U1258" i="3"/>
  <c r="X1258" i="3"/>
  <c r="Y1258" i="3" s="1"/>
  <c r="C1259" i="3"/>
  <c r="U1259" i="3"/>
  <c r="X1259" i="3"/>
  <c r="Y1259" i="3" s="1"/>
  <c r="C1260" i="3"/>
  <c r="U1260" i="3"/>
  <c r="X1260" i="3"/>
  <c r="Y1260" i="3" s="1"/>
  <c r="C1261" i="3"/>
  <c r="U1261" i="3"/>
  <c r="X1261" i="3"/>
  <c r="Y1261" i="3" s="1"/>
  <c r="C1262" i="3"/>
  <c r="U1262" i="3"/>
  <c r="X1262" i="3"/>
  <c r="Y1262" i="3" s="1"/>
  <c r="C1263" i="3"/>
  <c r="U1263" i="3"/>
  <c r="X1263" i="3"/>
  <c r="Y1263" i="3" s="1"/>
  <c r="C1264" i="3"/>
  <c r="U1264" i="3"/>
  <c r="X1264" i="3"/>
  <c r="Y1264" i="3" s="1"/>
  <c r="C1265" i="3"/>
  <c r="U1265" i="3"/>
  <c r="X1265" i="3"/>
  <c r="Y1265" i="3" s="1"/>
  <c r="C1266" i="3"/>
  <c r="U1266" i="3"/>
  <c r="X1266" i="3"/>
  <c r="Y1266" i="3" s="1"/>
  <c r="C1267" i="3"/>
  <c r="U1267" i="3"/>
  <c r="X1267" i="3"/>
  <c r="Y1267" i="3" s="1"/>
  <c r="C1268" i="3"/>
  <c r="U1268" i="3"/>
  <c r="X1268" i="3"/>
  <c r="Y1268" i="3" s="1"/>
  <c r="C1269" i="3"/>
  <c r="U1269" i="3"/>
  <c r="X1269" i="3"/>
  <c r="Y1269" i="3" s="1"/>
  <c r="C1270" i="3"/>
  <c r="U1270" i="3"/>
  <c r="X1270" i="3"/>
  <c r="Y1270" i="3" s="1"/>
  <c r="C1271" i="3"/>
  <c r="U1271" i="3"/>
  <c r="X1271" i="3"/>
  <c r="Y1271" i="3" s="1"/>
  <c r="C1272" i="3"/>
  <c r="U1272" i="3"/>
  <c r="X1272" i="3"/>
  <c r="Y1272" i="3" s="1"/>
  <c r="C1273" i="3"/>
  <c r="U1273" i="3"/>
  <c r="X1273" i="3"/>
  <c r="Y1273" i="3" s="1"/>
  <c r="C1274" i="3"/>
  <c r="U1274" i="3"/>
  <c r="X1274" i="3"/>
  <c r="Y1274" i="3" s="1"/>
  <c r="C1275" i="3"/>
  <c r="U1275" i="3"/>
  <c r="X1275" i="3"/>
  <c r="Y1275" i="3" s="1"/>
  <c r="C1276" i="3"/>
  <c r="U1276" i="3"/>
  <c r="X1276" i="3"/>
  <c r="Y1276" i="3" s="1"/>
  <c r="C1277" i="3"/>
  <c r="U1277" i="3"/>
  <c r="X1277" i="3"/>
  <c r="Y1277" i="3" s="1"/>
  <c r="C1278" i="3"/>
  <c r="U1278" i="3"/>
  <c r="X1278" i="3"/>
  <c r="Y1278" i="3" s="1"/>
  <c r="C1279" i="3"/>
  <c r="U1279" i="3"/>
  <c r="X1279" i="3"/>
  <c r="Y1279" i="3" s="1"/>
  <c r="C1280" i="3"/>
  <c r="U1280" i="3"/>
  <c r="X1280" i="3"/>
  <c r="Y1280" i="3" s="1"/>
  <c r="C1281" i="3"/>
  <c r="U1281" i="3"/>
  <c r="X1281" i="3"/>
  <c r="Y1281" i="3" s="1"/>
  <c r="C1282" i="3"/>
  <c r="U1282" i="3"/>
  <c r="X1282" i="3"/>
  <c r="Y1282" i="3" s="1"/>
  <c r="C1283" i="3"/>
  <c r="U1283" i="3"/>
  <c r="X1283" i="3"/>
  <c r="Y1283" i="3" s="1"/>
  <c r="C1285" i="3"/>
  <c r="U1285" i="3"/>
  <c r="X1285" i="3"/>
  <c r="Y1285" i="3" s="1"/>
  <c r="C1286" i="3"/>
  <c r="U1286" i="3"/>
  <c r="X1286" i="3"/>
  <c r="Y1286" i="3" s="1"/>
  <c r="C1287" i="3"/>
  <c r="U1287" i="3"/>
  <c r="X1287" i="3"/>
  <c r="Y1287" i="3" s="1"/>
  <c r="C1288" i="3"/>
  <c r="U1288" i="3"/>
  <c r="X1288" i="3"/>
  <c r="Y1288" i="3" s="1"/>
  <c r="C1289" i="3"/>
  <c r="U1289" i="3"/>
  <c r="X1289" i="3"/>
  <c r="Y1289" i="3" s="1"/>
  <c r="C1290" i="3"/>
  <c r="U1290" i="3"/>
  <c r="X1290" i="3"/>
  <c r="Y1290" i="3" s="1"/>
  <c r="C1291" i="3"/>
  <c r="U1291" i="3"/>
  <c r="X1291" i="3"/>
  <c r="Y1291" i="3" s="1"/>
  <c r="C1292" i="3"/>
  <c r="U1292" i="3"/>
  <c r="X1292" i="3"/>
  <c r="Y1292" i="3" s="1"/>
  <c r="C1293" i="3"/>
  <c r="U1293" i="3"/>
  <c r="X1293" i="3"/>
  <c r="Y1293" i="3" s="1"/>
  <c r="C1294" i="3"/>
  <c r="U1294" i="3"/>
  <c r="X1294" i="3"/>
  <c r="Y1294" i="3" s="1"/>
  <c r="C1295" i="3"/>
  <c r="U1295" i="3"/>
  <c r="X1295" i="3"/>
  <c r="Y1295" i="3" s="1"/>
  <c r="C1296" i="3"/>
  <c r="U1296" i="3"/>
  <c r="X1296" i="3"/>
  <c r="Y1296" i="3" s="1"/>
  <c r="U1297" i="3"/>
  <c r="X1297" i="3"/>
  <c r="Y1297" i="3" s="1"/>
  <c r="C1298" i="3"/>
  <c r="U1298" i="3"/>
  <c r="X1298" i="3"/>
  <c r="Y1298" i="3" s="1"/>
  <c r="C1299" i="3"/>
  <c r="U1299" i="3"/>
  <c r="X1299" i="3"/>
  <c r="Y1299" i="3" s="1"/>
  <c r="C1300" i="3"/>
  <c r="U1300" i="3"/>
  <c r="X1300" i="3"/>
  <c r="Y1300" i="3" s="1"/>
  <c r="C978" i="3"/>
  <c r="C977" i="3"/>
  <c r="C976" i="3"/>
  <c r="A7" i="8"/>
  <c r="X925" i="3"/>
  <c r="X924" i="3"/>
  <c r="X923" i="3"/>
  <c r="X922" i="3"/>
  <c r="X921" i="3"/>
  <c r="A1" i="8"/>
  <c r="Y891" i="3"/>
  <c r="C33" i="8"/>
  <c r="B33" i="8"/>
  <c r="C67" i="8"/>
  <c r="C27" i="8" s="1"/>
  <c r="C66" i="8"/>
  <c r="C65" i="8"/>
  <c r="C64" i="8"/>
  <c r="C25" i="8" s="1"/>
  <c r="C63" i="8"/>
  <c r="C62" i="8"/>
  <c r="C61" i="8"/>
  <c r="C60" i="8"/>
  <c r="C59" i="8"/>
  <c r="C58" i="8"/>
  <c r="C23" i="8" s="1"/>
  <c r="C57" i="8"/>
  <c r="C56" i="8"/>
  <c r="C55" i="8"/>
  <c r="C54" i="8"/>
  <c r="C53" i="8"/>
  <c r="C52" i="8"/>
  <c r="C51" i="8"/>
  <c r="C50" i="8"/>
  <c r="C21" i="8" s="1"/>
  <c r="C49" i="8"/>
  <c r="C20" i="8" s="1"/>
  <c r="C48" i="8"/>
  <c r="C19" i="8" s="1"/>
  <c r="C47" i="8"/>
  <c r="C18" i="8" s="1"/>
  <c r="C46" i="8"/>
  <c r="C45" i="8"/>
  <c r="C44" i="8"/>
  <c r="C43" i="8"/>
  <c r="C42" i="8"/>
  <c r="C41" i="8"/>
  <c r="C14" i="8" s="1"/>
  <c r="C40" i="8"/>
  <c r="C13" i="8" s="1"/>
  <c r="C39" i="8"/>
  <c r="C12" i="8" s="1"/>
  <c r="C38" i="8"/>
  <c r="C37" i="8"/>
  <c r="C36" i="8"/>
  <c r="C35" i="8"/>
  <c r="C10" i="8" s="1"/>
  <c r="C34" i="8"/>
  <c r="C9" i="8" s="1"/>
  <c r="B67" i="8"/>
  <c r="B27" i="8" s="1"/>
  <c r="B66" i="8"/>
  <c r="B65" i="8"/>
  <c r="B64" i="8"/>
  <c r="B25" i="8" s="1"/>
  <c r="B63" i="8"/>
  <c r="B62" i="8"/>
  <c r="B61" i="8"/>
  <c r="B60" i="8"/>
  <c r="B59" i="8"/>
  <c r="B58" i="8"/>
  <c r="B23" i="8" s="1"/>
  <c r="B57" i="8"/>
  <c r="B56" i="8"/>
  <c r="B55" i="8"/>
  <c r="B54" i="8"/>
  <c r="B53" i="8"/>
  <c r="B52" i="8"/>
  <c r="B51" i="8"/>
  <c r="B50" i="8"/>
  <c r="B21" i="8" s="1"/>
  <c r="B49" i="8"/>
  <c r="B20" i="8" s="1"/>
  <c r="B48" i="8"/>
  <c r="B19" i="8" s="1"/>
  <c r="B47" i="8"/>
  <c r="B18" i="8" s="1"/>
  <c r="B46" i="8"/>
  <c r="B17" i="8" s="1"/>
  <c r="B45" i="8"/>
  <c r="B44" i="8"/>
  <c r="B43" i="8"/>
  <c r="B42" i="8"/>
  <c r="B41" i="8"/>
  <c r="B14" i="8" s="1"/>
  <c r="B40" i="8"/>
  <c r="B13" i="8" s="1"/>
  <c r="B39" i="8"/>
  <c r="B12" i="8" s="1"/>
  <c r="B38" i="8"/>
  <c r="B37" i="8"/>
  <c r="B36" i="8"/>
  <c r="B35" i="8"/>
  <c r="B10" i="8" s="1"/>
  <c r="B34" i="8"/>
  <c r="B9" i="8" s="1"/>
  <c r="C4" i="8"/>
  <c r="B4" i="8"/>
  <c r="C3" i="8"/>
  <c r="B3" i="8"/>
  <c r="C912" i="3"/>
  <c r="Y899" i="3"/>
  <c r="X899" i="3"/>
  <c r="U899" i="3"/>
  <c r="C899" i="3"/>
  <c r="Y898" i="3"/>
  <c r="X898" i="3"/>
  <c r="U898" i="3"/>
  <c r="C898" i="3"/>
  <c r="Y897" i="3"/>
  <c r="X897" i="3"/>
  <c r="U897" i="3"/>
  <c r="C897" i="3"/>
  <c r="Y896" i="3"/>
  <c r="X896" i="3"/>
  <c r="U896" i="3"/>
  <c r="C896" i="3"/>
  <c r="Y895" i="3"/>
  <c r="X895" i="3"/>
  <c r="U895" i="3"/>
  <c r="C895" i="3"/>
  <c r="X894" i="3"/>
  <c r="Y894" i="3" s="1"/>
  <c r="X893" i="3"/>
  <c r="Y893" i="3" s="1"/>
  <c r="Y875" i="3"/>
  <c r="U708" i="3"/>
  <c r="U709" i="3"/>
  <c r="U710" i="3"/>
  <c r="U711" i="3"/>
  <c r="U712" i="3"/>
  <c r="U713" i="3"/>
  <c r="U714" i="3"/>
  <c r="U715" i="3"/>
  <c r="U716" i="3"/>
  <c r="U717" i="3"/>
  <c r="U718" i="3"/>
  <c r="U719" i="3"/>
  <c r="U720" i="3"/>
  <c r="U721" i="3"/>
  <c r="U722" i="3"/>
  <c r="U723" i="3"/>
  <c r="U724" i="3"/>
  <c r="U725" i="3"/>
  <c r="U726" i="3"/>
  <c r="U727" i="3"/>
  <c r="U728" i="3"/>
  <c r="U729" i="3"/>
  <c r="U730" i="3"/>
  <c r="U731" i="3"/>
  <c r="U732" i="3"/>
  <c r="U733" i="3"/>
  <c r="U734" i="3"/>
  <c r="U735" i="3"/>
  <c r="U736" i="3"/>
  <c r="U737" i="3"/>
  <c r="U738" i="3"/>
  <c r="U739" i="3"/>
  <c r="U740" i="3"/>
  <c r="U741" i="3"/>
  <c r="U742" i="3"/>
  <c r="U743" i="3"/>
  <c r="U744" i="3"/>
  <c r="U745" i="3"/>
  <c r="U746" i="3"/>
  <c r="U747" i="3"/>
  <c r="U748" i="3"/>
  <c r="U749" i="3"/>
  <c r="U750" i="3"/>
  <c r="U751" i="3"/>
  <c r="U752" i="3"/>
  <c r="U753" i="3"/>
  <c r="U754" i="3"/>
  <c r="U755" i="3"/>
  <c r="U756" i="3"/>
  <c r="U757" i="3"/>
  <c r="U758" i="3"/>
  <c r="U759" i="3"/>
  <c r="U760" i="3"/>
  <c r="U761" i="3"/>
  <c r="U762" i="3"/>
  <c r="U763" i="3"/>
  <c r="U764" i="3"/>
  <c r="U765" i="3"/>
  <c r="U766" i="3"/>
  <c r="U767" i="3"/>
  <c r="U768" i="3"/>
  <c r="U769" i="3"/>
  <c r="U770" i="3"/>
  <c r="U771" i="3"/>
  <c r="U772" i="3"/>
  <c r="U773" i="3"/>
  <c r="U774" i="3"/>
  <c r="U775" i="3"/>
  <c r="U776" i="3"/>
  <c r="U777" i="3"/>
  <c r="U778" i="3"/>
  <c r="U779" i="3"/>
  <c r="U780" i="3"/>
  <c r="U781" i="3"/>
  <c r="U782" i="3"/>
  <c r="U783" i="3"/>
  <c r="U784" i="3"/>
  <c r="U785" i="3"/>
  <c r="U786" i="3"/>
  <c r="U787" i="3"/>
  <c r="U788" i="3"/>
  <c r="U789" i="3"/>
  <c r="U790" i="3"/>
  <c r="U791" i="3"/>
  <c r="U792" i="3"/>
  <c r="U793" i="3"/>
  <c r="U794" i="3"/>
  <c r="U795" i="3"/>
  <c r="U796" i="3"/>
  <c r="U797" i="3"/>
  <c r="U798" i="3"/>
  <c r="U799" i="3"/>
  <c r="U800" i="3"/>
  <c r="U801" i="3"/>
  <c r="U802" i="3"/>
  <c r="U803" i="3"/>
  <c r="U804" i="3"/>
  <c r="U805" i="3"/>
  <c r="U806" i="3"/>
  <c r="U807" i="3"/>
  <c r="U808" i="3"/>
  <c r="U809" i="3"/>
  <c r="U810" i="3"/>
  <c r="U811" i="3"/>
  <c r="U812" i="3"/>
  <c r="U813" i="3"/>
  <c r="U814" i="3"/>
  <c r="U815" i="3"/>
  <c r="U816" i="3"/>
  <c r="U817" i="3"/>
  <c r="U818" i="3"/>
  <c r="U819" i="3"/>
  <c r="U820" i="3"/>
  <c r="U821" i="3"/>
  <c r="U822" i="3"/>
  <c r="U823" i="3"/>
  <c r="U824" i="3"/>
  <c r="U825" i="3"/>
  <c r="U826" i="3"/>
  <c r="U827" i="3"/>
  <c r="U828" i="3"/>
  <c r="U829" i="3"/>
  <c r="U830" i="3"/>
  <c r="U831" i="3"/>
  <c r="U832" i="3"/>
  <c r="U833" i="3"/>
  <c r="U834" i="3"/>
  <c r="U835" i="3"/>
  <c r="U836" i="3"/>
  <c r="U837" i="3"/>
  <c r="U838" i="3"/>
  <c r="U839" i="3"/>
  <c r="U840" i="3"/>
  <c r="U841" i="3"/>
  <c r="U842" i="3"/>
  <c r="U843" i="3"/>
  <c r="U844" i="3"/>
  <c r="U845" i="3"/>
  <c r="U846" i="3"/>
  <c r="U847" i="3"/>
  <c r="U848" i="3"/>
  <c r="U849" i="3"/>
  <c r="U850" i="3"/>
  <c r="U851" i="3"/>
  <c r="U852" i="3"/>
  <c r="U853" i="3"/>
  <c r="U854" i="3"/>
  <c r="U855" i="3"/>
  <c r="U856" i="3"/>
  <c r="U857" i="3"/>
  <c r="U858" i="3"/>
  <c r="U859" i="3"/>
  <c r="U860" i="3"/>
  <c r="U861" i="3"/>
  <c r="U862" i="3"/>
  <c r="U863" i="3"/>
  <c r="U864" i="3"/>
  <c r="U865" i="3"/>
  <c r="U866" i="3"/>
  <c r="U867" i="3"/>
  <c r="U868" i="3"/>
  <c r="U869" i="3"/>
  <c r="U870" i="3"/>
  <c r="U871" i="3"/>
  <c r="U872" i="3"/>
  <c r="U873" i="3"/>
  <c r="U874" i="3"/>
  <c r="U875" i="3"/>
  <c r="U876" i="3"/>
  <c r="U877" i="3"/>
  <c r="U878" i="3"/>
  <c r="U879" i="3"/>
  <c r="U880" i="3"/>
  <c r="U881" i="3"/>
  <c r="U882" i="3"/>
  <c r="U883" i="3"/>
  <c r="U884" i="3"/>
  <c r="U885" i="3"/>
  <c r="U886" i="3"/>
  <c r="U887" i="3"/>
  <c r="U900" i="3"/>
  <c r="U901" i="3"/>
  <c r="U902" i="3"/>
  <c r="U903" i="3"/>
  <c r="U904" i="3"/>
  <c r="U905" i="3"/>
  <c r="U906" i="3"/>
  <c r="U907" i="3"/>
  <c r="U908" i="3"/>
  <c r="U909" i="3"/>
  <c r="U910" i="3"/>
  <c r="U911" i="3"/>
  <c r="U912" i="3"/>
  <c r="U913" i="3"/>
  <c r="U914" i="3"/>
  <c r="U915" i="3"/>
  <c r="U916" i="3"/>
  <c r="U917" i="3"/>
  <c r="U918" i="3"/>
  <c r="U919" i="3"/>
  <c r="U920" i="3"/>
  <c r="U921" i="3"/>
  <c r="U922" i="3"/>
  <c r="U923" i="3"/>
  <c r="U924" i="3"/>
  <c r="U925" i="3"/>
  <c r="U926" i="3"/>
  <c r="U927" i="3"/>
  <c r="U928" i="3"/>
  <c r="U929" i="3"/>
  <c r="U930" i="3"/>
  <c r="U931" i="3"/>
  <c r="U932" i="3"/>
  <c r="U933" i="3"/>
  <c r="U934" i="3"/>
  <c r="U935" i="3"/>
  <c r="U936" i="3"/>
  <c r="U937" i="3"/>
  <c r="U938" i="3"/>
  <c r="U939" i="3"/>
  <c r="U940" i="3"/>
  <c r="U941" i="3"/>
  <c r="U942" i="3"/>
  <c r="U943" i="3"/>
  <c r="U944" i="3"/>
  <c r="U945" i="3"/>
  <c r="U946" i="3"/>
  <c r="U947" i="3"/>
  <c r="U948" i="3"/>
  <c r="U949" i="3"/>
  <c r="U950" i="3"/>
  <c r="U951" i="3"/>
  <c r="U952" i="3"/>
  <c r="U953" i="3"/>
  <c r="U954" i="3"/>
  <c r="U955" i="3"/>
  <c r="U956" i="3"/>
  <c r="U957" i="3"/>
  <c r="U958" i="3"/>
  <c r="U959" i="3"/>
  <c r="U960" i="3"/>
  <c r="U961" i="3"/>
  <c r="U962" i="3"/>
  <c r="U963" i="3"/>
  <c r="U964" i="3"/>
  <c r="U965" i="3"/>
  <c r="U966" i="3"/>
  <c r="U967" i="3"/>
  <c r="U968" i="3"/>
  <c r="U969" i="3"/>
  <c r="U973" i="3"/>
  <c r="U974" i="3"/>
  <c r="U975" i="3"/>
  <c r="U976" i="3"/>
  <c r="U977" i="3"/>
  <c r="U978" i="3"/>
  <c r="U979" i="3"/>
  <c r="U980" i="3"/>
  <c r="U981" i="3"/>
  <c r="U982" i="3"/>
  <c r="U704" i="3"/>
  <c r="U705" i="3"/>
  <c r="U706" i="3"/>
  <c r="U707" i="3"/>
  <c r="Y704" i="3"/>
  <c r="Y705" i="3"/>
  <c r="Y706" i="3"/>
  <c r="Y707" i="3"/>
  <c r="Y708" i="3"/>
  <c r="Y709" i="3"/>
  <c r="Y710" i="3"/>
  <c r="Y711" i="3"/>
  <c r="Y712" i="3"/>
  <c r="Y713" i="3"/>
  <c r="Y714" i="3"/>
  <c r="Y715" i="3"/>
  <c r="Y716" i="3"/>
  <c r="Y717" i="3"/>
  <c r="Y718" i="3"/>
  <c r="Y719" i="3"/>
  <c r="Y720" i="3"/>
  <c r="Y721" i="3"/>
  <c r="Y722" i="3"/>
  <c r="Y723" i="3"/>
  <c r="Y724" i="3"/>
  <c r="Y725" i="3"/>
  <c r="Y726" i="3"/>
  <c r="Y727" i="3"/>
  <c r="Y728" i="3"/>
  <c r="Y729" i="3"/>
  <c r="Y730" i="3"/>
  <c r="Y732" i="3"/>
  <c r="Y733" i="3"/>
  <c r="Y734" i="3"/>
  <c r="Y735" i="3"/>
  <c r="Y736" i="3"/>
  <c r="Y737" i="3"/>
  <c r="Y738" i="3"/>
  <c r="Y739" i="3"/>
  <c r="Y740" i="3"/>
  <c r="Y741" i="3"/>
  <c r="Y742" i="3"/>
  <c r="Y743" i="3"/>
  <c r="Y744" i="3"/>
  <c r="Y745" i="3"/>
  <c r="Y746" i="3"/>
  <c r="Y747" i="3"/>
  <c r="Y748" i="3"/>
  <c r="Y749" i="3"/>
  <c r="Y750" i="3"/>
  <c r="Y751" i="3"/>
  <c r="Y752" i="3"/>
  <c r="Y753" i="3"/>
  <c r="Y754" i="3"/>
  <c r="Y755" i="3"/>
  <c r="Y756" i="3"/>
  <c r="Y757" i="3"/>
  <c r="Y758" i="3"/>
  <c r="Y759" i="3"/>
  <c r="Y760" i="3"/>
  <c r="Y761" i="3"/>
  <c r="Y762" i="3"/>
  <c r="Y763" i="3"/>
  <c r="Y764" i="3"/>
  <c r="Y765" i="3"/>
  <c r="Y766" i="3"/>
  <c r="Y767" i="3"/>
  <c r="Y768" i="3"/>
  <c r="Y769" i="3"/>
  <c r="Y770" i="3"/>
  <c r="Y771" i="3"/>
  <c r="Y772" i="3"/>
  <c r="Y773" i="3"/>
  <c r="Y774" i="3"/>
  <c r="Y775" i="3"/>
  <c r="Y776" i="3"/>
  <c r="Y777" i="3"/>
  <c r="Y778" i="3"/>
  <c r="Y779" i="3"/>
  <c r="Y780" i="3"/>
  <c r="Y781" i="3"/>
  <c r="Y782" i="3"/>
  <c r="Y783" i="3"/>
  <c r="Y784" i="3"/>
  <c r="Y785" i="3"/>
  <c r="Y786" i="3"/>
  <c r="Y787" i="3"/>
  <c r="Y788" i="3"/>
  <c r="Y789" i="3"/>
  <c r="Y790" i="3"/>
  <c r="Y791" i="3"/>
  <c r="Y792" i="3"/>
  <c r="Y793" i="3"/>
  <c r="Y794" i="3"/>
  <c r="Y795" i="3"/>
  <c r="Y796" i="3"/>
  <c r="Y797" i="3"/>
  <c r="Y798" i="3"/>
  <c r="Y799" i="3"/>
  <c r="Y800" i="3"/>
  <c r="Y801" i="3"/>
  <c r="Y802" i="3"/>
  <c r="Y803" i="3"/>
  <c r="Y804" i="3"/>
  <c r="Y805" i="3"/>
  <c r="Y806" i="3"/>
  <c r="Y807" i="3"/>
  <c r="Y808" i="3"/>
  <c r="Y809" i="3"/>
  <c r="Y810" i="3"/>
  <c r="Y811" i="3"/>
  <c r="Y812" i="3"/>
  <c r="Y813" i="3"/>
  <c r="Y814" i="3"/>
  <c r="Y815" i="3"/>
  <c r="Y816" i="3"/>
  <c r="Y817" i="3"/>
  <c r="Y818" i="3"/>
  <c r="Y819" i="3"/>
  <c r="Y820" i="3"/>
  <c r="Y821" i="3"/>
  <c r="Y822" i="3"/>
  <c r="Y823" i="3"/>
  <c r="Y824" i="3"/>
  <c r="Y825" i="3"/>
  <c r="Y826" i="3"/>
  <c r="Y827" i="3"/>
  <c r="Y828" i="3"/>
  <c r="Y829" i="3"/>
  <c r="Y830" i="3"/>
  <c r="Y831" i="3"/>
  <c r="Y832" i="3"/>
  <c r="Y833" i="3"/>
  <c r="Y834" i="3"/>
  <c r="Y835" i="3"/>
  <c r="Y836" i="3"/>
  <c r="Y837" i="3"/>
  <c r="Y838" i="3"/>
  <c r="Y839" i="3"/>
  <c r="Y840" i="3"/>
  <c r="Y841" i="3"/>
  <c r="Y842" i="3"/>
  <c r="Y843" i="3"/>
  <c r="Y844" i="3"/>
  <c r="Y845" i="3"/>
  <c r="Y846" i="3"/>
  <c r="Y847" i="3"/>
  <c r="Y848" i="3"/>
  <c r="Y849" i="3"/>
  <c r="Y850" i="3"/>
  <c r="Y851" i="3"/>
  <c r="Y852" i="3"/>
  <c r="Y853" i="3"/>
  <c r="Y854" i="3"/>
  <c r="Y855" i="3"/>
  <c r="Y856" i="3"/>
  <c r="Y857" i="3"/>
  <c r="Y858" i="3"/>
  <c r="Y859" i="3"/>
  <c r="Y860" i="3"/>
  <c r="Y861" i="3"/>
  <c r="Y862" i="3"/>
  <c r="Y863" i="3"/>
  <c r="Y864" i="3"/>
  <c r="Y865" i="3"/>
  <c r="Y866" i="3"/>
  <c r="Y867" i="3"/>
  <c r="Y868" i="3"/>
  <c r="Y869" i="3"/>
  <c r="Y870" i="3"/>
  <c r="Y871" i="3"/>
  <c r="Y703" i="3"/>
  <c r="Y702" i="3"/>
  <c r="Y701" i="3"/>
  <c r="Y700" i="3"/>
  <c r="Y699" i="3"/>
  <c r="Y698" i="3"/>
  <c r="Y697" i="3"/>
  <c r="Y696" i="3"/>
  <c r="Y695" i="3"/>
  <c r="Y694" i="3"/>
  <c r="Y693" i="3"/>
  <c r="Y692" i="3"/>
  <c r="Y691" i="3"/>
  <c r="Y690" i="3"/>
  <c r="Y689" i="3"/>
  <c r="Y688" i="3"/>
  <c r="Y687" i="3"/>
  <c r="Y686" i="3"/>
  <c r="Y685" i="3"/>
  <c r="Y684" i="3"/>
  <c r="Y683" i="3"/>
  <c r="Y682" i="3"/>
  <c r="Y681" i="3"/>
  <c r="Y680" i="3"/>
  <c r="Y679" i="3"/>
  <c r="Y678" i="3"/>
  <c r="Y677" i="3"/>
  <c r="Y676" i="3"/>
  <c r="Y675" i="3"/>
  <c r="Y674" i="3"/>
  <c r="Y673" i="3"/>
  <c r="Y672" i="3"/>
  <c r="Y671" i="3"/>
  <c r="Y670" i="3"/>
  <c r="Y669" i="3"/>
  <c r="Y668" i="3"/>
  <c r="Y667" i="3"/>
  <c r="Y666" i="3"/>
  <c r="Y665" i="3"/>
  <c r="Y664" i="3"/>
  <c r="Y663" i="3"/>
  <c r="Y662" i="3"/>
  <c r="Y661" i="3"/>
  <c r="Y660" i="3"/>
  <c r="Y659" i="3"/>
  <c r="Y658" i="3"/>
  <c r="Y657" i="3"/>
  <c r="Y656" i="3"/>
  <c r="Y655" i="3"/>
  <c r="Y654" i="3"/>
  <c r="Y653" i="3"/>
  <c r="Y652" i="3"/>
  <c r="Y651" i="3"/>
  <c r="Y650" i="3"/>
  <c r="Y649" i="3"/>
  <c r="Y648" i="3"/>
  <c r="Y647" i="3"/>
  <c r="Y646" i="3"/>
  <c r="Y645" i="3"/>
  <c r="Y644" i="3"/>
  <c r="Y643" i="3"/>
  <c r="Y642" i="3"/>
  <c r="Y641" i="3"/>
  <c r="Y640" i="3"/>
  <c r="Y638" i="3"/>
  <c r="Y637" i="3"/>
  <c r="Y636" i="3"/>
  <c r="Y635" i="3"/>
  <c r="Y634" i="3"/>
  <c r="Y633" i="3"/>
  <c r="Y632" i="3"/>
  <c r="Y631" i="3"/>
  <c r="Y630" i="3"/>
  <c r="Y629" i="3"/>
  <c r="Y628" i="3"/>
  <c r="Y627" i="3"/>
  <c r="Y626" i="3"/>
  <c r="Y625" i="3"/>
  <c r="Y624" i="3"/>
  <c r="Y623" i="3"/>
  <c r="Y622" i="3"/>
  <c r="Y621" i="3"/>
  <c r="Y620" i="3"/>
  <c r="Y619" i="3"/>
  <c r="Y618" i="3"/>
  <c r="Y617" i="3"/>
  <c r="Y616" i="3"/>
  <c r="Y615" i="3"/>
  <c r="U703" i="3"/>
  <c r="U702" i="3"/>
  <c r="U701" i="3"/>
  <c r="U700" i="3"/>
  <c r="U699" i="3"/>
  <c r="U698" i="3"/>
  <c r="U697" i="3"/>
  <c r="U696" i="3"/>
  <c r="U695" i="3"/>
  <c r="U694" i="3"/>
  <c r="U693" i="3"/>
  <c r="U692" i="3"/>
  <c r="U691" i="3"/>
  <c r="U690" i="3"/>
  <c r="U689" i="3"/>
  <c r="U688" i="3"/>
  <c r="U687" i="3"/>
  <c r="U686" i="3"/>
  <c r="U685" i="3"/>
  <c r="U684" i="3"/>
  <c r="U683" i="3"/>
  <c r="U682" i="3"/>
  <c r="U681" i="3"/>
  <c r="U680" i="3"/>
  <c r="U679" i="3"/>
  <c r="U678" i="3"/>
  <c r="U677" i="3"/>
  <c r="U676" i="3"/>
  <c r="U675" i="3"/>
  <c r="U674" i="3"/>
  <c r="U673" i="3"/>
  <c r="U672" i="3"/>
  <c r="U671" i="3"/>
  <c r="U670" i="3"/>
  <c r="U669" i="3"/>
  <c r="U668" i="3"/>
  <c r="U667" i="3"/>
  <c r="U666" i="3"/>
  <c r="U665" i="3"/>
  <c r="U664" i="3"/>
  <c r="U663" i="3"/>
  <c r="U662" i="3"/>
  <c r="U661" i="3"/>
  <c r="U660" i="3"/>
  <c r="U659" i="3"/>
  <c r="U658" i="3"/>
  <c r="U657" i="3"/>
  <c r="U656" i="3"/>
  <c r="U655" i="3"/>
  <c r="U654" i="3"/>
  <c r="U653" i="3"/>
  <c r="U652" i="3"/>
  <c r="U651" i="3"/>
  <c r="U650" i="3"/>
  <c r="U649" i="3"/>
  <c r="U648" i="3"/>
  <c r="U647" i="3"/>
  <c r="U646" i="3"/>
  <c r="U645" i="3"/>
  <c r="U644" i="3"/>
  <c r="U643" i="3"/>
  <c r="U642" i="3"/>
  <c r="U641" i="3"/>
  <c r="U640" i="3"/>
  <c r="U639" i="3"/>
  <c r="U638" i="3"/>
  <c r="U637" i="3"/>
  <c r="U636" i="3"/>
  <c r="U635" i="3"/>
  <c r="U634" i="3"/>
  <c r="U633" i="3"/>
  <c r="U632" i="3"/>
  <c r="U631" i="3"/>
  <c r="U630" i="3"/>
  <c r="U629" i="3"/>
  <c r="U628" i="3"/>
  <c r="U627" i="3"/>
  <c r="U626" i="3"/>
  <c r="U625" i="3"/>
  <c r="U624" i="3"/>
  <c r="U623" i="3"/>
  <c r="U622" i="3"/>
  <c r="U621" i="3"/>
  <c r="U620" i="3"/>
  <c r="U619" i="3"/>
  <c r="U618" i="3"/>
  <c r="U617" i="3"/>
  <c r="U616" i="3"/>
  <c r="U615" i="3"/>
  <c r="AA286" i="4"/>
  <c r="AA287" i="4"/>
  <c r="AA288" i="4"/>
  <c r="AA289" i="4"/>
  <c r="AA290" i="4"/>
  <c r="AA291" i="4"/>
  <c r="AA292" i="4"/>
  <c r="AA293" i="4"/>
  <c r="AA294" i="4"/>
  <c r="W294" i="4"/>
  <c r="W293" i="4"/>
  <c r="W292" i="4"/>
  <c r="W291" i="4"/>
  <c r="W290" i="4"/>
  <c r="W289" i="4"/>
  <c r="W288" i="4"/>
  <c r="W287" i="4"/>
  <c r="W286" i="4"/>
  <c r="S30" i="2"/>
  <c r="S4" i="2"/>
  <c r="S29" i="2"/>
  <c r="S18" i="2"/>
  <c r="U596" i="3"/>
  <c r="U597" i="3"/>
  <c r="U598" i="3"/>
  <c r="U599" i="3"/>
  <c r="U600" i="3"/>
  <c r="U601" i="3"/>
  <c r="U602" i="3"/>
  <c r="U603" i="3"/>
  <c r="U604" i="3"/>
  <c r="U605" i="3"/>
  <c r="U606" i="3"/>
  <c r="U607" i="3"/>
  <c r="U608" i="3"/>
  <c r="U609" i="3"/>
  <c r="U610" i="3"/>
  <c r="U611" i="3"/>
  <c r="U612" i="3"/>
  <c r="U613" i="3"/>
  <c r="U614" i="3"/>
  <c r="U595" i="3"/>
  <c r="U594" i="3"/>
  <c r="U593" i="3"/>
  <c r="U592" i="3"/>
  <c r="U591" i="3"/>
  <c r="U590" i="3"/>
  <c r="U589" i="3"/>
  <c r="U588" i="3"/>
  <c r="U587" i="3"/>
  <c r="U586" i="3"/>
  <c r="U585" i="3"/>
  <c r="U584" i="3"/>
  <c r="U583" i="3"/>
  <c r="U582" i="3"/>
  <c r="U581" i="3"/>
  <c r="U580" i="3"/>
  <c r="U579" i="3"/>
  <c r="U578" i="3"/>
  <c r="U576" i="3"/>
  <c r="U575" i="3"/>
  <c r="U574" i="3"/>
  <c r="U573" i="3"/>
  <c r="U572" i="3"/>
  <c r="U571" i="3"/>
  <c r="U570" i="3"/>
  <c r="U569" i="3"/>
  <c r="U568" i="3"/>
  <c r="U567" i="3"/>
  <c r="U566" i="3"/>
  <c r="U565" i="3"/>
  <c r="U564" i="3"/>
  <c r="U563" i="3"/>
  <c r="U562" i="3"/>
  <c r="U561" i="3"/>
  <c r="U560" i="3"/>
  <c r="U559" i="3"/>
  <c r="U558" i="3"/>
  <c r="U557" i="3"/>
  <c r="U556" i="3"/>
  <c r="U555" i="3"/>
  <c r="U554" i="3"/>
  <c r="U553" i="3"/>
  <c r="U551" i="3"/>
  <c r="U550" i="3"/>
  <c r="U549" i="3"/>
  <c r="U548" i="3"/>
  <c r="U547" i="3"/>
  <c r="U546" i="3"/>
  <c r="U545" i="3"/>
  <c r="U544" i="3"/>
  <c r="U543" i="3"/>
  <c r="U542" i="3"/>
  <c r="U541" i="3"/>
  <c r="U540" i="3"/>
  <c r="U539" i="3"/>
  <c r="U538" i="3"/>
  <c r="U537" i="3"/>
  <c r="U536" i="3"/>
  <c r="U535" i="3"/>
  <c r="U534" i="3"/>
  <c r="U533" i="3"/>
  <c r="U532" i="3"/>
  <c r="U531" i="3"/>
  <c r="U530" i="3"/>
  <c r="U529" i="3"/>
  <c r="U528" i="3"/>
  <c r="U527" i="3"/>
  <c r="U526" i="3"/>
  <c r="U525" i="3"/>
  <c r="U524" i="3"/>
  <c r="U523" i="3"/>
  <c r="U522" i="3"/>
  <c r="U521" i="3"/>
  <c r="U520" i="3"/>
  <c r="U519" i="3"/>
  <c r="U518" i="3"/>
  <c r="U517" i="3"/>
  <c r="U516" i="3"/>
  <c r="U515" i="3"/>
  <c r="U514" i="3"/>
  <c r="U513" i="3"/>
  <c r="U512" i="3"/>
  <c r="U511" i="3"/>
  <c r="U510" i="3"/>
  <c r="U509" i="3"/>
  <c r="U508" i="3"/>
  <c r="U507" i="3"/>
  <c r="U506" i="3"/>
  <c r="U505" i="3"/>
  <c r="U504" i="3"/>
  <c r="U503" i="3"/>
  <c r="U502" i="3"/>
  <c r="U501" i="3"/>
  <c r="U499" i="3"/>
  <c r="U498" i="3"/>
  <c r="U497" i="3"/>
  <c r="U496" i="3"/>
  <c r="U495" i="3"/>
  <c r="U493" i="3"/>
  <c r="U492" i="3"/>
  <c r="U491" i="3"/>
  <c r="U490" i="3"/>
  <c r="X529" i="3"/>
  <c r="C582" i="3"/>
  <c r="S33" i="2"/>
  <c r="E268" i="4"/>
  <c r="C982" i="3"/>
  <c r="C981" i="3"/>
  <c r="C980" i="3"/>
  <c r="C979" i="3"/>
  <c r="C968" i="3"/>
  <c r="C967" i="3"/>
  <c r="C966" i="3"/>
  <c r="C965" i="3"/>
  <c r="C964" i="3"/>
  <c r="C962" i="3"/>
  <c r="C961" i="3"/>
  <c r="C960" i="3"/>
  <c r="C958" i="3"/>
  <c r="C954" i="3"/>
  <c r="C953" i="3"/>
  <c r="C952" i="3"/>
  <c r="C951" i="3"/>
  <c r="C950" i="3"/>
  <c r="C949" i="3"/>
  <c r="C948" i="3"/>
  <c r="C947" i="3"/>
  <c r="C946" i="3"/>
  <c r="C944" i="3"/>
  <c r="C943" i="3"/>
  <c r="C942" i="3"/>
  <c r="C941" i="3"/>
  <c r="C940" i="3"/>
  <c r="C939" i="3"/>
  <c r="C926" i="3"/>
  <c r="C925" i="3"/>
  <c r="C924" i="3"/>
  <c r="C923" i="3"/>
  <c r="C922" i="3"/>
  <c r="C921" i="3"/>
  <c r="C920" i="3"/>
  <c r="C919" i="3"/>
  <c r="C918" i="3"/>
  <c r="C917" i="3"/>
  <c r="C916" i="3"/>
  <c r="C915" i="3"/>
  <c r="C914" i="3"/>
  <c r="C913" i="3"/>
  <c r="C911" i="3"/>
  <c r="C910" i="3"/>
  <c r="C909" i="3"/>
  <c r="C908" i="3"/>
  <c r="C906" i="3"/>
  <c r="C905" i="3"/>
  <c r="C904" i="3"/>
  <c r="C903" i="3"/>
  <c r="C902" i="3"/>
  <c r="C901" i="3"/>
  <c r="C900" i="3"/>
  <c r="C887" i="3"/>
  <c r="C886" i="3"/>
  <c r="C885" i="3"/>
  <c r="C884" i="3"/>
  <c r="C883" i="3"/>
  <c r="C882" i="3"/>
  <c r="C881" i="3"/>
  <c r="C880" i="3"/>
  <c r="C879" i="3"/>
  <c r="C878" i="3"/>
  <c r="C877" i="3"/>
  <c r="C876" i="3"/>
  <c r="C875" i="3"/>
  <c r="C874" i="3"/>
  <c r="C873" i="3"/>
  <c r="C614" i="3"/>
  <c r="C613" i="3"/>
  <c r="C612" i="3"/>
  <c r="C611" i="3"/>
  <c r="C610" i="3"/>
  <c r="C609" i="3"/>
  <c r="C608" i="3"/>
  <c r="C604" i="3"/>
  <c r="C603" i="3"/>
  <c r="C602" i="3"/>
  <c r="C601" i="3"/>
  <c r="C600" i="3"/>
  <c r="C599" i="3"/>
  <c r="C598" i="3"/>
  <c r="C597" i="3"/>
  <c r="C596" i="3"/>
  <c r="C595" i="3"/>
  <c r="C594" i="3"/>
  <c r="C593" i="3"/>
  <c r="C592" i="3"/>
  <c r="C590" i="3"/>
  <c r="C589" i="3"/>
  <c r="C587" i="3"/>
  <c r="C585" i="3"/>
  <c r="C584" i="3"/>
  <c r="C583" i="3"/>
  <c r="C581" i="3"/>
  <c r="C580" i="3"/>
  <c r="C579" i="3"/>
  <c r="C578" i="3"/>
  <c r="C577" i="3"/>
  <c r="C576" i="3"/>
  <c r="C575" i="3"/>
  <c r="C574" i="3"/>
  <c r="C573" i="3"/>
  <c r="C571" i="3"/>
  <c r="C570" i="3"/>
  <c r="C569" i="3"/>
  <c r="C568" i="3"/>
  <c r="C567" i="3"/>
  <c r="C566" i="3"/>
  <c r="C565" i="3"/>
  <c r="C564" i="3"/>
  <c r="C563" i="3"/>
  <c r="C560" i="3"/>
  <c r="C559" i="3"/>
  <c r="C558" i="3"/>
  <c r="C557" i="3"/>
  <c r="C556" i="3"/>
  <c r="C555" i="3"/>
  <c r="C554" i="3"/>
  <c r="C553" i="3"/>
  <c r="C552" i="3"/>
  <c r="C551" i="3"/>
  <c r="C548" i="3"/>
  <c r="C546" i="3"/>
  <c r="Y545" i="3"/>
  <c r="Y544" i="3"/>
  <c r="Y542" i="3"/>
  <c r="Y538" i="3"/>
  <c r="Y537" i="3"/>
  <c r="Y535" i="3"/>
  <c r="Y534" i="3"/>
  <c r="Y533" i="3"/>
  <c r="Y532" i="3"/>
  <c r="Y530" i="3"/>
  <c r="Y528" i="3"/>
  <c r="Y526" i="3"/>
  <c r="Y525" i="3"/>
  <c r="Y524" i="3"/>
  <c r="Y522" i="3"/>
  <c r="Y521" i="3"/>
  <c r="Y520" i="3"/>
  <c r="Y519" i="3"/>
  <c r="Y518" i="3"/>
  <c r="Y517" i="3"/>
  <c r="Y516" i="3"/>
  <c r="Y515" i="3"/>
  <c r="Y514" i="3"/>
  <c r="Y513" i="3"/>
  <c r="Y512" i="3"/>
  <c r="Y511" i="3"/>
  <c r="Y510" i="3"/>
  <c r="Y509" i="3"/>
  <c r="Y508" i="3"/>
  <c r="Y507" i="3"/>
  <c r="Y506" i="3"/>
  <c r="Y505" i="3"/>
  <c r="Y504" i="3"/>
  <c r="Y503" i="3"/>
  <c r="Y502" i="3"/>
  <c r="Y501" i="3"/>
  <c r="Y500" i="3"/>
  <c r="Y499" i="3"/>
  <c r="Y498" i="3"/>
  <c r="Y497" i="3"/>
  <c r="Y496" i="3"/>
  <c r="Y495" i="3"/>
  <c r="Y494" i="3"/>
  <c r="Y493" i="3"/>
  <c r="Y492" i="3"/>
  <c r="Y490" i="3"/>
  <c r="Y484" i="3"/>
  <c r="Y483" i="3"/>
  <c r="Y482" i="3"/>
  <c r="Y481" i="3"/>
  <c r="Y480" i="3"/>
  <c r="Y478" i="3"/>
  <c r="Y477" i="3"/>
  <c r="Y476" i="3"/>
  <c r="Y475" i="3"/>
  <c r="Y474" i="3"/>
  <c r="Y473" i="3"/>
  <c r="Y470" i="3"/>
  <c r="Y469" i="3"/>
  <c r="Y468" i="3"/>
  <c r="Y462" i="3"/>
  <c r="Y461" i="3"/>
  <c r="Y460" i="3"/>
  <c r="Y459" i="3"/>
  <c r="Y457" i="3"/>
  <c r="Y455" i="3"/>
  <c r="Y453" i="3"/>
  <c r="Y451" i="3"/>
  <c r="Y450" i="3"/>
  <c r="Y449" i="3"/>
  <c r="Y447" i="3"/>
  <c r="Y446" i="3"/>
  <c r="Y445" i="3"/>
  <c r="Y444" i="3"/>
  <c r="Y443" i="3"/>
  <c r="Y442" i="3"/>
  <c r="Y440" i="3"/>
  <c r="Y438" i="3"/>
  <c r="Y437" i="3"/>
  <c r="Y436" i="3"/>
  <c r="Y435" i="3"/>
  <c r="Y434" i="3"/>
  <c r="Y433" i="3"/>
  <c r="Y432" i="3"/>
  <c r="Y429" i="3"/>
  <c r="Y428" i="3"/>
  <c r="Y427" i="3"/>
  <c r="Y425" i="3"/>
  <c r="Y417" i="3"/>
  <c r="Y413" i="3"/>
  <c r="Y411" i="3"/>
  <c r="Y408" i="3"/>
  <c r="Y404" i="3"/>
  <c r="Y403" i="3"/>
  <c r="Y402" i="3"/>
  <c r="Y401" i="3"/>
  <c r="Y400" i="3"/>
  <c r="Y399" i="3"/>
  <c r="Y398" i="3"/>
  <c r="Y397" i="3"/>
  <c r="Y396" i="3"/>
  <c r="Y393" i="3"/>
  <c r="Y392" i="3"/>
  <c r="Y391" i="3"/>
  <c r="Y385" i="3"/>
  <c r="Y384" i="3"/>
  <c r="Y383" i="3"/>
  <c r="Y382" i="3"/>
  <c r="Y381" i="3"/>
  <c r="Y380" i="3"/>
  <c r="AA273" i="4"/>
  <c r="AA272" i="4"/>
  <c r="AA271" i="4"/>
  <c r="AA270" i="4"/>
  <c r="AA267" i="4"/>
  <c r="AA264" i="4"/>
  <c r="AA262" i="4"/>
  <c r="AA261" i="4"/>
  <c r="AA260" i="4"/>
  <c r="AA259" i="4"/>
  <c r="AA258" i="4"/>
  <c r="AA256" i="4"/>
  <c r="AA254" i="4"/>
  <c r="AA253" i="4"/>
  <c r="AA252" i="4"/>
  <c r="AA251" i="4"/>
  <c r="AA249" i="4"/>
  <c r="AA248" i="4"/>
  <c r="AA247" i="4"/>
  <c r="AA246" i="4"/>
  <c r="AA245" i="4"/>
  <c r="AA244" i="4"/>
  <c r="AA243" i="4"/>
  <c r="AA242" i="4"/>
  <c r="AA241" i="4"/>
  <c r="AA240" i="4"/>
  <c r="AA239" i="4"/>
  <c r="AA238" i="4"/>
  <c r="AA236" i="4"/>
  <c r="AA231" i="4"/>
  <c r="AA229" i="4"/>
  <c r="AA228" i="4"/>
  <c r="AA227" i="4"/>
  <c r="AA224" i="4"/>
  <c r="AA223" i="4"/>
  <c r="AA222" i="4"/>
  <c r="AA221" i="4"/>
  <c r="AA220" i="4"/>
  <c r="AA218" i="4"/>
  <c r="AA215" i="4"/>
  <c r="AA214" i="4"/>
  <c r="AA213" i="4"/>
  <c r="AA208" i="4"/>
  <c r="AA207" i="4"/>
  <c r="AA205" i="4"/>
  <c r="AA204" i="4"/>
  <c r="AA203" i="4"/>
  <c r="AA202" i="4"/>
  <c r="AA200" i="4"/>
  <c r="AA198" i="4"/>
  <c r="AA197" i="4"/>
  <c r="AA196" i="4"/>
  <c r="AA195" i="4"/>
  <c r="AA194" i="4"/>
  <c r="AA193" i="4"/>
  <c r="AA192" i="4"/>
  <c r="AA277" i="4"/>
  <c r="AA278" i="4"/>
  <c r="H998" i="4"/>
  <c r="G998" i="4"/>
  <c r="F998" i="4"/>
  <c r="E998" i="4"/>
  <c r="D998" i="4"/>
  <c r="H997" i="4"/>
  <c r="G997" i="4"/>
  <c r="F997" i="4"/>
  <c r="E997" i="4"/>
  <c r="D997" i="4"/>
  <c r="H996" i="4"/>
  <c r="G996" i="4"/>
  <c r="F996" i="4"/>
  <c r="E996" i="4"/>
  <c r="D996" i="4"/>
  <c r="H995" i="4"/>
  <c r="G995" i="4"/>
  <c r="F995" i="4"/>
  <c r="E995" i="4"/>
  <c r="D995" i="4"/>
  <c r="H994" i="4"/>
  <c r="G994" i="4"/>
  <c r="F994" i="4"/>
  <c r="E994" i="4"/>
  <c r="D994" i="4"/>
  <c r="H993" i="4"/>
  <c r="G993" i="4"/>
  <c r="F993" i="4"/>
  <c r="E993" i="4"/>
  <c r="D993" i="4"/>
  <c r="H992" i="4"/>
  <c r="G992" i="4"/>
  <c r="F992" i="4"/>
  <c r="E992" i="4"/>
  <c r="D992" i="4"/>
  <c r="H991" i="4"/>
  <c r="G991" i="4"/>
  <c r="F991" i="4"/>
  <c r="E991" i="4"/>
  <c r="D991" i="4"/>
  <c r="H990" i="4"/>
  <c r="G990" i="4"/>
  <c r="F990" i="4"/>
  <c r="E990" i="4"/>
  <c r="D990" i="4"/>
  <c r="H989" i="4"/>
  <c r="G989" i="4"/>
  <c r="F989" i="4"/>
  <c r="E989" i="4"/>
  <c r="D989" i="4"/>
  <c r="H988" i="4"/>
  <c r="G988" i="4"/>
  <c r="F988" i="4"/>
  <c r="E988" i="4"/>
  <c r="D988" i="4"/>
  <c r="H987" i="4"/>
  <c r="G987" i="4"/>
  <c r="F987" i="4"/>
  <c r="E987" i="4"/>
  <c r="D987" i="4"/>
  <c r="H986" i="4"/>
  <c r="G986" i="4"/>
  <c r="F986" i="4"/>
  <c r="E986" i="4"/>
  <c r="D986" i="4"/>
  <c r="H985" i="4"/>
  <c r="G985" i="4"/>
  <c r="F985" i="4"/>
  <c r="E985" i="4"/>
  <c r="D985" i="4"/>
  <c r="H984" i="4"/>
  <c r="G984" i="4"/>
  <c r="F984" i="4"/>
  <c r="E984" i="4"/>
  <c r="D984" i="4"/>
  <c r="H983" i="4"/>
  <c r="G983" i="4"/>
  <c r="F983" i="4"/>
  <c r="E983" i="4"/>
  <c r="D983" i="4"/>
  <c r="H982" i="4"/>
  <c r="G982" i="4"/>
  <c r="F982" i="4"/>
  <c r="E982" i="4"/>
  <c r="D982" i="4"/>
  <c r="H981" i="4"/>
  <c r="G981" i="4"/>
  <c r="F981" i="4"/>
  <c r="E981" i="4"/>
  <c r="D981" i="4"/>
  <c r="H980" i="4"/>
  <c r="G980" i="4"/>
  <c r="F980" i="4"/>
  <c r="E980" i="4"/>
  <c r="D980" i="4"/>
  <c r="H979" i="4"/>
  <c r="G979" i="4"/>
  <c r="F979" i="4"/>
  <c r="E979" i="4"/>
  <c r="D979" i="4"/>
  <c r="H978" i="4"/>
  <c r="G978" i="4"/>
  <c r="F978" i="4"/>
  <c r="E978" i="4"/>
  <c r="D978" i="4"/>
  <c r="H977" i="4"/>
  <c r="G977" i="4"/>
  <c r="F977" i="4"/>
  <c r="E977" i="4"/>
  <c r="D977" i="4"/>
  <c r="H976" i="4"/>
  <c r="G976" i="4"/>
  <c r="F976" i="4"/>
  <c r="E976" i="4"/>
  <c r="D976" i="4"/>
  <c r="H975" i="4"/>
  <c r="G975" i="4"/>
  <c r="F975" i="4"/>
  <c r="E975" i="4"/>
  <c r="D975" i="4"/>
  <c r="H974" i="4"/>
  <c r="G974" i="4"/>
  <c r="F974" i="4"/>
  <c r="E974" i="4"/>
  <c r="D974" i="4"/>
  <c r="H973" i="4"/>
  <c r="G973" i="4"/>
  <c r="F973" i="4"/>
  <c r="E973" i="4"/>
  <c r="D973" i="4"/>
  <c r="H972" i="4"/>
  <c r="G972" i="4"/>
  <c r="F972" i="4"/>
  <c r="E972" i="4"/>
  <c r="D972" i="4"/>
  <c r="H971" i="4"/>
  <c r="G971" i="4"/>
  <c r="F971" i="4"/>
  <c r="E971" i="4"/>
  <c r="D971" i="4"/>
  <c r="H970" i="4"/>
  <c r="G970" i="4"/>
  <c r="F970" i="4"/>
  <c r="E970" i="4"/>
  <c r="D970" i="4"/>
  <c r="H969" i="4"/>
  <c r="G969" i="4"/>
  <c r="F969" i="4"/>
  <c r="E969" i="4"/>
  <c r="D969" i="4"/>
  <c r="H968" i="4"/>
  <c r="G968" i="4"/>
  <c r="F968" i="4"/>
  <c r="E968" i="4"/>
  <c r="D968" i="4"/>
  <c r="H967" i="4"/>
  <c r="G967" i="4"/>
  <c r="F967" i="4"/>
  <c r="E967" i="4"/>
  <c r="D967" i="4"/>
  <c r="H966" i="4"/>
  <c r="G966" i="4"/>
  <c r="F966" i="4"/>
  <c r="E966" i="4"/>
  <c r="D966" i="4"/>
  <c r="H965" i="4"/>
  <c r="G965" i="4"/>
  <c r="F965" i="4"/>
  <c r="E965" i="4"/>
  <c r="D965" i="4"/>
  <c r="H964" i="4"/>
  <c r="G964" i="4"/>
  <c r="F964" i="4"/>
  <c r="E964" i="4"/>
  <c r="D964" i="4"/>
  <c r="H963" i="4"/>
  <c r="G963" i="4"/>
  <c r="F963" i="4"/>
  <c r="E963" i="4"/>
  <c r="D963" i="4"/>
  <c r="H962" i="4"/>
  <c r="G962" i="4"/>
  <c r="F962" i="4"/>
  <c r="E962" i="4"/>
  <c r="D962" i="4"/>
  <c r="H961" i="4"/>
  <c r="G961" i="4"/>
  <c r="F961" i="4"/>
  <c r="E961" i="4"/>
  <c r="D961" i="4"/>
  <c r="H960" i="4"/>
  <c r="G960" i="4"/>
  <c r="F960" i="4"/>
  <c r="E960" i="4"/>
  <c r="D960" i="4"/>
  <c r="H959" i="4"/>
  <c r="G959" i="4"/>
  <c r="F959" i="4"/>
  <c r="E959" i="4"/>
  <c r="D959" i="4"/>
  <c r="H958" i="4"/>
  <c r="G958" i="4"/>
  <c r="F958" i="4"/>
  <c r="E958" i="4"/>
  <c r="D958" i="4"/>
  <c r="H957" i="4"/>
  <c r="G957" i="4"/>
  <c r="F957" i="4"/>
  <c r="E957" i="4"/>
  <c r="D957" i="4"/>
  <c r="H956" i="4"/>
  <c r="G956" i="4"/>
  <c r="F956" i="4"/>
  <c r="E956" i="4"/>
  <c r="D956" i="4"/>
  <c r="H955" i="4"/>
  <c r="G955" i="4"/>
  <c r="F955" i="4"/>
  <c r="E955" i="4"/>
  <c r="D955" i="4"/>
  <c r="H954" i="4"/>
  <c r="G954" i="4"/>
  <c r="F954" i="4"/>
  <c r="E954" i="4"/>
  <c r="D954" i="4"/>
  <c r="H953" i="4"/>
  <c r="G953" i="4"/>
  <c r="F953" i="4"/>
  <c r="E953" i="4"/>
  <c r="D953" i="4"/>
  <c r="H952" i="4"/>
  <c r="G952" i="4"/>
  <c r="F952" i="4"/>
  <c r="E952" i="4"/>
  <c r="D952" i="4"/>
  <c r="H951" i="4"/>
  <c r="G951" i="4"/>
  <c r="F951" i="4"/>
  <c r="E951" i="4"/>
  <c r="D951" i="4"/>
  <c r="H950" i="4"/>
  <c r="G950" i="4"/>
  <c r="F950" i="4"/>
  <c r="E950" i="4"/>
  <c r="D950" i="4"/>
  <c r="H949" i="4"/>
  <c r="G949" i="4"/>
  <c r="F949" i="4"/>
  <c r="E949" i="4"/>
  <c r="D949" i="4"/>
  <c r="H948" i="4"/>
  <c r="G948" i="4"/>
  <c r="F948" i="4"/>
  <c r="E948" i="4"/>
  <c r="D948" i="4"/>
  <c r="H947" i="4"/>
  <c r="G947" i="4"/>
  <c r="F947" i="4"/>
  <c r="E947" i="4"/>
  <c r="D947" i="4"/>
  <c r="H946" i="4"/>
  <c r="G946" i="4"/>
  <c r="F946" i="4"/>
  <c r="E946" i="4"/>
  <c r="D946" i="4"/>
  <c r="H945" i="4"/>
  <c r="G945" i="4"/>
  <c r="F945" i="4"/>
  <c r="E945" i="4"/>
  <c r="D945" i="4"/>
  <c r="H944" i="4"/>
  <c r="G944" i="4"/>
  <c r="F944" i="4"/>
  <c r="E944" i="4"/>
  <c r="D944" i="4"/>
  <c r="H943" i="4"/>
  <c r="G943" i="4"/>
  <c r="F943" i="4"/>
  <c r="E943" i="4"/>
  <c r="D943" i="4"/>
  <c r="H942" i="4"/>
  <c r="G942" i="4"/>
  <c r="F942" i="4"/>
  <c r="E942" i="4"/>
  <c r="D942" i="4"/>
  <c r="H941" i="4"/>
  <c r="G941" i="4"/>
  <c r="F941" i="4"/>
  <c r="E941" i="4"/>
  <c r="D941" i="4"/>
  <c r="H940" i="4"/>
  <c r="G940" i="4"/>
  <c r="F940" i="4"/>
  <c r="E940" i="4"/>
  <c r="D940" i="4"/>
  <c r="H939" i="4"/>
  <c r="G939" i="4"/>
  <c r="F939" i="4"/>
  <c r="E939" i="4"/>
  <c r="D939" i="4"/>
  <c r="H938" i="4"/>
  <c r="G938" i="4"/>
  <c r="F938" i="4"/>
  <c r="E938" i="4"/>
  <c r="D938" i="4"/>
  <c r="H937" i="4"/>
  <c r="G937" i="4"/>
  <c r="F937" i="4"/>
  <c r="E937" i="4"/>
  <c r="D937" i="4"/>
  <c r="H936" i="4"/>
  <c r="G936" i="4"/>
  <c r="F936" i="4"/>
  <c r="E936" i="4"/>
  <c r="D936" i="4"/>
  <c r="H935" i="4"/>
  <c r="G935" i="4"/>
  <c r="F935" i="4"/>
  <c r="E935" i="4"/>
  <c r="D935" i="4"/>
  <c r="H934" i="4"/>
  <c r="G934" i="4"/>
  <c r="F934" i="4"/>
  <c r="E934" i="4"/>
  <c r="D934" i="4"/>
  <c r="H933" i="4"/>
  <c r="G933" i="4"/>
  <c r="F933" i="4"/>
  <c r="E933" i="4"/>
  <c r="D933" i="4"/>
  <c r="H932" i="4"/>
  <c r="G932" i="4"/>
  <c r="F932" i="4"/>
  <c r="E932" i="4"/>
  <c r="D932" i="4"/>
  <c r="H931" i="4"/>
  <c r="G931" i="4"/>
  <c r="F931" i="4"/>
  <c r="E931" i="4"/>
  <c r="D931" i="4"/>
  <c r="H930" i="4"/>
  <c r="G930" i="4"/>
  <c r="F930" i="4"/>
  <c r="E930" i="4"/>
  <c r="D930" i="4"/>
  <c r="H929" i="4"/>
  <c r="G929" i="4"/>
  <c r="F929" i="4"/>
  <c r="E929" i="4"/>
  <c r="D929" i="4"/>
  <c r="H928" i="4"/>
  <c r="G928" i="4"/>
  <c r="F928" i="4"/>
  <c r="E928" i="4"/>
  <c r="D928" i="4"/>
  <c r="H927" i="4"/>
  <c r="G927" i="4"/>
  <c r="F927" i="4"/>
  <c r="E927" i="4"/>
  <c r="D927" i="4"/>
  <c r="H926" i="4"/>
  <c r="G926" i="4"/>
  <c r="F926" i="4"/>
  <c r="E926" i="4"/>
  <c r="D926" i="4"/>
  <c r="H925" i="4"/>
  <c r="G925" i="4"/>
  <c r="F925" i="4"/>
  <c r="E925" i="4"/>
  <c r="D925" i="4"/>
  <c r="H924" i="4"/>
  <c r="G924" i="4"/>
  <c r="F924" i="4"/>
  <c r="E924" i="4"/>
  <c r="D924" i="4"/>
  <c r="H923" i="4"/>
  <c r="G923" i="4"/>
  <c r="F923" i="4"/>
  <c r="E923" i="4"/>
  <c r="D923" i="4"/>
  <c r="H922" i="4"/>
  <c r="G922" i="4"/>
  <c r="F922" i="4"/>
  <c r="E922" i="4"/>
  <c r="D922" i="4"/>
  <c r="H921" i="4"/>
  <c r="G921" i="4"/>
  <c r="F921" i="4"/>
  <c r="E921" i="4"/>
  <c r="D921" i="4"/>
  <c r="H920" i="4"/>
  <c r="G920" i="4"/>
  <c r="F920" i="4"/>
  <c r="E920" i="4"/>
  <c r="D920" i="4"/>
  <c r="H919" i="4"/>
  <c r="G919" i="4"/>
  <c r="F919" i="4"/>
  <c r="E919" i="4"/>
  <c r="D919" i="4"/>
  <c r="H918" i="4"/>
  <c r="G918" i="4"/>
  <c r="F918" i="4"/>
  <c r="E918" i="4"/>
  <c r="D918" i="4"/>
  <c r="H917" i="4"/>
  <c r="G917" i="4"/>
  <c r="F917" i="4"/>
  <c r="E917" i="4"/>
  <c r="D917" i="4"/>
  <c r="H916" i="4"/>
  <c r="G916" i="4"/>
  <c r="F916" i="4"/>
  <c r="E916" i="4"/>
  <c r="D916" i="4"/>
  <c r="H915" i="4"/>
  <c r="G915" i="4"/>
  <c r="F915" i="4"/>
  <c r="E915" i="4"/>
  <c r="D915" i="4"/>
  <c r="H914" i="4"/>
  <c r="G914" i="4"/>
  <c r="F914" i="4"/>
  <c r="E914" i="4"/>
  <c r="D914" i="4"/>
  <c r="H913" i="4"/>
  <c r="G913" i="4"/>
  <c r="F913" i="4"/>
  <c r="E913" i="4"/>
  <c r="D913" i="4"/>
  <c r="H912" i="4"/>
  <c r="G912" i="4"/>
  <c r="F912" i="4"/>
  <c r="E912" i="4"/>
  <c r="D912" i="4"/>
  <c r="H911" i="4"/>
  <c r="G911" i="4"/>
  <c r="F911" i="4"/>
  <c r="E911" i="4"/>
  <c r="D911" i="4"/>
  <c r="H910" i="4"/>
  <c r="G910" i="4"/>
  <c r="F910" i="4"/>
  <c r="E910" i="4"/>
  <c r="D910" i="4"/>
  <c r="H909" i="4"/>
  <c r="G909" i="4"/>
  <c r="F909" i="4"/>
  <c r="E909" i="4"/>
  <c r="D909" i="4"/>
  <c r="H908" i="4"/>
  <c r="G908" i="4"/>
  <c r="F908" i="4"/>
  <c r="E908" i="4"/>
  <c r="D908" i="4"/>
  <c r="H907" i="4"/>
  <c r="G907" i="4"/>
  <c r="F907" i="4"/>
  <c r="E907" i="4"/>
  <c r="D907" i="4"/>
  <c r="H906" i="4"/>
  <c r="G906" i="4"/>
  <c r="F906" i="4"/>
  <c r="E906" i="4"/>
  <c r="D906" i="4"/>
  <c r="H905" i="4"/>
  <c r="G905" i="4"/>
  <c r="F905" i="4"/>
  <c r="E905" i="4"/>
  <c r="D905" i="4"/>
  <c r="H904" i="4"/>
  <c r="G904" i="4"/>
  <c r="F904" i="4"/>
  <c r="E904" i="4"/>
  <c r="D904" i="4"/>
  <c r="H903" i="4"/>
  <c r="G903" i="4"/>
  <c r="F903" i="4"/>
  <c r="E903" i="4"/>
  <c r="D903" i="4"/>
  <c r="H902" i="4"/>
  <c r="G902" i="4"/>
  <c r="F902" i="4"/>
  <c r="E902" i="4"/>
  <c r="D902" i="4"/>
  <c r="H901" i="4"/>
  <c r="G901" i="4"/>
  <c r="F901" i="4"/>
  <c r="E901" i="4"/>
  <c r="D901" i="4"/>
  <c r="H900" i="4"/>
  <c r="G900" i="4"/>
  <c r="F900" i="4"/>
  <c r="E900" i="4"/>
  <c r="D900" i="4"/>
  <c r="H899" i="4"/>
  <c r="G899" i="4"/>
  <c r="F899" i="4"/>
  <c r="E899" i="4"/>
  <c r="D899" i="4"/>
  <c r="H898" i="4"/>
  <c r="G898" i="4"/>
  <c r="F898" i="4"/>
  <c r="E898" i="4"/>
  <c r="D898" i="4"/>
  <c r="H897" i="4"/>
  <c r="G897" i="4"/>
  <c r="F897" i="4"/>
  <c r="E897" i="4"/>
  <c r="D897" i="4"/>
  <c r="H896" i="4"/>
  <c r="G896" i="4"/>
  <c r="F896" i="4"/>
  <c r="E896" i="4"/>
  <c r="D896" i="4"/>
  <c r="H895" i="4"/>
  <c r="G895" i="4"/>
  <c r="F895" i="4"/>
  <c r="E895" i="4"/>
  <c r="D895" i="4"/>
  <c r="H894" i="4"/>
  <c r="G894" i="4"/>
  <c r="F894" i="4"/>
  <c r="E894" i="4"/>
  <c r="D894" i="4"/>
  <c r="H893" i="4"/>
  <c r="G893" i="4"/>
  <c r="F893" i="4"/>
  <c r="E893" i="4"/>
  <c r="D893" i="4"/>
  <c r="H892" i="4"/>
  <c r="G892" i="4"/>
  <c r="F892" i="4"/>
  <c r="E892" i="4"/>
  <c r="D892" i="4"/>
  <c r="H891" i="4"/>
  <c r="G891" i="4"/>
  <c r="F891" i="4"/>
  <c r="E891" i="4"/>
  <c r="D891" i="4"/>
  <c r="H890" i="4"/>
  <c r="G890" i="4"/>
  <c r="F890" i="4"/>
  <c r="E890" i="4"/>
  <c r="D890" i="4"/>
  <c r="H889" i="4"/>
  <c r="G889" i="4"/>
  <c r="F889" i="4"/>
  <c r="E889" i="4"/>
  <c r="D889" i="4"/>
  <c r="H888" i="4"/>
  <c r="G888" i="4"/>
  <c r="F888" i="4"/>
  <c r="E888" i="4"/>
  <c r="D888" i="4"/>
  <c r="H887" i="4"/>
  <c r="G887" i="4"/>
  <c r="F887" i="4"/>
  <c r="E887" i="4"/>
  <c r="D887" i="4"/>
  <c r="H886" i="4"/>
  <c r="G886" i="4"/>
  <c r="F886" i="4"/>
  <c r="E886" i="4"/>
  <c r="D886" i="4"/>
  <c r="H885" i="4"/>
  <c r="G885" i="4"/>
  <c r="F885" i="4"/>
  <c r="E885" i="4"/>
  <c r="D885" i="4"/>
  <c r="H884" i="4"/>
  <c r="G884" i="4"/>
  <c r="F884" i="4"/>
  <c r="E884" i="4"/>
  <c r="D884" i="4"/>
  <c r="H883" i="4"/>
  <c r="G883" i="4"/>
  <c r="F883" i="4"/>
  <c r="E883" i="4"/>
  <c r="D883" i="4"/>
  <c r="H882" i="4"/>
  <c r="G882" i="4"/>
  <c r="F882" i="4"/>
  <c r="E882" i="4"/>
  <c r="D882" i="4"/>
  <c r="H881" i="4"/>
  <c r="G881" i="4"/>
  <c r="F881" i="4"/>
  <c r="E881" i="4"/>
  <c r="D881" i="4"/>
  <c r="H880" i="4"/>
  <c r="G880" i="4"/>
  <c r="F880" i="4"/>
  <c r="E880" i="4"/>
  <c r="D880" i="4"/>
  <c r="H879" i="4"/>
  <c r="G879" i="4"/>
  <c r="F879" i="4"/>
  <c r="E879" i="4"/>
  <c r="D879" i="4"/>
  <c r="H878" i="4"/>
  <c r="G878" i="4"/>
  <c r="F878" i="4"/>
  <c r="E878" i="4"/>
  <c r="D878" i="4"/>
  <c r="H877" i="4"/>
  <c r="G877" i="4"/>
  <c r="F877" i="4"/>
  <c r="E877" i="4"/>
  <c r="D877" i="4"/>
  <c r="H876" i="4"/>
  <c r="G876" i="4"/>
  <c r="F876" i="4"/>
  <c r="E876" i="4"/>
  <c r="D876" i="4"/>
  <c r="H875" i="4"/>
  <c r="G875" i="4"/>
  <c r="F875" i="4"/>
  <c r="E875" i="4"/>
  <c r="D875" i="4"/>
  <c r="H874" i="4"/>
  <c r="G874" i="4"/>
  <c r="F874" i="4"/>
  <c r="E874" i="4"/>
  <c r="D874" i="4"/>
  <c r="H873" i="4"/>
  <c r="G873" i="4"/>
  <c r="F873" i="4"/>
  <c r="E873" i="4"/>
  <c r="D873" i="4"/>
  <c r="H872" i="4"/>
  <c r="G872" i="4"/>
  <c r="F872" i="4"/>
  <c r="E872" i="4"/>
  <c r="D872" i="4"/>
  <c r="H871" i="4"/>
  <c r="G871" i="4"/>
  <c r="F871" i="4"/>
  <c r="E871" i="4"/>
  <c r="D871" i="4"/>
  <c r="H870" i="4"/>
  <c r="G870" i="4"/>
  <c r="F870" i="4"/>
  <c r="E870" i="4"/>
  <c r="D870" i="4"/>
  <c r="H869" i="4"/>
  <c r="G869" i="4"/>
  <c r="F869" i="4"/>
  <c r="E869" i="4"/>
  <c r="D869" i="4"/>
  <c r="H868" i="4"/>
  <c r="G868" i="4"/>
  <c r="F868" i="4"/>
  <c r="E868" i="4"/>
  <c r="D868" i="4"/>
  <c r="H867" i="4"/>
  <c r="G867" i="4"/>
  <c r="F867" i="4"/>
  <c r="E867" i="4"/>
  <c r="D867" i="4"/>
  <c r="H866" i="4"/>
  <c r="G866" i="4"/>
  <c r="F866" i="4"/>
  <c r="E866" i="4"/>
  <c r="D866" i="4"/>
  <c r="H865" i="4"/>
  <c r="G865" i="4"/>
  <c r="F865" i="4"/>
  <c r="E865" i="4"/>
  <c r="D865" i="4"/>
  <c r="H864" i="4"/>
  <c r="G864" i="4"/>
  <c r="F864" i="4"/>
  <c r="E864" i="4"/>
  <c r="D864" i="4"/>
  <c r="H863" i="4"/>
  <c r="G863" i="4"/>
  <c r="F863" i="4"/>
  <c r="E863" i="4"/>
  <c r="D863" i="4"/>
  <c r="H862" i="4"/>
  <c r="G862" i="4"/>
  <c r="F862" i="4"/>
  <c r="E862" i="4"/>
  <c r="D862" i="4"/>
  <c r="H861" i="4"/>
  <c r="G861" i="4"/>
  <c r="F861" i="4"/>
  <c r="E861" i="4"/>
  <c r="D861" i="4"/>
  <c r="H860" i="4"/>
  <c r="G860" i="4"/>
  <c r="F860" i="4"/>
  <c r="E860" i="4"/>
  <c r="D860" i="4"/>
  <c r="H859" i="4"/>
  <c r="G859" i="4"/>
  <c r="F859" i="4"/>
  <c r="E859" i="4"/>
  <c r="D859" i="4"/>
  <c r="H858" i="4"/>
  <c r="G858" i="4"/>
  <c r="F858" i="4"/>
  <c r="E858" i="4"/>
  <c r="D858" i="4"/>
  <c r="H857" i="4"/>
  <c r="G857" i="4"/>
  <c r="F857" i="4"/>
  <c r="E857" i="4"/>
  <c r="D857" i="4"/>
  <c r="H856" i="4"/>
  <c r="G856" i="4"/>
  <c r="F856" i="4"/>
  <c r="E856" i="4"/>
  <c r="D856" i="4"/>
  <c r="H855" i="4"/>
  <c r="G855" i="4"/>
  <c r="F855" i="4"/>
  <c r="E855" i="4"/>
  <c r="D855" i="4"/>
  <c r="H854" i="4"/>
  <c r="G854" i="4"/>
  <c r="F854" i="4"/>
  <c r="E854" i="4"/>
  <c r="D854" i="4"/>
  <c r="H853" i="4"/>
  <c r="G853" i="4"/>
  <c r="F853" i="4"/>
  <c r="E853" i="4"/>
  <c r="D853" i="4"/>
  <c r="H852" i="4"/>
  <c r="G852" i="4"/>
  <c r="F852" i="4"/>
  <c r="E852" i="4"/>
  <c r="D852" i="4"/>
  <c r="H851" i="4"/>
  <c r="G851" i="4"/>
  <c r="F851" i="4"/>
  <c r="E851" i="4"/>
  <c r="D851" i="4"/>
  <c r="H850" i="4"/>
  <c r="G850" i="4"/>
  <c r="F850" i="4"/>
  <c r="E850" i="4"/>
  <c r="D850" i="4"/>
  <c r="H849" i="4"/>
  <c r="G849" i="4"/>
  <c r="F849" i="4"/>
  <c r="E849" i="4"/>
  <c r="D849" i="4"/>
  <c r="H848" i="4"/>
  <c r="G848" i="4"/>
  <c r="F848" i="4"/>
  <c r="E848" i="4"/>
  <c r="D848" i="4"/>
  <c r="H847" i="4"/>
  <c r="G847" i="4"/>
  <c r="F847" i="4"/>
  <c r="E847" i="4"/>
  <c r="D847" i="4"/>
  <c r="H846" i="4"/>
  <c r="G846" i="4"/>
  <c r="F846" i="4"/>
  <c r="E846" i="4"/>
  <c r="D846" i="4"/>
  <c r="H845" i="4"/>
  <c r="G845" i="4"/>
  <c r="F845" i="4"/>
  <c r="E845" i="4"/>
  <c r="D845" i="4"/>
  <c r="H844" i="4"/>
  <c r="G844" i="4"/>
  <c r="F844" i="4"/>
  <c r="E844" i="4"/>
  <c r="D844" i="4"/>
  <c r="H843" i="4"/>
  <c r="G843" i="4"/>
  <c r="F843" i="4"/>
  <c r="E843" i="4"/>
  <c r="D843" i="4"/>
  <c r="H842" i="4"/>
  <c r="G842" i="4"/>
  <c r="F842" i="4"/>
  <c r="E842" i="4"/>
  <c r="D842" i="4"/>
  <c r="H841" i="4"/>
  <c r="G841" i="4"/>
  <c r="F841" i="4"/>
  <c r="E841" i="4"/>
  <c r="D841" i="4"/>
  <c r="H840" i="4"/>
  <c r="G840" i="4"/>
  <c r="F840" i="4"/>
  <c r="E840" i="4"/>
  <c r="D840" i="4"/>
  <c r="H839" i="4"/>
  <c r="G839" i="4"/>
  <c r="F839" i="4"/>
  <c r="E839" i="4"/>
  <c r="D839" i="4"/>
  <c r="H838" i="4"/>
  <c r="G838" i="4"/>
  <c r="F838" i="4"/>
  <c r="E838" i="4"/>
  <c r="D838" i="4"/>
  <c r="H837" i="4"/>
  <c r="G837" i="4"/>
  <c r="F837" i="4"/>
  <c r="E837" i="4"/>
  <c r="D837" i="4"/>
  <c r="H836" i="4"/>
  <c r="G836" i="4"/>
  <c r="F836" i="4"/>
  <c r="E836" i="4"/>
  <c r="D836" i="4"/>
  <c r="H835" i="4"/>
  <c r="G835" i="4"/>
  <c r="F835" i="4"/>
  <c r="E835" i="4"/>
  <c r="D835" i="4"/>
  <c r="H834" i="4"/>
  <c r="G834" i="4"/>
  <c r="F834" i="4"/>
  <c r="E834" i="4"/>
  <c r="D834" i="4"/>
  <c r="H833" i="4"/>
  <c r="G833" i="4"/>
  <c r="F833" i="4"/>
  <c r="E833" i="4"/>
  <c r="D833" i="4"/>
  <c r="H832" i="4"/>
  <c r="G832" i="4"/>
  <c r="F832" i="4"/>
  <c r="E832" i="4"/>
  <c r="D832" i="4"/>
  <c r="H831" i="4"/>
  <c r="G831" i="4"/>
  <c r="F831" i="4"/>
  <c r="E831" i="4"/>
  <c r="D831" i="4"/>
  <c r="H830" i="4"/>
  <c r="G830" i="4"/>
  <c r="F830" i="4"/>
  <c r="E830" i="4"/>
  <c r="D830" i="4"/>
  <c r="H829" i="4"/>
  <c r="G829" i="4"/>
  <c r="F829" i="4"/>
  <c r="E829" i="4"/>
  <c r="D829" i="4"/>
  <c r="H828" i="4"/>
  <c r="G828" i="4"/>
  <c r="F828" i="4"/>
  <c r="E828" i="4"/>
  <c r="D828" i="4"/>
  <c r="H827" i="4"/>
  <c r="G827" i="4"/>
  <c r="F827" i="4"/>
  <c r="E827" i="4"/>
  <c r="D827" i="4"/>
  <c r="H826" i="4"/>
  <c r="G826" i="4"/>
  <c r="F826" i="4"/>
  <c r="E826" i="4"/>
  <c r="D826" i="4"/>
  <c r="H825" i="4"/>
  <c r="G825" i="4"/>
  <c r="F825" i="4"/>
  <c r="E825" i="4"/>
  <c r="D825" i="4"/>
  <c r="H824" i="4"/>
  <c r="G824" i="4"/>
  <c r="F824" i="4"/>
  <c r="E824" i="4"/>
  <c r="D824" i="4"/>
  <c r="H823" i="4"/>
  <c r="G823" i="4"/>
  <c r="F823" i="4"/>
  <c r="E823" i="4"/>
  <c r="D823" i="4"/>
  <c r="H822" i="4"/>
  <c r="G822" i="4"/>
  <c r="F822" i="4"/>
  <c r="E822" i="4"/>
  <c r="D822" i="4"/>
  <c r="H821" i="4"/>
  <c r="G821" i="4"/>
  <c r="F821" i="4"/>
  <c r="E821" i="4"/>
  <c r="D821" i="4"/>
  <c r="H820" i="4"/>
  <c r="G820" i="4"/>
  <c r="F820" i="4"/>
  <c r="E820" i="4"/>
  <c r="D820" i="4"/>
  <c r="H819" i="4"/>
  <c r="G819" i="4"/>
  <c r="F819" i="4"/>
  <c r="E819" i="4"/>
  <c r="D819" i="4"/>
  <c r="H818" i="4"/>
  <c r="G818" i="4"/>
  <c r="F818" i="4"/>
  <c r="E818" i="4"/>
  <c r="D818" i="4"/>
  <c r="H817" i="4"/>
  <c r="G817" i="4"/>
  <c r="F817" i="4"/>
  <c r="E817" i="4"/>
  <c r="D817" i="4"/>
  <c r="H816" i="4"/>
  <c r="G816" i="4"/>
  <c r="F816" i="4"/>
  <c r="E816" i="4"/>
  <c r="D816" i="4"/>
  <c r="H815" i="4"/>
  <c r="G815" i="4"/>
  <c r="F815" i="4"/>
  <c r="E815" i="4"/>
  <c r="D815" i="4"/>
  <c r="H814" i="4"/>
  <c r="G814" i="4"/>
  <c r="F814" i="4"/>
  <c r="E814" i="4"/>
  <c r="D814" i="4"/>
  <c r="H813" i="4"/>
  <c r="G813" i="4"/>
  <c r="F813" i="4"/>
  <c r="E813" i="4"/>
  <c r="D813" i="4"/>
  <c r="H812" i="4"/>
  <c r="G812" i="4"/>
  <c r="F812" i="4"/>
  <c r="E812" i="4"/>
  <c r="D812" i="4"/>
  <c r="H811" i="4"/>
  <c r="G811" i="4"/>
  <c r="F811" i="4"/>
  <c r="E811" i="4"/>
  <c r="D811" i="4"/>
  <c r="H810" i="4"/>
  <c r="G810" i="4"/>
  <c r="F810" i="4"/>
  <c r="E810" i="4"/>
  <c r="D810" i="4"/>
  <c r="H809" i="4"/>
  <c r="G809" i="4"/>
  <c r="F809" i="4"/>
  <c r="E809" i="4"/>
  <c r="D809" i="4"/>
  <c r="H808" i="4"/>
  <c r="G808" i="4"/>
  <c r="F808" i="4"/>
  <c r="E808" i="4"/>
  <c r="D808" i="4"/>
  <c r="H807" i="4"/>
  <c r="G807" i="4"/>
  <c r="F807" i="4"/>
  <c r="E807" i="4"/>
  <c r="D807" i="4"/>
  <c r="H806" i="4"/>
  <c r="G806" i="4"/>
  <c r="F806" i="4"/>
  <c r="E806" i="4"/>
  <c r="D806" i="4"/>
  <c r="H805" i="4"/>
  <c r="G805" i="4"/>
  <c r="F805" i="4"/>
  <c r="E805" i="4"/>
  <c r="D805" i="4"/>
  <c r="H804" i="4"/>
  <c r="G804" i="4"/>
  <c r="F804" i="4"/>
  <c r="E804" i="4"/>
  <c r="D804" i="4"/>
  <c r="H803" i="4"/>
  <c r="G803" i="4"/>
  <c r="F803" i="4"/>
  <c r="E803" i="4"/>
  <c r="D803" i="4"/>
  <c r="H802" i="4"/>
  <c r="G802" i="4"/>
  <c r="F802" i="4"/>
  <c r="E802" i="4"/>
  <c r="D802" i="4"/>
  <c r="H801" i="4"/>
  <c r="G801" i="4"/>
  <c r="F801" i="4"/>
  <c r="E801" i="4"/>
  <c r="D801" i="4"/>
  <c r="H800" i="4"/>
  <c r="G800" i="4"/>
  <c r="F800" i="4"/>
  <c r="E800" i="4"/>
  <c r="D800" i="4"/>
  <c r="H799" i="4"/>
  <c r="G799" i="4"/>
  <c r="F799" i="4"/>
  <c r="E799" i="4"/>
  <c r="D799" i="4"/>
  <c r="H798" i="4"/>
  <c r="G798" i="4"/>
  <c r="F798" i="4"/>
  <c r="E798" i="4"/>
  <c r="D798" i="4"/>
  <c r="H797" i="4"/>
  <c r="G797" i="4"/>
  <c r="F797" i="4"/>
  <c r="E797" i="4"/>
  <c r="D797" i="4"/>
  <c r="H796" i="4"/>
  <c r="G796" i="4"/>
  <c r="F796" i="4"/>
  <c r="E796" i="4"/>
  <c r="D796" i="4"/>
  <c r="H795" i="4"/>
  <c r="G795" i="4"/>
  <c r="F795" i="4"/>
  <c r="E795" i="4"/>
  <c r="D795" i="4"/>
  <c r="H794" i="4"/>
  <c r="G794" i="4"/>
  <c r="F794" i="4"/>
  <c r="E794" i="4"/>
  <c r="D794" i="4"/>
  <c r="H793" i="4"/>
  <c r="G793" i="4"/>
  <c r="F793" i="4"/>
  <c r="E793" i="4"/>
  <c r="D793" i="4"/>
  <c r="H792" i="4"/>
  <c r="G792" i="4"/>
  <c r="F792" i="4"/>
  <c r="E792" i="4"/>
  <c r="D792" i="4"/>
  <c r="H791" i="4"/>
  <c r="G791" i="4"/>
  <c r="F791" i="4"/>
  <c r="E791" i="4"/>
  <c r="D791" i="4"/>
  <c r="H790" i="4"/>
  <c r="G790" i="4"/>
  <c r="F790" i="4"/>
  <c r="E790" i="4"/>
  <c r="D790" i="4"/>
  <c r="H789" i="4"/>
  <c r="G789" i="4"/>
  <c r="F789" i="4"/>
  <c r="E789" i="4"/>
  <c r="D789" i="4"/>
  <c r="H788" i="4"/>
  <c r="G788" i="4"/>
  <c r="F788" i="4"/>
  <c r="E788" i="4"/>
  <c r="D788" i="4"/>
  <c r="H787" i="4"/>
  <c r="G787" i="4"/>
  <c r="F787" i="4"/>
  <c r="E787" i="4"/>
  <c r="D787" i="4"/>
  <c r="H786" i="4"/>
  <c r="G786" i="4"/>
  <c r="F786" i="4"/>
  <c r="E786" i="4"/>
  <c r="D786" i="4"/>
  <c r="H785" i="4"/>
  <c r="G785" i="4"/>
  <c r="F785" i="4"/>
  <c r="E785" i="4"/>
  <c r="D785" i="4"/>
  <c r="H784" i="4"/>
  <c r="G784" i="4"/>
  <c r="F784" i="4"/>
  <c r="E784" i="4"/>
  <c r="D784" i="4"/>
  <c r="H783" i="4"/>
  <c r="G783" i="4"/>
  <c r="F783" i="4"/>
  <c r="E783" i="4"/>
  <c r="D783" i="4"/>
  <c r="H782" i="4"/>
  <c r="G782" i="4"/>
  <c r="F782" i="4"/>
  <c r="E782" i="4"/>
  <c r="D782" i="4"/>
  <c r="H781" i="4"/>
  <c r="G781" i="4"/>
  <c r="F781" i="4"/>
  <c r="E781" i="4"/>
  <c r="D781" i="4"/>
  <c r="H780" i="4"/>
  <c r="G780" i="4"/>
  <c r="F780" i="4"/>
  <c r="E780" i="4"/>
  <c r="D780" i="4"/>
  <c r="H779" i="4"/>
  <c r="G779" i="4"/>
  <c r="F779" i="4"/>
  <c r="E779" i="4"/>
  <c r="D779" i="4"/>
  <c r="H778" i="4"/>
  <c r="G778" i="4"/>
  <c r="F778" i="4"/>
  <c r="E778" i="4"/>
  <c r="D778" i="4"/>
  <c r="H777" i="4"/>
  <c r="G777" i="4"/>
  <c r="F777" i="4"/>
  <c r="E777" i="4"/>
  <c r="D777" i="4"/>
  <c r="H776" i="4"/>
  <c r="G776" i="4"/>
  <c r="F776" i="4"/>
  <c r="E776" i="4"/>
  <c r="D776" i="4"/>
  <c r="H775" i="4"/>
  <c r="G775" i="4"/>
  <c r="F775" i="4"/>
  <c r="E775" i="4"/>
  <c r="D775" i="4"/>
  <c r="H774" i="4"/>
  <c r="G774" i="4"/>
  <c r="F774" i="4"/>
  <c r="E774" i="4"/>
  <c r="D774" i="4"/>
  <c r="H773" i="4"/>
  <c r="G773" i="4"/>
  <c r="F773" i="4"/>
  <c r="E773" i="4"/>
  <c r="D773" i="4"/>
  <c r="H772" i="4"/>
  <c r="G772" i="4"/>
  <c r="F772" i="4"/>
  <c r="E772" i="4"/>
  <c r="D772" i="4"/>
  <c r="H771" i="4"/>
  <c r="G771" i="4"/>
  <c r="F771" i="4"/>
  <c r="E771" i="4"/>
  <c r="D771" i="4"/>
  <c r="H770" i="4"/>
  <c r="G770" i="4"/>
  <c r="F770" i="4"/>
  <c r="E770" i="4"/>
  <c r="D770" i="4"/>
  <c r="H769" i="4"/>
  <c r="G769" i="4"/>
  <c r="F769" i="4"/>
  <c r="E769" i="4"/>
  <c r="D769" i="4"/>
  <c r="H768" i="4"/>
  <c r="G768" i="4"/>
  <c r="F768" i="4"/>
  <c r="E768" i="4"/>
  <c r="D768" i="4"/>
  <c r="H767" i="4"/>
  <c r="G767" i="4"/>
  <c r="F767" i="4"/>
  <c r="E767" i="4"/>
  <c r="D767" i="4"/>
  <c r="H766" i="4"/>
  <c r="G766" i="4"/>
  <c r="F766" i="4"/>
  <c r="E766" i="4"/>
  <c r="D766" i="4"/>
  <c r="H765" i="4"/>
  <c r="G765" i="4"/>
  <c r="F765" i="4"/>
  <c r="E765" i="4"/>
  <c r="D765" i="4"/>
  <c r="H764" i="4"/>
  <c r="G764" i="4"/>
  <c r="F764" i="4"/>
  <c r="E764" i="4"/>
  <c r="D764" i="4"/>
  <c r="H763" i="4"/>
  <c r="G763" i="4"/>
  <c r="F763" i="4"/>
  <c r="E763" i="4"/>
  <c r="D763" i="4"/>
  <c r="H762" i="4"/>
  <c r="G762" i="4"/>
  <c r="F762" i="4"/>
  <c r="E762" i="4"/>
  <c r="D762" i="4"/>
  <c r="H761" i="4"/>
  <c r="G761" i="4"/>
  <c r="F761" i="4"/>
  <c r="E761" i="4"/>
  <c r="D761" i="4"/>
  <c r="H760" i="4"/>
  <c r="G760" i="4"/>
  <c r="F760" i="4"/>
  <c r="E760" i="4"/>
  <c r="D760" i="4"/>
  <c r="H759" i="4"/>
  <c r="G759" i="4"/>
  <c r="F759" i="4"/>
  <c r="E759" i="4"/>
  <c r="D759" i="4"/>
  <c r="H758" i="4"/>
  <c r="G758" i="4"/>
  <c r="F758" i="4"/>
  <c r="E758" i="4"/>
  <c r="D758" i="4"/>
  <c r="H757" i="4"/>
  <c r="G757" i="4"/>
  <c r="F757" i="4"/>
  <c r="E757" i="4"/>
  <c r="D757" i="4"/>
  <c r="H756" i="4"/>
  <c r="G756" i="4"/>
  <c r="F756" i="4"/>
  <c r="E756" i="4"/>
  <c r="D756" i="4"/>
  <c r="H755" i="4"/>
  <c r="G755" i="4"/>
  <c r="F755" i="4"/>
  <c r="E755" i="4"/>
  <c r="D755" i="4"/>
  <c r="H754" i="4"/>
  <c r="G754" i="4"/>
  <c r="F754" i="4"/>
  <c r="E754" i="4"/>
  <c r="D754" i="4"/>
  <c r="H753" i="4"/>
  <c r="G753" i="4"/>
  <c r="F753" i="4"/>
  <c r="E753" i="4"/>
  <c r="D753" i="4"/>
  <c r="H752" i="4"/>
  <c r="G752" i="4"/>
  <c r="F752" i="4"/>
  <c r="E752" i="4"/>
  <c r="D752" i="4"/>
  <c r="H751" i="4"/>
  <c r="G751" i="4"/>
  <c r="F751" i="4"/>
  <c r="E751" i="4"/>
  <c r="D751" i="4"/>
  <c r="H750" i="4"/>
  <c r="G750" i="4"/>
  <c r="F750" i="4"/>
  <c r="E750" i="4"/>
  <c r="D750" i="4"/>
  <c r="H749" i="4"/>
  <c r="G749" i="4"/>
  <c r="F749" i="4"/>
  <c r="E749" i="4"/>
  <c r="D749" i="4"/>
  <c r="H748" i="4"/>
  <c r="G748" i="4"/>
  <c r="F748" i="4"/>
  <c r="E748" i="4"/>
  <c r="D748" i="4"/>
  <c r="H747" i="4"/>
  <c r="G747" i="4"/>
  <c r="F747" i="4"/>
  <c r="E747" i="4"/>
  <c r="D747" i="4"/>
  <c r="H746" i="4"/>
  <c r="G746" i="4"/>
  <c r="F746" i="4"/>
  <c r="E746" i="4"/>
  <c r="D746" i="4"/>
  <c r="H745" i="4"/>
  <c r="G745" i="4"/>
  <c r="F745" i="4"/>
  <c r="E745" i="4"/>
  <c r="D745" i="4"/>
  <c r="H744" i="4"/>
  <c r="G744" i="4"/>
  <c r="F744" i="4"/>
  <c r="E744" i="4"/>
  <c r="D744" i="4"/>
  <c r="H743" i="4"/>
  <c r="G743" i="4"/>
  <c r="F743" i="4"/>
  <c r="E743" i="4"/>
  <c r="D743" i="4"/>
  <c r="H742" i="4"/>
  <c r="G742" i="4"/>
  <c r="F742" i="4"/>
  <c r="E742" i="4"/>
  <c r="D742" i="4"/>
  <c r="H741" i="4"/>
  <c r="G741" i="4"/>
  <c r="F741" i="4"/>
  <c r="E741" i="4"/>
  <c r="D741" i="4"/>
  <c r="H740" i="4"/>
  <c r="G740" i="4"/>
  <c r="F740" i="4"/>
  <c r="E740" i="4"/>
  <c r="D740" i="4"/>
  <c r="H739" i="4"/>
  <c r="G739" i="4"/>
  <c r="F739" i="4"/>
  <c r="E739" i="4"/>
  <c r="D739" i="4"/>
  <c r="H738" i="4"/>
  <c r="G738" i="4"/>
  <c r="F738" i="4"/>
  <c r="E738" i="4"/>
  <c r="D738" i="4"/>
  <c r="H737" i="4"/>
  <c r="G737" i="4"/>
  <c r="F737" i="4"/>
  <c r="E737" i="4"/>
  <c r="D737" i="4"/>
  <c r="H736" i="4"/>
  <c r="G736" i="4"/>
  <c r="F736" i="4"/>
  <c r="E736" i="4"/>
  <c r="D736" i="4"/>
  <c r="H735" i="4"/>
  <c r="G735" i="4"/>
  <c r="F735" i="4"/>
  <c r="E735" i="4"/>
  <c r="D735" i="4"/>
  <c r="H734" i="4"/>
  <c r="G734" i="4"/>
  <c r="F734" i="4"/>
  <c r="E734" i="4"/>
  <c r="D734" i="4"/>
  <c r="H733" i="4"/>
  <c r="G733" i="4"/>
  <c r="F733" i="4"/>
  <c r="E733" i="4"/>
  <c r="D733" i="4"/>
  <c r="H732" i="4"/>
  <c r="G732" i="4"/>
  <c r="F732" i="4"/>
  <c r="E732" i="4"/>
  <c r="D732" i="4"/>
  <c r="H731" i="4"/>
  <c r="G731" i="4"/>
  <c r="F731" i="4"/>
  <c r="E731" i="4"/>
  <c r="D731" i="4"/>
  <c r="H730" i="4"/>
  <c r="G730" i="4"/>
  <c r="F730" i="4"/>
  <c r="E730" i="4"/>
  <c r="D730" i="4"/>
  <c r="H729" i="4"/>
  <c r="G729" i="4"/>
  <c r="F729" i="4"/>
  <c r="E729" i="4"/>
  <c r="D729" i="4"/>
  <c r="H728" i="4"/>
  <c r="G728" i="4"/>
  <c r="F728" i="4"/>
  <c r="E728" i="4"/>
  <c r="D728" i="4"/>
  <c r="H727" i="4"/>
  <c r="G727" i="4"/>
  <c r="F727" i="4"/>
  <c r="E727" i="4"/>
  <c r="D727" i="4"/>
  <c r="H726" i="4"/>
  <c r="G726" i="4"/>
  <c r="F726" i="4"/>
  <c r="E726" i="4"/>
  <c r="D726" i="4"/>
  <c r="H725" i="4"/>
  <c r="G725" i="4"/>
  <c r="F725" i="4"/>
  <c r="E725" i="4"/>
  <c r="D725" i="4"/>
  <c r="H724" i="4"/>
  <c r="G724" i="4"/>
  <c r="F724" i="4"/>
  <c r="E724" i="4"/>
  <c r="D724" i="4"/>
  <c r="H723" i="4"/>
  <c r="G723" i="4"/>
  <c r="F723" i="4"/>
  <c r="E723" i="4"/>
  <c r="D723" i="4"/>
  <c r="H722" i="4"/>
  <c r="G722" i="4"/>
  <c r="F722" i="4"/>
  <c r="E722" i="4"/>
  <c r="D722" i="4"/>
  <c r="H721" i="4"/>
  <c r="G721" i="4"/>
  <c r="F721" i="4"/>
  <c r="E721" i="4"/>
  <c r="D721" i="4"/>
  <c r="H720" i="4"/>
  <c r="G720" i="4"/>
  <c r="F720" i="4"/>
  <c r="E720" i="4"/>
  <c r="D720" i="4"/>
  <c r="H719" i="4"/>
  <c r="G719" i="4"/>
  <c r="F719" i="4"/>
  <c r="E719" i="4"/>
  <c r="D719" i="4"/>
  <c r="H718" i="4"/>
  <c r="G718" i="4"/>
  <c r="F718" i="4"/>
  <c r="E718" i="4"/>
  <c r="D718" i="4"/>
  <c r="H717" i="4"/>
  <c r="G717" i="4"/>
  <c r="F717" i="4"/>
  <c r="E717" i="4"/>
  <c r="D717" i="4"/>
  <c r="H716" i="4"/>
  <c r="G716" i="4"/>
  <c r="F716" i="4"/>
  <c r="E716" i="4"/>
  <c r="D716" i="4"/>
  <c r="H715" i="4"/>
  <c r="G715" i="4"/>
  <c r="F715" i="4"/>
  <c r="E715" i="4"/>
  <c r="D715" i="4"/>
  <c r="H714" i="4"/>
  <c r="G714" i="4"/>
  <c r="F714" i="4"/>
  <c r="E714" i="4"/>
  <c r="D714" i="4"/>
  <c r="H713" i="4"/>
  <c r="G713" i="4"/>
  <c r="F713" i="4"/>
  <c r="E713" i="4"/>
  <c r="D713" i="4"/>
  <c r="H712" i="4"/>
  <c r="G712" i="4"/>
  <c r="F712" i="4"/>
  <c r="E712" i="4"/>
  <c r="D712" i="4"/>
  <c r="H711" i="4"/>
  <c r="G711" i="4"/>
  <c r="F711" i="4"/>
  <c r="E711" i="4"/>
  <c r="D711" i="4"/>
  <c r="H710" i="4"/>
  <c r="G710" i="4"/>
  <c r="F710" i="4"/>
  <c r="E710" i="4"/>
  <c r="D710" i="4"/>
  <c r="H709" i="4"/>
  <c r="G709" i="4"/>
  <c r="F709" i="4"/>
  <c r="E709" i="4"/>
  <c r="D709" i="4"/>
  <c r="H708" i="4"/>
  <c r="G708" i="4"/>
  <c r="F708" i="4"/>
  <c r="E708" i="4"/>
  <c r="D708" i="4"/>
  <c r="H707" i="4"/>
  <c r="G707" i="4"/>
  <c r="F707" i="4"/>
  <c r="E707" i="4"/>
  <c r="D707" i="4"/>
  <c r="H706" i="4"/>
  <c r="G706" i="4"/>
  <c r="F706" i="4"/>
  <c r="E706" i="4"/>
  <c r="D706" i="4"/>
  <c r="H705" i="4"/>
  <c r="G705" i="4"/>
  <c r="F705" i="4"/>
  <c r="E705" i="4"/>
  <c r="D705" i="4"/>
  <c r="H704" i="4"/>
  <c r="G704" i="4"/>
  <c r="F704" i="4"/>
  <c r="E704" i="4"/>
  <c r="D704" i="4"/>
  <c r="H703" i="4"/>
  <c r="G703" i="4"/>
  <c r="F703" i="4"/>
  <c r="E703" i="4"/>
  <c r="D703" i="4"/>
  <c r="H702" i="4"/>
  <c r="G702" i="4"/>
  <c r="F702" i="4"/>
  <c r="E702" i="4"/>
  <c r="D702" i="4"/>
  <c r="H701" i="4"/>
  <c r="G701" i="4"/>
  <c r="F701" i="4"/>
  <c r="E701" i="4"/>
  <c r="D701" i="4"/>
  <c r="H700" i="4"/>
  <c r="G700" i="4"/>
  <c r="F700" i="4"/>
  <c r="E700" i="4"/>
  <c r="D700" i="4"/>
  <c r="H699" i="4"/>
  <c r="G699" i="4"/>
  <c r="F699" i="4"/>
  <c r="E699" i="4"/>
  <c r="D699" i="4"/>
  <c r="H698" i="4"/>
  <c r="G698" i="4"/>
  <c r="F698" i="4"/>
  <c r="E698" i="4"/>
  <c r="D698" i="4"/>
  <c r="H697" i="4"/>
  <c r="G697" i="4"/>
  <c r="F697" i="4"/>
  <c r="E697" i="4"/>
  <c r="D697" i="4"/>
  <c r="H696" i="4"/>
  <c r="G696" i="4"/>
  <c r="F696" i="4"/>
  <c r="E696" i="4"/>
  <c r="D696" i="4"/>
  <c r="H695" i="4"/>
  <c r="G695" i="4"/>
  <c r="F695" i="4"/>
  <c r="E695" i="4"/>
  <c r="D695" i="4"/>
  <c r="H694" i="4"/>
  <c r="G694" i="4"/>
  <c r="F694" i="4"/>
  <c r="E694" i="4"/>
  <c r="D694" i="4"/>
  <c r="H693" i="4"/>
  <c r="G693" i="4"/>
  <c r="F693" i="4"/>
  <c r="E693" i="4"/>
  <c r="D693" i="4"/>
  <c r="H692" i="4"/>
  <c r="G692" i="4"/>
  <c r="F692" i="4"/>
  <c r="E692" i="4"/>
  <c r="D692" i="4"/>
  <c r="H691" i="4"/>
  <c r="G691" i="4"/>
  <c r="F691" i="4"/>
  <c r="E691" i="4"/>
  <c r="D691" i="4"/>
  <c r="H690" i="4"/>
  <c r="G690" i="4"/>
  <c r="F690" i="4"/>
  <c r="E690" i="4"/>
  <c r="D690" i="4"/>
  <c r="H689" i="4"/>
  <c r="G689" i="4"/>
  <c r="F689" i="4"/>
  <c r="E689" i="4"/>
  <c r="D689" i="4"/>
  <c r="H688" i="4"/>
  <c r="G688" i="4"/>
  <c r="F688" i="4"/>
  <c r="E688" i="4"/>
  <c r="D688" i="4"/>
  <c r="H687" i="4"/>
  <c r="G687" i="4"/>
  <c r="F687" i="4"/>
  <c r="E687" i="4"/>
  <c r="D687" i="4"/>
  <c r="H686" i="4"/>
  <c r="G686" i="4"/>
  <c r="F686" i="4"/>
  <c r="E686" i="4"/>
  <c r="D686" i="4"/>
  <c r="H685" i="4"/>
  <c r="G685" i="4"/>
  <c r="F685" i="4"/>
  <c r="E685" i="4"/>
  <c r="D685" i="4"/>
  <c r="H684" i="4"/>
  <c r="G684" i="4"/>
  <c r="F684" i="4"/>
  <c r="E684" i="4"/>
  <c r="D684" i="4"/>
  <c r="H683" i="4"/>
  <c r="G683" i="4"/>
  <c r="F683" i="4"/>
  <c r="E683" i="4"/>
  <c r="D683" i="4"/>
  <c r="H682" i="4"/>
  <c r="G682" i="4"/>
  <c r="F682" i="4"/>
  <c r="E682" i="4"/>
  <c r="D682" i="4"/>
  <c r="H681" i="4"/>
  <c r="G681" i="4"/>
  <c r="F681" i="4"/>
  <c r="E681" i="4"/>
  <c r="D681" i="4"/>
  <c r="H680" i="4"/>
  <c r="G680" i="4"/>
  <c r="F680" i="4"/>
  <c r="E680" i="4"/>
  <c r="D680" i="4"/>
  <c r="H679" i="4"/>
  <c r="G679" i="4"/>
  <c r="F679" i="4"/>
  <c r="E679" i="4"/>
  <c r="D679" i="4"/>
  <c r="H678" i="4"/>
  <c r="G678" i="4"/>
  <c r="F678" i="4"/>
  <c r="E678" i="4"/>
  <c r="D678" i="4"/>
  <c r="H677" i="4"/>
  <c r="G677" i="4"/>
  <c r="F677" i="4"/>
  <c r="E677" i="4"/>
  <c r="D677" i="4"/>
  <c r="H676" i="4"/>
  <c r="G676" i="4"/>
  <c r="F676" i="4"/>
  <c r="E676" i="4"/>
  <c r="D676" i="4"/>
  <c r="H675" i="4"/>
  <c r="G675" i="4"/>
  <c r="F675" i="4"/>
  <c r="E675" i="4"/>
  <c r="D675" i="4"/>
  <c r="H674" i="4"/>
  <c r="G674" i="4"/>
  <c r="F674" i="4"/>
  <c r="E674" i="4"/>
  <c r="D674" i="4"/>
  <c r="H673" i="4"/>
  <c r="G673" i="4"/>
  <c r="F673" i="4"/>
  <c r="E673" i="4"/>
  <c r="D673" i="4"/>
  <c r="H672" i="4"/>
  <c r="G672" i="4"/>
  <c r="F672" i="4"/>
  <c r="E672" i="4"/>
  <c r="D672" i="4"/>
  <c r="H671" i="4"/>
  <c r="G671" i="4"/>
  <c r="F671" i="4"/>
  <c r="E671" i="4"/>
  <c r="D671" i="4"/>
  <c r="H670" i="4"/>
  <c r="G670" i="4"/>
  <c r="F670" i="4"/>
  <c r="E670" i="4"/>
  <c r="D670" i="4"/>
  <c r="H669" i="4"/>
  <c r="G669" i="4"/>
  <c r="F669" i="4"/>
  <c r="E669" i="4"/>
  <c r="D669" i="4"/>
  <c r="H668" i="4"/>
  <c r="G668" i="4"/>
  <c r="F668" i="4"/>
  <c r="E668" i="4"/>
  <c r="D668" i="4"/>
  <c r="H667" i="4"/>
  <c r="G667" i="4"/>
  <c r="F667" i="4"/>
  <c r="E667" i="4"/>
  <c r="D667" i="4"/>
  <c r="H666" i="4"/>
  <c r="G666" i="4"/>
  <c r="F666" i="4"/>
  <c r="E666" i="4"/>
  <c r="D666" i="4"/>
  <c r="H665" i="4"/>
  <c r="G665" i="4"/>
  <c r="F665" i="4"/>
  <c r="E665" i="4"/>
  <c r="D665" i="4"/>
  <c r="H664" i="4"/>
  <c r="G664" i="4"/>
  <c r="F664" i="4"/>
  <c r="E664" i="4"/>
  <c r="D664" i="4"/>
  <c r="H663" i="4"/>
  <c r="G663" i="4"/>
  <c r="F663" i="4"/>
  <c r="E663" i="4"/>
  <c r="D663" i="4"/>
  <c r="H662" i="4"/>
  <c r="G662" i="4"/>
  <c r="F662" i="4"/>
  <c r="E662" i="4"/>
  <c r="D662" i="4"/>
  <c r="H661" i="4"/>
  <c r="G661" i="4"/>
  <c r="F661" i="4"/>
  <c r="E661" i="4"/>
  <c r="D661" i="4"/>
  <c r="H660" i="4"/>
  <c r="G660" i="4"/>
  <c r="F660" i="4"/>
  <c r="E660" i="4"/>
  <c r="D660" i="4"/>
  <c r="H659" i="4"/>
  <c r="G659" i="4"/>
  <c r="F659" i="4"/>
  <c r="E659" i="4"/>
  <c r="D659" i="4"/>
  <c r="H658" i="4"/>
  <c r="G658" i="4"/>
  <c r="F658" i="4"/>
  <c r="E658" i="4"/>
  <c r="D658" i="4"/>
  <c r="H657" i="4"/>
  <c r="G657" i="4"/>
  <c r="F657" i="4"/>
  <c r="E657" i="4"/>
  <c r="D657" i="4"/>
  <c r="H656" i="4"/>
  <c r="G656" i="4"/>
  <c r="F656" i="4"/>
  <c r="E656" i="4"/>
  <c r="D656" i="4"/>
  <c r="H655" i="4"/>
  <c r="G655" i="4"/>
  <c r="F655" i="4"/>
  <c r="E655" i="4"/>
  <c r="D655" i="4"/>
  <c r="H654" i="4"/>
  <c r="G654" i="4"/>
  <c r="F654" i="4"/>
  <c r="E654" i="4"/>
  <c r="D654" i="4"/>
  <c r="H653" i="4"/>
  <c r="G653" i="4"/>
  <c r="F653" i="4"/>
  <c r="E653" i="4"/>
  <c r="D653" i="4"/>
  <c r="H652" i="4"/>
  <c r="G652" i="4"/>
  <c r="F652" i="4"/>
  <c r="E652" i="4"/>
  <c r="D652" i="4"/>
  <c r="H651" i="4"/>
  <c r="G651" i="4"/>
  <c r="F651" i="4"/>
  <c r="E651" i="4"/>
  <c r="D651" i="4"/>
  <c r="H650" i="4"/>
  <c r="G650" i="4"/>
  <c r="F650" i="4"/>
  <c r="E650" i="4"/>
  <c r="D650" i="4"/>
  <c r="H649" i="4"/>
  <c r="G649" i="4"/>
  <c r="F649" i="4"/>
  <c r="E649" i="4"/>
  <c r="D649" i="4"/>
  <c r="H648" i="4"/>
  <c r="G648" i="4"/>
  <c r="F648" i="4"/>
  <c r="E648" i="4"/>
  <c r="D648" i="4"/>
  <c r="H647" i="4"/>
  <c r="G647" i="4"/>
  <c r="F647" i="4"/>
  <c r="E647" i="4"/>
  <c r="D647" i="4"/>
  <c r="H646" i="4"/>
  <c r="G646" i="4"/>
  <c r="F646" i="4"/>
  <c r="E646" i="4"/>
  <c r="D646" i="4"/>
  <c r="H645" i="4"/>
  <c r="G645" i="4"/>
  <c r="F645" i="4"/>
  <c r="E645" i="4"/>
  <c r="D645" i="4"/>
  <c r="H644" i="4"/>
  <c r="G644" i="4"/>
  <c r="F644" i="4"/>
  <c r="E644" i="4"/>
  <c r="D644" i="4"/>
  <c r="H643" i="4"/>
  <c r="G643" i="4"/>
  <c r="F643" i="4"/>
  <c r="E643" i="4"/>
  <c r="D643" i="4"/>
  <c r="H642" i="4"/>
  <c r="G642" i="4"/>
  <c r="F642" i="4"/>
  <c r="E642" i="4"/>
  <c r="D642" i="4"/>
  <c r="H641" i="4"/>
  <c r="G641" i="4"/>
  <c r="F641" i="4"/>
  <c r="E641" i="4"/>
  <c r="D641" i="4"/>
  <c r="H640" i="4"/>
  <c r="G640" i="4"/>
  <c r="F640" i="4"/>
  <c r="E640" i="4"/>
  <c r="D640" i="4"/>
  <c r="H639" i="4"/>
  <c r="G639" i="4"/>
  <c r="F639" i="4"/>
  <c r="E639" i="4"/>
  <c r="D639" i="4"/>
  <c r="H638" i="4"/>
  <c r="G638" i="4"/>
  <c r="F638" i="4"/>
  <c r="E638" i="4"/>
  <c r="D638" i="4"/>
  <c r="H637" i="4"/>
  <c r="G637" i="4"/>
  <c r="F637" i="4"/>
  <c r="E637" i="4"/>
  <c r="D637" i="4"/>
  <c r="H636" i="4"/>
  <c r="G636" i="4"/>
  <c r="F636" i="4"/>
  <c r="E636" i="4"/>
  <c r="D636" i="4"/>
  <c r="H635" i="4"/>
  <c r="G635" i="4"/>
  <c r="F635" i="4"/>
  <c r="E635" i="4"/>
  <c r="D635" i="4"/>
  <c r="H634" i="4"/>
  <c r="G634" i="4"/>
  <c r="F634" i="4"/>
  <c r="E634" i="4"/>
  <c r="D634" i="4"/>
  <c r="H633" i="4"/>
  <c r="G633" i="4"/>
  <c r="F633" i="4"/>
  <c r="E633" i="4"/>
  <c r="D633" i="4"/>
  <c r="H632" i="4"/>
  <c r="G632" i="4"/>
  <c r="F632" i="4"/>
  <c r="E632" i="4"/>
  <c r="D632" i="4"/>
  <c r="H631" i="4"/>
  <c r="G631" i="4"/>
  <c r="F631" i="4"/>
  <c r="E631" i="4"/>
  <c r="D631" i="4"/>
  <c r="H630" i="4"/>
  <c r="G630" i="4"/>
  <c r="F630" i="4"/>
  <c r="E630" i="4"/>
  <c r="D630" i="4"/>
  <c r="H629" i="4"/>
  <c r="G629" i="4"/>
  <c r="F629" i="4"/>
  <c r="E629" i="4"/>
  <c r="D629" i="4"/>
  <c r="H628" i="4"/>
  <c r="G628" i="4"/>
  <c r="F628" i="4"/>
  <c r="E628" i="4"/>
  <c r="D628" i="4"/>
  <c r="H627" i="4"/>
  <c r="G627" i="4"/>
  <c r="F627" i="4"/>
  <c r="E627" i="4"/>
  <c r="D627" i="4"/>
  <c r="H626" i="4"/>
  <c r="G626" i="4"/>
  <c r="F626" i="4"/>
  <c r="E626" i="4"/>
  <c r="D626" i="4"/>
  <c r="H625" i="4"/>
  <c r="G625" i="4"/>
  <c r="F625" i="4"/>
  <c r="E625" i="4"/>
  <c r="D625" i="4"/>
  <c r="H624" i="4"/>
  <c r="G624" i="4"/>
  <c r="F624" i="4"/>
  <c r="E624" i="4"/>
  <c r="D624" i="4"/>
  <c r="H623" i="4"/>
  <c r="G623" i="4"/>
  <c r="F623" i="4"/>
  <c r="E623" i="4"/>
  <c r="D623" i="4"/>
  <c r="H622" i="4"/>
  <c r="G622" i="4"/>
  <c r="F622" i="4"/>
  <c r="E622" i="4"/>
  <c r="D622" i="4"/>
  <c r="H621" i="4"/>
  <c r="G621" i="4"/>
  <c r="F621" i="4"/>
  <c r="E621" i="4"/>
  <c r="D621" i="4"/>
  <c r="H620" i="4"/>
  <c r="G620" i="4"/>
  <c r="F620" i="4"/>
  <c r="E620" i="4"/>
  <c r="D620" i="4"/>
  <c r="H619" i="4"/>
  <c r="G619" i="4"/>
  <c r="F619" i="4"/>
  <c r="E619" i="4"/>
  <c r="D619" i="4"/>
  <c r="H618" i="4"/>
  <c r="G618" i="4"/>
  <c r="F618" i="4"/>
  <c r="E618" i="4"/>
  <c r="D618" i="4"/>
  <c r="H617" i="4"/>
  <c r="G617" i="4"/>
  <c r="F617" i="4"/>
  <c r="E617" i="4"/>
  <c r="D617" i="4"/>
  <c r="H616" i="4"/>
  <c r="G616" i="4"/>
  <c r="F616" i="4"/>
  <c r="E616" i="4"/>
  <c r="D616" i="4"/>
  <c r="H615" i="4"/>
  <c r="G615" i="4"/>
  <c r="F615" i="4"/>
  <c r="E615" i="4"/>
  <c r="D615" i="4"/>
  <c r="H614" i="4"/>
  <c r="G614" i="4"/>
  <c r="F614" i="4"/>
  <c r="E614" i="4"/>
  <c r="D614" i="4"/>
  <c r="H613" i="4"/>
  <c r="G613" i="4"/>
  <c r="F613" i="4"/>
  <c r="E613" i="4"/>
  <c r="D613" i="4"/>
  <c r="H612" i="4"/>
  <c r="G612" i="4"/>
  <c r="F612" i="4"/>
  <c r="E612" i="4"/>
  <c r="D612" i="4"/>
  <c r="H611" i="4"/>
  <c r="G611" i="4"/>
  <c r="F611" i="4"/>
  <c r="E611" i="4"/>
  <c r="D611" i="4"/>
  <c r="H610" i="4"/>
  <c r="G610" i="4"/>
  <c r="F610" i="4"/>
  <c r="E610" i="4"/>
  <c r="D610" i="4"/>
  <c r="H609" i="4"/>
  <c r="G609" i="4"/>
  <c r="F609" i="4"/>
  <c r="E609" i="4"/>
  <c r="D609" i="4"/>
  <c r="H608" i="4"/>
  <c r="G608" i="4"/>
  <c r="F608" i="4"/>
  <c r="E608" i="4"/>
  <c r="D608" i="4"/>
  <c r="H607" i="4"/>
  <c r="G607" i="4"/>
  <c r="F607" i="4"/>
  <c r="E607" i="4"/>
  <c r="D607" i="4"/>
  <c r="H606" i="4"/>
  <c r="G606" i="4"/>
  <c r="F606" i="4"/>
  <c r="E606" i="4"/>
  <c r="D606" i="4"/>
  <c r="H605" i="4"/>
  <c r="G605" i="4"/>
  <c r="F605" i="4"/>
  <c r="E605" i="4"/>
  <c r="D605" i="4"/>
  <c r="H604" i="4"/>
  <c r="G604" i="4"/>
  <c r="F604" i="4"/>
  <c r="E604" i="4"/>
  <c r="D604" i="4"/>
  <c r="H603" i="4"/>
  <c r="G603" i="4"/>
  <c r="F603" i="4"/>
  <c r="E603" i="4"/>
  <c r="D603" i="4"/>
  <c r="H602" i="4"/>
  <c r="G602" i="4"/>
  <c r="F602" i="4"/>
  <c r="E602" i="4"/>
  <c r="D602" i="4"/>
  <c r="H601" i="4"/>
  <c r="G601" i="4"/>
  <c r="F601" i="4"/>
  <c r="E601" i="4"/>
  <c r="D601" i="4"/>
  <c r="H600" i="4"/>
  <c r="G600" i="4"/>
  <c r="F600" i="4"/>
  <c r="E600" i="4"/>
  <c r="D600" i="4"/>
  <c r="H599" i="4"/>
  <c r="G599" i="4"/>
  <c r="F599" i="4"/>
  <c r="E599" i="4"/>
  <c r="D599" i="4"/>
  <c r="H598" i="4"/>
  <c r="G598" i="4"/>
  <c r="F598" i="4"/>
  <c r="E598" i="4"/>
  <c r="D598" i="4"/>
  <c r="H597" i="4"/>
  <c r="G597" i="4"/>
  <c r="F597" i="4"/>
  <c r="E597" i="4"/>
  <c r="D597" i="4"/>
  <c r="H596" i="4"/>
  <c r="G596" i="4"/>
  <c r="F596" i="4"/>
  <c r="E596" i="4"/>
  <c r="D596" i="4"/>
  <c r="H595" i="4"/>
  <c r="G595" i="4"/>
  <c r="F595" i="4"/>
  <c r="E595" i="4"/>
  <c r="D595" i="4"/>
  <c r="H594" i="4"/>
  <c r="G594" i="4"/>
  <c r="F594" i="4"/>
  <c r="E594" i="4"/>
  <c r="D594" i="4"/>
  <c r="H593" i="4"/>
  <c r="G593" i="4"/>
  <c r="F593" i="4"/>
  <c r="E593" i="4"/>
  <c r="D593" i="4"/>
  <c r="H592" i="4"/>
  <c r="G592" i="4"/>
  <c r="F592" i="4"/>
  <c r="E592" i="4"/>
  <c r="D592" i="4"/>
  <c r="H591" i="4"/>
  <c r="G591" i="4"/>
  <c r="F591" i="4"/>
  <c r="E591" i="4"/>
  <c r="D591" i="4"/>
  <c r="H590" i="4"/>
  <c r="G590" i="4"/>
  <c r="F590" i="4"/>
  <c r="E590" i="4"/>
  <c r="D590" i="4"/>
  <c r="H589" i="4"/>
  <c r="G589" i="4"/>
  <c r="F589" i="4"/>
  <c r="E589" i="4"/>
  <c r="D589" i="4"/>
  <c r="H588" i="4"/>
  <c r="G588" i="4"/>
  <c r="F588" i="4"/>
  <c r="E588" i="4"/>
  <c r="D588" i="4"/>
  <c r="H587" i="4"/>
  <c r="G587" i="4"/>
  <c r="F587" i="4"/>
  <c r="E587" i="4"/>
  <c r="D587" i="4"/>
  <c r="H586" i="4"/>
  <c r="G586" i="4"/>
  <c r="F586" i="4"/>
  <c r="E586" i="4"/>
  <c r="D586" i="4"/>
  <c r="H585" i="4"/>
  <c r="G585" i="4"/>
  <c r="F585" i="4"/>
  <c r="E585" i="4"/>
  <c r="D585" i="4"/>
  <c r="H584" i="4"/>
  <c r="G584" i="4"/>
  <c r="F584" i="4"/>
  <c r="E584" i="4"/>
  <c r="D584" i="4"/>
  <c r="H583" i="4"/>
  <c r="G583" i="4"/>
  <c r="F583" i="4"/>
  <c r="E583" i="4"/>
  <c r="D583" i="4"/>
  <c r="H582" i="4"/>
  <c r="G582" i="4"/>
  <c r="F582" i="4"/>
  <c r="E582" i="4"/>
  <c r="D582" i="4"/>
  <c r="H581" i="4"/>
  <c r="G581" i="4"/>
  <c r="F581" i="4"/>
  <c r="E581" i="4"/>
  <c r="D581" i="4"/>
  <c r="H580" i="4"/>
  <c r="G580" i="4"/>
  <c r="F580" i="4"/>
  <c r="E580" i="4"/>
  <c r="D580" i="4"/>
  <c r="H579" i="4"/>
  <c r="G579" i="4"/>
  <c r="F579" i="4"/>
  <c r="E579" i="4"/>
  <c r="D579" i="4"/>
  <c r="H578" i="4"/>
  <c r="G578" i="4"/>
  <c r="F578" i="4"/>
  <c r="E578" i="4"/>
  <c r="D578" i="4"/>
  <c r="H577" i="4"/>
  <c r="G577" i="4"/>
  <c r="F577" i="4"/>
  <c r="E577" i="4"/>
  <c r="D577" i="4"/>
  <c r="H576" i="4"/>
  <c r="G576" i="4"/>
  <c r="F576" i="4"/>
  <c r="E576" i="4"/>
  <c r="D576" i="4"/>
  <c r="H575" i="4"/>
  <c r="G575" i="4"/>
  <c r="F575" i="4"/>
  <c r="E575" i="4"/>
  <c r="D575" i="4"/>
  <c r="H574" i="4"/>
  <c r="G574" i="4"/>
  <c r="F574" i="4"/>
  <c r="E574" i="4"/>
  <c r="D574" i="4"/>
  <c r="H573" i="4"/>
  <c r="G573" i="4"/>
  <c r="F573" i="4"/>
  <c r="E573" i="4"/>
  <c r="D573" i="4"/>
  <c r="H572" i="4"/>
  <c r="G572" i="4"/>
  <c r="F572" i="4"/>
  <c r="E572" i="4"/>
  <c r="D572" i="4"/>
  <c r="H571" i="4"/>
  <c r="G571" i="4"/>
  <c r="F571" i="4"/>
  <c r="E571" i="4"/>
  <c r="D571" i="4"/>
  <c r="H570" i="4"/>
  <c r="G570" i="4"/>
  <c r="F570" i="4"/>
  <c r="E570" i="4"/>
  <c r="D570" i="4"/>
  <c r="H569" i="4"/>
  <c r="G569" i="4"/>
  <c r="F569" i="4"/>
  <c r="E569" i="4"/>
  <c r="D569" i="4"/>
  <c r="H568" i="4"/>
  <c r="G568" i="4"/>
  <c r="F568" i="4"/>
  <c r="E568" i="4"/>
  <c r="D568" i="4"/>
  <c r="H567" i="4"/>
  <c r="G567" i="4"/>
  <c r="F567" i="4"/>
  <c r="E567" i="4"/>
  <c r="D567" i="4"/>
  <c r="H566" i="4"/>
  <c r="G566" i="4"/>
  <c r="F566" i="4"/>
  <c r="E566" i="4"/>
  <c r="D566" i="4"/>
  <c r="H565" i="4"/>
  <c r="G565" i="4"/>
  <c r="F565" i="4"/>
  <c r="E565" i="4"/>
  <c r="D565" i="4"/>
  <c r="H564" i="4"/>
  <c r="G564" i="4"/>
  <c r="F564" i="4"/>
  <c r="E564" i="4"/>
  <c r="D564" i="4"/>
  <c r="H563" i="4"/>
  <c r="G563" i="4"/>
  <c r="F563" i="4"/>
  <c r="E563" i="4"/>
  <c r="D563" i="4"/>
  <c r="H562" i="4"/>
  <c r="G562" i="4"/>
  <c r="F562" i="4"/>
  <c r="E562" i="4"/>
  <c r="D562" i="4"/>
  <c r="H561" i="4"/>
  <c r="G561" i="4"/>
  <c r="F561" i="4"/>
  <c r="E561" i="4"/>
  <c r="D561" i="4"/>
  <c r="H560" i="4"/>
  <c r="G560" i="4"/>
  <c r="F560" i="4"/>
  <c r="E560" i="4"/>
  <c r="D560" i="4"/>
  <c r="H559" i="4"/>
  <c r="G559" i="4"/>
  <c r="F559" i="4"/>
  <c r="E559" i="4"/>
  <c r="D559" i="4"/>
  <c r="H558" i="4"/>
  <c r="G558" i="4"/>
  <c r="F558" i="4"/>
  <c r="E558" i="4"/>
  <c r="D558" i="4"/>
  <c r="H557" i="4"/>
  <c r="G557" i="4"/>
  <c r="F557" i="4"/>
  <c r="E557" i="4"/>
  <c r="D557" i="4"/>
  <c r="H556" i="4"/>
  <c r="G556" i="4"/>
  <c r="F556" i="4"/>
  <c r="E556" i="4"/>
  <c r="D556" i="4"/>
  <c r="H555" i="4"/>
  <c r="G555" i="4"/>
  <c r="F555" i="4"/>
  <c r="E555" i="4"/>
  <c r="D555" i="4"/>
  <c r="H554" i="4"/>
  <c r="G554" i="4"/>
  <c r="F554" i="4"/>
  <c r="E554" i="4"/>
  <c r="D554" i="4"/>
  <c r="H553" i="4"/>
  <c r="G553" i="4"/>
  <c r="F553" i="4"/>
  <c r="E553" i="4"/>
  <c r="D553" i="4"/>
  <c r="H552" i="4"/>
  <c r="G552" i="4"/>
  <c r="F552" i="4"/>
  <c r="E552" i="4"/>
  <c r="D552" i="4"/>
  <c r="H551" i="4"/>
  <c r="G551" i="4"/>
  <c r="F551" i="4"/>
  <c r="E551" i="4"/>
  <c r="D551" i="4"/>
  <c r="H550" i="4"/>
  <c r="G550" i="4"/>
  <c r="F550" i="4"/>
  <c r="E550" i="4"/>
  <c r="D550" i="4"/>
  <c r="H549" i="4"/>
  <c r="G549" i="4"/>
  <c r="F549" i="4"/>
  <c r="E549" i="4"/>
  <c r="D549" i="4"/>
  <c r="H548" i="4"/>
  <c r="G548" i="4"/>
  <c r="F548" i="4"/>
  <c r="E548" i="4"/>
  <c r="D548" i="4"/>
  <c r="H547" i="4"/>
  <c r="G547" i="4"/>
  <c r="F547" i="4"/>
  <c r="E547" i="4"/>
  <c r="D547" i="4"/>
  <c r="H546" i="4"/>
  <c r="G546" i="4"/>
  <c r="F546" i="4"/>
  <c r="E546" i="4"/>
  <c r="D546" i="4"/>
  <c r="H545" i="4"/>
  <c r="G545" i="4"/>
  <c r="F545" i="4"/>
  <c r="E545" i="4"/>
  <c r="D545" i="4"/>
  <c r="H544" i="4"/>
  <c r="G544" i="4"/>
  <c r="F544" i="4"/>
  <c r="E544" i="4"/>
  <c r="D544" i="4"/>
  <c r="H543" i="4"/>
  <c r="G543" i="4"/>
  <c r="F543" i="4"/>
  <c r="E543" i="4"/>
  <c r="D543" i="4"/>
  <c r="H542" i="4"/>
  <c r="G542" i="4"/>
  <c r="F542" i="4"/>
  <c r="E542" i="4"/>
  <c r="D542" i="4"/>
  <c r="H541" i="4"/>
  <c r="G541" i="4"/>
  <c r="F541" i="4"/>
  <c r="E541" i="4"/>
  <c r="D541" i="4"/>
  <c r="H540" i="4"/>
  <c r="G540" i="4"/>
  <c r="F540" i="4"/>
  <c r="E540" i="4"/>
  <c r="D540" i="4"/>
  <c r="H539" i="4"/>
  <c r="G539" i="4"/>
  <c r="F539" i="4"/>
  <c r="E539" i="4"/>
  <c r="D539" i="4"/>
  <c r="H538" i="4"/>
  <c r="G538" i="4"/>
  <c r="F538" i="4"/>
  <c r="E538" i="4"/>
  <c r="D538" i="4"/>
  <c r="H537" i="4"/>
  <c r="G537" i="4"/>
  <c r="F537" i="4"/>
  <c r="E537" i="4"/>
  <c r="D537" i="4"/>
  <c r="H536" i="4"/>
  <c r="G536" i="4"/>
  <c r="F536" i="4"/>
  <c r="E536" i="4"/>
  <c r="D536" i="4"/>
  <c r="H535" i="4"/>
  <c r="G535" i="4"/>
  <c r="F535" i="4"/>
  <c r="E535" i="4"/>
  <c r="D535" i="4"/>
  <c r="H534" i="4"/>
  <c r="G534" i="4"/>
  <c r="F534" i="4"/>
  <c r="E534" i="4"/>
  <c r="D534" i="4"/>
  <c r="H533" i="4"/>
  <c r="G533" i="4"/>
  <c r="F533" i="4"/>
  <c r="E533" i="4"/>
  <c r="D533" i="4"/>
  <c r="H532" i="4"/>
  <c r="G532" i="4"/>
  <c r="F532" i="4"/>
  <c r="E532" i="4"/>
  <c r="D532" i="4"/>
  <c r="H531" i="4"/>
  <c r="G531" i="4"/>
  <c r="F531" i="4"/>
  <c r="E531" i="4"/>
  <c r="D531" i="4"/>
  <c r="H530" i="4"/>
  <c r="G530" i="4"/>
  <c r="F530" i="4"/>
  <c r="E530" i="4"/>
  <c r="D530" i="4"/>
  <c r="H529" i="4"/>
  <c r="G529" i="4"/>
  <c r="F529" i="4"/>
  <c r="E529" i="4"/>
  <c r="D529" i="4"/>
  <c r="H528" i="4"/>
  <c r="G528" i="4"/>
  <c r="F528" i="4"/>
  <c r="E528" i="4"/>
  <c r="D528" i="4"/>
  <c r="H527" i="4"/>
  <c r="G527" i="4"/>
  <c r="F527" i="4"/>
  <c r="E527" i="4"/>
  <c r="D527" i="4"/>
  <c r="H526" i="4"/>
  <c r="G526" i="4"/>
  <c r="F526" i="4"/>
  <c r="E526" i="4"/>
  <c r="D526" i="4"/>
  <c r="H525" i="4"/>
  <c r="G525" i="4"/>
  <c r="F525" i="4"/>
  <c r="E525" i="4"/>
  <c r="D525" i="4"/>
  <c r="H524" i="4"/>
  <c r="G524" i="4"/>
  <c r="F524" i="4"/>
  <c r="E524" i="4"/>
  <c r="D524" i="4"/>
  <c r="H523" i="4"/>
  <c r="G523" i="4"/>
  <c r="F523" i="4"/>
  <c r="E523" i="4"/>
  <c r="D523" i="4"/>
  <c r="H522" i="4"/>
  <c r="G522" i="4"/>
  <c r="F522" i="4"/>
  <c r="E522" i="4"/>
  <c r="D522" i="4"/>
  <c r="H521" i="4"/>
  <c r="G521" i="4"/>
  <c r="F521" i="4"/>
  <c r="E521" i="4"/>
  <c r="D521" i="4"/>
  <c r="H520" i="4"/>
  <c r="G520" i="4"/>
  <c r="F520" i="4"/>
  <c r="E520" i="4"/>
  <c r="D520" i="4"/>
  <c r="H519" i="4"/>
  <c r="G519" i="4"/>
  <c r="F519" i="4"/>
  <c r="E519" i="4"/>
  <c r="D519" i="4"/>
  <c r="H518" i="4"/>
  <c r="G518" i="4"/>
  <c r="F518" i="4"/>
  <c r="E518" i="4"/>
  <c r="D518" i="4"/>
  <c r="H517" i="4"/>
  <c r="G517" i="4"/>
  <c r="F517" i="4"/>
  <c r="E517" i="4"/>
  <c r="D517" i="4"/>
  <c r="H516" i="4"/>
  <c r="G516" i="4"/>
  <c r="F516" i="4"/>
  <c r="E516" i="4"/>
  <c r="D516" i="4"/>
  <c r="H515" i="4"/>
  <c r="G515" i="4"/>
  <c r="F515" i="4"/>
  <c r="E515" i="4"/>
  <c r="D515" i="4"/>
  <c r="H514" i="4"/>
  <c r="G514" i="4"/>
  <c r="F514" i="4"/>
  <c r="E514" i="4"/>
  <c r="D514" i="4"/>
  <c r="H513" i="4"/>
  <c r="G513" i="4"/>
  <c r="F513" i="4"/>
  <c r="E513" i="4"/>
  <c r="D513" i="4"/>
  <c r="H512" i="4"/>
  <c r="G512" i="4"/>
  <c r="F512" i="4"/>
  <c r="E512" i="4"/>
  <c r="D512" i="4"/>
  <c r="H511" i="4"/>
  <c r="G511" i="4"/>
  <c r="F511" i="4"/>
  <c r="E511" i="4"/>
  <c r="D511" i="4"/>
  <c r="H510" i="4"/>
  <c r="G510" i="4"/>
  <c r="F510" i="4"/>
  <c r="E510" i="4"/>
  <c r="D510" i="4"/>
  <c r="H509" i="4"/>
  <c r="G509" i="4"/>
  <c r="F509" i="4"/>
  <c r="E509" i="4"/>
  <c r="D509" i="4"/>
  <c r="H508" i="4"/>
  <c r="G508" i="4"/>
  <c r="F508" i="4"/>
  <c r="E508" i="4"/>
  <c r="D508" i="4"/>
  <c r="H507" i="4"/>
  <c r="G507" i="4"/>
  <c r="F507" i="4"/>
  <c r="E507" i="4"/>
  <c r="D507" i="4"/>
  <c r="H506" i="4"/>
  <c r="G506" i="4"/>
  <c r="F506" i="4"/>
  <c r="E506" i="4"/>
  <c r="D506" i="4"/>
  <c r="H505" i="4"/>
  <c r="G505" i="4"/>
  <c r="F505" i="4"/>
  <c r="E505" i="4"/>
  <c r="D505" i="4"/>
  <c r="H504" i="4"/>
  <c r="G504" i="4"/>
  <c r="F504" i="4"/>
  <c r="E504" i="4"/>
  <c r="D504" i="4"/>
  <c r="H503" i="4"/>
  <c r="G503" i="4"/>
  <c r="F503" i="4"/>
  <c r="E503" i="4"/>
  <c r="D503" i="4"/>
  <c r="H502" i="4"/>
  <c r="G502" i="4"/>
  <c r="F502" i="4"/>
  <c r="E502" i="4"/>
  <c r="D502" i="4"/>
  <c r="H501" i="4"/>
  <c r="G501" i="4"/>
  <c r="F501" i="4"/>
  <c r="E501" i="4"/>
  <c r="D501" i="4"/>
  <c r="H500" i="4"/>
  <c r="G500" i="4"/>
  <c r="F500" i="4"/>
  <c r="E500" i="4"/>
  <c r="D500" i="4"/>
  <c r="H499" i="4"/>
  <c r="G499" i="4"/>
  <c r="F499" i="4"/>
  <c r="E499" i="4"/>
  <c r="D499" i="4"/>
  <c r="H498" i="4"/>
  <c r="G498" i="4"/>
  <c r="F498" i="4"/>
  <c r="E498" i="4"/>
  <c r="D498" i="4"/>
  <c r="H497" i="4"/>
  <c r="G497" i="4"/>
  <c r="F497" i="4"/>
  <c r="E497" i="4"/>
  <c r="D497" i="4"/>
  <c r="H496" i="4"/>
  <c r="G496" i="4"/>
  <c r="F496" i="4"/>
  <c r="E496" i="4"/>
  <c r="D496" i="4"/>
  <c r="H495" i="4"/>
  <c r="G495" i="4"/>
  <c r="F495" i="4"/>
  <c r="E495" i="4"/>
  <c r="D495" i="4"/>
  <c r="H494" i="4"/>
  <c r="G494" i="4"/>
  <c r="F494" i="4"/>
  <c r="E494" i="4"/>
  <c r="D494" i="4"/>
  <c r="H493" i="4"/>
  <c r="G493" i="4"/>
  <c r="F493" i="4"/>
  <c r="E493" i="4"/>
  <c r="D493" i="4"/>
  <c r="H492" i="4"/>
  <c r="G492" i="4"/>
  <c r="F492" i="4"/>
  <c r="E492" i="4"/>
  <c r="D492" i="4"/>
  <c r="H491" i="4"/>
  <c r="G491" i="4"/>
  <c r="F491" i="4"/>
  <c r="E491" i="4"/>
  <c r="D491" i="4"/>
  <c r="H490" i="4"/>
  <c r="G490" i="4"/>
  <c r="F490" i="4"/>
  <c r="E490" i="4"/>
  <c r="D490" i="4"/>
  <c r="H489" i="4"/>
  <c r="G489" i="4"/>
  <c r="F489" i="4"/>
  <c r="E489" i="4"/>
  <c r="D489" i="4"/>
  <c r="H488" i="4"/>
  <c r="G488" i="4"/>
  <c r="F488" i="4"/>
  <c r="E488" i="4"/>
  <c r="D488" i="4"/>
  <c r="H487" i="4"/>
  <c r="G487" i="4"/>
  <c r="F487" i="4"/>
  <c r="E487" i="4"/>
  <c r="D487" i="4"/>
  <c r="H486" i="4"/>
  <c r="G486" i="4"/>
  <c r="F486" i="4"/>
  <c r="E486" i="4"/>
  <c r="D486" i="4"/>
  <c r="H485" i="4"/>
  <c r="G485" i="4"/>
  <c r="F485" i="4"/>
  <c r="E485" i="4"/>
  <c r="D485" i="4"/>
  <c r="H484" i="4"/>
  <c r="G484" i="4"/>
  <c r="F484" i="4"/>
  <c r="E484" i="4"/>
  <c r="D484" i="4"/>
  <c r="H483" i="4"/>
  <c r="G483" i="4"/>
  <c r="F483" i="4"/>
  <c r="E483" i="4"/>
  <c r="D483" i="4"/>
  <c r="H482" i="4"/>
  <c r="G482" i="4"/>
  <c r="F482" i="4"/>
  <c r="E482" i="4"/>
  <c r="D482" i="4"/>
  <c r="H481" i="4"/>
  <c r="G481" i="4"/>
  <c r="F481" i="4"/>
  <c r="E481" i="4"/>
  <c r="D481" i="4"/>
  <c r="H480" i="4"/>
  <c r="G480" i="4"/>
  <c r="F480" i="4"/>
  <c r="E480" i="4"/>
  <c r="D480" i="4"/>
  <c r="H479" i="4"/>
  <c r="G479" i="4"/>
  <c r="F479" i="4"/>
  <c r="E479" i="4"/>
  <c r="D479" i="4"/>
  <c r="H478" i="4"/>
  <c r="G478" i="4"/>
  <c r="F478" i="4"/>
  <c r="E478" i="4"/>
  <c r="D478" i="4"/>
  <c r="H477" i="4"/>
  <c r="G477" i="4"/>
  <c r="F477" i="4"/>
  <c r="E477" i="4"/>
  <c r="D477" i="4"/>
  <c r="H476" i="4"/>
  <c r="G476" i="4"/>
  <c r="F476" i="4"/>
  <c r="E476" i="4"/>
  <c r="D476" i="4"/>
  <c r="H475" i="4"/>
  <c r="G475" i="4"/>
  <c r="F475" i="4"/>
  <c r="E475" i="4"/>
  <c r="D475" i="4"/>
  <c r="H474" i="4"/>
  <c r="G474" i="4"/>
  <c r="F474" i="4"/>
  <c r="E474" i="4"/>
  <c r="D474" i="4"/>
  <c r="H473" i="4"/>
  <c r="G473" i="4"/>
  <c r="F473" i="4"/>
  <c r="E473" i="4"/>
  <c r="D473" i="4"/>
  <c r="H472" i="4"/>
  <c r="G472" i="4"/>
  <c r="F472" i="4"/>
  <c r="E472" i="4"/>
  <c r="D472" i="4"/>
  <c r="H471" i="4"/>
  <c r="G471" i="4"/>
  <c r="F471" i="4"/>
  <c r="E471" i="4"/>
  <c r="D471" i="4"/>
  <c r="H470" i="4"/>
  <c r="G470" i="4"/>
  <c r="F470" i="4"/>
  <c r="E470" i="4"/>
  <c r="D470" i="4"/>
  <c r="H469" i="4"/>
  <c r="G469" i="4"/>
  <c r="F469" i="4"/>
  <c r="E469" i="4"/>
  <c r="D469" i="4"/>
  <c r="H468" i="4"/>
  <c r="G468" i="4"/>
  <c r="F468" i="4"/>
  <c r="E468" i="4"/>
  <c r="D468" i="4"/>
  <c r="H467" i="4"/>
  <c r="G467" i="4"/>
  <c r="F467" i="4"/>
  <c r="E467" i="4"/>
  <c r="D467" i="4"/>
  <c r="H466" i="4"/>
  <c r="G466" i="4"/>
  <c r="F466" i="4"/>
  <c r="E466" i="4"/>
  <c r="D466" i="4"/>
  <c r="H465" i="4"/>
  <c r="G465" i="4"/>
  <c r="F465" i="4"/>
  <c r="E465" i="4"/>
  <c r="D465" i="4"/>
  <c r="H464" i="4"/>
  <c r="G464" i="4"/>
  <c r="F464" i="4"/>
  <c r="E464" i="4"/>
  <c r="D464" i="4"/>
  <c r="H463" i="4"/>
  <c r="G463" i="4"/>
  <c r="F463" i="4"/>
  <c r="E463" i="4"/>
  <c r="D463" i="4"/>
  <c r="H462" i="4"/>
  <c r="G462" i="4"/>
  <c r="F462" i="4"/>
  <c r="E462" i="4"/>
  <c r="D462" i="4"/>
  <c r="H461" i="4"/>
  <c r="G461" i="4"/>
  <c r="F461" i="4"/>
  <c r="E461" i="4"/>
  <c r="D461" i="4"/>
  <c r="H460" i="4"/>
  <c r="G460" i="4"/>
  <c r="F460" i="4"/>
  <c r="E460" i="4"/>
  <c r="D460" i="4"/>
  <c r="H459" i="4"/>
  <c r="G459" i="4"/>
  <c r="F459" i="4"/>
  <c r="E459" i="4"/>
  <c r="D459" i="4"/>
  <c r="H458" i="4"/>
  <c r="G458" i="4"/>
  <c r="F458" i="4"/>
  <c r="E458" i="4"/>
  <c r="D458" i="4"/>
  <c r="H457" i="4"/>
  <c r="G457" i="4"/>
  <c r="F457" i="4"/>
  <c r="E457" i="4"/>
  <c r="D457" i="4"/>
  <c r="H456" i="4"/>
  <c r="G456" i="4"/>
  <c r="F456" i="4"/>
  <c r="E456" i="4"/>
  <c r="D456" i="4"/>
  <c r="H455" i="4"/>
  <c r="G455" i="4"/>
  <c r="F455" i="4"/>
  <c r="E455" i="4"/>
  <c r="D455" i="4"/>
  <c r="H454" i="4"/>
  <c r="G454" i="4"/>
  <c r="F454" i="4"/>
  <c r="E454" i="4"/>
  <c r="D454" i="4"/>
  <c r="H453" i="4"/>
  <c r="G453" i="4"/>
  <c r="F453" i="4"/>
  <c r="E453" i="4"/>
  <c r="D453" i="4"/>
  <c r="H452" i="4"/>
  <c r="G452" i="4"/>
  <c r="F452" i="4"/>
  <c r="E452" i="4"/>
  <c r="D452" i="4"/>
  <c r="H451" i="4"/>
  <c r="G451" i="4"/>
  <c r="F451" i="4"/>
  <c r="E451" i="4"/>
  <c r="D451" i="4"/>
  <c r="H450" i="4"/>
  <c r="G450" i="4"/>
  <c r="F450" i="4"/>
  <c r="E450" i="4"/>
  <c r="D450" i="4"/>
  <c r="H449" i="4"/>
  <c r="G449" i="4"/>
  <c r="F449" i="4"/>
  <c r="E449" i="4"/>
  <c r="D449" i="4"/>
  <c r="H448" i="4"/>
  <c r="G448" i="4"/>
  <c r="F448" i="4"/>
  <c r="E448" i="4"/>
  <c r="D448" i="4"/>
  <c r="H447" i="4"/>
  <c r="G447" i="4"/>
  <c r="F447" i="4"/>
  <c r="E447" i="4"/>
  <c r="D447" i="4"/>
  <c r="H446" i="4"/>
  <c r="G446" i="4"/>
  <c r="F446" i="4"/>
  <c r="E446" i="4"/>
  <c r="D446" i="4"/>
  <c r="H445" i="4"/>
  <c r="G445" i="4"/>
  <c r="F445" i="4"/>
  <c r="E445" i="4"/>
  <c r="D445" i="4"/>
  <c r="H444" i="4"/>
  <c r="G444" i="4"/>
  <c r="F444" i="4"/>
  <c r="E444" i="4"/>
  <c r="D444" i="4"/>
  <c r="H443" i="4"/>
  <c r="G443" i="4"/>
  <c r="F443" i="4"/>
  <c r="E443" i="4"/>
  <c r="D443" i="4"/>
  <c r="H442" i="4"/>
  <c r="G442" i="4"/>
  <c r="F442" i="4"/>
  <c r="E442" i="4"/>
  <c r="D442" i="4"/>
  <c r="H441" i="4"/>
  <c r="G441" i="4"/>
  <c r="F441" i="4"/>
  <c r="E441" i="4"/>
  <c r="D441" i="4"/>
  <c r="H440" i="4"/>
  <c r="G440" i="4"/>
  <c r="F440" i="4"/>
  <c r="E440" i="4"/>
  <c r="D440" i="4"/>
  <c r="H439" i="4"/>
  <c r="G439" i="4"/>
  <c r="F439" i="4"/>
  <c r="E439" i="4"/>
  <c r="D439" i="4"/>
  <c r="H438" i="4"/>
  <c r="G438" i="4"/>
  <c r="F438" i="4"/>
  <c r="E438" i="4"/>
  <c r="D438" i="4"/>
  <c r="H437" i="4"/>
  <c r="G437" i="4"/>
  <c r="F437" i="4"/>
  <c r="E437" i="4"/>
  <c r="D437" i="4"/>
  <c r="H436" i="4"/>
  <c r="G436" i="4"/>
  <c r="F436" i="4"/>
  <c r="E436" i="4"/>
  <c r="D436" i="4"/>
  <c r="H435" i="4"/>
  <c r="G435" i="4"/>
  <c r="F435" i="4"/>
  <c r="E435" i="4"/>
  <c r="D435" i="4"/>
  <c r="H434" i="4"/>
  <c r="G434" i="4"/>
  <c r="F434" i="4"/>
  <c r="E434" i="4"/>
  <c r="D434" i="4"/>
  <c r="H433" i="4"/>
  <c r="G433" i="4"/>
  <c r="F433" i="4"/>
  <c r="E433" i="4"/>
  <c r="D433" i="4"/>
  <c r="H432" i="4"/>
  <c r="G432" i="4"/>
  <c r="F432" i="4"/>
  <c r="E432" i="4"/>
  <c r="D432" i="4"/>
  <c r="H431" i="4"/>
  <c r="G431" i="4"/>
  <c r="F431" i="4"/>
  <c r="E431" i="4"/>
  <c r="D431" i="4"/>
  <c r="H430" i="4"/>
  <c r="G430" i="4"/>
  <c r="F430" i="4"/>
  <c r="E430" i="4"/>
  <c r="D430" i="4"/>
  <c r="H429" i="4"/>
  <c r="G429" i="4"/>
  <c r="F429" i="4"/>
  <c r="E429" i="4"/>
  <c r="D429" i="4"/>
  <c r="H428" i="4"/>
  <c r="G428" i="4"/>
  <c r="F428" i="4"/>
  <c r="E428" i="4"/>
  <c r="D428" i="4"/>
  <c r="H427" i="4"/>
  <c r="G427" i="4"/>
  <c r="F427" i="4"/>
  <c r="E427" i="4"/>
  <c r="D427" i="4"/>
  <c r="H426" i="4"/>
  <c r="G426" i="4"/>
  <c r="F426" i="4"/>
  <c r="E426" i="4"/>
  <c r="D426" i="4"/>
  <c r="H425" i="4"/>
  <c r="G425" i="4"/>
  <c r="F425" i="4"/>
  <c r="E425" i="4"/>
  <c r="D425" i="4"/>
  <c r="H424" i="4"/>
  <c r="G424" i="4"/>
  <c r="F424" i="4"/>
  <c r="E424" i="4"/>
  <c r="D424" i="4"/>
  <c r="H423" i="4"/>
  <c r="G423" i="4"/>
  <c r="F423" i="4"/>
  <c r="E423" i="4"/>
  <c r="D423" i="4"/>
  <c r="H422" i="4"/>
  <c r="G422" i="4"/>
  <c r="F422" i="4"/>
  <c r="E422" i="4"/>
  <c r="D422" i="4"/>
  <c r="H421" i="4"/>
  <c r="G421" i="4"/>
  <c r="F421" i="4"/>
  <c r="E421" i="4"/>
  <c r="D421" i="4"/>
  <c r="H420" i="4"/>
  <c r="G420" i="4"/>
  <c r="F420" i="4"/>
  <c r="E420" i="4"/>
  <c r="D420" i="4"/>
  <c r="H419" i="4"/>
  <c r="G419" i="4"/>
  <c r="F419" i="4"/>
  <c r="E419" i="4"/>
  <c r="D419" i="4"/>
  <c r="H418" i="4"/>
  <c r="G418" i="4"/>
  <c r="F418" i="4"/>
  <c r="E418" i="4"/>
  <c r="D418" i="4"/>
  <c r="H417" i="4"/>
  <c r="G417" i="4"/>
  <c r="F417" i="4"/>
  <c r="E417" i="4"/>
  <c r="D417" i="4"/>
  <c r="H416" i="4"/>
  <c r="G416" i="4"/>
  <c r="F416" i="4"/>
  <c r="E416" i="4"/>
  <c r="D416" i="4"/>
  <c r="H415" i="4"/>
  <c r="G415" i="4"/>
  <c r="F415" i="4"/>
  <c r="E415" i="4"/>
  <c r="D415" i="4"/>
  <c r="H414" i="4"/>
  <c r="G414" i="4"/>
  <c r="F414" i="4"/>
  <c r="E414" i="4"/>
  <c r="D414" i="4"/>
  <c r="H413" i="4"/>
  <c r="G413" i="4"/>
  <c r="F413" i="4"/>
  <c r="E413" i="4"/>
  <c r="D413" i="4"/>
  <c r="H412" i="4"/>
  <c r="G412" i="4"/>
  <c r="F412" i="4"/>
  <c r="E412" i="4"/>
  <c r="D412" i="4"/>
  <c r="H411" i="4"/>
  <c r="G411" i="4"/>
  <c r="F411" i="4"/>
  <c r="E411" i="4"/>
  <c r="D411" i="4"/>
  <c r="H410" i="4"/>
  <c r="G410" i="4"/>
  <c r="F410" i="4"/>
  <c r="E410" i="4"/>
  <c r="D410" i="4"/>
  <c r="H409" i="4"/>
  <c r="G409" i="4"/>
  <c r="F409" i="4"/>
  <c r="E409" i="4"/>
  <c r="D409" i="4"/>
  <c r="H408" i="4"/>
  <c r="G408" i="4"/>
  <c r="F408" i="4"/>
  <c r="E408" i="4"/>
  <c r="D408" i="4"/>
  <c r="H407" i="4"/>
  <c r="G407" i="4"/>
  <c r="F407" i="4"/>
  <c r="E407" i="4"/>
  <c r="D407" i="4"/>
  <c r="H406" i="4"/>
  <c r="G406" i="4"/>
  <c r="F406" i="4"/>
  <c r="E406" i="4"/>
  <c r="D406" i="4"/>
  <c r="H405" i="4"/>
  <c r="G405" i="4"/>
  <c r="F405" i="4"/>
  <c r="E405" i="4"/>
  <c r="D405" i="4"/>
  <c r="H404" i="4"/>
  <c r="G404" i="4"/>
  <c r="F404" i="4"/>
  <c r="E404" i="4"/>
  <c r="D404" i="4"/>
  <c r="H403" i="4"/>
  <c r="G403" i="4"/>
  <c r="F403" i="4"/>
  <c r="E403" i="4"/>
  <c r="D403" i="4"/>
  <c r="H402" i="4"/>
  <c r="G402" i="4"/>
  <c r="F402" i="4"/>
  <c r="E402" i="4"/>
  <c r="D402" i="4"/>
  <c r="H401" i="4"/>
  <c r="G401" i="4"/>
  <c r="F401" i="4"/>
  <c r="E401" i="4"/>
  <c r="D401" i="4"/>
  <c r="H400" i="4"/>
  <c r="G400" i="4"/>
  <c r="F400" i="4"/>
  <c r="E400" i="4"/>
  <c r="D400" i="4"/>
  <c r="H399" i="4"/>
  <c r="G399" i="4"/>
  <c r="F399" i="4"/>
  <c r="E399" i="4"/>
  <c r="D399" i="4"/>
  <c r="H398" i="4"/>
  <c r="G398" i="4"/>
  <c r="F398" i="4"/>
  <c r="E398" i="4"/>
  <c r="D398" i="4"/>
  <c r="H397" i="4"/>
  <c r="G397" i="4"/>
  <c r="F397" i="4"/>
  <c r="E397" i="4"/>
  <c r="D397" i="4"/>
  <c r="H396" i="4"/>
  <c r="G396" i="4"/>
  <c r="F396" i="4"/>
  <c r="E396" i="4"/>
  <c r="D396" i="4"/>
  <c r="H395" i="4"/>
  <c r="G395" i="4"/>
  <c r="F395" i="4"/>
  <c r="E395" i="4"/>
  <c r="D395" i="4"/>
  <c r="H394" i="4"/>
  <c r="G394" i="4"/>
  <c r="F394" i="4"/>
  <c r="E394" i="4"/>
  <c r="D394" i="4"/>
  <c r="H393" i="4"/>
  <c r="G393" i="4"/>
  <c r="F393" i="4"/>
  <c r="E393" i="4"/>
  <c r="D393" i="4"/>
  <c r="H392" i="4"/>
  <c r="G392" i="4"/>
  <c r="F392" i="4"/>
  <c r="E392" i="4"/>
  <c r="D392" i="4"/>
  <c r="H391" i="4"/>
  <c r="G391" i="4"/>
  <c r="F391" i="4"/>
  <c r="E391" i="4"/>
  <c r="D391" i="4"/>
  <c r="H390" i="4"/>
  <c r="G390" i="4"/>
  <c r="F390" i="4"/>
  <c r="E390" i="4"/>
  <c r="D390" i="4"/>
  <c r="H389" i="4"/>
  <c r="G389" i="4"/>
  <c r="F389" i="4"/>
  <c r="E389" i="4"/>
  <c r="D389" i="4"/>
  <c r="H388" i="4"/>
  <c r="G388" i="4"/>
  <c r="F388" i="4"/>
  <c r="E388" i="4"/>
  <c r="D388" i="4"/>
  <c r="H387" i="4"/>
  <c r="G387" i="4"/>
  <c r="F387" i="4"/>
  <c r="E387" i="4"/>
  <c r="D387" i="4"/>
  <c r="H386" i="4"/>
  <c r="G386" i="4"/>
  <c r="F386" i="4"/>
  <c r="E386" i="4"/>
  <c r="D386" i="4"/>
  <c r="H385" i="4"/>
  <c r="G385" i="4"/>
  <c r="F385" i="4"/>
  <c r="E385" i="4"/>
  <c r="D385" i="4"/>
  <c r="H384" i="4"/>
  <c r="G384" i="4"/>
  <c r="F384" i="4"/>
  <c r="E384" i="4"/>
  <c r="D384" i="4"/>
  <c r="H383" i="4"/>
  <c r="G383" i="4"/>
  <c r="F383" i="4"/>
  <c r="E383" i="4"/>
  <c r="D383" i="4"/>
  <c r="H382" i="4"/>
  <c r="G382" i="4"/>
  <c r="F382" i="4"/>
  <c r="E382" i="4"/>
  <c r="D382" i="4"/>
  <c r="H381" i="4"/>
  <c r="G381" i="4"/>
  <c r="F381" i="4"/>
  <c r="E381" i="4"/>
  <c r="D381" i="4"/>
  <c r="H380" i="4"/>
  <c r="G380" i="4"/>
  <c r="F380" i="4"/>
  <c r="E380" i="4"/>
  <c r="D380" i="4"/>
  <c r="H379" i="4"/>
  <c r="G379" i="4"/>
  <c r="F379" i="4"/>
  <c r="E379" i="4"/>
  <c r="D379" i="4"/>
  <c r="H378" i="4"/>
  <c r="G378" i="4"/>
  <c r="F378" i="4"/>
  <c r="E378" i="4"/>
  <c r="D378" i="4"/>
  <c r="H377" i="4"/>
  <c r="G377" i="4"/>
  <c r="F377" i="4"/>
  <c r="E377" i="4"/>
  <c r="D377" i="4"/>
  <c r="H376" i="4"/>
  <c r="G376" i="4"/>
  <c r="F376" i="4"/>
  <c r="E376" i="4"/>
  <c r="D376" i="4"/>
  <c r="H375" i="4"/>
  <c r="G375" i="4"/>
  <c r="F375" i="4"/>
  <c r="E375" i="4"/>
  <c r="D375" i="4"/>
  <c r="H374" i="4"/>
  <c r="G374" i="4"/>
  <c r="F374" i="4"/>
  <c r="E374" i="4"/>
  <c r="D374" i="4"/>
  <c r="H373" i="4"/>
  <c r="G373" i="4"/>
  <c r="F373" i="4"/>
  <c r="E373" i="4"/>
  <c r="D373" i="4"/>
  <c r="H372" i="4"/>
  <c r="G372" i="4"/>
  <c r="F372" i="4"/>
  <c r="E372" i="4"/>
  <c r="D372" i="4"/>
  <c r="H371" i="4"/>
  <c r="G371" i="4"/>
  <c r="F371" i="4"/>
  <c r="E371" i="4"/>
  <c r="D371" i="4"/>
  <c r="H370" i="4"/>
  <c r="G370" i="4"/>
  <c r="F370" i="4"/>
  <c r="E370" i="4"/>
  <c r="D370" i="4"/>
  <c r="H369" i="4"/>
  <c r="G369" i="4"/>
  <c r="F369" i="4"/>
  <c r="E369" i="4"/>
  <c r="D369" i="4"/>
  <c r="H368" i="4"/>
  <c r="G368" i="4"/>
  <c r="F368" i="4"/>
  <c r="E368" i="4"/>
  <c r="D368" i="4"/>
  <c r="H367" i="4"/>
  <c r="G367" i="4"/>
  <c r="F367" i="4"/>
  <c r="E367" i="4"/>
  <c r="D367" i="4"/>
  <c r="H366" i="4"/>
  <c r="G366" i="4"/>
  <c r="F366" i="4"/>
  <c r="E366" i="4"/>
  <c r="D366" i="4"/>
  <c r="H365" i="4"/>
  <c r="G365" i="4"/>
  <c r="F365" i="4"/>
  <c r="E365" i="4"/>
  <c r="D365" i="4"/>
  <c r="H364" i="4"/>
  <c r="G364" i="4"/>
  <c r="F364" i="4"/>
  <c r="E364" i="4"/>
  <c r="D364" i="4"/>
  <c r="H363" i="4"/>
  <c r="G363" i="4"/>
  <c r="F363" i="4"/>
  <c r="E363" i="4"/>
  <c r="D363" i="4"/>
  <c r="H362" i="4"/>
  <c r="G362" i="4"/>
  <c r="F362" i="4"/>
  <c r="E362" i="4"/>
  <c r="D362" i="4"/>
  <c r="H361" i="4"/>
  <c r="G361" i="4"/>
  <c r="F361" i="4"/>
  <c r="E361" i="4"/>
  <c r="D361" i="4"/>
  <c r="H360" i="4"/>
  <c r="G360" i="4"/>
  <c r="F360" i="4"/>
  <c r="E360" i="4"/>
  <c r="D360" i="4"/>
  <c r="H359" i="4"/>
  <c r="G359" i="4"/>
  <c r="F359" i="4"/>
  <c r="E359" i="4"/>
  <c r="D359" i="4"/>
  <c r="H358" i="4"/>
  <c r="G358" i="4"/>
  <c r="F358" i="4"/>
  <c r="E358" i="4"/>
  <c r="D358" i="4"/>
  <c r="H357" i="4"/>
  <c r="G357" i="4"/>
  <c r="F357" i="4"/>
  <c r="E357" i="4"/>
  <c r="D357" i="4"/>
  <c r="H356" i="4"/>
  <c r="G356" i="4"/>
  <c r="F356" i="4"/>
  <c r="E356" i="4"/>
  <c r="D356" i="4"/>
  <c r="H355" i="4"/>
  <c r="G355" i="4"/>
  <c r="F355" i="4"/>
  <c r="E355" i="4"/>
  <c r="D355" i="4"/>
  <c r="H354" i="4"/>
  <c r="G354" i="4"/>
  <c r="F354" i="4"/>
  <c r="E354" i="4"/>
  <c r="D354" i="4"/>
  <c r="H353" i="4"/>
  <c r="G353" i="4"/>
  <c r="F353" i="4"/>
  <c r="E353" i="4"/>
  <c r="D353" i="4"/>
  <c r="H352" i="4"/>
  <c r="G352" i="4"/>
  <c r="F352" i="4"/>
  <c r="E352" i="4"/>
  <c r="D352" i="4"/>
  <c r="H351" i="4"/>
  <c r="G351" i="4"/>
  <c r="F351" i="4"/>
  <c r="E351" i="4"/>
  <c r="D351" i="4"/>
  <c r="H350" i="4"/>
  <c r="G350" i="4"/>
  <c r="F350" i="4"/>
  <c r="E350" i="4"/>
  <c r="D350" i="4"/>
  <c r="H349" i="4"/>
  <c r="G349" i="4"/>
  <c r="F349" i="4"/>
  <c r="E349" i="4"/>
  <c r="D349" i="4"/>
  <c r="H348" i="4"/>
  <c r="G348" i="4"/>
  <c r="F348" i="4"/>
  <c r="E348" i="4"/>
  <c r="D348" i="4"/>
  <c r="H347" i="4"/>
  <c r="G347" i="4"/>
  <c r="F347" i="4"/>
  <c r="E347" i="4"/>
  <c r="D347" i="4"/>
  <c r="H346" i="4"/>
  <c r="G346" i="4"/>
  <c r="F346" i="4"/>
  <c r="E346" i="4"/>
  <c r="D346" i="4"/>
  <c r="H345" i="4"/>
  <c r="G345" i="4"/>
  <c r="F345" i="4"/>
  <c r="E345" i="4"/>
  <c r="D345" i="4"/>
  <c r="H344" i="4"/>
  <c r="G344" i="4"/>
  <c r="F344" i="4"/>
  <c r="E344" i="4"/>
  <c r="D344" i="4"/>
  <c r="H343" i="4"/>
  <c r="G343" i="4"/>
  <c r="F343" i="4"/>
  <c r="E343" i="4"/>
  <c r="D343" i="4"/>
  <c r="H342" i="4"/>
  <c r="G342" i="4"/>
  <c r="F342" i="4"/>
  <c r="E342" i="4"/>
  <c r="H341" i="4"/>
  <c r="G341" i="4"/>
  <c r="F341" i="4"/>
  <c r="E341" i="4"/>
  <c r="D341" i="4"/>
  <c r="H340" i="4"/>
  <c r="G340" i="4"/>
  <c r="F340" i="4"/>
  <c r="E340" i="4"/>
  <c r="H339" i="4"/>
  <c r="G339" i="4"/>
  <c r="F339" i="4"/>
  <c r="E339" i="4"/>
  <c r="H338" i="4"/>
  <c r="G338" i="4"/>
  <c r="F338" i="4"/>
  <c r="E338" i="4"/>
  <c r="H337" i="4"/>
  <c r="G337" i="4"/>
  <c r="F337" i="4"/>
  <c r="E337" i="4"/>
  <c r="H336" i="4"/>
  <c r="F336" i="4"/>
  <c r="E336" i="4"/>
  <c r="H335" i="4"/>
  <c r="G335" i="4"/>
  <c r="F335" i="4"/>
  <c r="E335" i="4"/>
  <c r="H334" i="4"/>
  <c r="G334" i="4"/>
  <c r="E334" i="4"/>
  <c r="H333" i="4"/>
  <c r="G333" i="4"/>
  <c r="F333" i="4"/>
  <c r="E333" i="4"/>
  <c r="H332" i="4"/>
  <c r="G332" i="4"/>
  <c r="F332" i="4"/>
  <c r="E332" i="4"/>
  <c r="H331" i="4"/>
  <c r="G331" i="4"/>
  <c r="E331" i="4"/>
  <c r="H330" i="4"/>
  <c r="G330" i="4"/>
  <c r="F330" i="4"/>
  <c r="E330" i="4"/>
  <c r="H329" i="4"/>
  <c r="G329" i="4"/>
  <c r="F329" i="4"/>
  <c r="E329" i="4"/>
  <c r="H328" i="4"/>
  <c r="G328" i="4"/>
  <c r="F328" i="4"/>
  <c r="E328" i="4"/>
  <c r="H327" i="4"/>
  <c r="G327" i="4"/>
  <c r="F327" i="4"/>
  <c r="E327" i="4"/>
  <c r="H326" i="4"/>
  <c r="G326" i="4"/>
  <c r="F326" i="4"/>
  <c r="E326" i="4"/>
  <c r="H325" i="4"/>
  <c r="G325" i="4"/>
  <c r="F325" i="4"/>
  <c r="E325" i="4"/>
  <c r="H324" i="4"/>
  <c r="G324" i="4"/>
  <c r="F324" i="4"/>
  <c r="E324" i="4"/>
  <c r="H323" i="4"/>
  <c r="G323" i="4"/>
  <c r="F323" i="4"/>
  <c r="E323" i="4"/>
  <c r="H322" i="4"/>
  <c r="G322" i="4"/>
  <c r="F322" i="4"/>
  <c r="E322" i="4"/>
  <c r="H321" i="4"/>
  <c r="G321" i="4"/>
  <c r="F321" i="4"/>
  <c r="E321" i="4"/>
  <c r="D321" i="4"/>
  <c r="H320" i="4"/>
  <c r="G320" i="4"/>
  <c r="F320" i="4"/>
  <c r="E320" i="4"/>
  <c r="H319" i="4"/>
  <c r="G319" i="4"/>
  <c r="F319" i="4"/>
  <c r="E319" i="4"/>
  <c r="H318" i="4"/>
  <c r="G318" i="4"/>
  <c r="F318" i="4"/>
  <c r="E318" i="4"/>
  <c r="H317" i="4"/>
  <c r="G317" i="4"/>
  <c r="F317" i="4"/>
  <c r="E317" i="4"/>
  <c r="D317" i="4"/>
  <c r="H316" i="4"/>
  <c r="G316" i="4"/>
  <c r="F316" i="4"/>
  <c r="E316" i="4"/>
  <c r="D316" i="4"/>
  <c r="H315" i="4"/>
  <c r="G315" i="4"/>
  <c r="F315" i="4"/>
  <c r="E315" i="4"/>
  <c r="D315" i="4"/>
  <c r="H314" i="4"/>
  <c r="G314" i="4"/>
  <c r="F314" i="4"/>
  <c r="E314" i="4"/>
  <c r="H313" i="4"/>
  <c r="G313" i="4"/>
  <c r="F313" i="4"/>
  <c r="E313" i="4"/>
  <c r="H312" i="4"/>
  <c r="G312" i="4"/>
  <c r="F312" i="4"/>
  <c r="E312" i="4"/>
  <c r="H311" i="4"/>
  <c r="G311" i="4"/>
  <c r="F311" i="4"/>
  <c r="E311" i="4"/>
  <c r="H310" i="4"/>
  <c r="G310" i="4"/>
  <c r="F310" i="4"/>
  <c r="E310" i="4"/>
  <c r="H309" i="4"/>
  <c r="G309" i="4"/>
  <c r="F309" i="4"/>
  <c r="E309" i="4"/>
  <c r="H308" i="4"/>
  <c r="G308" i="4"/>
  <c r="F308" i="4"/>
  <c r="E308" i="4"/>
  <c r="H307" i="4"/>
  <c r="G307" i="4"/>
  <c r="F307" i="4"/>
  <c r="E307" i="4"/>
  <c r="H306" i="4"/>
  <c r="G306" i="4"/>
  <c r="F306" i="4"/>
  <c r="E306" i="4"/>
  <c r="D306" i="4"/>
  <c r="H305" i="4"/>
  <c r="G305" i="4"/>
  <c r="F305" i="4"/>
  <c r="E305" i="4"/>
  <c r="D305" i="4"/>
  <c r="H304" i="4"/>
  <c r="G304" i="4"/>
  <c r="F304" i="4"/>
  <c r="E304" i="4"/>
  <c r="H303" i="4"/>
  <c r="G303" i="4"/>
  <c r="F303" i="4"/>
  <c r="E303" i="4"/>
  <c r="H302" i="4"/>
  <c r="G302" i="4"/>
  <c r="F302" i="4"/>
  <c r="E302" i="4"/>
  <c r="H300" i="4"/>
  <c r="G300" i="4"/>
  <c r="F300" i="4"/>
  <c r="E300" i="4"/>
  <c r="H299" i="4"/>
  <c r="G299" i="4"/>
  <c r="F299" i="4"/>
  <c r="E299" i="4"/>
  <c r="H298" i="4"/>
  <c r="G298" i="4"/>
  <c r="F298" i="4"/>
  <c r="E298" i="4"/>
  <c r="H297" i="4"/>
  <c r="G297" i="4"/>
  <c r="F297" i="4"/>
  <c r="E297" i="4"/>
  <c r="H296" i="4"/>
  <c r="G296" i="4"/>
  <c r="F296" i="4"/>
  <c r="E296" i="4"/>
  <c r="H295" i="4"/>
  <c r="G295" i="4"/>
  <c r="F295" i="4"/>
  <c r="E295" i="4"/>
  <c r="H285" i="4"/>
  <c r="G285" i="4"/>
  <c r="F285" i="4"/>
  <c r="E285" i="4"/>
  <c r="H284" i="4"/>
  <c r="G284" i="4"/>
  <c r="F284" i="4"/>
  <c r="D284" i="4"/>
  <c r="H283" i="4"/>
  <c r="G283" i="4"/>
  <c r="F283" i="4"/>
  <c r="E283" i="4"/>
  <c r="H282" i="4"/>
  <c r="G282" i="4"/>
  <c r="F282" i="4"/>
  <c r="E282" i="4"/>
  <c r="H280" i="4"/>
  <c r="G280" i="4"/>
  <c r="F280" i="4"/>
  <c r="E280" i="4"/>
  <c r="H279" i="4"/>
  <c r="G279" i="4"/>
  <c r="F279" i="4"/>
  <c r="E279" i="4"/>
  <c r="H278" i="4"/>
  <c r="G278" i="4"/>
  <c r="F278" i="4"/>
  <c r="E278" i="4"/>
  <c r="H277" i="4"/>
  <c r="G277" i="4"/>
  <c r="F277" i="4"/>
  <c r="E277" i="4"/>
  <c r="H276" i="4"/>
  <c r="G276" i="4"/>
  <c r="F276" i="4"/>
  <c r="E276" i="4"/>
  <c r="H275" i="4"/>
  <c r="G275" i="4"/>
  <c r="F275" i="4"/>
  <c r="E275" i="4"/>
  <c r="H274" i="4"/>
  <c r="G274" i="4"/>
  <c r="F274" i="4"/>
  <c r="E274" i="4"/>
  <c r="H273" i="4"/>
  <c r="G273" i="4"/>
  <c r="F273" i="4"/>
  <c r="E273" i="4"/>
  <c r="H272" i="4"/>
  <c r="G272" i="4"/>
  <c r="F272" i="4"/>
  <c r="E272" i="4"/>
  <c r="H271" i="4"/>
  <c r="G271" i="4"/>
  <c r="F271" i="4"/>
  <c r="E271" i="4"/>
  <c r="H270" i="4"/>
  <c r="G270" i="4"/>
  <c r="F270" i="4"/>
  <c r="E270" i="4"/>
  <c r="H269" i="4"/>
  <c r="G269" i="4"/>
  <c r="F269" i="4"/>
  <c r="E269" i="4"/>
  <c r="H268" i="4"/>
  <c r="G268" i="4"/>
  <c r="F268" i="4"/>
  <c r="D268" i="4"/>
  <c r="H267" i="4"/>
  <c r="G267" i="4"/>
  <c r="F267" i="4"/>
  <c r="E267" i="4"/>
  <c r="H266" i="4"/>
  <c r="G266" i="4"/>
  <c r="F266" i="4"/>
  <c r="E266" i="4"/>
  <c r="H265" i="4"/>
  <c r="G265" i="4"/>
  <c r="F265" i="4"/>
  <c r="E265" i="4"/>
  <c r="H264" i="4"/>
  <c r="G264" i="4"/>
  <c r="F264" i="4"/>
  <c r="E264" i="4"/>
  <c r="H263" i="4"/>
  <c r="G263" i="4"/>
  <c r="F263" i="4"/>
  <c r="E263" i="4"/>
  <c r="H262" i="4"/>
  <c r="G262" i="4"/>
  <c r="F262" i="4"/>
  <c r="E262" i="4"/>
  <c r="H261" i="4"/>
  <c r="G261" i="4"/>
  <c r="F261" i="4"/>
  <c r="E261" i="4"/>
  <c r="H260" i="4"/>
  <c r="G260" i="4"/>
  <c r="F260" i="4"/>
  <c r="E260" i="4"/>
  <c r="H259" i="4"/>
  <c r="G259" i="4"/>
  <c r="F259" i="4"/>
  <c r="E259" i="4"/>
  <c r="H258" i="4"/>
  <c r="G258" i="4"/>
  <c r="F258" i="4"/>
  <c r="E258" i="4"/>
  <c r="D258" i="4"/>
  <c r="H257" i="4"/>
  <c r="G257" i="4"/>
  <c r="F257" i="4"/>
  <c r="E257" i="4"/>
  <c r="H256" i="4"/>
  <c r="G256" i="4"/>
  <c r="F256" i="4"/>
  <c r="E256" i="4"/>
  <c r="H255" i="4"/>
  <c r="G255" i="4"/>
  <c r="F255" i="4"/>
  <c r="E255" i="4"/>
  <c r="H254" i="4"/>
  <c r="G254" i="4"/>
  <c r="F254" i="4"/>
  <c r="E254" i="4"/>
  <c r="H253" i="4"/>
  <c r="G253" i="4"/>
  <c r="F253" i="4"/>
  <c r="E253" i="4"/>
  <c r="H252" i="4"/>
  <c r="G252" i="4"/>
  <c r="F252" i="4"/>
  <c r="E252" i="4"/>
  <c r="H251" i="4"/>
  <c r="G251" i="4"/>
  <c r="F251" i="4"/>
  <c r="E251" i="4"/>
  <c r="H250" i="4"/>
  <c r="G250" i="4"/>
  <c r="F250" i="4"/>
  <c r="E250" i="4"/>
  <c r="H249" i="4"/>
  <c r="G249" i="4"/>
  <c r="F249" i="4"/>
  <c r="E249" i="4"/>
  <c r="H248" i="4"/>
  <c r="G248" i="4"/>
  <c r="F248" i="4"/>
  <c r="E248" i="4"/>
  <c r="H247" i="4"/>
  <c r="G247" i="4"/>
  <c r="F247" i="4"/>
  <c r="E247" i="4"/>
  <c r="H246" i="4"/>
  <c r="G246" i="4"/>
  <c r="F246" i="4"/>
  <c r="E246" i="4"/>
  <c r="H245" i="4"/>
  <c r="G245" i="4"/>
  <c r="F245" i="4"/>
  <c r="E245" i="4"/>
  <c r="H244" i="4"/>
  <c r="G244" i="4"/>
  <c r="F244" i="4"/>
  <c r="E244" i="4"/>
  <c r="H243" i="4"/>
  <c r="G243" i="4"/>
  <c r="F243" i="4"/>
  <c r="E243" i="4"/>
  <c r="H242" i="4"/>
  <c r="G242" i="4"/>
  <c r="F242" i="4"/>
  <c r="E242" i="4"/>
  <c r="H241" i="4"/>
  <c r="G241" i="4"/>
  <c r="F241" i="4"/>
  <c r="E241" i="4"/>
  <c r="H240" i="4"/>
  <c r="G240" i="4"/>
  <c r="F240" i="4"/>
  <c r="E240" i="4"/>
  <c r="H239" i="4"/>
  <c r="G239" i="4"/>
  <c r="F239" i="4"/>
  <c r="E239" i="4"/>
  <c r="H238" i="4"/>
  <c r="G238" i="4"/>
  <c r="F238" i="4"/>
  <c r="E238" i="4"/>
  <c r="H237" i="4"/>
  <c r="G237" i="4"/>
  <c r="F237" i="4"/>
  <c r="E237" i="4"/>
  <c r="H236" i="4"/>
  <c r="G236" i="4"/>
  <c r="F236" i="4"/>
  <c r="E236" i="4"/>
  <c r="H235" i="4"/>
  <c r="G235" i="4"/>
  <c r="F235" i="4"/>
  <c r="E235" i="4"/>
  <c r="H234" i="4"/>
  <c r="G234" i="4"/>
  <c r="F234" i="4"/>
  <c r="E234" i="4"/>
  <c r="H233" i="4"/>
  <c r="G233" i="4"/>
  <c r="F233" i="4"/>
  <c r="E233" i="4"/>
  <c r="D233" i="4"/>
  <c r="H232" i="4"/>
  <c r="G232" i="4"/>
  <c r="F232" i="4"/>
  <c r="E232" i="4"/>
  <c r="H231" i="4"/>
  <c r="G231" i="4"/>
  <c r="F231" i="4"/>
  <c r="E231" i="4"/>
  <c r="H230" i="4"/>
  <c r="G230" i="4"/>
  <c r="F230" i="4"/>
  <c r="E230" i="4"/>
  <c r="H229" i="4"/>
  <c r="G229" i="4"/>
  <c r="F229" i="4"/>
  <c r="E229" i="4"/>
  <c r="H228" i="4"/>
  <c r="G228" i="4"/>
  <c r="F228" i="4"/>
  <c r="E228" i="4"/>
  <c r="D228" i="4"/>
  <c r="H227" i="4"/>
  <c r="G227" i="4"/>
  <c r="F227" i="4"/>
  <c r="E227" i="4"/>
  <c r="H226" i="4"/>
  <c r="G226" i="4"/>
  <c r="F226" i="4"/>
  <c r="E226" i="4"/>
  <c r="H225" i="4"/>
  <c r="G225" i="4"/>
  <c r="F225" i="4"/>
  <c r="E225" i="4"/>
  <c r="H224" i="4"/>
  <c r="G224" i="4"/>
  <c r="F224" i="4"/>
  <c r="E224" i="4"/>
  <c r="H223" i="4"/>
  <c r="G223" i="4"/>
  <c r="F223" i="4"/>
  <c r="E223" i="4"/>
  <c r="H222" i="4"/>
  <c r="G222" i="4"/>
  <c r="F222" i="4"/>
  <c r="E222" i="4"/>
  <c r="H221" i="4"/>
  <c r="G221" i="4"/>
  <c r="F221" i="4"/>
  <c r="E221" i="4"/>
  <c r="D221" i="4"/>
  <c r="H220" i="4"/>
  <c r="G220" i="4"/>
  <c r="F220" i="4"/>
  <c r="E220" i="4"/>
  <c r="H219" i="4"/>
  <c r="G219" i="4"/>
  <c r="F219" i="4"/>
  <c r="E219" i="4"/>
  <c r="H218" i="4"/>
  <c r="G218" i="4"/>
  <c r="F218" i="4"/>
  <c r="E218" i="4"/>
  <c r="H217" i="4"/>
  <c r="G217" i="4"/>
  <c r="F217" i="4"/>
  <c r="E217" i="4"/>
  <c r="D217" i="4"/>
  <c r="H216" i="4"/>
  <c r="G216" i="4"/>
  <c r="F216" i="4"/>
  <c r="E216" i="4"/>
  <c r="H215" i="4"/>
  <c r="G215" i="4"/>
  <c r="F215" i="4"/>
  <c r="E215" i="4"/>
  <c r="H214" i="4"/>
  <c r="G214" i="4"/>
  <c r="F214" i="4"/>
  <c r="E214" i="4"/>
  <c r="H213" i="4"/>
  <c r="G213" i="4"/>
  <c r="F213" i="4"/>
  <c r="E213" i="4"/>
  <c r="H212" i="4"/>
  <c r="G212" i="4"/>
  <c r="F212" i="4"/>
  <c r="E212" i="4"/>
  <c r="H211" i="4"/>
  <c r="G211" i="4"/>
  <c r="F211" i="4"/>
  <c r="E211" i="4"/>
  <c r="H210" i="4"/>
  <c r="G210" i="4"/>
  <c r="F210" i="4"/>
  <c r="E210" i="4"/>
  <c r="H209" i="4"/>
  <c r="G209" i="4"/>
  <c r="F209" i="4"/>
  <c r="E209" i="4"/>
  <c r="H208" i="4"/>
  <c r="G208" i="4"/>
  <c r="F208" i="4"/>
  <c r="E208" i="4"/>
  <c r="H207" i="4"/>
  <c r="G207" i="4"/>
  <c r="F207" i="4"/>
  <c r="E207" i="4"/>
  <c r="H206" i="4"/>
  <c r="G206" i="4"/>
  <c r="F206" i="4"/>
  <c r="E206" i="4"/>
  <c r="H205" i="4"/>
  <c r="G205" i="4"/>
  <c r="F205" i="4"/>
  <c r="E205" i="4"/>
  <c r="H204" i="4"/>
  <c r="G204" i="4"/>
  <c r="F204" i="4"/>
  <c r="E204" i="4"/>
  <c r="H203" i="4"/>
  <c r="G203" i="4"/>
  <c r="F203" i="4"/>
  <c r="E203" i="4"/>
  <c r="H202" i="4"/>
  <c r="G202" i="4"/>
  <c r="F202" i="4"/>
  <c r="E202" i="4"/>
  <c r="H201" i="4"/>
  <c r="G201" i="4"/>
  <c r="F201" i="4"/>
  <c r="E201" i="4"/>
  <c r="H200" i="4"/>
  <c r="G200" i="4"/>
  <c r="F200" i="4"/>
  <c r="E200" i="4"/>
  <c r="H199" i="4"/>
  <c r="G199" i="4"/>
  <c r="F199" i="4"/>
  <c r="E199" i="4"/>
  <c r="H198" i="4"/>
  <c r="G198" i="4"/>
  <c r="F198" i="4"/>
  <c r="E198" i="4"/>
  <c r="H197" i="4"/>
  <c r="G197" i="4"/>
  <c r="F197" i="4"/>
  <c r="E197" i="4"/>
  <c r="H196" i="4"/>
  <c r="G196" i="4"/>
  <c r="F196" i="4"/>
  <c r="E196" i="4"/>
  <c r="H195" i="4"/>
  <c r="G195" i="4"/>
  <c r="F195" i="4"/>
  <c r="E195" i="4"/>
  <c r="H194" i="4"/>
  <c r="G194" i="4"/>
  <c r="F194" i="4"/>
  <c r="E194" i="4"/>
  <c r="H193" i="4"/>
  <c r="G193" i="4"/>
  <c r="F193" i="4"/>
  <c r="E193" i="4"/>
  <c r="H192" i="4"/>
  <c r="G192" i="4"/>
  <c r="F192" i="4"/>
  <c r="E192" i="4"/>
  <c r="H281" i="4"/>
  <c r="G281" i="4"/>
  <c r="E281" i="4"/>
  <c r="Z998" i="4"/>
  <c r="AA998" i="4" s="1"/>
  <c r="W998" i="4"/>
  <c r="Z997" i="4"/>
  <c r="AA997" i="4" s="1"/>
  <c r="W997" i="4"/>
  <c r="Z996" i="4"/>
  <c r="AA996" i="4" s="1"/>
  <c r="W996" i="4"/>
  <c r="Z995" i="4"/>
  <c r="AA995" i="4" s="1"/>
  <c r="W995" i="4"/>
  <c r="Z994" i="4"/>
  <c r="AA994" i="4" s="1"/>
  <c r="W994" i="4"/>
  <c r="Z993" i="4"/>
  <c r="AA993" i="4" s="1"/>
  <c r="W993" i="4"/>
  <c r="Z992" i="4"/>
  <c r="AA992" i="4" s="1"/>
  <c r="W992" i="4"/>
  <c r="Z991" i="4"/>
  <c r="AA991" i="4" s="1"/>
  <c r="W991" i="4"/>
  <c r="Z990" i="4"/>
  <c r="AA990" i="4" s="1"/>
  <c r="W990" i="4"/>
  <c r="Z989" i="4"/>
  <c r="AA989" i="4" s="1"/>
  <c r="W989" i="4"/>
  <c r="Z988" i="4"/>
  <c r="AA988" i="4" s="1"/>
  <c r="W988" i="4"/>
  <c r="Z987" i="4"/>
  <c r="AA987" i="4" s="1"/>
  <c r="W987" i="4"/>
  <c r="Z986" i="4"/>
  <c r="AA986" i="4" s="1"/>
  <c r="W986" i="4"/>
  <c r="Z985" i="4"/>
  <c r="AA985" i="4" s="1"/>
  <c r="W985" i="4"/>
  <c r="Z984" i="4"/>
  <c r="AA984" i="4" s="1"/>
  <c r="W984" i="4"/>
  <c r="Z983" i="4"/>
  <c r="AA983" i="4" s="1"/>
  <c r="W983" i="4"/>
  <c r="Z982" i="4"/>
  <c r="AA982" i="4" s="1"/>
  <c r="W982" i="4"/>
  <c r="Z981" i="4"/>
  <c r="AA981" i="4" s="1"/>
  <c r="W981" i="4"/>
  <c r="Z980" i="4"/>
  <c r="AA980" i="4" s="1"/>
  <c r="W980" i="4"/>
  <c r="Z979" i="4"/>
  <c r="AA979" i="4" s="1"/>
  <c r="W979" i="4"/>
  <c r="Z978" i="4"/>
  <c r="AA978" i="4" s="1"/>
  <c r="W978" i="4"/>
  <c r="Z977" i="4"/>
  <c r="AA977" i="4" s="1"/>
  <c r="W977" i="4"/>
  <c r="Z976" i="4"/>
  <c r="AA976" i="4" s="1"/>
  <c r="W976" i="4"/>
  <c r="Z975" i="4"/>
  <c r="AA975" i="4" s="1"/>
  <c r="W975" i="4"/>
  <c r="Z974" i="4"/>
  <c r="AA974" i="4" s="1"/>
  <c r="W974" i="4"/>
  <c r="Z973" i="4"/>
  <c r="AA973" i="4" s="1"/>
  <c r="W973" i="4"/>
  <c r="Z972" i="4"/>
  <c r="AA972" i="4" s="1"/>
  <c r="W972" i="4"/>
  <c r="Z971" i="4"/>
  <c r="AA971" i="4" s="1"/>
  <c r="W971" i="4"/>
  <c r="Z970" i="4"/>
  <c r="AA970" i="4" s="1"/>
  <c r="W970" i="4"/>
  <c r="Z969" i="4"/>
  <c r="AA969" i="4" s="1"/>
  <c r="W969" i="4"/>
  <c r="Z968" i="4"/>
  <c r="AA968" i="4" s="1"/>
  <c r="W968" i="4"/>
  <c r="Z967" i="4"/>
  <c r="AA967" i="4" s="1"/>
  <c r="W967" i="4"/>
  <c r="Z966" i="4"/>
  <c r="AA966" i="4" s="1"/>
  <c r="W966" i="4"/>
  <c r="Z965" i="4"/>
  <c r="AA965" i="4" s="1"/>
  <c r="W965" i="4"/>
  <c r="Z964" i="4"/>
  <c r="AA964" i="4" s="1"/>
  <c r="W964" i="4"/>
  <c r="Z963" i="4"/>
  <c r="AA963" i="4" s="1"/>
  <c r="W963" i="4"/>
  <c r="Z962" i="4"/>
  <c r="AA962" i="4" s="1"/>
  <c r="W962" i="4"/>
  <c r="Z961" i="4"/>
  <c r="AA961" i="4" s="1"/>
  <c r="W961" i="4"/>
  <c r="Z960" i="4"/>
  <c r="AA960" i="4" s="1"/>
  <c r="W960" i="4"/>
  <c r="Z959" i="4"/>
  <c r="AA959" i="4" s="1"/>
  <c r="W959" i="4"/>
  <c r="Z958" i="4"/>
  <c r="AA958" i="4" s="1"/>
  <c r="W958" i="4"/>
  <c r="Z957" i="4"/>
  <c r="AA957" i="4" s="1"/>
  <c r="W957" i="4"/>
  <c r="Z956" i="4"/>
  <c r="AA956" i="4" s="1"/>
  <c r="W956" i="4"/>
  <c r="Z955" i="4"/>
  <c r="AA955" i="4" s="1"/>
  <c r="W955" i="4"/>
  <c r="Z954" i="4"/>
  <c r="AA954" i="4" s="1"/>
  <c r="W954" i="4"/>
  <c r="Z953" i="4"/>
  <c r="AA953" i="4" s="1"/>
  <c r="W953" i="4"/>
  <c r="Z952" i="4"/>
  <c r="AA952" i="4" s="1"/>
  <c r="W952" i="4"/>
  <c r="Z951" i="4"/>
  <c r="AA951" i="4" s="1"/>
  <c r="W951" i="4"/>
  <c r="Z950" i="4"/>
  <c r="AA950" i="4" s="1"/>
  <c r="W950" i="4"/>
  <c r="Z949" i="4"/>
  <c r="AA949" i="4" s="1"/>
  <c r="W949" i="4"/>
  <c r="Z948" i="4"/>
  <c r="AA948" i="4" s="1"/>
  <c r="W948" i="4"/>
  <c r="Z947" i="4"/>
  <c r="AA947" i="4" s="1"/>
  <c r="W947" i="4"/>
  <c r="Z946" i="4"/>
  <c r="AA946" i="4" s="1"/>
  <c r="W946" i="4"/>
  <c r="Z945" i="4"/>
  <c r="AA945" i="4" s="1"/>
  <c r="W945" i="4"/>
  <c r="Z944" i="4"/>
  <c r="AA944" i="4" s="1"/>
  <c r="W944" i="4"/>
  <c r="Z943" i="4"/>
  <c r="AA943" i="4" s="1"/>
  <c r="W943" i="4"/>
  <c r="Z942" i="4"/>
  <c r="AA942" i="4" s="1"/>
  <c r="W942" i="4"/>
  <c r="Z941" i="4"/>
  <c r="AA941" i="4" s="1"/>
  <c r="W941" i="4"/>
  <c r="Z940" i="4"/>
  <c r="AA940" i="4" s="1"/>
  <c r="W940" i="4"/>
  <c r="Z939" i="4"/>
  <c r="AA939" i="4" s="1"/>
  <c r="W939" i="4"/>
  <c r="Z938" i="4"/>
  <c r="AA938" i="4" s="1"/>
  <c r="W938" i="4"/>
  <c r="Z937" i="4"/>
  <c r="AA937" i="4" s="1"/>
  <c r="W937" i="4"/>
  <c r="Z936" i="4"/>
  <c r="AA936" i="4" s="1"/>
  <c r="W936" i="4"/>
  <c r="Z935" i="4"/>
  <c r="AA935" i="4" s="1"/>
  <c r="W935" i="4"/>
  <c r="Z934" i="4"/>
  <c r="AA934" i="4" s="1"/>
  <c r="W934" i="4"/>
  <c r="Z933" i="4"/>
  <c r="AA933" i="4" s="1"/>
  <c r="W933" i="4"/>
  <c r="Z932" i="4"/>
  <c r="AA932" i="4" s="1"/>
  <c r="W932" i="4"/>
  <c r="Z931" i="4"/>
  <c r="AA931" i="4" s="1"/>
  <c r="W931" i="4"/>
  <c r="Z930" i="4"/>
  <c r="AA930" i="4" s="1"/>
  <c r="W930" i="4"/>
  <c r="Z929" i="4"/>
  <c r="AA929" i="4" s="1"/>
  <c r="W929" i="4"/>
  <c r="Z928" i="4"/>
  <c r="AA928" i="4" s="1"/>
  <c r="W928" i="4"/>
  <c r="Z927" i="4"/>
  <c r="AA927" i="4" s="1"/>
  <c r="W927" i="4"/>
  <c r="Z926" i="4"/>
  <c r="AA926" i="4" s="1"/>
  <c r="W926" i="4"/>
  <c r="Z925" i="4"/>
  <c r="AA925" i="4" s="1"/>
  <c r="W925" i="4"/>
  <c r="Z924" i="4"/>
  <c r="AA924" i="4" s="1"/>
  <c r="W924" i="4"/>
  <c r="Z923" i="4"/>
  <c r="AA923" i="4" s="1"/>
  <c r="W923" i="4"/>
  <c r="Z922" i="4"/>
  <c r="AA922" i="4" s="1"/>
  <c r="W922" i="4"/>
  <c r="Z921" i="4"/>
  <c r="AA921" i="4" s="1"/>
  <c r="W921" i="4"/>
  <c r="Z920" i="4"/>
  <c r="AA920" i="4" s="1"/>
  <c r="W920" i="4"/>
  <c r="Z919" i="4"/>
  <c r="AA919" i="4" s="1"/>
  <c r="W919" i="4"/>
  <c r="Z918" i="4"/>
  <c r="AA918" i="4" s="1"/>
  <c r="W918" i="4"/>
  <c r="Z917" i="4"/>
  <c r="AA917" i="4" s="1"/>
  <c r="W917" i="4"/>
  <c r="Z916" i="4"/>
  <c r="AA916" i="4" s="1"/>
  <c r="W916" i="4"/>
  <c r="Z915" i="4"/>
  <c r="AA915" i="4" s="1"/>
  <c r="W915" i="4"/>
  <c r="Z914" i="4"/>
  <c r="AA914" i="4" s="1"/>
  <c r="W914" i="4"/>
  <c r="Z913" i="4"/>
  <c r="AA913" i="4" s="1"/>
  <c r="W913" i="4"/>
  <c r="Z912" i="4"/>
  <c r="AA912" i="4" s="1"/>
  <c r="W912" i="4"/>
  <c r="Z911" i="4"/>
  <c r="AA911" i="4" s="1"/>
  <c r="W911" i="4"/>
  <c r="Z910" i="4"/>
  <c r="AA910" i="4" s="1"/>
  <c r="W910" i="4"/>
  <c r="Z909" i="4"/>
  <c r="AA909" i="4" s="1"/>
  <c r="W909" i="4"/>
  <c r="Z908" i="4"/>
  <c r="AA908" i="4" s="1"/>
  <c r="W908" i="4"/>
  <c r="Z907" i="4"/>
  <c r="AA907" i="4" s="1"/>
  <c r="W907" i="4"/>
  <c r="Z906" i="4"/>
  <c r="AA906" i="4" s="1"/>
  <c r="W906" i="4"/>
  <c r="Z905" i="4"/>
  <c r="AA905" i="4" s="1"/>
  <c r="W905" i="4"/>
  <c r="Z904" i="4"/>
  <c r="AA904" i="4" s="1"/>
  <c r="W904" i="4"/>
  <c r="Z903" i="4"/>
  <c r="AA903" i="4" s="1"/>
  <c r="W903" i="4"/>
  <c r="Z902" i="4"/>
  <c r="AA902" i="4" s="1"/>
  <c r="W902" i="4"/>
  <c r="Z901" i="4"/>
  <c r="AA901" i="4" s="1"/>
  <c r="W901" i="4"/>
  <c r="Z900" i="4"/>
  <c r="AA900" i="4" s="1"/>
  <c r="W900" i="4"/>
  <c r="Z899" i="4"/>
  <c r="AA899" i="4" s="1"/>
  <c r="W899" i="4"/>
  <c r="Z898" i="4"/>
  <c r="AA898" i="4" s="1"/>
  <c r="W898" i="4"/>
  <c r="Z897" i="4"/>
  <c r="AA897" i="4" s="1"/>
  <c r="W897" i="4"/>
  <c r="Z896" i="4"/>
  <c r="AA896" i="4" s="1"/>
  <c r="W896" i="4"/>
  <c r="Z895" i="4"/>
  <c r="AA895" i="4" s="1"/>
  <c r="W895" i="4"/>
  <c r="Z894" i="4"/>
  <c r="AA894" i="4" s="1"/>
  <c r="W894" i="4"/>
  <c r="Z893" i="4"/>
  <c r="AA893" i="4" s="1"/>
  <c r="W893" i="4"/>
  <c r="Z892" i="4"/>
  <c r="AA892" i="4" s="1"/>
  <c r="W892" i="4"/>
  <c r="Z891" i="4"/>
  <c r="AA891" i="4" s="1"/>
  <c r="W891" i="4"/>
  <c r="Z890" i="4"/>
  <c r="AA890" i="4" s="1"/>
  <c r="W890" i="4"/>
  <c r="Z889" i="4"/>
  <c r="AA889" i="4" s="1"/>
  <c r="W889" i="4"/>
  <c r="Z888" i="4"/>
  <c r="AA888" i="4" s="1"/>
  <c r="W888" i="4"/>
  <c r="Z887" i="4"/>
  <c r="AA887" i="4" s="1"/>
  <c r="W887" i="4"/>
  <c r="Z886" i="4"/>
  <c r="AA886" i="4" s="1"/>
  <c r="W886" i="4"/>
  <c r="Z885" i="4"/>
  <c r="AA885" i="4" s="1"/>
  <c r="W885" i="4"/>
  <c r="Z884" i="4"/>
  <c r="AA884" i="4" s="1"/>
  <c r="W884" i="4"/>
  <c r="Z883" i="4"/>
  <c r="AA883" i="4" s="1"/>
  <c r="W883" i="4"/>
  <c r="Z882" i="4"/>
  <c r="AA882" i="4" s="1"/>
  <c r="W882" i="4"/>
  <c r="Z881" i="4"/>
  <c r="AA881" i="4" s="1"/>
  <c r="W881" i="4"/>
  <c r="Z880" i="4"/>
  <c r="AA880" i="4" s="1"/>
  <c r="W880" i="4"/>
  <c r="Z879" i="4"/>
  <c r="AA879" i="4" s="1"/>
  <c r="W879" i="4"/>
  <c r="Z878" i="4"/>
  <c r="AA878" i="4" s="1"/>
  <c r="W878" i="4"/>
  <c r="Z877" i="4"/>
  <c r="AA877" i="4" s="1"/>
  <c r="W877" i="4"/>
  <c r="Z876" i="4"/>
  <c r="AA876" i="4" s="1"/>
  <c r="W876" i="4"/>
  <c r="Z875" i="4"/>
  <c r="AA875" i="4" s="1"/>
  <c r="W875" i="4"/>
  <c r="Z874" i="4"/>
  <c r="AA874" i="4" s="1"/>
  <c r="W874" i="4"/>
  <c r="Z873" i="4"/>
  <c r="AA873" i="4" s="1"/>
  <c r="W873" i="4"/>
  <c r="Z872" i="4"/>
  <c r="AA872" i="4" s="1"/>
  <c r="W872" i="4"/>
  <c r="Z871" i="4"/>
  <c r="AA871" i="4" s="1"/>
  <c r="W871" i="4"/>
  <c r="Z870" i="4"/>
  <c r="AA870" i="4" s="1"/>
  <c r="W870" i="4"/>
  <c r="Z869" i="4"/>
  <c r="AA869" i="4" s="1"/>
  <c r="W869" i="4"/>
  <c r="Z868" i="4"/>
  <c r="AA868" i="4" s="1"/>
  <c r="W868" i="4"/>
  <c r="Z867" i="4"/>
  <c r="AA867" i="4" s="1"/>
  <c r="W867" i="4"/>
  <c r="Z866" i="4"/>
  <c r="AA866" i="4" s="1"/>
  <c r="W866" i="4"/>
  <c r="Z865" i="4"/>
  <c r="AA865" i="4" s="1"/>
  <c r="W865" i="4"/>
  <c r="Z864" i="4"/>
  <c r="AA864" i="4" s="1"/>
  <c r="W864" i="4"/>
  <c r="Z863" i="4"/>
  <c r="AA863" i="4" s="1"/>
  <c r="W863" i="4"/>
  <c r="Z862" i="4"/>
  <c r="AA862" i="4" s="1"/>
  <c r="W862" i="4"/>
  <c r="Z861" i="4"/>
  <c r="AA861" i="4" s="1"/>
  <c r="W861" i="4"/>
  <c r="Z860" i="4"/>
  <c r="AA860" i="4" s="1"/>
  <c r="W860" i="4"/>
  <c r="Z859" i="4"/>
  <c r="AA859" i="4" s="1"/>
  <c r="W859" i="4"/>
  <c r="Z858" i="4"/>
  <c r="AA858" i="4" s="1"/>
  <c r="W858" i="4"/>
  <c r="Z857" i="4"/>
  <c r="AA857" i="4" s="1"/>
  <c r="W857" i="4"/>
  <c r="Z856" i="4"/>
  <c r="AA856" i="4" s="1"/>
  <c r="W856" i="4"/>
  <c r="Z855" i="4"/>
  <c r="AA855" i="4" s="1"/>
  <c r="W855" i="4"/>
  <c r="Z854" i="4"/>
  <c r="AA854" i="4" s="1"/>
  <c r="W854" i="4"/>
  <c r="Z853" i="4"/>
  <c r="AA853" i="4" s="1"/>
  <c r="W853" i="4"/>
  <c r="Z852" i="4"/>
  <c r="AA852" i="4" s="1"/>
  <c r="W852" i="4"/>
  <c r="Z851" i="4"/>
  <c r="AA851" i="4" s="1"/>
  <c r="W851" i="4"/>
  <c r="Z850" i="4"/>
  <c r="AA850" i="4" s="1"/>
  <c r="W850" i="4"/>
  <c r="Z849" i="4"/>
  <c r="AA849" i="4" s="1"/>
  <c r="W849" i="4"/>
  <c r="Z848" i="4"/>
  <c r="AA848" i="4" s="1"/>
  <c r="W848" i="4"/>
  <c r="Z847" i="4"/>
  <c r="AA847" i="4" s="1"/>
  <c r="W847" i="4"/>
  <c r="Z846" i="4"/>
  <c r="AA846" i="4" s="1"/>
  <c r="W846" i="4"/>
  <c r="Z845" i="4"/>
  <c r="AA845" i="4" s="1"/>
  <c r="W845" i="4"/>
  <c r="Z844" i="4"/>
  <c r="AA844" i="4" s="1"/>
  <c r="W844" i="4"/>
  <c r="Z843" i="4"/>
  <c r="AA843" i="4" s="1"/>
  <c r="W843" i="4"/>
  <c r="Z842" i="4"/>
  <c r="AA842" i="4" s="1"/>
  <c r="W842" i="4"/>
  <c r="Z841" i="4"/>
  <c r="AA841" i="4" s="1"/>
  <c r="W841" i="4"/>
  <c r="Z840" i="4"/>
  <c r="AA840" i="4" s="1"/>
  <c r="W840" i="4"/>
  <c r="Z839" i="4"/>
  <c r="AA839" i="4" s="1"/>
  <c r="W839" i="4"/>
  <c r="Z838" i="4"/>
  <c r="AA838" i="4" s="1"/>
  <c r="W838" i="4"/>
  <c r="Z837" i="4"/>
  <c r="AA837" i="4" s="1"/>
  <c r="W837" i="4"/>
  <c r="Z836" i="4"/>
  <c r="AA836" i="4" s="1"/>
  <c r="W836" i="4"/>
  <c r="Z835" i="4"/>
  <c r="AA835" i="4" s="1"/>
  <c r="W835" i="4"/>
  <c r="Z834" i="4"/>
  <c r="AA834" i="4" s="1"/>
  <c r="W834" i="4"/>
  <c r="Z833" i="4"/>
  <c r="AA833" i="4" s="1"/>
  <c r="W833" i="4"/>
  <c r="Z832" i="4"/>
  <c r="AA832" i="4" s="1"/>
  <c r="W832" i="4"/>
  <c r="Z831" i="4"/>
  <c r="AA831" i="4" s="1"/>
  <c r="W831" i="4"/>
  <c r="Z830" i="4"/>
  <c r="AA830" i="4" s="1"/>
  <c r="W830" i="4"/>
  <c r="Z829" i="4"/>
  <c r="AA829" i="4" s="1"/>
  <c r="W829" i="4"/>
  <c r="Z828" i="4"/>
  <c r="AA828" i="4" s="1"/>
  <c r="W828" i="4"/>
  <c r="Z827" i="4"/>
  <c r="AA827" i="4" s="1"/>
  <c r="W827" i="4"/>
  <c r="Z826" i="4"/>
  <c r="AA826" i="4" s="1"/>
  <c r="W826" i="4"/>
  <c r="Z825" i="4"/>
  <c r="AA825" i="4" s="1"/>
  <c r="W825" i="4"/>
  <c r="Z824" i="4"/>
  <c r="AA824" i="4" s="1"/>
  <c r="W824" i="4"/>
  <c r="Z823" i="4"/>
  <c r="AA823" i="4" s="1"/>
  <c r="W823" i="4"/>
  <c r="Z822" i="4"/>
  <c r="AA822" i="4" s="1"/>
  <c r="W822" i="4"/>
  <c r="Z821" i="4"/>
  <c r="AA821" i="4" s="1"/>
  <c r="W821" i="4"/>
  <c r="Z820" i="4"/>
  <c r="AA820" i="4" s="1"/>
  <c r="W820" i="4"/>
  <c r="Z819" i="4"/>
  <c r="AA819" i="4" s="1"/>
  <c r="W819" i="4"/>
  <c r="Z818" i="4"/>
  <c r="AA818" i="4" s="1"/>
  <c r="W818" i="4"/>
  <c r="Z817" i="4"/>
  <c r="AA817" i="4" s="1"/>
  <c r="W817" i="4"/>
  <c r="Z816" i="4"/>
  <c r="AA816" i="4" s="1"/>
  <c r="W816" i="4"/>
  <c r="Z815" i="4"/>
  <c r="AA815" i="4" s="1"/>
  <c r="W815" i="4"/>
  <c r="Z814" i="4"/>
  <c r="AA814" i="4" s="1"/>
  <c r="W814" i="4"/>
  <c r="Z813" i="4"/>
  <c r="AA813" i="4" s="1"/>
  <c r="W813" i="4"/>
  <c r="Z812" i="4"/>
  <c r="AA812" i="4" s="1"/>
  <c r="W812" i="4"/>
  <c r="Z811" i="4"/>
  <c r="AA811" i="4" s="1"/>
  <c r="W811" i="4"/>
  <c r="Z810" i="4"/>
  <c r="AA810" i="4" s="1"/>
  <c r="W810" i="4"/>
  <c r="Z809" i="4"/>
  <c r="AA809" i="4" s="1"/>
  <c r="W809" i="4"/>
  <c r="Z808" i="4"/>
  <c r="AA808" i="4" s="1"/>
  <c r="W808" i="4"/>
  <c r="Z807" i="4"/>
  <c r="AA807" i="4" s="1"/>
  <c r="W807" i="4"/>
  <c r="Z806" i="4"/>
  <c r="AA806" i="4" s="1"/>
  <c r="W806" i="4"/>
  <c r="Z805" i="4"/>
  <c r="AA805" i="4" s="1"/>
  <c r="W805" i="4"/>
  <c r="Z804" i="4"/>
  <c r="AA804" i="4" s="1"/>
  <c r="W804" i="4"/>
  <c r="Z803" i="4"/>
  <c r="AA803" i="4" s="1"/>
  <c r="W803" i="4"/>
  <c r="Z802" i="4"/>
  <c r="AA802" i="4" s="1"/>
  <c r="W802" i="4"/>
  <c r="Z801" i="4"/>
  <c r="AA801" i="4" s="1"/>
  <c r="W801" i="4"/>
  <c r="Z800" i="4"/>
  <c r="AA800" i="4" s="1"/>
  <c r="W800" i="4"/>
  <c r="Z799" i="4"/>
  <c r="AA799" i="4" s="1"/>
  <c r="W799" i="4"/>
  <c r="Z798" i="4"/>
  <c r="AA798" i="4" s="1"/>
  <c r="W798" i="4"/>
  <c r="Z797" i="4"/>
  <c r="AA797" i="4" s="1"/>
  <c r="W797" i="4"/>
  <c r="Z796" i="4"/>
  <c r="AA796" i="4" s="1"/>
  <c r="W796" i="4"/>
  <c r="Z795" i="4"/>
  <c r="AA795" i="4" s="1"/>
  <c r="W795" i="4"/>
  <c r="Z794" i="4"/>
  <c r="AA794" i="4" s="1"/>
  <c r="W794" i="4"/>
  <c r="Z793" i="4"/>
  <c r="AA793" i="4" s="1"/>
  <c r="W793" i="4"/>
  <c r="Z792" i="4"/>
  <c r="AA792" i="4" s="1"/>
  <c r="W792" i="4"/>
  <c r="Z791" i="4"/>
  <c r="AA791" i="4" s="1"/>
  <c r="W791" i="4"/>
  <c r="Z790" i="4"/>
  <c r="AA790" i="4" s="1"/>
  <c r="W790" i="4"/>
  <c r="Z789" i="4"/>
  <c r="AA789" i="4" s="1"/>
  <c r="W789" i="4"/>
  <c r="Z788" i="4"/>
  <c r="AA788" i="4" s="1"/>
  <c r="W788" i="4"/>
  <c r="Z787" i="4"/>
  <c r="AA787" i="4" s="1"/>
  <c r="W787" i="4"/>
  <c r="Z786" i="4"/>
  <c r="AA786" i="4" s="1"/>
  <c r="W786" i="4"/>
  <c r="Z785" i="4"/>
  <c r="AA785" i="4" s="1"/>
  <c r="W785" i="4"/>
  <c r="Z784" i="4"/>
  <c r="AA784" i="4" s="1"/>
  <c r="W784" i="4"/>
  <c r="Z783" i="4"/>
  <c r="AA783" i="4" s="1"/>
  <c r="W783" i="4"/>
  <c r="Z782" i="4"/>
  <c r="AA782" i="4" s="1"/>
  <c r="W782" i="4"/>
  <c r="Z781" i="4"/>
  <c r="AA781" i="4" s="1"/>
  <c r="W781" i="4"/>
  <c r="Z780" i="4"/>
  <c r="AA780" i="4" s="1"/>
  <c r="W780" i="4"/>
  <c r="Z779" i="4"/>
  <c r="AA779" i="4" s="1"/>
  <c r="W779" i="4"/>
  <c r="Z778" i="4"/>
  <c r="AA778" i="4" s="1"/>
  <c r="W778" i="4"/>
  <c r="Z777" i="4"/>
  <c r="AA777" i="4" s="1"/>
  <c r="W777" i="4"/>
  <c r="Z776" i="4"/>
  <c r="AA776" i="4" s="1"/>
  <c r="W776" i="4"/>
  <c r="Z775" i="4"/>
  <c r="AA775" i="4" s="1"/>
  <c r="W775" i="4"/>
  <c r="Z774" i="4"/>
  <c r="AA774" i="4" s="1"/>
  <c r="W774" i="4"/>
  <c r="Z773" i="4"/>
  <c r="AA773" i="4" s="1"/>
  <c r="W773" i="4"/>
  <c r="Z772" i="4"/>
  <c r="AA772" i="4" s="1"/>
  <c r="W772" i="4"/>
  <c r="Z771" i="4"/>
  <c r="AA771" i="4" s="1"/>
  <c r="W771" i="4"/>
  <c r="Z770" i="4"/>
  <c r="AA770" i="4" s="1"/>
  <c r="W770" i="4"/>
  <c r="Z769" i="4"/>
  <c r="AA769" i="4" s="1"/>
  <c r="W769" i="4"/>
  <c r="Z768" i="4"/>
  <c r="AA768" i="4" s="1"/>
  <c r="W768" i="4"/>
  <c r="Z767" i="4"/>
  <c r="AA767" i="4" s="1"/>
  <c r="W767" i="4"/>
  <c r="Z766" i="4"/>
  <c r="AA766" i="4" s="1"/>
  <c r="W766" i="4"/>
  <c r="Z765" i="4"/>
  <c r="AA765" i="4" s="1"/>
  <c r="W765" i="4"/>
  <c r="Z764" i="4"/>
  <c r="AA764" i="4" s="1"/>
  <c r="W764" i="4"/>
  <c r="Z763" i="4"/>
  <c r="AA763" i="4" s="1"/>
  <c r="W763" i="4"/>
  <c r="Z762" i="4"/>
  <c r="AA762" i="4" s="1"/>
  <c r="W762" i="4"/>
  <c r="Z761" i="4"/>
  <c r="AA761" i="4" s="1"/>
  <c r="W761" i="4"/>
  <c r="Z760" i="4"/>
  <c r="AA760" i="4" s="1"/>
  <c r="W760" i="4"/>
  <c r="Z759" i="4"/>
  <c r="AA759" i="4" s="1"/>
  <c r="W759" i="4"/>
  <c r="Z758" i="4"/>
  <c r="AA758" i="4" s="1"/>
  <c r="W758" i="4"/>
  <c r="Z757" i="4"/>
  <c r="AA757" i="4" s="1"/>
  <c r="W757" i="4"/>
  <c r="Z756" i="4"/>
  <c r="AA756" i="4" s="1"/>
  <c r="W756" i="4"/>
  <c r="Z755" i="4"/>
  <c r="AA755" i="4" s="1"/>
  <c r="W755" i="4"/>
  <c r="Z754" i="4"/>
  <c r="AA754" i="4" s="1"/>
  <c r="W754" i="4"/>
  <c r="Z753" i="4"/>
  <c r="AA753" i="4" s="1"/>
  <c r="W753" i="4"/>
  <c r="Z752" i="4"/>
  <c r="AA752" i="4" s="1"/>
  <c r="W752" i="4"/>
  <c r="Z751" i="4"/>
  <c r="AA751" i="4" s="1"/>
  <c r="W751" i="4"/>
  <c r="Z750" i="4"/>
  <c r="AA750" i="4" s="1"/>
  <c r="W750" i="4"/>
  <c r="Z749" i="4"/>
  <c r="AA749" i="4" s="1"/>
  <c r="W749" i="4"/>
  <c r="Z748" i="4"/>
  <c r="AA748" i="4" s="1"/>
  <c r="W748" i="4"/>
  <c r="Z747" i="4"/>
  <c r="AA747" i="4" s="1"/>
  <c r="W747" i="4"/>
  <c r="Z746" i="4"/>
  <c r="AA746" i="4" s="1"/>
  <c r="W746" i="4"/>
  <c r="Z745" i="4"/>
  <c r="AA745" i="4" s="1"/>
  <c r="W745" i="4"/>
  <c r="Z744" i="4"/>
  <c r="AA744" i="4" s="1"/>
  <c r="W744" i="4"/>
  <c r="Z743" i="4"/>
  <c r="AA743" i="4" s="1"/>
  <c r="W743" i="4"/>
  <c r="Z742" i="4"/>
  <c r="AA742" i="4" s="1"/>
  <c r="W742" i="4"/>
  <c r="Z741" i="4"/>
  <c r="AA741" i="4" s="1"/>
  <c r="W741" i="4"/>
  <c r="Z740" i="4"/>
  <c r="AA740" i="4" s="1"/>
  <c r="W740" i="4"/>
  <c r="Z739" i="4"/>
  <c r="AA739" i="4" s="1"/>
  <c r="W739" i="4"/>
  <c r="Z738" i="4"/>
  <c r="AA738" i="4" s="1"/>
  <c r="W738" i="4"/>
  <c r="Z737" i="4"/>
  <c r="AA737" i="4" s="1"/>
  <c r="W737" i="4"/>
  <c r="Z736" i="4"/>
  <c r="AA736" i="4" s="1"/>
  <c r="W736" i="4"/>
  <c r="Z735" i="4"/>
  <c r="AA735" i="4" s="1"/>
  <c r="W735" i="4"/>
  <c r="Z734" i="4"/>
  <c r="AA734" i="4" s="1"/>
  <c r="W734" i="4"/>
  <c r="Z733" i="4"/>
  <c r="AA733" i="4" s="1"/>
  <c r="W733" i="4"/>
  <c r="Z732" i="4"/>
  <c r="AA732" i="4" s="1"/>
  <c r="W732" i="4"/>
  <c r="Z731" i="4"/>
  <c r="AA731" i="4" s="1"/>
  <c r="W731" i="4"/>
  <c r="Z730" i="4"/>
  <c r="AA730" i="4" s="1"/>
  <c r="W730" i="4"/>
  <c r="Z729" i="4"/>
  <c r="AA729" i="4" s="1"/>
  <c r="W729" i="4"/>
  <c r="Z728" i="4"/>
  <c r="AA728" i="4" s="1"/>
  <c r="W728" i="4"/>
  <c r="Z727" i="4"/>
  <c r="AA727" i="4" s="1"/>
  <c r="W727" i="4"/>
  <c r="Z726" i="4"/>
  <c r="AA726" i="4" s="1"/>
  <c r="W726" i="4"/>
  <c r="Z725" i="4"/>
  <c r="AA725" i="4" s="1"/>
  <c r="W725" i="4"/>
  <c r="Z724" i="4"/>
  <c r="AA724" i="4" s="1"/>
  <c r="W724" i="4"/>
  <c r="Z723" i="4"/>
  <c r="AA723" i="4" s="1"/>
  <c r="W723" i="4"/>
  <c r="Z722" i="4"/>
  <c r="AA722" i="4" s="1"/>
  <c r="W722" i="4"/>
  <c r="Z721" i="4"/>
  <c r="AA721" i="4" s="1"/>
  <c r="W721" i="4"/>
  <c r="Z720" i="4"/>
  <c r="AA720" i="4" s="1"/>
  <c r="W720" i="4"/>
  <c r="Z719" i="4"/>
  <c r="AA719" i="4" s="1"/>
  <c r="W719" i="4"/>
  <c r="Z718" i="4"/>
  <c r="AA718" i="4" s="1"/>
  <c r="W718" i="4"/>
  <c r="Z717" i="4"/>
  <c r="AA717" i="4" s="1"/>
  <c r="W717" i="4"/>
  <c r="Z716" i="4"/>
  <c r="AA716" i="4" s="1"/>
  <c r="W716" i="4"/>
  <c r="Z715" i="4"/>
  <c r="AA715" i="4" s="1"/>
  <c r="W715" i="4"/>
  <c r="Z714" i="4"/>
  <c r="AA714" i="4" s="1"/>
  <c r="W714" i="4"/>
  <c r="Z713" i="4"/>
  <c r="AA713" i="4" s="1"/>
  <c r="W713" i="4"/>
  <c r="Z712" i="4"/>
  <c r="AA712" i="4" s="1"/>
  <c r="W712" i="4"/>
  <c r="Z711" i="4"/>
  <c r="AA711" i="4" s="1"/>
  <c r="W711" i="4"/>
  <c r="Z710" i="4"/>
  <c r="AA710" i="4" s="1"/>
  <c r="W710" i="4"/>
  <c r="Z709" i="4"/>
  <c r="AA709" i="4" s="1"/>
  <c r="W709" i="4"/>
  <c r="Z708" i="4"/>
  <c r="AA708" i="4" s="1"/>
  <c r="W708" i="4"/>
  <c r="Z707" i="4"/>
  <c r="AA707" i="4" s="1"/>
  <c r="W707" i="4"/>
  <c r="Z706" i="4"/>
  <c r="AA706" i="4" s="1"/>
  <c r="W706" i="4"/>
  <c r="Z705" i="4"/>
  <c r="AA705" i="4" s="1"/>
  <c r="W705" i="4"/>
  <c r="Z704" i="4"/>
  <c r="AA704" i="4" s="1"/>
  <c r="W704" i="4"/>
  <c r="Z703" i="4"/>
  <c r="AA703" i="4" s="1"/>
  <c r="W703" i="4"/>
  <c r="Z702" i="4"/>
  <c r="AA702" i="4" s="1"/>
  <c r="W702" i="4"/>
  <c r="Z701" i="4"/>
  <c r="AA701" i="4" s="1"/>
  <c r="W701" i="4"/>
  <c r="Z700" i="4"/>
  <c r="AA700" i="4" s="1"/>
  <c r="W700" i="4"/>
  <c r="Z699" i="4"/>
  <c r="AA699" i="4" s="1"/>
  <c r="W699" i="4"/>
  <c r="Z698" i="4"/>
  <c r="AA698" i="4" s="1"/>
  <c r="W698" i="4"/>
  <c r="Z697" i="4"/>
  <c r="AA697" i="4" s="1"/>
  <c r="W697" i="4"/>
  <c r="Z696" i="4"/>
  <c r="AA696" i="4" s="1"/>
  <c r="W696" i="4"/>
  <c r="Z695" i="4"/>
  <c r="AA695" i="4" s="1"/>
  <c r="W695" i="4"/>
  <c r="Z694" i="4"/>
  <c r="AA694" i="4" s="1"/>
  <c r="W694" i="4"/>
  <c r="Z693" i="4"/>
  <c r="AA693" i="4" s="1"/>
  <c r="W693" i="4"/>
  <c r="Z692" i="4"/>
  <c r="AA692" i="4" s="1"/>
  <c r="W692" i="4"/>
  <c r="Z691" i="4"/>
  <c r="AA691" i="4" s="1"/>
  <c r="W691" i="4"/>
  <c r="Z690" i="4"/>
  <c r="AA690" i="4" s="1"/>
  <c r="W690" i="4"/>
  <c r="Z689" i="4"/>
  <c r="AA689" i="4" s="1"/>
  <c r="W689" i="4"/>
  <c r="Z688" i="4"/>
  <c r="AA688" i="4" s="1"/>
  <c r="W688" i="4"/>
  <c r="Z687" i="4"/>
  <c r="AA687" i="4" s="1"/>
  <c r="W687" i="4"/>
  <c r="Z686" i="4"/>
  <c r="AA686" i="4" s="1"/>
  <c r="W686" i="4"/>
  <c r="Z685" i="4"/>
  <c r="AA685" i="4" s="1"/>
  <c r="W685" i="4"/>
  <c r="Z684" i="4"/>
  <c r="AA684" i="4" s="1"/>
  <c r="W684" i="4"/>
  <c r="Z683" i="4"/>
  <c r="AA683" i="4" s="1"/>
  <c r="W683" i="4"/>
  <c r="Z682" i="4"/>
  <c r="AA682" i="4" s="1"/>
  <c r="W682" i="4"/>
  <c r="Z681" i="4"/>
  <c r="AA681" i="4" s="1"/>
  <c r="W681" i="4"/>
  <c r="Z680" i="4"/>
  <c r="AA680" i="4" s="1"/>
  <c r="W680" i="4"/>
  <c r="Z679" i="4"/>
  <c r="AA679" i="4" s="1"/>
  <c r="W679" i="4"/>
  <c r="Z678" i="4"/>
  <c r="AA678" i="4" s="1"/>
  <c r="W678" i="4"/>
  <c r="Z677" i="4"/>
  <c r="AA677" i="4" s="1"/>
  <c r="W677" i="4"/>
  <c r="Z676" i="4"/>
  <c r="AA676" i="4" s="1"/>
  <c r="W676" i="4"/>
  <c r="Z675" i="4"/>
  <c r="AA675" i="4" s="1"/>
  <c r="W675" i="4"/>
  <c r="Z674" i="4"/>
  <c r="AA674" i="4" s="1"/>
  <c r="W674" i="4"/>
  <c r="Z673" i="4"/>
  <c r="AA673" i="4" s="1"/>
  <c r="W673" i="4"/>
  <c r="Z672" i="4"/>
  <c r="AA672" i="4" s="1"/>
  <c r="W672" i="4"/>
  <c r="Z671" i="4"/>
  <c r="AA671" i="4" s="1"/>
  <c r="W671" i="4"/>
  <c r="Z670" i="4"/>
  <c r="AA670" i="4" s="1"/>
  <c r="W670" i="4"/>
  <c r="Z669" i="4"/>
  <c r="AA669" i="4" s="1"/>
  <c r="W669" i="4"/>
  <c r="Z668" i="4"/>
  <c r="AA668" i="4" s="1"/>
  <c r="W668" i="4"/>
  <c r="Z667" i="4"/>
  <c r="AA667" i="4" s="1"/>
  <c r="W667" i="4"/>
  <c r="Z666" i="4"/>
  <c r="AA666" i="4" s="1"/>
  <c r="W666" i="4"/>
  <c r="Z665" i="4"/>
  <c r="AA665" i="4" s="1"/>
  <c r="W665" i="4"/>
  <c r="Z664" i="4"/>
  <c r="AA664" i="4" s="1"/>
  <c r="W664" i="4"/>
  <c r="Z663" i="4"/>
  <c r="AA663" i="4" s="1"/>
  <c r="W663" i="4"/>
  <c r="Z662" i="4"/>
  <c r="AA662" i="4" s="1"/>
  <c r="W662" i="4"/>
  <c r="Z661" i="4"/>
  <c r="AA661" i="4" s="1"/>
  <c r="W661" i="4"/>
  <c r="Z660" i="4"/>
  <c r="AA660" i="4" s="1"/>
  <c r="W660" i="4"/>
  <c r="Z659" i="4"/>
  <c r="AA659" i="4" s="1"/>
  <c r="W659" i="4"/>
  <c r="Z658" i="4"/>
  <c r="AA658" i="4" s="1"/>
  <c r="W658" i="4"/>
  <c r="Z657" i="4"/>
  <c r="AA657" i="4" s="1"/>
  <c r="W657" i="4"/>
  <c r="Z656" i="4"/>
  <c r="AA656" i="4" s="1"/>
  <c r="W656" i="4"/>
  <c r="Z655" i="4"/>
  <c r="AA655" i="4" s="1"/>
  <c r="W655" i="4"/>
  <c r="Z654" i="4"/>
  <c r="AA654" i="4" s="1"/>
  <c r="W654" i="4"/>
  <c r="Z653" i="4"/>
  <c r="AA653" i="4" s="1"/>
  <c r="W653" i="4"/>
  <c r="Z652" i="4"/>
  <c r="AA652" i="4" s="1"/>
  <c r="W652" i="4"/>
  <c r="Z651" i="4"/>
  <c r="AA651" i="4" s="1"/>
  <c r="W651" i="4"/>
  <c r="Z650" i="4"/>
  <c r="AA650" i="4" s="1"/>
  <c r="W650" i="4"/>
  <c r="Z649" i="4"/>
  <c r="AA649" i="4" s="1"/>
  <c r="W649" i="4"/>
  <c r="Z648" i="4"/>
  <c r="AA648" i="4" s="1"/>
  <c r="W648" i="4"/>
  <c r="Z647" i="4"/>
  <c r="AA647" i="4" s="1"/>
  <c r="W647" i="4"/>
  <c r="Z646" i="4"/>
  <c r="AA646" i="4" s="1"/>
  <c r="W646" i="4"/>
  <c r="Z645" i="4"/>
  <c r="AA645" i="4" s="1"/>
  <c r="W645" i="4"/>
  <c r="Z644" i="4"/>
  <c r="AA644" i="4" s="1"/>
  <c r="W644" i="4"/>
  <c r="Z643" i="4"/>
  <c r="AA643" i="4" s="1"/>
  <c r="W643" i="4"/>
  <c r="Z642" i="4"/>
  <c r="AA642" i="4" s="1"/>
  <c r="W642" i="4"/>
  <c r="Z641" i="4"/>
  <c r="AA641" i="4" s="1"/>
  <c r="W641" i="4"/>
  <c r="Z640" i="4"/>
  <c r="AA640" i="4" s="1"/>
  <c r="W640" i="4"/>
  <c r="Z639" i="4"/>
  <c r="AA639" i="4" s="1"/>
  <c r="W639" i="4"/>
  <c r="Z638" i="4"/>
  <c r="AA638" i="4" s="1"/>
  <c r="W638" i="4"/>
  <c r="Z637" i="4"/>
  <c r="AA637" i="4" s="1"/>
  <c r="W637" i="4"/>
  <c r="Z636" i="4"/>
  <c r="AA636" i="4" s="1"/>
  <c r="W636" i="4"/>
  <c r="Z635" i="4"/>
  <c r="AA635" i="4" s="1"/>
  <c r="W635" i="4"/>
  <c r="Z634" i="4"/>
  <c r="AA634" i="4" s="1"/>
  <c r="W634" i="4"/>
  <c r="Z633" i="4"/>
  <c r="AA633" i="4" s="1"/>
  <c r="W633" i="4"/>
  <c r="Z632" i="4"/>
  <c r="AA632" i="4" s="1"/>
  <c r="W632" i="4"/>
  <c r="Z631" i="4"/>
  <c r="AA631" i="4" s="1"/>
  <c r="W631" i="4"/>
  <c r="Z630" i="4"/>
  <c r="AA630" i="4" s="1"/>
  <c r="W630" i="4"/>
  <c r="Z629" i="4"/>
  <c r="AA629" i="4" s="1"/>
  <c r="W629" i="4"/>
  <c r="Z628" i="4"/>
  <c r="AA628" i="4" s="1"/>
  <c r="W628" i="4"/>
  <c r="Z627" i="4"/>
  <c r="AA627" i="4" s="1"/>
  <c r="W627" i="4"/>
  <c r="Z626" i="4"/>
  <c r="AA626" i="4" s="1"/>
  <c r="W626" i="4"/>
  <c r="Z625" i="4"/>
  <c r="AA625" i="4" s="1"/>
  <c r="W625" i="4"/>
  <c r="Z624" i="4"/>
  <c r="AA624" i="4" s="1"/>
  <c r="W624" i="4"/>
  <c r="Z623" i="4"/>
  <c r="AA623" i="4" s="1"/>
  <c r="W623" i="4"/>
  <c r="Z622" i="4"/>
  <c r="AA622" i="4" s="1"/>
  <c r="W622" i="4"/>
  <c r="Z621" i="4"/>
  <c r="AA621" i="4" s="1"/>
  <c r="W621" i="4"/>
  <c r="Z620" i="4"/>
  <c r="AA620" i="4" s="1"/>
  <c r="W620" i="4"/>
  <c r="Z619" i="4"/>
  <c r="AA619" i="4" s="1"/>
  <c r="W619" i="4"/>
  <c r="Z618" i="4"/>
  <c r="AA618" i="4" s="1"/>
  <c r="W618" i="4"/>
  <c r="Z617" i="4"/>
  <c r="AA617" i="4" s="1"/>
  <c r="W617" i="4"/>
  <c r="Z616" i="4"/>
  <c r="AA616" i="4" s="1"/>
  <c r="W616" i="4"/>
  <c r="Z615" i="4"/>
  <c r="AA615" i="4" s="1"/>
  <c r="W615" i="4"/>
  <c r="Z614" i="4"/>
  <c r="AA614" i="4" s="1"/>
  <c r="W614" i="4"/>
  <c r="Z613" i="4"/>
  <c r="AA613" i="4" s="1"/>
  <c r="W613" i="4"/>
  <c r="Z612" i="4"/>
  <c r="AA612" i="4" s="1"/>
  <c r="W612" i="4"/>
  <c r="Z611" i="4"/>
  <c r="AA611" i="4" s="1"/>
  <c r="W611" i="4"/>
  <c r="Z610" i="4"/>
  <c r="AA610" i="4" s="1"/>
  <c r="W610" i="4"/>
  <c r="Z609" i="4"/>
  <c r="AA609" i="4" s="1"/>
  <c r="W609" i="4"/>
  <c r="Z608" i="4"/>
  <c r="AA608" i="4" s="1"/>
  <c r="W608" i="4"/>
  <c r="Z607" i="4"/>
  <c r="AA607" i="4" s="1"/>
  <c r="W607" i="4"/>
  <c r="Z606" i="4"/>
  <c r="AA606" i="4" s="1"/>
  <c r="W606" i="4"/>
  <c r="Z605" i="4"/>
  <c r="AA605" i="4" s="1"/>
  <c r="W605" i="4"/>
  <c r="Z604" i="4"/>
  <c r="AA604" i="4" s="1"/>
  <c r="W604" i="4"/>
  <c r="Z603" i="4"/>
  <c r="AA603" i="4" s="1"/>
  <c r="W603" i="4"/>
  <c r="Z602" i="4"/>
  <c r="AA602" i="4" s="1"/>
  <c r="W602" i="4"/>
  <c r="Z601" i="4"/>
  <c r="AA601" i="4" s="1"/>
  <c r="W601" i="4"/>
  <c r="Z600" i="4"/>
  <c r="AA600" i="4" s="1"/>
  <c r="W600" i="4"/>
  <c r="Z599" i="4"/>
  <c r="AA599" i="4" s="1"/>
  <c r="W599" i="4"/>
  <c r="Z598" i="4"/>
  <c r="AA598" i="4" s="1"/>
  <c r="W598" i="4"/>
  <c r="Z597" i="4"/>
  <c r="AA597" i="4" s="1"/>
  <c r="W597" i="4"/>
  <c r="Z596" i="4"/>
  <c r="AA596" i="4" s="1"/>
  <c r="W596" i="4"/>
  <c r="Z595" i="4"/>
  <c r="AA595" i="4" s="1"/>
  <c r="W595" i="4"/>
  <c r="Z594" i="4"/>
  <c r="AA594" i="4" s="1"/>
  <c r="W594" i="4"/>
  <c r="Z593" i="4"/>
  <c r="AA593" i="4" s="1"/>
  <c r="W593" i="4"/>
  <c r="Z592" i="4"/>
  <c r="AA592" i="4" s="1"/>
  <c r="W592" i="4"/>
  <c r="Z591" i="4"/>
  <c r="AA591" i="4" s="1"/>
  <c r="W591" i="4"/>
  <c r="Z590" i="4"/>
  <c r="AA590" i="4" s="1"/>
  <c r="W590" i="4"/>
  <c r="Z589" i="4"/>
  <c r="AA589" i="4" s="1"/>
  <c r="W589" i="4"/>
  <c r="Z588" i="4"/>
  <c r="AA588" i="4" s="1"/>
  <c r="W588" i="4"/>
  <c r="Z587" i="4"/>
  <c r="AA587" i="4" s="1"/>
  <c r="W587" i="4"/>
  <c r="Z586" i="4"/>
  <c r="AA586" i="4" s="1"/>
  <c r="W586" i="4"/>
  <c r="Z585" i="4"/>
  <c r="AA585" i="4" s="1"/>
  <c r="W585" i="4"/>
  <c r="Z584" i="4"/>
  <c r="AA584" i="4" s="1"/>
  <c r="W584" i="4"/>
  <c r="Z583" i="4"/>
  <c r="AA583" i="4" s="1"/>
  <c r="W583" i="4"/>
  <c r="Z582" i="4"/>
  <c r="AA582" i="4" s="1"/>
  <c r="W582" i="4"/>
  <c r="Z581" i="4"/>
  <c r="AA581" i="4" s="1"/>
  <c r="W581" i="4"/>
  <c r="Z580" i="4"/>
  <c r="AA580" i="4" s="1"/>
  <c r="W580" i="4"/>
  <c r="Z579" i="4"/>
  <c r="AA579" i="4" s="1"/>
  <c r="W579" i="4"/>
  <c r="Z578" i="4"/>
  <c r="AA578" i="4" s="1"/>
  <c r="W578" i="4"/>
  <c r="Z577" i="4"/>
  <c r="AA577" i="4" s="1"/>
  <c r="W577" i="4"/>
  <c r="Z576" i="4"/>
  <c r="AA576" i="4" s="1"/>
  <c r="W576" i="4"/>
  <c r="Z575" i="4"/>
  <c r="AA575" i="4" s="1"/>
  <c r="W575" i="4"/>
  <c r="Z574" i="4"/>
  <c r="AA574" i="4" s="1"/>
  <c r="W574" i="4"/>
  <c r="Z573" i="4"/>
  <c r="AA573" i="4" s="1"/>
  <c r="W573" i="4"/>
  <c r="Z572" i="4"/>
  <c r="AA572" i="4" s="1"/>
  <c r="W572" i="4"/>
  <c r="Z571" i="4"/>
  <c r="AA571" i="4" s="1"/>
  <c r="W571" i="4"/>
  <c r="Z570" i="4"/>
  <c r="AA570" i="4" s="1"/>
  <c r="W570" i="4"/>
  <c r="Z569" i="4"/>
  <c r="AA569" i="4" s="1"/>
  <c r="W569" i="4"/>
  <c r="Z568" i="4"/>
  <c r="AA568" i="4" s="1"/>
  <c r="W568" i="4"/>
  <c r="Z567" i="4"/>
  <c r="AA567" i="4" s="1"/>
  <c r="W567" i="4"/>
  <c r="Z566" i="4"/>
  <c r="AA566" i="4" s="1"/>
  <c r="W566" i="4"/>
  <c r="Z565" i="4"/>
  <c r="AA565" i="4" s="1"/>
  <c r="W565" i="4"/>
  <c r="Z564" i="4"/>
  <c r="AA564" i="4" s="1"/>
  <c r="W564" i="4"/>
  <c r="Z563" i="4"/>
  <c r="AA563" i="4" s="1"/>
  <c r="W563" i="4"/>
  <c r="Z562" i="4"/>
  <c r="AA562" i="4" s="1"/>
  <c r="W562" i="4"/>
  <c r="Z561" i="4"/>
  <c r="AA561" i="4" s="1"/>
  <c r="W561" i="4"/>
  <c r="Z560" i="4"/>
  <c r="AA560" i="4" s="1"/>
  <c r="W560" i="4"/>
  <c r="Z559" i="4"/>
  <c r="AA559" i="4" s="1"/>
  <c r="W559" i="4"/>
  <c r="Z558" i="4"/>
  <c r="AA558" i="4" s="1"/>
  <c r="W558" i="4"/>
  <c r="Z557" i="4"/>
  <c r="AA557" i="4" s="1"/>
  <c r="W557" i="4"/>
  <c r="Z556" i="4"/>
  <c r="AA556" i="4" s="1"/>
  <c r="W556" i="4"/>
  <c r="Z555" i="4"/>
  <c r="AA555" i="4" s="1"/>
  <c r="W555" i="4"/>
  <c r="Z554" i="4"/>
  <c r="AA554" i="4" s="1"/>
  <c r="W554" i="4"/>
  <c r="Z553" i="4"/>
  <c r="AA553" i="4" s="1"/>
  <c r="W553" i="4"/>
  <c r="Z552" i="4"/>
  <c r="AA552" i="4" s="1"/>
  <c r="W552" i="4"/>
  <c r="Z551" i="4"/>
  <c r="AA551" i="4" s="1"/>
  <c r="W551" i="4"/>
  <c r="Z550" i="4"/>
  <c r="AA550" i="4" s="1"/>
  <c r="W550" i="4"/>
  <c r="Z549" i="4"/>
  <c r="AA549" i="4" s="1"/>
  <c r="W549" i="4"/>
  <c r="Z548" i="4"/>
  <c r="AA548" i="4" s="1"/>
  <c r="W548" i="4"/>
  <c r="Z547" i="4"/>
  <c r="AA547" i="4" s="1"/>
  <c r="W547" i="4"/>
  <c r="Z546" i="4"/>
  <c r="AA546" i="4" s="1"/>
  <c r="W546" i="4"/>
  <c r="Z545" i="4"/>
  <c r="AA545" i="4" s="1"/>
  <c r="W545" i="4"/>
  <c r="Z544" i="4"/>
  <c r="AA544" i="4" s="1"/>
  <c r="W544" i="4"/>
  <c r="Z543" i="4"/>
  <c r="AA543" i="4" s="1"/>
  <c r="W543" i="4"/>
  <c r="Z542" i="4"/>
  <c r="AA542" i="4" s="1"/>
  <c r="W542" i="4"/>
  <c r="Z541" i="4"/>
  <c r="AA541" i="4" s="1"/>
  <c r="W541" i="4"/>
  <c r="Z540" i="4"/>
  <c r="AA540" i="4" s="1"/>
  <c r="W540" i="4"/>
  <c r="Z539" i="4"/>
  <c r="AA539" i="4" s="1"/>
  <c r="W539" i="4"/>
  <c r="Z538" i="4"/>
  <c r="AA538" i="4" s="1"/>
  <c r="W538" i="4"/>
  <c r="Z537" i="4"/>
  <c r="AA537" i="4" s="1"/>
  <c r="W537" i="4"/>
  <c r="Z536" i="4"/>
  <c r="AA536" i="4" s="1"/>
  <c r="W536" i="4"/>
  <c r="Z535" i="4"/>
  <c r="AA535" i="4" s="1"/>
  <c r="W535" i="4"/>
  <c r="Z534" i="4"/>
  <c r="AA534" i="4" s="1"/>
  <c r="W534" i="4"/>
  <c r="Z533" i="4"/>
  <c r="AA533" i="4" s="1"/>
  <c r="W533" i="4"/>
  <c r="Z532" i="4"/>
  <c r="AA532" i="4" s="1"/>
  <c r="W532" i="4"/>
  <c r="Z531" i="4"/>
  <c r="AA531" i="4" s="1"/>
  <c r="W531" i="4"/>
  <c r="Z530" i="4"/>
  <c r="AA530" i="4" s="1"/>
  <c r="W530" i="4"/>
  <c r="Z529" i="4"/>
  <c r="AA529" i="4" s="1"/>
  <c r="W529" i="4"/>
  <c r="Z528" i="4"/>
  <c r="AA528" i="4" s="1"/>
  <c r="W528" i="4"/>
  <c r="Z527" i="4"/>
  <c r="AA527" i="4" s="1"/>
  <c r="W527" i="4"/>
  <c r="Z526" i="4"/>
  <c r="AA526" i="4" s="1"/>
  <c r="W526" i="4"/>
  <c r="Z525" i="4"/>
  <c r="AA525" i="4" s="1"/>
  <c r="W525" i="4"/>
  <c r="Z524" i="4"/>
  <c r="AA524" i="4" s="1"/>
  <c r="W524" i="4"/>
  <c r="Z523" i="4"/>
  <c r="AA523" i="4" s="1"/>
  <c r="W523" i="4"/>
  <c r="Z522" i="4"/>
  <c r="AA522" i="4" s="1"/>
  <c r="W522" i="4"/>
  <c r="Z521" i="4"/>
  <c r="AA521" i="4" s="1"/>
  <c r="W521" i="4"/>
  <c r="Z520" i="4"/>
  <c r="AA520" i="4" s="1"/>
  <c r="W520" i="4"/>
  <c r="Z519" i="4"/>
  <c r="AA519" i="4" s="1"/>
  <c r="W519" i="4"/>
  <c r="Z518" i="4"/>
  <c r="AA518" i="4" s="1"/>
  <c r="W518" i="4"/>
  <c r="Z517" i="4"/>
  <c r="AA517" i="4" s="1"/>
  <c r="W517" i="4"/>
  <c r="Z516" i="4"/>
  <c r="AA516" i="4" s="1"/>
  <c r="W516" i="4"/>
  <c r="Z515" i="4"/>
  <c r="AA515" i="4" s="1"/>
  <c r="W515" i="4"/>
  <c r="Z514" i="4"/>
  <c r="AA514" i="4" s="1"/>
  <c r="W514" i="4"/>
  <c r="Z513" i="4"/>
  <c r="AA513" i="4" s="1"/>
  <c r="W513" i="4"/>
  <c r="Z512" i="4"/>
  <c r="AA512" i="4" s="1"/>
  <c r="W512" i="4"/>
  <c r="Z511" i="4"/>
  <c r="AA511" i="4" s="1"/>
  <c r="W511" i="4"/>
  <c r="Z510" i="4"/>
  <c r="AA510" i="4" s="1"/>
  <c r="W510" i="4"/>
  <c r="Z509" i="4"/>
  <c r="AA509" i="4" s="1"/>
  <c r="W509" i="4"/>
  <c r="Z508" i="4"/>
  <c r="AA508" i="4" s="1"/>
  <c r="W508" i="4"/>
  <c r="Z507" i="4"/>
  <c r="AA507" i="4" s="1"/>
  <c r="W507" i="4"/>
  <c r="Z506" i="4"/>
  <c r="AA506" i="4" s="1"/>
  <c r="W506" i="4"/>
  <c r="Z505" i="4"/>
  <c r="AA505" i="4" s="1"/>
  <c r="W505" i="4"/>
  <c r="Z504" i="4"/>
  <c r="AA504" i="4" s="1"/>
  <c r="W504" i="4"/>
  <c r="Z503" i="4"/>
  <c r="AA503" i="4" s="1"/>
  <c r="W503" i="4"/>
  <c r="Z502" i="4"/>
  <c r="AA502" i="4" s="1"/>
  <c r="W502" i="4"/>
  <c r="Z501" i="4"/>
  <c r="AA501" i="4" s="1"/>
  <c r="W501" i="4"/>
  <c r="Z500" i="4"/>
  <c r="AA500" i="4" s="1"/>
  <c r="W500" i="4"/>
  <c r="Z499" i="4"/>
  <c r="AA499" i="4" s="1"/>
  <c r="W499" i="4"/>
  <c r="Z498" i="4"/>
  <c r="AA498" i="4" s="1"/>
  <c r="W498" i="4"/>
  <c r="Z497" i="4"/>
  <c r="AA497" i="4" s="1"/>
  <c r="W497" i="4"/>
  <c r="Z496" i="4"/>
  <c r="AA496" i="4" s="1"/>
  <c r="W496" i="4"/>
  <c r="Z495" i="4"/>
  <c r="AA495" i="4" s="1"/>
  <c r="W495" i="4"/>
  <c r="Z494" i="4"/>
  <c r="AA494" i="4" s="1"/>
  <c r="W494" i="4"/>
  <c r="Z493" i="4"/>
  <c r="AA493" i="4" s="1"/>
  <c r="W493" i="4"/>
  <c r="Z492" i="4"/>
  <c r="AA492" i="4" s="1"/>
  <c r="W492" i="4"/>
  <c r="Z491" i="4"/>
  <c r="AA491" i="4" s="1"/>
  <c r="W491" i="4"/>
  <c r="Z490" i="4"/>
  <c r="AA490" i="4" s="1"/>
  <c r="W490" i="4"/>
  <c r="Z489" i="4"/>
  <c r="AA489" i="4" s="1"/>
  <c r="W489" i="4"/>
  <c r="Z488" i="4"/>
  <c r="AA488" i="4" s="1"/>
  <c r="W488" i="4"/>
  <c r="Z487" i="4"/>
  <c r="AA487" i="4" s="1"/>
  <c r="W487" i="4"/>
  <c r="Z486" i="4"/>
  <c r="AA486" i="4" s="1"/>
  <c r="W486" i="4"/>
  <c r="Z485" i="4"/>
  <c r="AA485" i="4" s="1"/>
  <c r="W485" i="4"/>
  <c r="Z484" i="4"/>
  <c r="AA484" i="4" s="1"/>
  <c r="W484" i="4"/>
  <c r="Z483" i="4"/>
  <c r="AA483" i="4" s="1"/>
  <c r="W483" i="4"/>
  <c r="Z482" i="4"/>
  <c r="AA482" i="4" s="1"/>
  <c r="W482" i="4"/>
  <c r="Z481" i="4"/>
  <c r="AA481" i="4" s="1"/>
  <c r="W481" i="4"/>
  <c r="Z480" i="4"/>
  <c r="AA480" i="4" s="1"/>
  <c r="W480" i="4"/>
  <c r="Z479" i="4"/>
  <c r="AA479" i="4" s="1"/>
  <c r="W479" i="4"/>
  <c r="Z478" i="4"/>
  <c r="AA478" i="4" s="1"/>
  <c r="W478" i="4"/>
  <c r="Z477" i="4"/>
  <c r="AA477" i="4" s="1"/>
  <c r="W477" i="4"/>
  <c r="Z476" i="4"/>
  <c r="AA476" i="4" s="1"/>
  <c r="W476" i="4"/>
  <c r="Z475" i="4"/>
  <c r="AA475" i="4" s="1"/>
  <c r="W475" i="4"/>
  <c r="Z474" i="4"/>
  <c r="AA474" i="4" s="1"/>
  <c r="W474" i="4"/>
  <c r="Z473" i="4"/>
  <c r="AA473" i="4" s="1"/>
  <c r="W473" i="4"/>
  <c r="Z472" i="4"/>
  <c r="AA472" i="4" s="1"/>
  <c r="W472" i="4"/>
  <c r="Z471" i="4"/>
  <c r="AA471" i="4" s="1"/>
  <c r="W471" i="4"/>
  <c r="Z470" i="4"/>
  <c r="AA470" i="4" s="1"/>
  <c r="W470" i="4"/>
  <c r="Z469" i="4"/>
  <c r="AA469" i="4" s="1"/>
  <c r="W469" i="4"/>
  <c r="Z468" i="4"/>
  <c r="AA468" i="4" s="1"/>
  <c r="W468" i="4"/>
  <c r="Z467" i="4"/>
  <c r="AA467" i="4" s="1"/>
  <c r="W467" i="4"/>
  <c r="Z466" i="4"/>
  <c r="AA466" i="4" s="1"/>
  <c r="W466" i="4"/>
  <c r="Z465" i="4"/>
  <c r="AA465" i="4" s="1"/>
  <c r="W465" i="4"/>
  <c r="Z464" i="4"/>
  <c r="AA464" i="4" s="1"/>
  <c r="W464" i="4"/>
  <c r="Z463" i="4"/>
  <c r="AA463" i="4" s="1"/>
  <c r="W463" i="4"/>
  <c r="Z462" i="4"/>
  <c r="AA462" i="4" s="1"/>
  <c r="W462" i="4"/>
  <c r="Z461" i="4"/>
  <c r="AA461" i="4" s="1"/>
  <c r="W461" i="4"/>
  <c r="Z460" i="4"/>
  <c r="AA460" i="4" s="1"/>
  <c r="W460" i="4"/>
  <c r="Z459" i="4"/>
  <c r="AA459" i="4" s="1"/>
  <c r="W459" i="4"/>
  <c r="Z458" i="4"/>
  <c r="AA458" i="4" s="1"/>
  <c r="W458" i="4"/>
  <c r="Z457" i="4"/>
  <c r="AA457" i="4" s="1"/>
  <c r="W457" i="4"/>
  <c r="Z456" i="4"/>
  <c r="AA456" i="4" s="1"/>
  <c r="W456" i="4"/>
  <c r="Z455" i="4"/>
  <c r="AA455" i="4" s="1"/>
  <c r="W455" i="4"/>
  <c r="Z454" i="4"/>
  <c r="AA454" i="4" s="1"/>
  <c r="W454" i="4"/>
  <c r="Z453" i="4"/>
  <c r="AA453" i="4" s="1"/>
  <c r="W453" i="4"/>
  <c r="Z452" i="4"/>
  <c r="AA452" i="4" s="1"/>
  <c r="W452" i="4"/>
  <c r="Z451" i="4"/>
  <c r="AA451" i="4" s="1"/>
  <c r="W451" i="4"/>
  <c r="Z450" i="4"/>
  <c r="AA450" i="4" s="1"/>
  <c r="W450" i="4"/>
  <c r="Z449" i="4"/>
  <c r="AA449" i="4" s="1"/>
  <c r="W449" i="4"/>
  <c r="Z448" i="4"/>
  <c r="AA448" i="4" s="1"/>
  <c r="W448" i="4"/>
  <c r="Z447" i="4"/>
  <c r="AA447" i="4" s="1"/>
  <c r="W447" i="4"/>
  <c r="Z446" i="4"/>
  <c r="AA446" i="4" s="1"/>
  <c r="W446" i="4"/>
  <c r="Z445" i="4"/>
  <c r="AA445" i="4" s="1"/>
  <c r="W445" i="4"/>
  <c r="Z444" i="4"/>
  <c r="AA444" i="4" s="1"/>
  <c r="W444" i="4"/>
  <c r="Z443" i="4"/>
  <c r="AA443" i="4" s="1"/>
  <c r="W443" i="4"/>
  <c r="Z442" i="4"/>
  <c r="AA442" i="4" s="1"/>
  <c r="W442" i="4"/>
  <c r="Z441" i="4"/>
  <c r="AA441" i="4" s="1"/>
  <c r="W441" i="4"/>
  <c r="Z440" i="4"/>
  <c r="AA440" i="4" s="1"/>
  <c r="W440" i="4"/>
  <c r="Z439" i="4"/>
  <c r="AA439" i="4" s="1"/>
  <c r="W439" i="4"/>
  <c r="Z438" i="4"/>
  <c r="AA438" i="4" s="1"/>
  <c r="W438" i="4"/>
  <c r="Z437" i="4"/>
  <c r="AA437" i="4" s="1"/>
  <c r="W437" i="4"/>
  <c r="Z436" i="4"/>
  <c r="AA436" i="4" s="1"/>
  <c r="W436" i="4"/>
  <c r="Z435" i="4"/>
  <c r="AA435" i="4" s="1"/>
  <c r="W435" i="4"/>
  <c r="Z434" i="4"/>
  <c r="AA434" i="4" s="1"/>
  <c r="W434" i="4"/>
  <c r="Z433" i="4"/>
  <c r="AA433" i="4" s="1"/>
  <c r="W433" i="4"/>
  <c r="Z432" i="4"/>
  <c r="AA432" i="4" s="1"/>
  <c r="W432" i="4"/>
  <c r="Z431" i="4"/>
  <c r="AA431" i="4" s="1"/>
  <c r="W431" i="4"/>
  <c r="Z430" i="4"/>
  <c r="AA430" i="4" s="1"/>
  <c r="W430" i="4"/>
  <c r="Z429" i="4"/>
  <c r="AA429" i="4" s="1"/>
  <c r="W429" i="4"/>
  <c r="Z428" i="4"/>
  <c r="AA428" i="4" s="1"/>
  <c r="W428" i="4"/>
  <c r="Z427" i="4"/>
  <c r="AA427" i="4" s="1"/>
  <c r="W427" i="4"/>
  <c r="Z426" i="4"/>
  <c r="AA426" i="4" s="1"/>
  <c r="W426" i="4"/>
  <c r="Z425" i="4"/>
  <c r="AA425" i="4" s="1"/>
  <c r="W425" i="4"/>
  <c r="Z424" i="4"/>
  <c r="AA424" i="4" s="1"/>
  <c r="W424" i="4"/>
  <c r="Z423" i="4"/>
  <c r="AA423" i="4" s="1"/>
  <c r="W423" i="4"/>
  <c r="Z422" i="4"/>
  <c r="AA422" i="4" s="1"/>
  <c r="W422" i="4"/>
  <c r="Z421" i="4"/>
  <c r="AA421" i="4" s="1"/>
  <c r="W421" i="4"/>
  <c r="Z420" i="4"/>
  <c r="AA420" i="4" s="1"/>
  <c r="W420" i="4"/>
  <c r="Z419" i="4"/>
  <c r="AA419" i="4" s="1"/>
  <c r="W419" i="4"/>
  <c r="Z418" i="4"/>
  <c r="AA418" i="4" s="1"/>
  <c r="W418" i="4"/>
  <c r="Z417" i="4"/>
  <c r="AA417" i="4" s="1"/>
  <c r="W417" i="4"/>
  <c r="Z416" i="4"/>
  <c r="AA416" i="4" s="1"/>
  <c r="W416" i="4"/>
  <c r="Z415" i="4"/>
  <c r="AA415" i="4" s="1"/>
  <c r="W415" i="4"/>
  <c r="Z414" i="4"/>
  <c r="AA414" i="4" s="1"/>
  <c r="W414" i="4"/>
  <c r="Z413" i="4"/>
  <c r="AA413" i="4" s="1"/>
  <c r="W413" i="4"/>
  <c r="Z412" i="4"/>
  <c r="AA412" i="4" s="1"/>
  <c r="W412" i="4"/>
  <c r="Z411" i="4"/>
  <c r="AA411" i="4" s="1"/>
  <c r="W411" i="4"/>
  <c r="Z410" i="4"/>
  <c r="AA410" i="4" s="1"/>
  <c r="W410" i="4"/>
  <c r="Z409" i="4"/>
  <c r="AA409" i="4" s="1"/>
  <c r="W409" i="4"/>
  <c r="Z408" i="4"/>
  <c r="AA408" i="4" s="1"/>
  <c r="W408" i="4"/>
  <c r="Z407" i="4"/>
  <c r="AA407" i="4" s="1"/>
  <c r="W407" i="4"/>
  <c r="Z406" i="4"/>
  <c r="AA406" i="4" s="1"/>
  <c r="W406" i="4"/>
  <c r="Z405" i="4"/>
  <c r="AA405" i="4" s="1"/>
  <c r="W405" i="4"/>
  <c r="Z404" i="4"/>
  <c r="AA404" i="4" s="1"/>
  <c r="W404" i="4"/>
  <c r="Z403" i="4"/>
  <c r="AA403" i="4" s="1"/>
  <c r="W403" i="4"/>
  <c r="Z402" i="4"/>
  <c r="AA402" i="4" s="1"/>
  <c r="W402" i="4"/>
  <c r="Z401" i="4"/>
  <c r="AA401" i="4" s="1"/>
  <c r="W401" i="4"/>
  <c r="Z400" i="4"/>
  <c r="AA400" i="4" s="1"/>
  <c r="W400" i="4"/>
  <c r="Z399" i="4"/>
  <c r="AA399" i="4" s="1"/>
  <c r="W399" i="4"/>
  <c r="Z398" i="4"/>
  <c r="AA398" i="4" s="1"/>
  <c r="W398" i="4"/>
  <c r="Z397" i="4"/>
  <c r="AA397" i="4" s="1"/>
  <c r="W397" i="4"/>
  <c r="Z396" i="4"/>
  <c r="AA396" i="4" s="1"/>
  <c r="W396" i="4"/>
  <c r="Z395" i="4"/>
  <c r="AA395" i="4" s="1"/>
  <c r="W395" i="4"/>
  <c r="Z394" i="4"/>
  <c r="AA394" i="4" s="1"/>
  <c r="W394" i="4"/>
  <c r="Z393" i="4"/>
  <c r="AA393" i="4" s="1"/>
  <c r="W393" i="4"/>
  <c r="Z392" i="4"/>
  <c r="AA392" i="4" s="1"/>
  <c r="W392" i="4"/>
  <c r="Z391" i="4"/>
  <c r="AA391" i="4" s="1"/>
  <c r="W391" i="4"/>
  <c r="Z390" i="4"/>
  <c r="AA390" i="4" s="1"/>
  <c r="W390" i="4"/>
  <c r="Z389" i="4"/>
  <c r="AA389" i="4" s="1"/>
  <c r="W389" i="4"/>
  <c r="Z388" i="4"/>
  <c r="AA388" i="4" s="1"/>
  <c r="W388" i="4"/>
  <c r="Z387" i="4"/>
  <c r="AA387" i="4" s="1"/>
  <c r="W387" i="4"/>
  <c r="Z386" i="4"/>
  <c r="AA386" i="4" s="1"/>
  <c r="W386" i="4"/>
  <c r="Z385" i="4"/>
  <c r="AA385" i="4" s="1"/>
  <c r="W385" i="4"/>
  <c r="Z384" i="4"/>
  <c r="AA384" i="4" s="1"/>
  <c r="W384" i="4"/>
  <c r="Z383" i="4"/>
  <c r="AA383" i="4" s="1"/>
  <c r="W383" i="4"/>
  <c r="Z382" i="4"/>
  <c r="AA382" i="4" s="1"/>
  <c r="W382" i="4"/>
  <c r="Z381" i="4"/>
  <c r="AA381" i="4" s="1"/>
  <c r="W381" i="4"/>
  <c r="Z380" i="4"/>
  <c r="AA380" i="4" s="1"/>
  <c r="W380" i="4"/>
  <c r="Z379" i="4"/>
  <c r="AA379" i="4" s="1"/>
  <c r="W379" i="4"/>
  <c r="Z378" i="4"/>
  <c r="AA378" i="4" s="1"/>
  <c r="W378" i="4"/>
  <c r="Z377" i="4"/>
  <c r="AA377" i="4" s="1"/>
  <c r="W377" i="4"/>
  <c r="Z376" i="4"/>
  <c r="AA376" i="4" s="1"/>
  <c r="W376" i="4"/>
  <c r="Z375" i="4"/>
  <c r="AA375" i="4" s="1"/>
  <c r="W375" i="4"/>
  <c r="Z374" i="4"/>
  <c r="AA374" i="4" s="1"/>
  <c r="W374" i="4"/>
  <c r="Z373" i="4"/>
  <c r="AA373" i="4" s="1"/>
  <c r="W373" i="4"/>
  <c r="Z372" i="4"/>
  <c r="AA372" i="4" s="1"/>
  <c r="W372" i="4"/>
  <c r="Z371" i="4"/>
  <c r="AA371" i="4" s="1"/>
  <c r="W371" i="4"/>
  <c r="Z370" i="4"/>
  <c r="AA370" i="4" s="1"/>
  <c r="W370" i="4"/>
  <c r="Z369" i="4"/>
  <c r="AA369" i="4" s="1"/>
  <c r="W369" i="4"/>
  <c r="Z368" i="4"/>
  <c r="AA368" i="4" s="1"/>
  <c r="W368" i="4"/>
  <c r="Z367" i="4"/>
  <c r="AA367" i="4" s="1"/>
  <c r="W367" i="4"/>
  <c r="Z366" i="4"/>
  <c r="AA366" i="4" s="1"/>
  <c r="W366" i="4"/>
  <c r="Z365" i="4"/>
  <c r="AA365" i="4" s="1"/>
  <c r="W365" i="4"/>
  <c r="Z364" i="4"/>
  <c r="AA364" i="4" s="1"/>
  <c r="W364" i="4"/>
  <c r="Z363" i="4"/>
  <c r="AA363" i="4" s="1"/>
  <c r="W363" i="4"/>
  <c r="Z362" i="4"/>
  <c r="AA362" i="4" s="1"/>
  <c r="W362" i="4"/>
  <c r="Z361" i="4"/>
  <c r="AA361" i="4" s="1"/>
  <c r="W361" i="4"/>
  <c r="Z360" i="4"/>
  <c r="AA360" i="4" s="1"/>
  <c r="W360" i="4"/>
  <c r="Z359" i="4"/>
  <c r="AA359" i="4" s="1"/>
  <c r="W359" i="4"/>
  <c r="Z358" i="4"/>
  <c r="AA358" i="4" s="1"/>
  <c r="W358" i="4"/>
  <c r="Z357" i="4"/>
  <c r="AA357" i="4" s="1"/>
  <c r="W357" i="4"/>
  <c r="Z356" i="4"/>
  <c r="AA356" i="4" s="1"/>
  <c r="W356" i="4"/>
  <c r="Z355" i="4"/>
  <c r="AA355" i="4" s="1"/>
  <c r="W355" i="4"/>
  <c r="Z354" i="4"/>
  <c r="AA354" i="4" s="1"/>
  <c r="W354" i="4"/>
  <c r="Z353" i="4"/>
  <c r="AA353" i="4" s="1"/>
  <c r="W353" i="4"/>
  <c r="Z352" i="4"/>
  <c r="AA352" i="4" s="1"/>
  <c r="W352" i="4"/>
  <c r="Z351" i="4"/>
  <c r="AA351" i="4" s="1"/>
  <c r="W351" i="4"/>
  <c r="Z350" i="4"/>
  <c r="AA350" i="4" s="1"/>
  <c r="W350" i="4"/>
  <c r="Z349" i="4"/>
  <c r="AA349" i="4" s="1"/>
  <c r="W349" i="4"/>
  <c r="Z348" i="4"/>
  <c r="AA348" i="4" s="1"/>
  <c r="W348" i="4"/>
  <c r="Z347" i="4"/>
  <c r="AA347" i="4" s="1"/>
  <c r="W347" i="4"/>
  <c r="Z346" i="4"/>
  <c r="AA346" i="4" s="1"/>
  <c r="W346" i="4"/>
  <c r="Z345" i="4"/>
  <c r="AA345" i="4" s="1"/>
  <c r="W345" i="4"/>
  <c r="Z344" i="4"/>
  <c r="AA344" i="4" s="1"/>
  <c r="W344" i="4"/>
  <c r="Z343" i="4"/>
  <c r="AA343" i="4" s="1"/>
  <c r="W343" i="4"/>
  <c r="Z342" i="4"/>
  <c r="AA342" i="4" s="1"/>
  <c r="W342" i="4"/>
  <c r="Z341" i="4"/>
  <c r="AA341" i="4" s="1"/>
  <c r="W341" i="4"/>
  <c r="Z340" i="4"/>
  <c r="AA340" i="4" s="1"/>
  <c r="W340" i="4"/>
  <c r="Z339" i="4"/>
  <c r="AA339" i="4" s="1"/>
  <c r="W339" i="4"/>
  <c r="Z338" i="4"/>
  <c r="AA338" i="4" s="1"/>
  <c r="W338" i="4"/>
  <c r="Z337" i="4"/>
  <c r="AA337" i="4" s="1"/>
  <c r="W337" i="4"/>
  <c r="Z336" i="4"/>
  <c r="AA336" i="4" s="1"/>
  <c r="W336" i="4"/>
  <c r="AA335" i="4"/>
  <c r="W335" i="4"/>
  <c r="Z334" i="4"/>
  <c r="AA334" i="4" s="1"/>
  <c r="Z331" i="4"/>
  <c r="AA331" i="4" s="1"/>
  <c r="Z330" i="4"/>
  <c r="AA330" i="4" s="1"/>
  <c r="W330" i="4"/>
  <c r="Z329" i="4"/>
  <c r="AA329" i="4" s="1"/>
  <c r="W329" i="4"/>
  <c r="Z328" i="4"/>
  <c r="AA328" i="4" s="1"/>
  <c r="W328" i="4"/>
  <c r="Z327" i="4"/>
  <c r="AA327" i="4" s="1"/>
  <c r="W327" i="4"/>
  <c r="Z326" i="4"/>
  <c r="AA326" i="4" s="1"/>
  <c r="W326" i="4"/>
  <c r="Z325" i="4"/>
  <c r="AA325" i="4" s="1"/>
  <c r="W325" i="4"/>
  <c r="Z324" i="4"/>
  <c r="AA324" i="4" s="1"/>
  <c r="W324" i="4"/>
  <c r="Z323" i="4"/>
  <c r="AA323" i="4" s="1"/>
  <c r="W323" i="4"/>
  <c r="Z322" i="4"/>
  <c r="AA322" i="4" s="1"/>
  <c r="W322" i="4"/>
  <c r="Z321" i="4"/>
  <c r="AA321" i="4" s="1"/>
  <c r="W321" i="4"/>
  <c r="Z320" i="4"/>
  <c r="AA320" i="4" s="1"/>
  <c r="W320" i="4"/>
  <c r="Z319" i="4"/>
  <c r="AA319" i="4" s="1"/>
  <c r="W319" i="4"/>
  <c r="Z318" i="4"/>
  <c r="AA318" i="4" s="1"/>
  <c r="W318" i="4"/>
  <c r="Z317" i="4"/>
  <c r="AA317" i="4" s="1"/>
  <c r="W317" i="4"/>
  <c r="Z316" i="4"/>
  <c r="AA316" i="4" s="1"/>
  <c r="W316" i="4"/>
  <c r="Z315" i="4"/>
  <c r="AA315" i="4" s="1"/>
  <c r="W315" i="4"/>
  <c r="Z314" i="4"/>
  <c r="AA314" i="4" s="1"/>
  <c r="W314" i="4"/>
  <c r="Z313" i="4"/>
  <c r="AA313" i="4" s="1"/>
  <c r="W313" i="4"/>
  <c r="Z312" i="4"/>
  <c r="AA312" i="4" s="1"/>
  <c r="W312" i="4"/>
  <c r="Z311" i="4"/>
  <c r="AA311" i="4" s="1"/>
  <c r="W311" i="4"/>
  <c r="Z310" i="4"/>
  <c r="AA310" i="4"/>
  <c r="W310" i="4"/>
  <c r="Z309" i="4"/>
  <c r="AA309" i="4" s="1"/>
  <c r="W309" i="4"/>
  <c r="Z308" i="4"/>
  <c r="AA308" i="4" s="1"/>
  <c r="W308" i="4"/>
  <c r="Z307" i="4"/>
  <c r="AA307" i="4" s="1"/>
  <c r="W307" i="4"/>
  <c r="Z306" i="4"/>
  <c r="AA306" i="4" s="1"/>
  <c r="W306" i="4"/>
  <c r="Z305" i="4"/>
  <c r="AA305" i="4" s="1"/>
  <c r="W305" i="4"/>
  <c r="Z304" i="4"/>
  <c r="AA304" i="4"/>
  <c r="W304" i="4"/>
  <c r="Z303" i="4"/>
  <c r="AA303" i="4" s="1"/>
  <c r="W303" i="4"/>
  <c r="Z302" i="4"/>
  <c r="AA302" i="4" s="1"/>
  <c r="W302" i="4"/>
  <c r="Z300" i="4"/>
  <c r="AA300" i="4" s="1"/>
  <c r="W300" i="4"/>
  <c r="Z299" i="4"/>
  <c r="AA299" i="4"/>
  <c r="W299" i="4"/>
  <c r="Z298" i="4"/>
  <c r="AA298" i="4"/>
  <c r="W298" i="4"/>
  <c r="Z297" i="4"/>
  <c r="AA297" i="4"/>
  <c r="W297" i="4"/>
  <c r="Z296" i="4"/>
  <c r="AA296" i="4" s="1"/>
  <c r="W296" i="4"/>
  <c r="Z295" i="4"/>
  <c r="AA295" i="4" s="1"/>
  <c r="W295" i="4"/>
  <c r="Z285" i="4"/>
  <c r="AA285" i="4"/>
  <c r="W285" i="4"/>
  <c r="Z284" i="4"/>
  <c r="AA284" i="4"/>
  <c r="W284" i="4"/>
  <c r="Z283" i="4"/>
  <c r="AA283" i="4"/>
  <c r="W283" i="4"/>
  <c r="Z282" i="4"/>
  <c r="AA282" i="4"/>
  <c r="W282" i="4"/>
  <c r="Z281" i="4"/>
  <c r="AA281" i="4"/>
  <c r="W281" i="4"/>
  <c r="F281" i="4"/>
  <c r="Z280" i="4"/>
  <c r="AA280" i="4" s="1"/>
  <c r="W280" i="4"/>
  <c r="Z279" i="4"/>
  <c r="AA279" i="4" s="1"/>
  <c r="W279" i="4"/>
  <c r="Z278" i="4"/>
  <c r="W278" i="4"/>
  <c r="Z277" i="4"/>
  <c r="W277" i="4"/>
  <c r="Z276" i="4"/>
  <c r="AA276" i="4" s="1"/>
  <c r="W276" i="4"/>
  <c r="Z275" i="4"/>
  <c r="AA275" i="4" s="1"/>
  <c r="W275" i="4"/>
  <c r="Z274" i="4"/>
  <c r="AA274" i="4" s="1"/>
  <c r="W274" i="4"/>
  <c r="W273" i="4"/>
  <c r="Z272" i="4"/>
  <c r="W272" i="4"/>
  <c r="Z271" i="4"/>
  <c r="W271" i="4"/>
  <c r="Z270" i="4"/>
  <c r="W270" i="4"/>
  <c r="Z269" i="4"/>
  <c r="AA269" i="4" s="1"/>
  <c r="W269" i="4"/>
  <c r="Z268" i="4"/>
  <c r="AA268" i="4" s="1"/>
  <c r="W268" i="4"/>
  <c r="Z267" i="4"/>
  <c r="W267" i="4"/>
  <c r="Z266" i="4"/>
  <c r="AA266" i="4" s="1"/>
  <c r="W266" i="4"/>
  <c r="Z265" i="4"/>
  <c r="AA265" i="4"/>
  <c r="W265" i="4"/>
  <c r="W264" i="4"/>
  <c r="Z263" i="4"/>
  <c r="AA263" i="4" s="1"/>
  <c r="W263" i="4"/>
  <c r="Z262" i="4"/>
  <c r="W262" i="4"/>
  <c r="Z261" i="4"/>
  <c r="W261" i="4"/>
  <c r="Z260" i="4"/>
  <c r="W260" i="4"/>
  <c r="W259" i="4"/>
  <c r="Z258" i="4"/>
  <c r="W258" i="4"/>
  <c r="Z257" i="4"/>
  <c r="AA257" i="4" s="1"/>
  <c r="W257" i="4"/>
  <c r="Z256" i="4"/>
  <c r="W256" i="4"/>
  <c r="Z255" i="4"/>
  <c r="AA255" i="4" s="1"/>
  <c r="W255" i="4"/>
  <c r="W254" i="4"/>
  <c r="Z253" i="4"/>
  <c r="W253" i="4"/>
  <c r="Z252" i="4"/>
  <c r="W252" i="4"/>
  <c r="Z251" i="4"/>
  <c r="W251" i="4"/>
  <c r="Z250" i="4"/>
  <c r="AA250" i="4" s="1"/>
  <c r="W250" i="4"/>
  <c r="Z249" i="4"/>
  <c r="W249" i="4"/>
  <c r="Z248" i="4"/>
  <c r="W248" i="4"/>
  <c r="W247" i="4"/>
  <c r="W246" i="4"/>
  <c r="W245" i="4"/>
  <c r="W244" i="4"/>
  <c r="W243" i="4"/>
  <c r="W242" i="4"/>
  <c r="W241" i="4"/>
  <c r="W240" i="4"/>
  <c r="W239" i="4"/>
  <c r="W238" i="4"/>
  <c r="Z237" i="4"/>
  <c r="AA237" i="4" s="1"/>
  <c r="W237" i="4"/>
  <c r="Z236" i="4"/>
  <c r="W236" i="4"/>
  <c r="Z235" i="4"/>
  <c r="AA235" i="4" s="1"/>
  <c r="W235" i="4"/>
  <c r="Z234" i="4"/>
  <c r="AA234" i="4" s="1"/>
  <c r="W234" i="4"/>
  <c r="Z233" i="4"/>
  <c r="AA233" i="4" s="1"/>
  <c r="W233" i="4"/>
  <c r="Z232" i="4"/>
  <c r="AA232" i="4" s="1"/>
  <c r="W232" i="4"/>
  <c r="W231" i="4"/>
  <c r="Z230" i="4"/>
  <c r="AA230" i="4" s="1"/>
  <c r="W230" i="4"/>
  <c r="W229" i="4"/>
  <c r="Z228" i="4"/>
  <c r="W228" i="4"/>
  <c r="Z227" i="4"/>
  <c r="W227" i="4"/>
  <c r="Z226" i="4"/>
  <c r="AA226" i="4" s="1"/>
  <c r="W226" i="4"/>
  <c r="Z225" i="4"/>
  <c r="AA225" i="4" s="1"/>
  <c r="W225" i="4"/>
  <c r="W224" i="4"/>
  <c r="W223" i="4"/>
  <c r="W222" i="4"/>
  <c r="W221" i="4"/>
  <c r="W220" i="4"/>
  <c r="Z219" i="4"/>
  <c r="AA219" i="4" s="1"/>
  <c r="W219" i="4"/>
  <c r="W218" i="4"/>
  <c r="Z217" i="4"/>
  <c r="AA217" i="4" s="1"/>
  <c r="W217" i="4"/>
  <c r="Z216" i="4"/>
  <c r="AA216" i="4" s="1"/>
  <c r="W216" i="4"/>
  <c r="W215" i="4"/>
  <c r="W214" i="4"/>
  <c r="W213" i="4"/>
  <c r="Z212" i="4"/>
  <c r="AA212" i="4" s="1"/>
  <c r="W212" i="4"/>
  <c r="Z211" i="4"/>
  <c r="AA211" i="4" s="1"/>
  <c r="W211" i="4"/>
  <c r="Z210" i="4"/>
  <c r="AA210" i="4" s="1"/>
  <c r="W210" i="4"/>
  <c r="Z209" i="4"/>
  <c r="AA209" i="4" s="1"/>
  <c r="W209" i="4"/>
  <c r="W208" i="4"/>
  <c r="W207" i="4"/>
  <c r="Z206" i="4"/>
  <c r="AA206" i="4"/>
  <c r="W206" i="4"/>
  <c r="W205" i="4"/>
  <c r="W204" i="4"/>
  <c r="W203" i="4"/>
  <c r="W202" i="4"/>
  <c r="W201" i="4"/>
  <c r="W200" i="4"/>
  <c r="Z199" i="4"/>
  <c r="AA199" i="4" s="1"/>
  <c r="W199" i="4"/>
  <c r="W198" i="4"/>
  <c r="W197" i="4"/>
  <c r="W196" i="4"/>
  <c r="W195" i="4"/>
  <c r="W194" i="4"/>
  <c r="W193" i="4"/>
  <c r="W192" i="4"/>
  <c r="AA191" i="4"/>
  <c r="Z183" i="4"/>
  <c r="W183" i="4"/>
  <c r="AA178" i="4"/>
  <c r="AA176" i="4"/>
  <c r="AA175" i="4"/>
  <c r="AA174" i="4"/>
  <c r="AA173" i="4"/>
  <c r="AA172" i="4"/>
  <c r="AA171" i="4"/>
  <c r="AA170" i="4"/>
  <c r="AA169" i="4"/>
  <c r="AA168" i="4"/>
  <c r="AA167" i="4"/>
  <c r="AA166" i="4"/>
  <c r="AA165" i="4"/>
  <c r="AA164" i="4"/>
  <c r="AA163" i="4"/>
  <c r="AA162" i="4"/>
  <c r="AA161" i="4"/>
  <c r="AA160" i="4"/>
  <c r="AA159" i="4"/>
  <c r="AA158" i="4"/>
  <c r="AA157" i="4"/>
  <c r="AA156" i="4"/>
  <c r="AA155" i="4"/>
  <c r="AA154" i="4"/>
  <c r="AA153" i="4"/>
  <c r="AA152" i="4"/>
  <c r="AA151" i="4"/>
  <c r="AA150" i="4"/>
  <c r="AA149" i="4"/>
  <c r="AA148" i="4"/>
  <c r="AA147" i="4"/>
  <c r="AA146" i="4"/>
  <c r="AA145" i="4"/>
  <c r="AA144" i="4"/>
  <c r="AA143" i="4"/>
  <c r="AA142" i="4"/>
  <c r="AA141" i="4"/>
  <c r="AA140" i="4"/>
  <c r="AA139" i="4"/>
  <c r="AA138" i="4"/>
  <c r="AA137" i="4"/>
  <c r="AA136" i="4"/>
  <c r="AA135" i="4"/>
  <c r="AA134" i="4"/>
  <c r="AA133" i="4"/>
  <c r="AA132" i="4"/>
  <c r="AA131" i="4"/>
  <c r="AA130" i="4"/>
  <c r="AA129" i="4"/>
  <c r="AA128" i="4"/>
  <c r="AA127" i="4"/>
  <c r="AA126" i="4"/>
  <c r="AA125" i="4"/>
  <c r="AA124" i="4"/>
  <c r="AA123" i="4"/>
  <c r="AA122" i="4"/>
  <c r="AA121" i="4"/>
  <c r="AA120" i="4"/>
  <c r="AA119" i="4"/>
  <c r="AA118" i="4"/>
  <c r="AA117" i="4"/>
  <c r="AA116" i="4"/>
  <c r="AA115" i="4"/>
  <c r="AA114" i="4"/>
  <c r="AA113" i="4"/>
  <c r="AA112" i="4"/>
  <c r="AA111" i="4"/>
  <c r="AA110" i="4"/>
  <c r="AA109" i="4"/>
  <c r="AA108" i="4"/>
  <c r="AA107" i="4"/>
  <c r="AA106" i="4"/>
  <c r="AA105" i="4"/>
  <c r="AA104" i="4"/>
  <c r="AA103" i="4"/>
  <c r="AA102" i="4"/>
  <c r="AA101" i="4"/>
  <c r="AA100" i="4"/>
  <c r="AA99" i="4"/>
  <c r="AA98" i="4"/>
  <c r="AA97" i="4"/>
  <c r="AA96" i="4"/>
  <c r="AA95" i="4"/>
  <c r="AA94" i="4"/>
  <c r="AA93" i="4"/>
  <c r="AA92" i="4"/>
  <c r="AA91" i="4"/>
  <c r="AA90" i="4"/>
  <c r="AA89" i="4"/>
  <c r="AA88" i="4"/>
  <c r="AA87" i="4"/>
  <c r="AA86" i="4"/>
  <c r="AA85" i="4"/>
  <c r="AA84" i="4"/>
  <c r="AA82" i="4"/>
  <c r="AA81" i="4"/>
  <c r="AA80" i="4"/>
  <c r="AA79" i="4"/>
  <c r="AA78" i="4"/>
  <c r="AA77" i="4"/>
  <c r="AA76" i="4"/>
  <c r="AA75" i="4"/>
  <c r="AA74" i="4"/>
  <c r="AA73" i="4"/>
  <c r="AA72" i="4"/>
  <c r="AA71" i="4"/>
  <c r="AA70" i="4"/>
  <c r="AA69" i="4"/>
  <c r="AA68" i="4"/>
  <c r="AA67" i="4"/>
  <c r="AA66" i="4"/>
  <c r="AA65" i="4"/>
  <c r="AA64" i="4"/>
  <c r="AA63" i="4"/>
  <c r="AA62" i="4"/>
  <c r="AA61" i="4"/>
  <c r="AA60" i="4"/>
  <c r="AA59" i="4"/>
  <c r="AA58" i="4"/>
  <c r="AA57" i="4"/>
  <c r="AA56" i="4"/>
  <c r="AA55" i="4"/>
  <c r="AA54" i="4"/>
  <c r="AA53" i="4"/>
  <c r="AA52" i="4"/>
  <c r="AA51" i="4"/>
  <c r="AA50" i="4"/>
  <c r="AA49" i="4"/>
  <c r="AA48" i="4"/>
  <c r="AA46" i="4"/>
  <c r="AA45" i="4"/>
  <c r="AA44" i="4"/>
  <c r="AA43" i="4"/>
  <c r="AA42" i="4"/>
  <c r="AA41" i="4"/>
  <c r="AA40" i="4"/>
  <c r="AA39" i="4"/>
  <c r="AA38" i="4"/>
  <c r="AA37" i="4"/>
  <c r="AA36" i="4"/>
  <c r="AA35" i="4"/>
  <c r="AA34" i="4"/>
  <c r="AA33" i="4"/>
  <c r="AA32" i="4"/>
  <c r="AA31" i="4"/>
  <c r="AA30" i="4"/>
  <c r="AA29" i="4"/>
  <c r="AA28" i="4"/>
  <c r="AA27" i="4"/>
  <c r="AA26" i="4"/>
  <c r="AA25" i="4"/>
  <c r="AA24" i="4"/>
  <c r="AA23" i="4"/>
  <c r="AA22" i="4"/>
  <c r="AA21" i="4"/>
  <c r="AA20" i="4"/>
  <c r="AA19" i="4"/>
  <c r="AA18" i="4"/>
  <c r="AA17" i="4"/>
  <c r="AA16" i="4"/>
  <c r="AA15" i="4"/>
  <c r="AA14" i="4"/>
  <c r="AA13" i="4"/>
  <c r="AA12" i="4"/>
  <c r="AA11" i="4"/>
  <c r="AA10" i="4"/>
  <c r="AA9" i="4"/>
  <c r="AA8" i="4"/>
  <c r="AA7" i="4"/>
  <c r="AA6" i="4"/>
  <c r="AA5" i="4"/>
  <c r="AA4" i="4"/>
  <c r="AA3" i="4"/>
  <c r="AA2" i="4"/>
  <c r="X982" i="3"/>
  <c r="Y982" i="3" s="1"/>
  <c r="X981" i="3"/>
  <c r="Y981" i="3" s="1"/>
  <c r="X980" i="3"/>
  <c r="Y980" i="3" s="1"/>
  <c r="X979" i="3"/>
  <c r="Y979" i="3" s="1"/>
  <c r="X978" i="3"/>
  <c r="Y978" i="3" s="1"/>
  <c r="X977" i="3"/>
  <c r="Y977" i="3" s="1"/>
  <c r="X976" i="3"/>
  <c r="Y976" i="3" s="1"/>
  <c r="X975" i="3"/>
  <c r="Y975" i="3" s="1"/>
  <c r="X974" i="3"/>
  <c r="Y974" i="3" s="1"/>
  <c r="X973" i="3"/>
  <c r="Y973" i="3" s="1"/>
  <c r="X972" i="3"/>
  <c r="Y972" i="3" s="1"/>
  <c r="X971" i="3"/>
  <c r="Y971" i="3" s="1"/>
  <c r="X970" i="3"/>
  <c r="Y970" i="3" s="1"/>
  <c r="X969" i="3"/>
  <c r="Y969" i="3" s="1"/>
  <c r="X968" i="3"/>
  <c r="Y968" i="3" s="1"/>
  <c r="X967" i="3"/>
  <c r="Y967" i="3" s="1"/>
  <c r="X966" i="3"/>
  <c r="Y966" i="3" s="1"/>
  <c r="X965" i="3"/>
  <c r="Y965" i="3" s="1"/>
  <c r="X964" i="3"/>
  <c r="Y964" i="3" s="1"/>
  <c r="X963" i="3"/>
  <c r="Y963" i="3" s="1"/>
  <c r="X962" i="3"/>
  <c r="Y962" i="3" s="1"/>
  <c r="X961" i="3"/>
  <c r="Y961" i="3" s="1"/>
  <c r="X960" i="3"/>
  <c r="Y960" i="3" s="1"/>
  <c r="X959" i="3"/>
  <c r="Y959" i="3" s="1"/>
  <c r="X958" i="3"/>
  <c r="Y958" i="3" s="1"/>
  <c r="X957" i="3"/>
  <c r="Y957" i="3" s="1"/>
  <c r="X956" i="3"/>
  <c r="Y956" i="3" s="1"/>
  <c r="X955" i="3"/>
  <c r="Y955" i="3" s="1"/>
  <c r="X954" i="3"/>
  <c r="Y954" i="3" s="1"/>
  <c r="X953" i="3"/>
  <c r="Y953" i="3" s="1"/>
  <c r="X952" i="3"/>
  <c r="Y952" i="3" s="1"/>
  <c r="X951" i="3"/>
  <c r="Y951" i="3" s="1"/>
  <c r="X950" i="3"/>
  <c r="Y950" i="3"/>
  <c r="X949" i="3"/>
  <c r="Y949" i="3"/>
  <c r="X948" i="3"/>
  <c r="Y948" i="3"/>
  <c r="X947" i="3"/>
  <c r="Y947" i="3"/>
  <c r="X946" i="3"/>
  <c r="Y946" i="3"/>
  <c r="X945" i="3"/>
  <c r="Y945" i="3" s="1"/>
  <c r="X944" i="3"/>
  <c r="Y944" i="3"/>
  <c r="X943" i="3"/>
  <c r="Y943" i="3"/>
  <c r="X942" i="3"/>
  <c r="Y942" i="3"/>
  <c r="X941" i="3"/>
  <c r="Y941" i="3"/>
  <c r="X940" i="3"/>
  <c r="Y940" i="3"/>
  <c r="X939" i="3"/>
  <c r="Y939" i="3" s="1"/>
  <c r="X938" i="3"/>
  <c r="Y938" i="3"/>
  <c r="X937" i="3"/>
  <c r="Y937" i="3"/>
  <c r="X936" i="3"/>
  <c r="Y936" i="3"/>
  <c r="X935" i="3"/>
  <c r="Y935" i="3"/>
  <c r="X934" i="3"/>
  <c r="Y934" i="3"/>
  <c r="X933" i="3"/>
  <c r="Y933" i="3"/>
  <c r="X932" i="3"/>
  <c r="Y932" i="3"/>
  <c r="X931" i="3"/>
  <c r="Y931" i="3"/>
  <c r="X930" i="3"/>
  <c r="Y930" i="3"/>
  <c r="X929" i="3"/>
  <c r="Y929" i="3"/>
  <c r="X928" i="3"/>
  <c r="Y928" i="3"/>
  <c r="X927" i="3"/>
  <c r="Y927" i="3"/>
  <c r="X926" i="3"/>
  <c r="Y926" i="3"/>
  <c r="Y925" i="3"/>
  <c r="Y924" i="3"/>
  <c r="Y923" i="3"/>
  <c r="Y922" i="3"/>
  <c r="Y921" i="3"/>
  <c r="X920" i="3"/>
  <c r="Y920" i="3"/>
  <c r="X919" i="3"/>
  <c r="Y919" i="3"/>
  <c r="X918" i="3"/>
  <c r="Y918" i="3"/>
  <c r="X917" i="3"/>
  <c r="Y917" i="3"/>
  <c r="X916" i="3"/>
  <c r="Y916" i="3"/>
  <c r="X915" i="3"/>
  <c r="Y915" i="3"/>
  <c r="X914" i="3"/>
  <c r="Y914" i="3"/>
  <c r="X913" i="3"/>
  <c r="Y913" i="3"/>
  <c r="X912" i="3"/>
  <c r="Y912" i="3"/>
  <c r="X911" i="3"/>
  <c r="Y911" i="3"/>
  <c r="X910" i="3"/>
  <c r="Y910" i="3"/>
  <c r="X909" i="3"/>
  <c r="Y909" i="3"/>
  <c r="X908" i="3"/>
  <c r="Y908" i="3"/>
  <c r="X907" i="3"/>
  <c r="Y907" i="3"/>
  <c r="X906" i="3"/>
  <c r="Y906" i="3"/>
  <c r="X905" i="3"/>
  <c r="Y905" i="3"/>
  <c r="X904" i="3"/>
  <c r="Y904" i="3" s="1"/>
  <c r="X903" i="3"/>
  <c r="Y903" i="3"/>
  <c r="X902" i="3"/>
  <c r="Y902" i="3"/>
  <c r="X901" i="3"/>
  <c r="Y901" i="3"/>
  <c r="X900" i="3"/>
  <c r="Y900" i="3" s="1"/>
  <c r="X887" i="3"/>
  <c r="Y887" i="3"/>
  <c r="X886" i="3"/>
  <c r="Y886" i="3"/>
  <c r="X885" i="3"/>
  <c r="Y885" i="3"/>
  <c r="X884" i="3"/>
  <c r="Y884" i="3" s="1"/>
  <c r="X883" i="3"/>
  <c r="Y883" i="3"/>
  <c r="X882" i="3"/>
  <c r="Y882" i="3"/>
  <c r="X881" i="3"/>
  <c r="Y881" i="3" s="1"/>
  <c r="X880" i="3"/>
  <c r="Y880" i="3" s="1"/>
  <c r="X879" i="3"/>
  <c r="Y879" i="3"/>
  <c r="X878" i="3"/>
  <c r="Y878" i="3"/>
  <c r="X877" i="3"/>
  <c r="Y877" i="3" s="1"/>
  <c r="X876" i="3"/>
  <c r="Y876" i="3"/>
  <c r="X874" i="3"/>
  <c r="Y874" i="3"/>
  <c r="X873" i="3"/>
  <c r="Y873" i="3"/>
  <c r="X614" i="3"/>
  <c r="Y614" i="3"/>
  <c r="X613" i="3"/>
  <c r="Y613" i="3" s="1"/>
  <c r="X612" i="3"/>
  <c r="Y612" i="3"/>
  <c r="X611" i="3"/>
  <c r="Y611" i="3" s="1"/>
  <c r="X610" i="3"/>
  <c r="Y610" i="3"/>
  <c r="X609" i="3"/>
  <c r="Y609" i="3" s="1"/>
  <c r="X608" i="3"/>
  <c r="Y608" i="3"/>
  <c r="X607" i="3"/>
  <c r="Y607" i="3"/>
  <c r="X606" i="3"/>
  <c r="Y606" i="3"/>
  <c r="X605" i="3"/>
  <c r="Y605" i="3"/>
  <c r="X604" i="3"/>
  <c r="Y604" i="3"/>
  <c r="X603" i="3"/>
  <c r="Y603" i="3"/>
  <c r="X602" i="3"/>
  <c r="Y602" i="3"/>
  <c r="X601" i="3"/>
  <c r="Y601" i="3"/>
  <c r="X600" i="3"/>
  <c r="Y600" i="3"/>
  <c r="X599" i="3"/>
  <c r="Y599" i="3"/>
  <c r="X598" i="3"/>
  <c r="Y598" i="3"/>
  <c r="X597" i="3"/>
  <c r="Y597" i="3"/>
  <c r="X596" i="3"/>
  <c r="Y596" i="3"/>
  <c r="X595" i="3"/>
  <c r="Y595" i="3"/>
  <c r="X594" i="3"/>
  <c r="Y594" i="3"/>
  <c r="X593" i="3"/>
  <c r="Y593" i="3"/>
  <c r="Y592" i="3"/>
  <c r="X591" i="3"/>
  <c r="Y591" i="3" s="1"/>
  <c r="X590" i="3"/>
  <c r="Y590" i="3" s="1"/>
  <c r="X589" i="3"/>
  <c r="Y589" i="3"/>
  <c r="X588" i="3"/>
  <c r="Y588" i="3"/>
  <c r="X587" i="3"/>
  <c r="Y587" i="3"/>
  <c r="X586" i="3"/>
  <c r="Y586" i="3"/>
  <c r="X585" i="3"/>
  <c r="Y585" i="3" s="1"/>
  <c r="X584" i="3"/>
  <c r="Y584" i="3" s="1"/>
  <c r="X583" i="3"/>
  <c r="Y583" i="3"/>
  <c r="X582" i="3"/>
  <c r="Y582" i="3"/>
  <c r="X581" i="3"/>
  <c r="Y581" i="3"/>
  <c r="X580" i="3"/>
  <c r="Y580" i="3"/>
  <c r="X579" i="3"/>
  <c r="Y579" i="3"/>
  <c r="X578" i="3"/>
  <c r="Y578" i="3"/>
  <c r="X577" i="3"/>
  <c r="Y577" i="3"/>
  <c r="U577" i="3"/>
  <c r="X576" i="3"/>
  <c r="Y576" i="3"/>
  <c r="X575" i="3"/>
  <c r="Y575" i="3"/>
  <c r="X574" i="3"/>
  <c r="Y574" i="3"/>
  <c r="X573" i="3"/>
  <c r="Y573" i="3"/>
  <c r="X572" i="3"/>
  <c r="Y572" i="3"/>
  <c r="X571" i="3"/>
  <c r="Y571" i="3"/>
  <c r="X570" i="3"/>
  <c r="Y570" i="3"/>
  <c r="X569" i="3"/>
  <c r="Y569" i="3"/>
  <c r="X568" i="3"/>
  <c r="Y568" i="3"/>
  <c r="X567" i="3"/>
  <c r="Y567" i="3"/>
  <c r="X566" i="3"/>
  <c r="Y566" i="3"/>
  <c r="X565" i="3"/>
  <c r="Y565" i="3" s="1"/>
  <c r="X564" i="3"/>
  <c r="Y564" i="3"/>
  <c r="X563" i="3"/>
  <c r="Y563" i="3"/>
  <c r="X562" i="3"/>
  <c r="Y562" i="3"/>
  <c r="X561" i="3"/>
  <c r="Y561" i="3"/>
  <c r="X560" i="3"/>
  <c r="Y560" i="3"/>
  <c r="X559" i="3"/>
  <c r="Y559" i="3"/>
  <c r="X558" i="3"/>
  <c r="Y558" i="3"/>
  <c r="X557" i="3"/>
  <c r="Y557" i="3"/>
  <c r="X556" i="3"/>
  <c r="Y556" i="3"/>
  <c r="X555" i="3"/>
  <c r="Y555" i="3"/>
  <c r="X554" i="3"/>
  <c r="Y554" i="3"/>
  <c r="X553" i="3"/>
  <c r="Y553" i="3"/>
  <c r="X552" i="3"/>
  <c r="Y552" i="3"/>
  <c r="U552" i="3"/>
  <c r="X551" i="3"/>
  <c r="Y551" i="3"/>
  <c r="X550" i="3"/>
  <c r="Y550" i="3"/>
  <c r="X549" i="3"/>
  <c r="Y549" i="3"/>
  <c r="X548" i="3"/>
  <c r="Y548" i="3"/>
  <c r="X547" i="3"/>
  <c r="Y547" i="3"/>
  <c r="X546" i="3"/>
  <c r="Y546" i="3"/>
  <c r="X545" i="3"/>
  <c r="X544" i="3"/>
  <c r="X543" i="3"/>
  <c r="Y543" i="3"/>
  <c r="X542" i="3"/>
  <c r="X541" i="3"/>
  <c r="Y541" i="3" s="1"/>
  <c r="X540" i="3"/>
  <c r="Y540" i="3"/>
  <c r="X539" i="3"/>
  <c r="Y539" i="3" s="1"/>
  <c r="X538" i="3"/>
  <c r="X537" i="3"/>
  <c r="X536" i="3"/>
  <c r="Y536" i="3"/>
  <c r="X535" i="3"/>
  <c r="X534" i="3"/>
  <c r="X533" i="3"/>
  <c r="X532" i="3"/>
  <c r="X531" i="3"/>
  <c r="Y531" i="3"/>
  <c r="X530" i="3"/>
  <c r="X528" i="3"/>
  <c r="X527" i="3"/>
  <c r="Y527" i="3"/>
  <c r="X526" i="3"/>
  <c r="X525" i="3"/>
  <c r="X524" i="3"/>
  <c r="X523" i="3"/>
  <c r="Y523" i="3" s="1"/>
  <c r="X522" i="3"/>
  <c r="X521" i="3"/>
  <c r="X520" i="3"/>
  <c r="X519" i="3"/>
  <c r="X518" i="3"/>
  <c r="X517" i="3"/>
  <c r="X516" i="3"/>
  <c r="X515" i="3"/>
  <c r="X514" i="3"/>
  <c r="X513" i="3"/>
  <c r="X512" i="3"/>
  <c r="X511" i="3"/>
  <c r="X510" i="3"/>
  <c r="X509" i="3"/>
  <c r="X508" i="3"/>
  <c r="X507" i="3"/>
  <c r="X506" i="3"/>
  <c r="X505" i="3"/>
  <c r="X504" i="3"/>
  <c r="X503" i="3"/>
  <c r="X502" i="3"/>
  <c r="X501" i="3"/>
  <c r="X500" i="3"/>
  <c r="U500" i="3"/>
  <c r="X499" i="3"/>
  <c r="X498" i="3"/>
  <c r="X497" i="3"/>
  <c r="X496" i="3"/>
  <c r="X495" i="3"/>
  <c r="X494" i="3"/>
  <c r="U494" i="3"/>
  <c r="X493" i="3"/>
  <c r="X492" i="3"/>
  <c r="X491" i="3"/>
  <c r="Y491" i="3"/>
  <c r="X490" i="3"/>
  <c r="X489" i="3"/>
  <c r="Y489" i="3" s="1"/>
  <c r="U489" i="3"/>
  <c r="X488" i="3"/>
  <c r="Y488" i="3" s="1"/>
  <c r="U488" i="3"/>
  <c r="X487" i="3"/>
  <c r="Y487" i="3" s="1"/>
  <c r="U487" i="3"/>
  <c r="X486" i="3"/>
  <c r="Y486" i="3"/>
  <c r="U486" i="3"/>
  <c r="X485" i="3"/>
  <c r="Y485" i="3"/>
  <c r="U485" i="3"/>
  <c r="X484" i="3"/>
  <c r="U484" i="3"/>
  <c r="X483" i="3"/>
  <c r="U483" i="3"/>
  <c r="X482" i="3"/>
  <c r="U482" i="3"/>
  <c r="X481" i="3"/>
  <c r="U481" i="3"/>
  <c r="X480" i="3"/>
  <c r="U480" i="3"/>
  <c r="W479" i="3"/>
  <c r="X479" i="3"/>
  <c r="Y479" i="3" s="1"/>
  <c r="U479" i="3"/>
  <c r="X478" i="3"/>
  <c r="U478" i="3"/>
  <c r="X477" i="3"/>
  <c r="U477" i="3"/>
  <c r="X476" i="3"/>
  <c r="U476" i="3"/>
  <c r="X475" i="3"/>
  <c r="U475" i="3"/>
  <c r="X474" i="3"/>
  <c r="U474" i="3"/>
  <c r="X473" i="3"/>
  <c r="U473" i="3"/>
  <c r="X472" i="3"/>
  <c r="Y472" i="3" s="1"/>
  <c r="U472" i="3"/>
  <c r="X471" i="3"/>
  <c r="Y471" i="3" s="1"/>
  <c r="U471" i="3"/>
  <c r="X470" i="3"/>
  <c r="U470" i="3"/>
  <c r="X469" i="3"/>
  <c r="U469" i="3"/>
  <c r="X468" i="3"/>
  <c r="U468" i="3"/>
  <c r="X467" i="3"/>
  <c r="Y467" i="3" s="1"/>
  <c r="U467" i="3"/>
  <c r="X466" i="3"/>
  <c r="Y466" i="3" s="1"/>
  <c r="U466" i="3"/>
  <c r="X465" i="3"/>
  <c r="Y465" i="3" s="1"/>
  <c r="U465" i="3"/>
  <c r="X464" i="3"/>
  <c r="Y464" i="3" s="1"/>
  <c r="U464" i="3"/>
  <c r="X463" i="3"/>
  <c r="Y463" i="3" s="1"/>
  <c r="U463" i="3"/>
  <c r="X462" i="3"/>
  <c r="U462" i="3"/>
  <c r="X461" i="3"/>
  <c r="U461" i="3"/>
  <c r="X460" i="3"/>
  <c r="U460" i="3"/>
  <c r="X459" i="3"/>
  <c r="U459" i="3"/>
  <c r="X458" i="3"/>
  <c r="Y458" i="3" s="1"/>
  <c r="U458" i="3"/>
  <c r="X457" i="3"/>
  <c r="U457" i="3"/>
  <c r="X456" i="3"/>
  <c r="Y456" i="3" s="1"/>
  <c r="U456" i="3"/>
  <c r="X455" i="3"/>
  <c r="U455" i="3"/>
  <c r="X454" i="3"/>
  <c r="Y454" i="3"/>
  <c r="U454" i="3"/>
  <c r="X453" i="3"/>
  <c r="U453" i="3"/>
  <c r="X452" i="3"/>
  <c r="Y452" i="3"/>
  <c r="U452" i="3"/>
  <c r="X451" i="3"/>
  <c r="U451" i="3"/>
  <c r="X450" i="3"/>
  <c r="U450" i="3"/>
  <c r="X449" i="3"/>
  <c r="U449" i="3"/>
  <c r="X448" i="3"/>
  <c r="Y448" i="3" s="1"/>
  <c r="U448" i="3"/>
  <c r="X447" i="3"/>
  <c r="U447" i="3"/>
  <c r="X446" i="3"/>
  <c r="U446" i="3"/>
  <c r="X445" i="3"/>
  <c r="U445" i="3"/>
  <c r="X444" i="3"/>
  <c r="U444" i="3"/>
  <c r="X443" i="3"/>
  <c r="U443" i="3"/>
  <c r="X442" i="3"/>
  <c r="U442" i="3"/>
  <c r="X441" i="3"/>
  <c r="Y441" i="3" s="1"/>
  <c r="U441" i="3"/>
  <c r="X440" i="3"/>
  <c r="U440" i="3"/>
  <c r="X439" i="3"/>
  <c r="Y439" i="3" s="1"/>
  <c r="U439" i="3"/>
  <c r="X438" i="3"/>
  <c r="U438" i="3"/>
  <c r="X437" i="3"/>
  <c r="U437" i="3"/>
  <c r="X436" i="3"/>
  <c r="U436" i="3"/>
  <c r="X435" i="3"/>
  <c r="U435" i="3"/>
  <c r="X434" i="3"/>
  <c r="U434" i="3"/>
  <c r="X433" i="3"/>
  <c r="U433" i="3"/>
  <c r="X432" i="3"/>
  <c r="U432" i="3"/>
  <c r="X431" i="3"/>
  <c r="Y431" i="3" s="1"/>
  <c r="U431" i="3"/>
  <c r="X430" i="3"/>
  <c r="Y430" i="3" s="1"/>
  <c r="U430" i="3"/>
  <c r="X429" i="3"/>
  <c r="U429" i="3"/>
  <c r="X428" i="3"/>
  <c r="U428" i="3"/>
  <c r="X427" i="3"/>
  <c r="U427" i="3"/>
  <c r="X426" i="3"/>
  <c r="Y426" i="3" s="1"/>
  <c r="U426" i="3"/>
  <c r="X425" i="3"/>
  <c r="U425" i="3"/>
  <c r="X424" i="3"/>
  <c r="Y424" i="3" s="1"/>
  <c r="U424" i="3"/>
  <c r="X423" i="3"/>
  <c r="Y423" i="3" s="1"/>
  <c r="U423" i="3"/>
  <c r="X422" i="3"/>
  <c r="Y422" i="3" s="1"/>
  <c r="U422" i="3"/>
  <c r="X421" i="3"/>
  <c r="Y421" i="3" s="1"/>
  <c r="U421" i="3"/>
  <c r="X420" i="3"/>
  <c r="Y420" i="3" s="1"/>
  <c r="U420" i="3"/>
  <c r="X419" i="3"/>
  <c r="Y419" i="3" s="1"/>
  <c r="U419" i="3"/>
  <c r="X418" i="3"/>
  <c r="Y418" i="3" s="1"/>
  <c r="U418" i="3"/>
  <c r="X417" i="3"/>
  <c r="U417" i="3"/>
  <c r="X416" i="3"/>
  <c r="Y416" i="3" s="1"/>
  <c r="U416" i="3"/>
  <c r="X415" i="3"/>
  <c r="Y415" i="3" s="1"/>
  <c r="U415" i="3"/>
  <c r="X414" i="3"/>
  <c r="Y414" i="3" s="1"/>
  <c r="U414" i="3"/>
  <c r="X413" i="3"/>
  <c r="U413" i="3"/>
  <c r="U412" i="3"/>
  <c r="X411" i="3"/>
  <c r="U411" i="3"/>
  <c r="X410" i="3"/>
  <c r="Y410" i="3" s="1"/>
  <c r="U410" i="3"/>
  <c r="X409" i="3"/>
  <c r="Y409" i="3" s="1"/>
  <c r="U409" i="3"/>
  <c r="X408" i="3"/>
  <c r="U408" i="3"/>
  <c r="X407" i="3"/>
  <c r="Y407" i="3"/>
  <c r="U407" i="3"/>
  <c r="X406" i="3"/>
  <c r="Y406" i="3"/>
  <c r="U406" i="3"/>
  <c r="X405" i="3"/>
  <c r="Y405" i="3" s="1"/>
  <c r="U405" i="3"/>
  <c r="X404" i="3"/>
  <c r="U404" i="3"/>
  <c r="X403" i="3"/>
  <c r="U403" i="3"/>
  <c r="X402" i="3"/>
  <c r="U402" i="3"/>
  <c r="X401" i="3"/>
  <c r="U401" i="3"/>
  <c r="X400" i="3"/>
  <c r="U400" i="3"/>
  <c r="X399" i="3"/>
  <c r="U399" i="3"/>
  <c r="X398" i="3"/>
  <c r="U398" i="3"/>
  <c r="X397" i="3"/>
  <c r="U397" i="3"/>
  <c r="X396" i="3"/>
  <c r="U396" i="3"/>
  <c r="X395" i="3"/>
  <c r="Y395" i="3" s="1"/>
  <c r="U395" i="3"/>
  <c r="X394" i="3"/>
  <c r="Y394" i="3"/>
  <c r="U394" i="3"/>
  <c r="X393" i="3"/>
  <c r="U393" i="3"/>
  <c r="X392" i="3"/>
  <c r="U392" i="3"/>
  <c r="X391" i="3"/>
  <c r="U391" i="3"/>
  <c r="X390" i="3"/>
  <c r="Y390" i="3" s="1"/>
  <c r="U390" i="3"/>
  <c r="X389" i="3"/>
  <c r="Y389" i="3" s="1"/>
  <c r="U389" i="3"/>
  <c r="X388" i="3"/>
  <c r="Y388" i="3" s="1"/>
  <c r="U388" i="3"/>
  <c r="X387" i="3"/>
  <c r="Y387" i="3" s="1"/>
  <c r="U387" i="3"/>
  <c r="U386" i="3"/>
  <c r="X385" i="3"/>
  <c r="U385" i="3"/>
  <c r="X384" i="3"/>
  <c r="U384" i="3"/>
  <c r="X383" i="3"/>
  <c r="U383" i="3"/>
  <c r="X382" i="3"/>
  <c r="U382" i="3"/>
  <c r="X381" i="3"/>
  <c r="U381" i="3"/>
  <c r="X380" i="3"/>
  <c r="U380" i="3"/>
  <c r="Y379" i="3"/>
  <c r="Y194" i="3"/>
  <c r="Y166" i="3"/>
  <c r="Y165" i="3"/>
  <c r="Y164" i="3"/>
  <c r="Y163" i="3"/>
  <c r="Y162" i="3"/>
  <c r="Y161" i="3"/>
  <c r="Y160" i="3"/>
  <c r="Y159" i="3"/>
  <c r="Y158" i="3"/>
  <c r="Y157" i="3"/>
  <c r="Y156" i="3"/>
  <c r="Y155" i="3"/>
  <c r="Y154" i="3"/>
  <c r="Y153" i="3"/>
  <c r="Y152" i="3"/>
  <c r="Y151" i="3"/>
  <c r="Y150" i="3"/>
  <c r="Y149" i="3"/>
  <c r="Y148" i="3"/>
  <c r="Y147" i="3"/>
  <c r="Y146" i="3"/>
  <c r="Y145" i="3"/>
  <c r="Y144" i="3"/>
  <c r="Y143" i="3"/>
  <c r="Y142" i="3"/>
  <c r="Y141" i="3"/>
  <c r="Y140" i="3"/>
  <c r="Y139" i="3"/>
  <c r="Y138" i="3"/>
  <c r="Y137" i="3"/>
  <c r="Y136" i="3"/>
  <c r="Y135" i="3"/>
  <c r="Y134" i="3"/>
  <c r="Y133" i="3"/>
  <c r="Y132" i="3"/>
  <c r="Y131" i="3"/>
  <c r="Y130" i="3"/>
  <c r="Y129" i="3"/>
  <c r="Y128" i="3"/>
  <c r="Y127" i="3"/>
  <c r="Y126" i="3"/>
  <c r="Y125" i="3"/>
  <c r="Y124" i="3"/>
  <c r="Y123" i="3"/>
  <c r="Y122" i="3"/>
  <c r="Y121" i="3"/>
  <c r="Y120" i="3"/>
  <c r="Y119" i="3"/>
  <c r="Y118" i="3"/>
  <c r="Y117" i="3"/>
  <c r="Y116" i="3"/>
  <c r="Y115" i="3"/>
  <c r="Y114" i="3"/>
  <c r="Y113" i="3"/>
  <c r="Y112" i="3"/>
  <c r="Y111" i="3"/>
  <c r="Y110" i="3"/>
  <c r="Y109" i="3"/>
  <c r="Y108" i="3"/>
  <c r="Y107" i="3"/>
  <c r="Y106" i="3"/>
  <c r="Y105" i="3"/>
  <c r="Y104" i="3"/>
  <c r="Y103" i="3"/>
  <c r="Y102" i="3"/>
  <c r="Y101" i="3"/>
  <c r="Y100" i="3"/>
  <c r="Y99" i="3"/>
  <c r="Y98" i="3"/>
  <c r="Y97" i="3"/>
  <c r="Y96" i="3"/>
  <c r="Y95" i="3"/>
  <c r="Y94" i="3"/>
  <c r="Y93" i="3"/>
  <c r="Y92" i="3"/>
  <c r="Y91" i="3"/>
  <c r="Y90" i="3"/>
  <c r="Y89" i="3"/>
  <c r="Y88" i="3"/>
  <c r="Y87" i="3"/>
  <c r="Y86" i="3"/>
  <c r="Y85" i="3"/>
  <c r="Y84" i="3"/>
  <c r="Y83" i="3"/>
  <c r="Y82" i="3"/>
  <c r="Y81" i="3"/>
  <c r="Y80" i="3"/>
  <c r="Y79" i="3"/>
  <c r="Y78" i="3"/>
  <c r="Y77" i="3"/>
  <c r="Y76" i="3"/>
  <c r="Y75" i="3"/>
  <c r="Y74" i="3"/>
  <c r="Y73" i="3"/>
  <c r="Y72" i="3"/>
  <c r="Y71" i="3"/>
  <c r="Y70" i="3"/>
  <c r="Y69" i="3"/>
  <c r="Y68" i="3"/>
  <c r="Y67" i="3"/>
  <c r="Y66" i="3"/>
  <c r="Y65" i="3"/>
  <c r="Y64" i="3"/>
  <c r="Y63" i="3"/>
  <c r="Y62" i="3"/>
  <c r="Y61" i="3"/>
  <c r="Y60" i="3"/>
  <c r="Y59" i="3"/>
  <c r="Y58" i="3"/>
  <c r="Y57" i="3"/>
  <c r="Y56" i="3"/>
  <c r="Y55" i="3"/>
  <c r="Y54" i="3"/>
  <c r="Y53" i="3"/>
  <c r="Y52" i="3"/>
  <c r="Y51" i="3"/>
  <c r="Y50" i="3"/>
  <c r="Y49" i="3"/>
  <c r="Y48" i="3"/>
  <c r="Y47" i="3"/>
  <c r="Y46" i="3"/>
  <c r="Y45" i="3"/>
  <c r="Y43" i="3"/>
  <c r="Y42" i="3"/>
  <c r="Y41" i="3"/>
  <c r="Y40" i="3"/>
  <c r="Y39" i="3"/>
  <c r="Y38" i="3"/>
  <c r="Y37" i="3"/>
  <c r="Y36" i="3"/>
  <c r="Y35" i="3"/>
  <c r="Y34" i="3"/>
  <c r="Y33" i="3"/>
  <c r="Y32" i="3"/>
  <c r="Y31" i="3"/>
  <c r="Y30" i="3"/>
  <c r="Y29" i="3"/>
  <c r="Y27" i="3"/>
  <c r="Y26" i="3"/>
  <c r="Y25" i="3"/>
  <c r="Y24" i="3"/>
  <c r="Y23" i="3"/>
  <c r="Y22" i="3"/>
  <c r="Y20" i="3"/>
  <c r="Y19" i="3"/>
  <c r="Y18" i="3"/>
  <c r="Y17" i="3"/>
  <c r="Y16" i="3"/>
  <c r="Y15" i="3"/>
  <c r="Y14" i="3"/>
  <c r="Y13" i="3"/>
  <c r="Y12" i="3"/>
  <c r="Y11" i="3"/>
  <c r="Y10" i="3"/>
  <c r="Y9" i="3"/>
  <c r="Y8" i="3"/>
  <c r="Y7" i="3"/>
  <c r="Y5" i="3"/>
  <c r="Y4" i="3"/>
  <c r="Y3" i="3"/>
  <c r="S40" i="2"/>
  <c r="S31" i="2"/>
  <c r="S32" i="2"/>
  <c r="S7" i="2"/>
  <c r="S5" i="2"/>
  <c r="S6" i="2"/>
  <c r="B289" i="1"/>
  <c r="D277" i="4" s="1"/>
  <c r="B288" i="1"/>
  <c r="D279" i="4" s="1"/>
  <c r="B287" i="1"/>
  <c r="B286" i="1"/>
  <c r="B285" i="1"/>
  <c r="D226" i="4" s="1"/>
  <c r="B284" i="1"/>
  <c r="B283" i="1"/>
  <c r="B282" i="1"/>
  <c r="B281" i="1"/>
  <c r="B280" i="1"/>
  <c r="B279" i="1"/>
  <c r="B278" i="1"/>
  <c r="B277" i="1"/>
  <c r="B276" i="1"/>
  <c r="B275" i="1"/>
  <c r="B274" i="1"/>
  <c r="B273" i="1"/>
  <c r="B272" i="1"/>
  <c r="B271" i="1"/>
  <c r="B270" i="1"/>
  <c r="B269" i="1"/>
  <c r="B268" i="1"/>
  <c r="B267" i="1"/>
  <c r="B266" i="1"/>
  <c r="B265" i="1"/>
  <c r="B264" i="1"/>
  <c r="B263" i="1"/>
  <c r="B262" i="1"/>
  <c r="B261" i="1"/>
  <c r="B260" i="1"/>
  <c r="B259" i="1"/>
  <c r="B258" i="1"/>
  <c r="B257" i="1"/>
  <c r="B256" i="1"/>
  <c r="B255" i="1"/>
  <c r="B254" i="1"/>
  <c r="B253" i="1"/>
  <c r="B252" i="1"/>
  <c r="B251" i="1"/>
  <c r="B250" i="1"/>
  <c r="B249" i="1"/>
  <c r="B248" i="1"/>
  <c r="B247" i="1"/>
  <c r="B246" i="1"/>
  <c r="B245" i="1"/>
  <c r="B244" i="1"/>
  <c r="B243" i="1"/>
  <c r="B242" i="1"/>
  <c r="B241" i="1"/>
  <c r="B240" i="1"/>
  <c r="B239" i="1"/>
  <c r="B238" i="1"/>
  <c r="B237" i="1"/>
  <c r="B235" i="1"/>
  <c r="B234" i="1"/>
  <c r="B233" i="1"/>
  <c r="B232" i="1"/>
  <c r="B231" i="1"/>
  <c r="B230" i="1"/>
  <c r="B229" i="1"/>
  <c r="B227" i="1"/>
  <c r="B226" i="1"/>
  <c r="B225" i="1"/>
  <c r="B224" i="1"/>
  <c r="D202" i="4" s="1"/>
  <c r="B223" i="1"/>
  <c r="B222" i="1"/>
  <c r="D243" i="4" s="1"/>
  <c r="B221" i="1"/>
  <c r="B220" i="1"/>
  <c r="B219" i="1"/>
  <c r="B218" i="1"/>
  <c r="B217" i="1"/>
  <c r="D337" i="4" s="1"/>
  <c r="B216" i="1"/>
  <c r="B215" i="1"/>
  <c r="B214" i="1"/>
  <c r="B213" i="1"/>
  <c r="D220" i="4" s="1"/>
  <c r="B212" i="1"/>
  <c r="D319" i="4" s="1"/>
  <c r="B211" i="1"/>
  <c r="B210" i="1"/>
  <c r="B209" i="1"/>
  <c r="D325" i="4" s="1"/>
  <c r="B207" i="1"/>
  <c r="D199" i="4" s="1"/>
  <c r="B206" i="1"/>
  <c r="B204" i="1"/>
  <c r="B203" i="1"/>
  <c r="B201" i="1"/>
  <c r="D208" i="4" s="1"/>
  <c r="B200" i="1"/>
  <c r="B199" i="1"/>
  <c r="B198" i="1"/>
  <c r="B197" i="1"/>
  <c r="D212" i="4" s="1"/>
  <c r="B196" i="1"/>
  <c r="B195" i="1"/>
  <c r="B194" i="1"/>
  <c r="B193" i="1"/>
  <c r="B192" i="1"/>
  <c r="B191" i="1"/>
  <c r="D207" i="4" s="1"/>
  <c r="B190" i="1"/>
  <c r="B189" i="1"/>
  <c r="B188" i="1"/>
  <c r="B187" i="1"/>
  <c r="B186" i="1"/>
  <c r="D219" i="4" s="1"/>
  <c r="B185" i="1"/>
  <c r="B184" i="1"/>
  <c r="B183" i="1"/>
  <c r="B182" i="1"/>
  <c r="D216" i="4" s="1"/>
  <c r="B181" i="1"/>
  <c r="B180" i="1"/>
  <c r="B179" i="1"/>
  <c r="B178" i="1"/>
  <c r="B177" i="1"/>
  <c r="B176" i="1"/>
  <c r="B175" i="1"/>
  <c r="D282" i="4" s="1"/>
  <c r="B174" i="1"/>
  <c r="B173" i="1"/>
  <c r="D246" i="4" s="1"/>
  <c r="B172" i="1"/>
  <c r="B171" i="1"/>
  <c r="B170" i="1"/>
  <c r="D252" i="4" s="1"/>
  <c r="B169" i="1"/>
  <c r="B168" i="1"/>
  <c r="D218" i="4" s="1"/>
  <c r="B167" i="1"/>
  <c r="B166" i="1"/>
  <c r="B165" i="1"/>
  <c r="D230" i="4" s="1"/>
  <c r="B164" i="1"/>
  <c r="D272" i="4" s="1"/>
  <c r="B163" i="1"/>
  <c r="D255" i="4" s="1"/>
  <c r="B162" i="1"/>
  <c r="B161" i="1"/>
  <c r="B160" i="1"/>
  <c r="B159" i="1"/>
  <c r="B158" i="1"/>
  <c r="B157" i="1"/>
  <c r="D229" i="4" s="1"/>
  <c r="B156" i="1"/>
  <c r="B155" i="1"/>
  <c r="D274" i="4" s="1"/>
  <c r="B154" i="1"/>
  <c r="B153" i="1"/>
  <c r="D206" i="4" s="1"/>
  <c r="B152" i="1"/>
  <c r="D263" i="4" s="1"/>
  <c r="B151" i="1"/>
  <c r="B150" i="1"/>
  <c r="B149" i="1"/>
  <c r="B148" i="1"/>
  <c r="B147" i="1"/>
  <c r="B146" i="1"/>
  <c r="B145" i="1"/>
  <c r="B144" i="1"/>
  <c r="B143" i="1"/>
  <c r="B142" i="1"/>
  <c r="D265" i="4" s="1"/>
  <c r="B141" i="1"/>
  <c r="B140" i="1"/>
  <c r="B138" i="1"/>
  <c r="B137" i="1"/>
  <c r="D223" i="4" s="1"/>
  <c r="B136" i="1"/>
  <c r="B135" i="1"/>
  <c r="B133" i="1"/>
  <c r="B132" i="1"/>
  <c r="B131" i="1"/>
  <c r="B130" i="1"/>
  <c r="B129" i="1"/>
  <c r="B128" i="1"/>
  <c r="B127" i="1"/>
  <c r="B126" i="1"/>
  <c r="B125" i="1"/>
  <c r="B124" i="1"/>
  <c r="B123" i="1"/>
  <c r="D283" i="4"/>
  <c r="B121" i="1"/>
  <c r="B120" i="1"/>
  <c r="D270" i="4" s="1"/>
  <c r="B119" i="1"/>
  <c r="D209" i="4" s="1"/>
  <c r="B118" i="1"/>
  <c r="B117" i="1"/>
  <c r="D242" i="4" s="1"/>
  <c r="B116" i="1"/>
  <c r="B115" i="1"/>
  <c r="D192" i="4" s="1"/>
  <c r="B114" i="1"/>
  <c r="D249" i="4" s="1"/>
  <c r="B113" i="1"/>
  <c r="B112" i="1"/>
  <c r="D267" i="4" s="1"/>
  <c r="B109" i="1"/>
  <c r="B108" i="1"/>
  <c r="B107" i="1"/>
  <c r="B106" i="1"/>
  <c r="D213" i="4" s="1"/>
  <c r="B104" i="1"/>
  <c r="B103" i="1"/>
  <c r="D298" i="4" s="1"/>
  <c r="B101" i="1"/>
  <c r="B100" i="1"/>
  <c r="D332" i="4" s="1"/>
  <c r="B99" i="1"/>
  <c r="B98" i="1"/>
  <c r="D285" i="4" s="1"/>
  <c r="B97" i="1"/>
  <c r="D320" i="4" s="1"/>
  <c r="B95" i="1"/>
  <c r="B92" i="1"/>
  <c r="B94" i="1"/>
  <c r="D281" i="4" s="1"/>
  <c r="B91" i="1"/>
  <c r="B90" i="1"/>
  <c r="B89" i="1"/>
  <c r="B87" i="1"/>
  <c r="B86" i="1"/>
  <c r="B85" i="1"/>
  <c r="D275" i="4" s="1"/>
  <c r="B84" i="1"/>
  <c r="B83" i="1"/>
  <c r="B82" i="1"/>
  <c r="D266" i="4" s="1"/>
  <c r="B81" i="1"/>
  <c r="B80" i="1"/>
  <c r="D254" i="4" s="1"/>
  <c r="B79" i="1"/>
  <c r="B78" i="1"/>
  <c r="D225" i="4" s="1"/>
  <c r="B77" i="1"/>
  <c r="B76" i="1"/>
  <c r="B75" i="1"/>
  <c r="B74" i="1"/>
  <c r="B73" i="1"/>
  <c r="D257" i="4" s="1"/>
  <c r="B72" i="1"/>
  <c r="B71" i="1"/>
  <c r="B70" i="1"/>
  <c r="B69" i="1"/>
  <c r="B68" i="1"/>
  <c r="B67" i="1"/>
  <c r="B66" i="1"/>
  <c r="D248" i="4" s="1"/>
  <c r="B65" i="1"/>
  <c r="D269" i="4" s="1"/>
  <c r="B64" i="1"/>
  <c r="B63" i="1"/>
  <c r="D210" i="4" s="1"/>
  <c r="B62" i="1"/>
  <c r="B61" i="1"/>
  <c r="B60" i="1"/>
  <c r="D304" i="4" s="1"/>
  <c r="B59" i="1"/>
  <c r="D271" i="4" s="1"/>
  <c r="B58" i="1"/>
  <c r="B57" i="1"/>
  <c r="D215" i="4" s="1"/>
  <c r="B56" i="1"/>
  <c r="B55" i="1"/>
  <c r="D194" i="4" s="1"/>
  <c r="B54" i="1"/>
  <c r="D231" i="4" s="1"/>
  <c r="B53" i="1"/>
  <c r="B52" i="1"/>
  <c r="D232" i="4" s="1"/>
  <c r="B50" i="1"/>
  <c r="B49" i="1"/>
  <c r="B48" i="1"/>
  <c r="B47" i="1"/>
  <c r="B44" i="1"/>
  <c r="D235" i="4" s="1"/>
  <c r="B42" i="1"/>
  <c r="B41" i="1"/>
  <c r="D196" i="4" s="1"/>
  <c r="B40" i="1"/>
  <c r="B39" i="1"/>
  <c r="D244" i="4" s="1"/>
  <c r="B38" i="1"/>
  <c r="D234" i="4" s="1"/>
  <c r="B37" i="1"/>
  <c r="B36" i="1"/>
  <c r="B35" i="1"/>
  <c r="D197" i="4" s="1"/>
  <c r="B34" i="1"/>
  <c r="B33" i="1"/>
  <c r="B32" i="1"/>
  <c r="B31" i="1"/>
  <c r="D211" i="4" s="1"/>
  <c r="B29" i="1"/>
  <c r="B28" i="1"/>
  <c r="D222" i="4" s="1"/>
  <c r="B27" i="1"/>
  <c r="B26" i="1"/>
  <c r="B25" i="1"/>
  <c r="B24" i="1"/>
  <c r="B23" i="1"/>
  <c r="B22" i="1"/>
  <c r="B21" i="1"/>
  <c r="B20" i="1"/>
  <c r="B19" i="1"/>
  <c r="B18" i="1"/>
  <c r="D336" i="4" s="1"/>
  <c r="B17" i="1"/>
  <c r="D201" i="4" s="1"/>
  <c r="B16" i="1"/>
  <c r="B15" i="1"/>
  <c r="B14" i="1"/>
  <c r="B13" i="1"/>
  <c r="B12" i="1"/>
  <c r="D331" i="4" s="1"/>
  <c r="B11" i="1"/>
  <c r="B9" i="1"/>
  <c r="B8" i="1"/>
  <c r="D250" i="4" s="1"/>
  <c r="B7" i="1"/>
  <c r="B6" i="1"/>
  <c r="B5" i="1"/>
  <c r="B4" i="1"/>
  <c r="D236" i="4"/>
  <c r="D300" i="4" l="1"/>
  <c r="D240" i="4"/>
  <c r="D204" i="4"/>
  <c r="D205" i="4"/>
  <c r="D278" i="4"/>
  <c r="D335" i="4"/>
  <c r="D333" i="4"/>
  <c r="D247" i="4"/>
  <c r="D327" i="4"/>
  <c r="D326" i="4"/>
  <c r="D245" i="4"/>
  <c r="D328" i="4"/>
  <c r="D323" i="4"/>
  <c r="D322" i="4"/>
  <c r="D295" i="4"/>
  <c r="D329" i="4"/>
  <c r="D193" i="4"/>
  <c r="D324" i="4"/>
  <c r="B69" i="8"/>
  <c r="C69" i="8"/>
  <c r="D318" i="4"/>
  <c r="D238" i="4"/>
  <c r="D312" i="4"/>
  <c r="D314" i="4"/>
  <c r="D313" i="4"/>
  <c r="C26" i="8"/>
  <c r="D259" i="4"/>
  <c r="D256" i="4"/>
  <c r="D311" i="4"/>
  <c r="D253" i="4"/>
  <c r="D310" i="4"/>
  <c r="D227" i="4"/>
  <c r="D224" i="4"/>
  <c r="D309" i="4"/>
  <c r="D297" i="4"/>
  <c r="D237" i="4"/>
  <c r="D241" i="4"/>
  <c r="D239" i="4"/>
  <c r="D308" i="4"/>
  <c r="D262" i="4"/>
  <c r="B5" i="8"/>
  <c r="C5" i="8"/>
  <c r="C24" i="8"/>
  <c r="B16" i="8"/>
  <c r="C11" i="8"/>
  <c r="C16" i="8"/>
  <c r="C22" i="8"/>
  <c r="B15" i="8"/>
  <c r="B24" i="8"/>
  <c r="B11" i="8"/>
  <c r="C15" i="8"/>
  <c r="B22" i="8"/>
  <c r="B26" i="8"/>
  <c r="C17" i="8"/>
  <c r="D261" i="4"/>
  <c r="D200" i="4"/>
  <c r="D260" i="4"/>
  <c r="D214" i="4"/>
  <c r="D280" i="4"/>
  <c r="D302" i="4"/>
  <c r="D303" i="4"/>
  <c r="D251" i="4"/>
  <c r="D195" i="4"/>
  <c r="D198" i="4"/>
  <c r="D264" i="4"/>
  <c r="D307" i="4"/>
  <c r="D273" i="4"/>
  <c r="D203" i="4"/>
  <c r="D296" i="4"/>
  <c r="D276" i="4"/>
  <c r="D299" i="4"/>
  <c r="B29" i="8" l="1"/>
  <c r="C29"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Thiago Trindade</author>
  </authors>
  <commentList>
    <comment ref="J1" authorId="0" shapeId="0" xr:uid="{B142098A-85A9-4EEA-933E-ED3D77312F05}">
      <text>
        <r>
          <rPr>
            <b/>
            <sz val="9"/>
            <color indexed="81"/>
            <rFont val="Segoe UI"/>
            <family val="2"/>
          </rPr>
          <t xml:space="preserve">Sim </t>
        </r>
        <r>
          <rPr>
            <sz val="9"/>
            <color indexed="81"/>
            <rFont val="Segoe UI"/>
            <family val="2"/>
          </rPr>
          <t xml:space="preserve">= precisa atualizar
</t>
        </r>
        <r>
          <rPr>
            <b/>
            <sz val="9"/>
            <color indexed="81"/>
            <rFont val="Segoe UI"/>
            <family val="2"/>
          </rPr>
          <t xml:space="preserve">Ok </t>
        </r>
        <r>
          <rPr>
            <sz val="9"/>
            <color indexed="81"/>
            <rFont val="Segoe UI"/>
            <family val="2"/>
          </rPr>
          <t>= atualizado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Thiago Trindade</author>
  </authors>
  <commentList>
    <comment ref="X592" authorId="0" shapeId="0" xr:uid="{8B378D4C-5520-4E3E-AB74-0A5CE69B89CC}">
      <text>
        <r>
          <rPr>
            <b/>
            <sz val="9"/>
            <color indexed="81"/>
            <rFont val="Segoe UI"/>
            <family val="2"/>
          </rPr>
          <t>Thiago Trindade:</t>
        </r>
        <r>
          <rPr>
            <sz val="9"/>
            <color indexed="81"/>
            <rFont val="Segoe UI"/>
            <family val="2"/>
          </rPr>
          <t xml:space="preserve">
Prazo informal para reiterar ofício 2453137</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E170" authorId="0" shapeId="0" xr:uid="{3EACD42F-233B-4F97-ADEC-17025376A0C6}">
      <text>
        <r>
          <rPr>
            <sz val="11"/>
            <color theme="1"/>
            <rFont val="Arial"/>
            <family val="2"/>
          </rPr>
          <t>======
ID#AAAAJn0_1bA
Ana Paula Leal    (2020-06-02 23:50:40)
mandaram e-mail corrigondo o nome. Terminar de preencher os demais dados.</t>
        </r>
      </text>
    </comment>
  </commentList>
</comments>
</file>

<file path=xl/sharedStrings.xml><?xml version="1.0" encoding="utf-8"?>
<sst xmlns="http://schemas.openxmlformats.org/spreadsheetml/2006/main" count="21458" uniqueCount="7385">
  <si>
    <t>n.</t>
  </si>
  <si>
    <t>Processo</t>
  </si>
  <si>
    <t>n. IGP</t>
  </si>
  <si>
    <t>IGP</t>
  </si>
  <si>
    <t>UF</t>
  </si>
  <si>
    <t>Situação CNIGP</t>
  </si>
  <si>
    <t>Aptidão</t>
  </si>
  <si>
    <t>Laudo Bomb.</t>
  </si>
  <si>
    <t>Assunto</t>
  </si>
  <si>
    <t>Atualizar CNIGP</t>
  </si>
  <si>
    <t>Resposta/ Complem.</t>
  </si>
  <si>
    <t>Refiscal.</t>
  </si>
  <si>
    <t>Técnicx</t>
  </si>
  <si>
    <t>Entrada COSOL</t>
  </si>
  <si>
    <t>Encaminh. ATEC</t>
  </si>
  <si>
    <t>Atribuído para análise</t>
  </si>
  <si>
    <t>Término da análise</t>
  </si>
  <si>
    <t>Devolvido ATEC</t>
  </si>
  <si>
    <t>Despachado COSOL</t>
  </si>
  <si>
    <t>Despachado CNA</t>
  </si>
  <si>
    <t>Parecer n°</t>
  </si>
  <si>
    <t>Ofício nº</t>
  </si>
  <si>
    <t xml:space="preserve">Status de análise </t>
  </si>
  <si>
    <t>Verificar prazos</t>
  </si>
  <si>
    <t>Prazo para resposta</t>
  </si>
  <si>
    <t xml:space="preserve">Data para resposta  </t>
  </si>
  <si>
    <t>Situação do prazo</t>
  </si>
  <si>
    <t>Observações</t>
  </si>
  <si>
    <t>Tabela direção</t>
  </si>
  <si>
    <t>01450.011170/2015-79</t>
  </si>
  <si>
    <t>RJ</t>
  </si>
  <si>
    <t>Sim</t>
  </si>
  <si>
    <t>Fiscalização no Ipharj</t>
  </si>
  <si>
    <t>Não</t>
  </si>
  <si>
    <t>Ana Paula</t>
  </si>
  <si>
    <t>1949/2015 - ACON</t>
  </si>
  <si>
    <t>despacho 22.2017/ACON</t>
  </si>
  <si>
    <t>Analisado</t>
  </si>
  <si>
    <t>Resolvido</t>
  </si>
  <si>
    <t xml:space="preserve">(1) Físico foi arquivado // (2) </t>
  </si>
  <si>
    <t>01450.900677/2017-61</t>
  </si>
  <si>
    <t>MS</t>
  </si>
  <si>
    <t>Não se aplica</t>
  </si>
  <si>
    <t>Resposta ao ofício n. 475 do CNA-Lphan - Laboratório de Arqueologia UFGD.</t>
  </si>
  <si>
    <t>Francini</t>
  </si>
  <si>
    <t>6/2017/ACON</t>
  </si>
  <si>
    <t>Ofício nº 19/2017/CNA</t>
  </si>
  <si>
    <t>01408.001080/2016-76</t>
  </si>
  <si>
    <t>PB</t>
  </si>
  <si>
    <t>Fiscalização na Fundação Casa de José Américo - Secretaria de Educação e Cultura da Paraíba</t>
  </si>
  <si>
    <t>Raquel</t>
  </si>
  <si>
    <t>17/2017/ACON</t>
  </si>
  <si>
    <t>47/2017/CNA</t>
  </si>
  <si>
    <t>Reiterado / Atualizado</t>
  </si>
  <si>
    <t>01419.000154/2016-28</t>
  </si>
  <si>
    <t>RR</t>
  </si>
  <si>
    <t>Vistoria técnica realizada no Museu Integrado de Roraima (MIRR), Boa Vista/RR.</t>
  </si>
  <si>
    <t>34/2017/ACON</t>
  </si>
  <si>
    <t>Ofício nº 92/2017/CNA</t>
  </si>
  <si>
    <t>(2) PARECER TÉCNICO nº 17/2019/DIVTEC IPHAN-RR/IPHAN-RR informa sobre vistoria técnica em 28/06/2019 e que houve avançaos significativos, embora nem todas as indicações anteriores tenham sido alcançadas</t>
  </si>
  <si>
    <t>01450.901817/2017-18</t>
  </si>
  <si>
    <t>GO</t>
  </si>
  <si>
    <t>Fiscalização no Museu Ângelo Rosa de Moura - Resp. Ofício n°134/2017 - CNA/DEPAM/IPHAN</t>
  </si>
  <si>
    <t>29/2017/ACON</t>
  </si>
  <si>
    <t>Ofício nº 32/2018/CNA</t>
  </si>
  <si>
    <t>(1) REFERENTE AO PROCESSO N°01516.001901/2014-85 // (2) Reiterado Ofício n°32/2018/CNA/DEPAM-IPHAN em 01/11/2018 (Prazo de resposta: 60 dias)</t>
  </si>
  <si>
    <t>01516.002334/2013-01</t>
  </si>
  <si>
    <t>Fiscalização no Museu Ângelo Rosa de Moura - Museu de Porangatu</t>
  </si>
  <si>
    <t>4/2018/ACON</t>
  </si>
  <si>
    <t>Ofício nº 32/2018; Memorando nº 229/2018; Memorando nº 230/2018</t>
  </si>
  <si>
    <t>(1) X // (2) Reiterado ofício por meio do Ofício nº 604/2018/CNA/DEPAM-IPHAN</t>
  </si>
  <si>
    <t>01403.900019/2017-34</t>
  </si>
  <si>
    <t>AL</t>
  </si>
  <si>
    <t>Fiscalização no Museu de História Natural da Universidade Federal de Alagoas</t>
  </si>
  <si>
    <t>19/2017/ACON</t>
  </si>
  <si>
    <t>Ofício n°150/2017/DIVTEC IPHAN-AL</t>
  </si>
  <si>
    <t xml:space="preserve">(1) Inapta, mas vamos esperar 90 dias para ela se adequar antes de inaptá-la  // (2) </t>
  </si>
  <si>
    <t>01450.901201/2017-47</t>
  </si>
  <si>
    <t>PE</t>
  </si>
  <si>
    <t>Resposta ao Ofício n°340/2017 - Fiscalização no Departamento de Arqueologia da UFPE</t>
  </si>
  <si>
    <t xml:space="preserve"> 22/2017/ACON</t>
  </si>
  <si>
    <t>Ofício nº 46/2017/CNA</t>
  </si>
  <si>
    <t xml:space="preserve">(1) Encaminhado para SE/PE anexar ao Processo n°01408.001181/2016-47 // (2) </t>
  </si>
  <si>
    <t>01496.000688/2017-12</t>
  </si>
  <si>
    <t>CE</t>
  </si>
  <si>
    <t>Fiscalização no Museu Arqueológico e Histórico de Parambu/CE - MAHP.</t>
  </si>
  <si>
    <t>32/2017/ACON</t>
  </si>
  <si>
    <t>Ofício nº 82/2017/CNA</t>
  </si>
  <si>
    <t>01502.000617/2017-93</t>
  </si>
  <si>
    <t>BA</t>
  </si>
  <si>
    <t>Fiscalização no Lab de arqueologia e etnologia da Universidade Estadual do Sudoeste da Bahia</t>
  </si>
  <si>
    <t>2278/2017 - CNA</t>
  </si>
  <si>
    <t>Ofício nº 29/2017/CNA</t>
  </si>
  <si>
    <t>(1) Reiterado através do Ofício n°94/2018/CNA/DEPAM-IPHAN // (2) Encaminhado resposta em 04/06/2019</t>
  </si>
  <si>
    <t>01450.901201/2017-47 </t>
  </si>
  <si>
    <t>Ofício no 102/201 7-DARQ Fiscalização no Departamento
de Arqueologia da UFPE</t>
  </si>
  <si>
    <t>22/2017/ACON</t>
  </si>
  <si>
    <t xml:space="preserve">(1) acompanhamento das recomendações a longo prazo através das fiscalizações // (2) </t>
  </si>
  <si>
    <t>01516.900079/2017-80</t>
  </si>
  <si>
    <t>Vistoria técnica realizada no Núcleo de Arqueologia da Universidade Estadual de Goiás - NARQ/UEG.</t>
  </si>
  <si>
    <t xml:space="preserve"> 42/2017/ACON</t>
  </si>
  <si>
    <t>Ofício nº 111/2017/CNA e Memorando nº 468/2017/CNA</t>
  </si>
  <si>
    <t xml:space="preserve">(1) DESPACHO 131.2017 ACON/CNA/DEPAM // (2) </t>
  </si>
  <si>
    <t>01402.900215/2017-19</t>
  </si>
  <si>
    <t>PI</t>
  </si>
  <si>
    <t>Fiscalização no Museu Ozildo Albano/PI</t>
  </si>
  <si>
    <t xml:space="preserve"> 13/2018/ACON</t>
  </si>
  <si>
    <t>Ofício nº 53/2018/CNA e Memorando nº 335/2018/CNA</t>
  </si>
  <si>
    <t xml:space="preserve">(1) Despacho 15.2018 ACON // (2) </t>
  </si>
  <si>
    <t>01514.005408/2017-05</t>
  </si>
  <si>
    <t>MG</t>
  </si>
  <si>
    <t>Fiscalização no Instituto Estadual de Floresta - Estação Ecológica de Corumbá - Núcleo Museológico</t>
  </si>
  <si>
    <t>2265/2017 - CNA</t>
  </si>
  <si>
    <t>Ofício nº 71/2017/CNA</t>
  </si>
  <si>
    <t>Reitera - Fiscalização no Museu de História Natural da Universidade Federal de Alagoas</t>
  </si>
  <si>
    <t>DESPACHO 419.2018 ACON</t>
  </si>
  <si>
    <t>Ofício nº 603/2018/CNA</t>
  </si>
  <si>
    <t>DESPACHO 14.2019</t>
  </si>
  <si>
    <t>Ofício nº 10/2019/CNA</t>
  </si>
  <si>
    <t>01403.900058/2017-31</t>
  </si>
  <si>
    <t>Fiscalização no Núcleo de Pesquisa em Arqueologia e História da Universidade Federal de Alagoas Campus Sertão-NUPEAH</t>
  </si>
  <si>
    <t>35/2017/ACON</t>
  </si>
  <si>
    <t>Ofício nº 90/2017/CNA</t>
  </si>
  <si>
    <t>(2) SE/AL está procurando entrar em contato com a instituição para regularizar a situação</t>
  </si>
  <si>
    <t>01408.001077/2016-52</t>
  </si>
  <si>
    <t>Fiscalização na Oficina-Escola de Revitalização do Patrimônio Cultural de João Pessoa</t>
  </si>
  <si>
    <t>15/112017</t>
  </si>
  <si>
    <t>8/2017/ACON</t>
  </si>
  <si>
    <t>Ofício nº 73/2017/CNA</t>
  </si>
  <si>
    <t>(1) Demanda respondida em razão de realização de nova vistoria técnica // (2) respondida a partir de nova fiscalização realizada no local</t>
  </si>
  <si>
    <t>01512.002582/2016-27</t>
  </si>
  <si>
    <t>RS</t>
  </si>
  <si>
    <t>Vistoria Técnica Complementar a Instituições de Guarda e Pesquisa - Núcleo de Pré-História e Arqueologia da Universidade de Passo Funda (NuPHA-UPF).</t>
  </si>
  <si>
    <t>x</t>
  </si>
  <si>
    <t>Memorando nº 304/2017/CNA</t>
  </si>
  <si>
    <t>01512.001977/2015-21</t>
  </si>
  <si>
    <t>Fiscalização no Museu Municipal Dr. José Olavo Machado, Santo Ângelo, RS</t>
  </si>
  <si>
    <t xml:space="preserve"> 24/2018/ACON</t>
  </si>
  <si>
    <t>Ofício nº 63/2018/CNA e Memorando nº 344/2018/CNA</t>
  </si>
  <si>
    <t>01512.002007/2016-24</t>
  </si>
  <si>
    <t>Solicitação de Cadastro do Museu Dom Diogo de Souza, em Bagé-RS</t>
  </si>
  <si>
    <t>26/2018/ACON</t>
  </si>
  <si>
    <t>Ofício nº 65/2018/CNA</t>
  </si>
  <si>
    <t>01408.001079/2016-41</t>
  </si>
  <si>
    <t>Fiscalização no Núcleo de Documentação e Informação Histórica Regional - UFPB.</t>
  </si>
  <si>
    <t>80/2018/ACON</t>
  </si>
  <si>
    <t>Ofício nº 309/2018/CNA</t>
  </si>
  <si>
    <t>(1) Ofício nº 494/2018/CNA/DEPAM-IPHAN, inaptou em 01/10/2018. // (2) Não houve resposta - instituição inapta.</t>
  </si>
  <si>
    <t xml:space="preserve">01512.001605/2017-67 </t>
  </si>
  <si>
    <t>Fiscalização no NuParq/IFCH/UFRGS</t>
  </si>
  <si>
    <t>11/2018/ACON</t>
  </si>
  <si>
    <t>Ofício nº 200/2018/CNA e Memorando nº 878/2018/CNA</t>
  </si>
  <si>
    <t>Término da análise 18/01/2018 e 22/01/2018</t>
  </si>
  <si>
    <t>01496.000505/2017-69</t>
  </si>
  <si>
    <t>Não/Fiscalização em acervo arqueológico</t>
  </si>
  <si>
    <t>Vistoria técnica realizada no Instituto do Museu Jaguaribano, Aracati-CE.</t>
  </si>
  <si>
    <t>1/2018/ACON</t>
  </si>
  <si>
    <t>Memorando nº 308/2018/CNA</t>
  </si>
  <si>
    <t xml:space="preserve">(1) Ainda não é cadastrada. Fiscalização realizada por Thalison dos Santos em 24/08/2017 // (2) </t>
  </si>
  <si>
    <t>01496.000204/2017-35</t>
  </si>
  <si>
    <t>Não/Cadastro</t>
  </si>
  <si>
    <t xml:space="preserve">Memorando n°0157/17/GAB/IPHAN-CE  - Cadastramento de Instituição de Guarda e Pesquisa - Museu Tertuliano de Melo </t>
  </si>
  <si>
    <t>28/2017/ACON</t>
  </si>
  <si>
    <t>Ofício nº 70/2017/CNA</t>
  </si>
  <si>
    <t>(1) Ainda não é cadastrada. Fiscalização realizada por Igor Pedroza em 20/03/2017 - Cachimbo devolvido - Ofício nº 317/2017/IPHAN-CE-IPHAN. // (2) demos prazo? NÃO</t>
  </si>
  <si>
    <t>01450.011205/2016-51</t>
  </si>
  <si>
    <t>SP</t>
  </si>
  <si>
    <t>Fiscalização no Museu de Arqueologia e Etnologia da Universidade de São Paulo - MAE/USP. Resposta ao Ofício nº 080 - CNA/DEPAM/IPHAN.</t>
  </si>
  <si>
    <t>44/2017/ACON</t>
  </si>
  <si>
    <t>Ofício nº 5/2018/CNA</t>
  </si>
  <si>
    <t>01450.902534/2017-93</t>
  </si>
  <si>
    <t>Fiscalização no Centro de Arqueologia Annette Laming Emperaire (CAALE) - Resposta ao Ofício n°640/2017 - CNA/DEPAM/IPHAN</t>
  </si>
  <si>
    <t>45/2017/ACON</t>
  </si>
  <si>
    <t>Ofício nº 15/2018/CNA</t>
  </si>
  <si>
    <t>(1) Memorando nº 130/2018/CNA/DEPAM // (2) Acompanhamento por meio do plano de fiscalizações</t>
  </si>
  <si>
    <t>01502.000613/2017-13</t>
  </si>
  <si>
    <t>Fiscalização no Museu Arqueológico da EMBASA/Salvador-BA.</t>
  </si>
  <si>
    <t>1790/2017 - CNA</t>
  </si>
  <si>
    <t xml:space="preserve">
Ofício nº 100/2017/ACON</t>
  </si>
  <si>
    <t>01450.902530/2017-13</t>
  </si>
  <si>
    <t>Resposta ao Ofício n°643/2017 - CNA/DEPAM/IPHAN - Museu da Cidade do Recife - Forte das Cinco Pontas</t>
  </si>
  <si>
    <t>02/2018/ACON</t>
  </si>
  <si>
    <t>Ofício nº 14/2018/CNA</t>
  </si>
  <si>
    <t>(1) X // (2) Acompanhamento por meio do plano de fiscalizações</t>
  </si>
  <si>
    <t>Fiscalização no LAE/IFCH/UFRGS</t>
  </si>
  <si>
    <t xml:space="preserve">10/2018/ACON </t>
  </si>
  <si>
    <t>01516.900040/2017-62</t>
  </si>
  <si>
    <t>Fiscalização no Instituto Goiano de Pré-História e Antropologia da Pontifícia Universidade Católica de Goiás - IGPA/PUC-GO</t>
  </si>
  <si>
    <t xml:space="preserve"> 6/2018/ACON</t>
  </si>
  <si>
    <t>Ofício nº 18/2018/CNA</t>
  </si>
  <si>
    <t>01492.000685/2016-38</t>
  </si>
  <si>
    <t>PA</t>
  </si>
  <si>
    <t>Fiscalização no Laboratório de Arqueologia Curt Nimuendajú da Universidade Federal do Oeste do Pará - UFOPA</t>
  </si>
  <si>
    <t>20/03/218</t>
  </si>
  <si>
    <t xml:space="preserve"> 39/2018/ACON</t>
  </si>
  <si>
    <t>Ofício nº 121/2018/CNA</t>
  </si>
  <si>
    <t>01450.004613/2018-18</t>
  </si>
  <si>
    <t>Fiscalização em Instituição de Guarda e Pesquisa - MuArq/UFMS - Reiteração de ofício n° 407/2017 - CNA/DEPAM/IPHAN.</t>
  </si>
  <si>
    <t>X</t>
  </si>
  <si>
    <t>Ofício nº 500/2018/CNA</t>
  </si>
  <si>
    <t>(2) A SE/IPHAN/MS respondeu à instituição.</t>
  </si>
  <si>
    <t>01421.000206/2016-17</t>
  </si>
  <si>
    <t>RN</t>
  </si>
  <si>
    <t>Fiscalização no Laboratório de Arqueologia do Departamento de História da Universidade Federal do Rio Grande do Norte - LARQ/DEHIS/UFRN.</t>
  </si>
  <si>
    <t>94/2018/ACON</t>
  </si>
  <si>
    <t>Ofício nº 338/2018/CNA</t>
  </si>
  <si>
    <t>01450.902575/2017-80 </t>
  </si>
  <si>
    <t>Resposta ao Ofício n° 195/2017 - CNA/DEPAM/IPHAN - Instituto Trópico do Subúmido (ITS) - PUC/GO</t>
  </si>
  <si>
    <t>5/2018/ACON</t>
  </si>
  <si>
    <t>Ofício nº 18/2018/CNA e Memorando nº 166/2018/CNA</t>
  </si>
  <si>
    <t>(2) Laudo de Corpo de Bombeiros não entregue</t>
  </si>
  <si>
    <t>01512.002599/2016-84</t>
  </si>
  <si>
    <t>Fiscalização em Instituição de Guarda e Pesquisa - Reitera ofício 0428.2016 e 203.2017 - Vistoria no Laboratório de Cultura Material e Arqueologia (LACUMA) da UNIPAMPA-RS.</t>
  </si>
  <si>
    <t>Ofício nº 537/2018/CNA</t>
  </si>
  <si>
    <t>01512.003520/2016-32</t>
  </si>
  <si>
    <t>Reitera ofício 028.2017 - Fiscalização no Museu Paleontológico e Arqueológico Professor Walter Ilha.</t>
  </si>
  <si>
    <t>Ofício nº 536/2018/CNA</t>
  </si>
  <si>
    <t>01508.001464/2016-61</t>
  </si>
  <si>
    <t>PR</t>
  </si>
  <si>
    <t>Reitera ofício 021.2017 - Fiscalização no Museu Municipal Cristóforo Colombo, Município de Colombo/PR.</t>
  </si>
  <si>
    <t>Ofício nº 501/2018/CNA</t>
  </si>
  <si>
    <t>01402.900216/2017-63</t>
  </si>
  <si>
    <t>Fiscalização no Museu de Arqueologia e Paleontologia da UFPI</t>
  </si>
  <si>
    <t xml:space="preserve"> 18/2018/ACON</t>
  </si>
  <si>
    <t>Ofício nº 77/2018/CNA</t>
  </si>
  <si>
    <t>01450.008355/2017-68</t>
  </si>
  <si>
    <t>RO</t>
  </si>
  <si>
    <t>Reitera ofício 459.2017 - Fiscalização no Departamento de Arqueologia da Universidade Federal de Rondônia (DARQ-UNIR).</t>
  </si>
  <si>
    <t>Ofício nº 495/2018/CNA</t>
  </si>
  <si>
    <t>01450.006233/2015-75</t>
  </si>
  <si>
    <t>Fiscalização no Núcleo de Pesquisa e Ensino em Arqueologia - NPEA-UFPA</t>
  </si>
  <si>
    <t>28/2018/ACON</t>
  </si>
  <si>
    <t>Memorando nº 440/2018/CNA</t>
  </si>
  <si>
    <t>01512.001488/2016-51</t>
  </si>
  <si>
    <t>Fiscalização em Instituição de Guarda e Pesquisa - Reitera ofício 0383.2016 e 201.2017 - Vistoria Museu Antropológico do Rio Grande do Sul - MARS.</t>
  </si>
  <si>
    <t>Ofício nº 615/2018/CNA</t>
  </si>
  <si>
    <t>01512.000464/2008-74</t>
  </si>
  <si>
    <t>Fiscalização no Museu Arqueológico do Rio Grande do Sul (Marsul)</t>
  </si>
  <si>
    <t>2243/2017CNA</t>
  </si>
  <si>
    <t>Ofício nº 14/2017/CNA</t>
  </si>
  <si>
    <t>(1) Demos somente curto e longo prazos. Marsul deve receber um TAC // (2) Foi realizada nova vistoria. Marsul realizou algumas benfeitorias, entretanto o material da pesquisa do Miller continua em estado ruim. Foram feitas recomendações</t>
  </si>
  <si>
    <t>01450.010372/2016-84</t>
  </si>
  <si>
    <t>Resposta ao Ofício nº 097/2016 - CNA/DEPAM/IPHAN, referente à fiscalização no Laboratório Multidisciplinar de Investigação Arqueológica (LÂMINA) do Instituto de Ciências Humanas da Universidade Federal de Pelotas - RS.</t>
  </si>
  <si>
    <t>0283/2017 - CNA</t>
  </si>
  <si>
    <t>Ofício nº 91/2017/CNA</t>
  </si>
  <si>
    <t>(2) A cotação do material para curadoria dos materiais metálicos do acervo das Missões está sendo providenciada pela SE/RS</t>
  </si>
  <si>
    <t>Resposta ao Ofício n°15/2018 - CNA/DEPAM/IPHAN - CAALE</t>
  </si>
  <si>
    <t>36/2018/ACON</t>
  </si>
  <si>
    <t>(2) Acompanhamento por meio do plano de fiscalizações</t>
  </si>
  <si>
    <t>01424.000112/2018-80</t>
  </si>
  <si>
    <t>AP</t>
  </si>
  <si>
    <t>Solicitação de Fiscalização ao  Museu Joaquim Caetano da Silva.</t>
  </si>
  <si>
    <t>101/2018/ACON</t>
  </si>
  <si>
    <t>348/2018/CNA</t>
  </si>
  <si>
    <t>01510.001680/2017-48</t>
  </si>
  <si>
    <t>SC</t>
  </si>
  <si>
    <t>Fiscalização do Museu Histórico Prefeito José Schmidt, Município de São Francisco do Sul/SC</t>
  </si>
  <si>
    <t xml:space="preserve"> 107/2018/ACON</t>
  </si>
  <si>
    <t>Ofício nº 357/2018/CNA</t>
  </si>
  <si>
    <t>01450.004608/2018-13</t>
  </si>
  <si>
    <t>Reitera ofício 501.2017 - Fiscalização no Museu Estadual de Rondônia (MERO)</t>
  </si>
  <si>
    <t>Ofício nº 506/2018/CNA</t>
  </si>
  <si>
    <t>01512.001978/2015-76</t>
  </si>
  <si>
    <t>Fiscalização em Instituição de Guarda e Pesquisa - UNIVATES/RS.</t>
  </si>
  <si>
    <t>31/10/2018 e 26/11/2018</t>
  </si>
  <si>
    <t>01/11/2018 e 20/12/2018</t>
  </si>
  <si>
    <t xml:space="preserve"> 230/2018/ACON</t>
  </si>
  <si>
    <t>Ofício nº 607/2018/CNA; Ofícios nº 654, 655 e 656/2018/CNA</t>
  </si>
  <si>
    <t>01421.000047/2018-12</t>
  </si>
  <si>
    <t>Fiscalização no Museu Câmara Cascudo</t>
  </si>
  <si>
    <t>56/2018/ACON</t>
  </si>
  <si>
    <t>Ofício nº 237/2018/CNA</t>
  </si>
  <si>
    <t>sim</t>
  </si>
  <si>
    <t xml:space="preserve"> 58/2018/ACON</t>
  </si>
  <si>
    <t>01409.000152/2018-10</t>
  </si>
  <si>
    <t>ES</t>
  </si>
  <si>
    <t>Fiscalização do Instituto Ecos de Pesquisa e Desenvolvimento Socioambiental</t>
  </si>
  <si>
    <t>61/2018/ACON</t>
  </si>
  <si>
    <t>Ofício nº 276/2018/CNA e Memorando nº 1201/2018/CNA</t>
  </si>
  <si>
    <t>01504.000059/2015-84</t>
  </si>
  <si>
    <t>SE</t>
  </si>
  <si>
    <t>Fiscalização no Laboratório de Arqueologia da Universidade Federal de Sergipe - LARQ/UFS, Laranjeiras/SE.</t>
  </si>
  <si>
    <t xml:space="preserve"> 12/2017/ACON</t>
  </si>
  <si>
    <t>Ofício nº 30/2018/CNA</t>
  </si>
  <si>
    <t>(1) A primeira fiscalização foi feita em 15/01/2015 pelo técnico André Luiz Esteves. A segunda foi feita em 25/10/2016 pela técnica Beijanizy // (2) Foi realizada nova vistoria em 16/10/2018. Aguardar encaminhamento do processo ao  CNA</t>
  </si>
  <si>
    <t>01502.001090/2017-14</t>
  </si>
  <si>
    <t>Fiscalização no Laboratório de Arqueologia da Faculdade de Filosofia e Ciências Humanas da Universidade Federal da Bahia</t>
  </si>
  <si>
    <t>DESPACHO 22.2019 ACON</t>
  </si>
  <si>
    <t>Ofício nº 19/2019/CNA</t>
  </si>
  <si>
    <t>01421.001112/2016-65</t>
  </si>
  <si>
    <t>Fiscalização no Laboratório "O Homem Potiguar" - LAHP/UERN</t>
  </si>
  <si>
    <t>31/2017/ACON</t>
  </si>
  <si>
    <t>Ofício nº 86/2017/CNA</t>
  </si>
  <si>
    <t>(2) Foi realizada nova vistoria em dezembro de 2018. Aguardar SE encaminhar processo ao CNA</t>
  </si>
  <si>
    <t xml:space="preserve">Resposta ao Memorando nº 143/2018/IPHAN-RJ - Referente a fiscalização no Núcleo de Pesquisa e Ensino em Arqueologia da Universidade Federal do Pará.​
</t>
  </si>
  <si>
    <t>75/2018/ACON</t>
  </si>
  <si>
    <t>01408.001181/2016-47</t>
  </si>
  <si>
    <t>Fiscalização do Laboratório de Arqueologia e Paleontologia (LABAP) da UEPB</t>
  </si>
  <si>
    <t>78/2018/ACON</t>
  </si>
  <si>
    <t>Ofício nº 289/2018/CNA</t>
  </si>
  <si>
    <t>(2) Foi encaminhada resposta e feita nova fiscalização onde constatou-se o cumprimento das recomendações. Estava errado, nós reiteramos</t>
  </si>
  <si>
    <t>Resposta ao Ofício n°289/2018/CNA/DEPAM-IPHAN -Fiscalização no Laboratório de Arqueologia e Paleontologia da Universidade Estadual da Paraíba</t>
  </si>
  <si>
    <t xml:space="preserve"> 09/2019/ACON</t>
  </si>
  <si>
    <t>Ofício nº 26/2019/CNA</t>
  </si>
  <si>
    <t xml:space="preserve">01502.001091/2017-69 </t>
  </si>
  <si>
    <t>Fiscalização no Museu Casa do Sertão/Universidade Estadual de Feira de Santana, Feira de Santana/BA</t>
  </si>
  <si>
    <t>83/2018/ACON</t>
  </si>
  <si>
    <t>Ofício nº 306/2018/CNA</t>
  </si>
  <si>
    <t xml:space="preserve"> 86/2018/ACON</t>
  </si>
  <si>
    <t>Ofício nº 307/2018/CNA</t>
  </si>
  <si>
    <t>(2) SE fará fiscalização para acompanhar o que foi solicitado</t>
  </si>
  <si>
    <t>DESPACHO 13.2019 ACON</t>
  </si>
  <si>
    <t>01496.000469/2017-33</t>
  </si>
  <si>
    <t>Solicitação de cadastro do Museu Sacro São José de Ribamar - Aquiraz-CE</t>
  </si>
  <si>
    <t xml:space="preserve"> 95/2018/ACON</t>
  </si>
  <si>
    <t>Ofício nº 336/2018/CNA</t>
  </si>
  <si>
    <t>(2) SE/CE está em comunicação com o Secretário de Cultura do Ceará e o reitor da UECE</t>
  </si>
  <si>
    <t>01450.000017/2016-05</t>
  </si>
  <si>
    <t>MT</t>
  </si>
  <si>
    <t>Resposta ao Ofício n°411/2017 - Museu de História Natural de Alta Floresta</t>
  </si>
  <si>
    <t>15/2017/ACON</t>
  </si>
  <si>
    <t>Ofício n°25/2017/CNA</t>
  </si>
  <si>
    <t>(2) Leandro da Copel enviou e-mail em 09/01 dizendo que estão em tratativas com a engenharia para desenvolvimento dos projetos. Aguardar</t>
  </si>
  <si>
    <t>01492.000686/2016-82</t>
  </si>
  <si>
    <t>Fiscalização no  Núcleo de Arqueologia e Etnologia (NAM) Hilmar Harry Kluck, da Fundação Casa de Cultura de Marabá (Reiteração do ofício nº 652/2018/CNA/DEPAM-IPHAN, de 28 de dezembro de 2018).</t>
  </si>
  <si>
    <t>69/2019/ACON</t>
  </si>
  <si>
    <t>Ofício nº 196/2019/CNA</t>
  </si>
  <si>
    <t>01492.000618/2017-02</t>
  </si>
  <si>
    <t>Solicitação de Cadastro do Museu Aracy Paraguassú-PA.</t>
  </si>
  <si>
    <t xml:space="preserve"> 109/2018/ACON</t>
  </si>
  <si>
    <t>Ofício nº 382/2018/CNA e memo  1815/2018/CNA</t>
  </si>
  <si>
    <t>01408.001081/2016-11</t>
  </si>
  <si>
    <t>Fiscalização na Santa Casa de Misericórdia da Paraíba.</t>
  </si>
  <si>
    <t>7/2017/ACON</t>
  </si>
  <si>
    <t>despacho acon 53.2017</t>
  </si>
  <si>
    <t>(1) Acatada a sugestão da SE/PB quanto ao descadastramento e a transferência para o LABAP/UEPB // (2) Ainda não foi feita a transferência.Acompanhar para poder fazer a transferencia no banco de portarias (19/09). Solicitada informação sobre transferência para a SE/PB</t>
  </si>
  <si>
    <t>01450.005522/2018-08</t>
  </si>
  <si>
    <t>Fiscalização no Museu Bi Moreira - Universidade Federal de Lavras (UFLA).</t>
  </si>
  <si>
    <t>PARECER 253/2018/ACON</t>
  </si>
  <si>
    <t>Ofício nº 690/2018/CNA</t>
  </si>
  <si>
    <t>Fiscalização no Núcleo de Arqueologia e Etnologia (NAM) Hilmar Harry Kluck, vinculado à Casa de Cultura de Marabá</t>
  </si>
  <si>
    <t>38/2018/ACON</t>
  </si>
  <si>
    <t>Ofício nº 228/2018/CNA</t>
  </si>
  <si>
    <t xml:space="preserve"> 84/2018/ACON</t>
  </si>
  <si>
    <t>Ofício nº 310/2018/CNA</t>
  </si>
  <si>
    <t>DESPACHO 248.2018 ACON</t>
  </si>
  <si>
    <t>Ofício356/2018/CNA</t>
  </si>
  <si>
    <t xml:space="preserve"> 38/2018/ACON</t>
  </si>
  <si>
    <t>01498.001666/2016-79</t>
  </si>
  <si>
    <t>Resposta ao Ofício n°14/2018/CNA/DEPAM-IPHAN - Fiscalização em Instituição de Guarda e Pesquisa – Museu da Cidade do Recife - Forte das Cinco Pontas</t>
  </si>
  <si>
    <t>156/2017/ACON</t>
  </si>
  <si>
    <t>Ofício nº 380/2018/CNA</t>
  </si>
  <si>
    <t>01512.003069/2014-91</t>
  </si>
  <si>
    <t>Fiscalização no Museu de Porto Alegre Joaquim José Felizardo</t>
  </si>
  <si>
    <t>157/2018/ACON</t>
  </si>
  <si>
    <t>Memorando nº 2024/2018/CNA</t>
  </si>
  <si>
    <t xml:space="preserve">(2) Os aparelhos de ar-condicionado foram adquiridos e a responsável pelo Museu informou ao IPHAN/RS na data de 04/12/2018, que já está sendo providenciado a instalação. </t>
  </si>
  <si>
    <t>01504.001297/2014-26</t>
  </si>
  <si>
    <t>Fiscalização em Instituição de Guarda e Pesquisa - Museu Arqueológico de Xingó/SE</t>
  </si>
  <si>
    <t>169/2018/ACON</t>
  </si>
  <si>
    <t>Resposta ao Ofício n°25/2017/CNA/DEPAM-IPHAN - Fiscalização em Instituição de Guarda e Pesquisa – Museu de História Natural de Alta Floresta</t>
  </si>
  <si>
    <t>170/2018/ACON</t>
  </si>
  <si>
    <t>Ofício nº 449/2018/CNA</t>
  </si>
  <si>
    <t>191/2018/ACON</t>
  </si>
  <si>
    <t>Ofício 660/2018/Acon</t>
  </si>
  <si>
    <t>01450.005605/2018-99</t>
  </si>
  <si>
    <t>Fiscalização no Laboratório de Arqueologia do Departamento de Antropologia e Arqueologia da FAFICH/UFMG.</t>
  </si>
  <si>
    <t>255/2018/ACON</t>
  </si>
  <si>
    <t>Ofício nº 694/2018/CNA</t>
  </si>
  <si>
    <t>01450.005645/2018-31</t>
  </si>
  <si>
    <t>Fiscalização no Laboratório de Arqueologia da Fafich/UFMG.</t>
  </si>
  <si>
    <t>257/2018/ACON</t>
  </si>
  <si>
    <t>Ofício nº 696/2018/CNA</t>
  </si>
  <si>
    <t>01512.002583/2016-71</t>
  </si>
  <si>
    <t>Fiscalização  - Reitera ofício 0412.2016 e 0635.2016 - Vistoria Museu Municipal de Marau-RS.</t>
  </si>
  <si>
    <t>Ofício nº 539/2018/CNA</t>
  </si>
  <si>
    <t>01516.002426/2014-64</t>
  </si>
  <si>
    <t>Fiscalização em Instituição de Guarda e Pesquisa - Museu Histórico de Jataí "Francisco Honório de Campos"</t>
  </si>
  <si>
    <t>258/2018/ACON</t>
  </si>
  <si>
    <t>Ofício nº 695/2018/CNA</t>
  </si>
  <si>
    <t>Fiscalização em Instituição de Guarda: Oficina-Escola de Revitalização do Patrimônio Cultural de João Pessoa</t>
  </si>
  <si>
    <t>18/2019/ATEC</t>
  </si>
  <si>
    <t>Ofício Nº 832/2019/CNA</t>
  </si>
  <si>
    <t>01512.900181/2017-15</t>
  </si>
  <si>
    <t>Vistoria Técnica ao MARQ - Museu Arqueológico de São Luiz Gonzaga/RS.</t>
  </si>
  <si>
    <t>74/2019/ACON</t>
  </si>
  <si>
    <t>Ofício nº 208/2019/CNA</t>
  </si>
  <si>
    <t>Atualizado</t>
  </si>
  <si>
    <t>Fiscalização em Instituição de Guarda e Pesquisa  - LABARQ/MCN - UNIVATES/RS.</t>
  </si>
  <si>
    <t>180/2018/ACON</t>
  </si>
  <si>
    <t>Fiscalização  - Museu Municipal de Marau, RS.</t>
  </si>
  <si>
    <t>244/2018/ACON</t>
  </si>
  <si>
    <t>Ofício nº 643/2018</t>
  </si>
  <si>
    <t>DESPACHO 279.2018 ACON</t>
  </si>
  <si>
    <t>Ofício 425/2018/CNA</t>
  </si>
  <si>
    <t>Memorando nº 18/2018/ACON</t>
  </si>
  <si>
    <t>01450.000290/2016-21</t>
  </si>
  <si>
    <t>CNA</t>
  </si>
  <si>
    <t>Fiscalização nas instalações da Fundação Garibaldi Brasil - FGB</t>
  </si>
  <si>
    <t>Ledja</t>
  </si>
  <si>
    <t>192/2019</t>
  </si>
  <si>
    <t>2373/2019</t>
  </si>
  <si>
    <t>01496.001197/2014-46</t>
  </si>
  <si>
    <t>Fiscalização em Instituição de Guarda e Pesquisa – “Instituto Tembetá”</t>
  </si>
  <si>
    <t>Ludiane</t>
  </si>
  <si>
    <t>1077/2019</t>
  </si>
  <si>
    <t>01512.000509/2018-82</t>
  </si>
  <si>
    <t>Fiscalização de Instituição de Guarda e Pesquisa - Museu Municipal Irmã Celina Schardong</t>
  </si>
  <si>
    <t>1145/2019</t>
  </si>
  <si>
    <t>ofício 2771/2019</t>
  </si>
  <si>
    <t>Despacho 331.2018 ACON</t>
  </si>
  <si>
    <t>Ofício nº 543/2018/CNA</t>
  </si>
  <si>
    <t>01494.000513/2019-97</t>
  </si>
  <si>
    <t>MA</t>
  </si>
  <si>
    <t>Vistoria na Reserva Técnica e no Laboratório de Arqueologia da Universidade Federal do maranhão-LARQ/UFMA</t>
  </si>
  <si>
    <t>Dinoelly</t>
  </si>
  <si>
    <t>142/2020</t>
  </si>
  <si>
    <t>DESPACHO Nº 37/2020 </t>
  </si>
  <si>
    <t xml:space="preserve">(1) Pedir Laudo de Bombeiros e outras Recomendações // (2) </t>
  </si>
  <si>
    <t>01494.000510/2019-53</t>
  </si>
  <si>
    <t>Fiscalização Memorial da Balaiada</t>
  </si>
  <si>
    <t>Alexandre</t>
  </si>
  <si>
    <t xml:space="preserve"> 18/2020</t>
  </si>
  <si>
    <t>DESPACHO Nº 39/2020 COSO</t>
  </si>
  <si>
    <t>Pendente</t>
  </si>
  <si>
    <t xml:space="preserve">(1) Instituição sem condições adequadas de conservação das peças que possu; necessita diversos ajustes // (2) </t>
  </si>
  <si>
    <t>01512.002685/2016-97</t>
  </si>
  <si>
    <t>Fiscalização no Laboratório de Ensino e Pesquisas em Antropologia e Arqueologia - LEPAARQ.</t>
  </si>
  <si>
    <t xml:space="preserve"> 254/2018/ACON</t>
  </si>
  <si>
    <t>Ofício nº 688/2018/CNA</t>
  </si>
  <si>
    <t>01408.001082/2016-65</t>
  </si>
  <si>
    <t>Fiscalização no Instituto Histórico e Geográfico Paraibano - IHGP.</t>
  </si>
  <si>
    <t>12/2017/ACON</t>
  </si>
  <si>
    <t>DESPACHO 37.2017/ACON</t>
  </si>
  <si>
    <t xml:space="preserve">(1) Descadastrada // (2) </t>
  </si>
  <si>
    <t>01408.001078/2016-05</t>
  </si>
  <si>
    <t>Fiscalização na CIA Paraíba de Cimento Portland - Igreja da Graça.</t>
  </si>
  <si>
    <t>24/2017/ACON</t>
  </si>
  <si>
    <t>Resposta ao Ofício nº 18/2018/CNA/DEPAM-IPHAN -  Instituto Goiano de Pré-História e Antropologia da Pontifícia     
Universidade Católica de Goiás (IGPA/PUC-GO).</t>
  </si>
  <si>
    <t xml:space="preserve"> 262/2018/ACON</t>
  </si>
  <si>
    <t>Ofício nº 713/2018/CNA</t>
  </si>
  <si>
    <t>256/2018/ACON</t>
  </si>
  <si>
    <t>(2) Foi realizada nova vistoria. Marsul realizou algumas benfeitorias, entretanto o material da pesquisa do Miller continua em estado ruim. Foram feitas recomendações sem prazo estipulado</t>
  </si>
  <si>
    <t>01512.002921/2012-41</t>
  </si>
  <si>
    <t> Fiscalização no Laboratório e Reserva Técnica do Parque Histórico Nacional das Missões (PHNM)</t>
  </si>
  <si>
    <t>38/2017/ACON</t>
  </si>
  <si>
    <t>Memorando nº 356/2017/CNA</t>
  </si>
  <si>
    <t>(2) Aguardar parecer da SE/RS</t>
  </si>
  <si>
    <t>01500.005195/2018-43</t>
  </si>
  <si>
    <t>Fiscalização no Laboratório de Antropologia Biológica - IFCH-UERJ.</t>
  </si>
  <si>
    <t>nº 7/2019/ACON</t>
  </si>
  <si>
    <t>Ofício nº 203/2019/CNA</t>
  </si>
  <si>
    <t>01512.002816/2016-36</t>
  </si>
  <si>
    <t>Fiscalização no Laboratório de Arqueologia e Etnologia da ULBRA/Canoas. Resposta aos Ofícios nº 0398/2016 e 202/2017 - CNA/DEPAM/IPHAN.</t>
  </si>
  <si>
    <t>13/2017/ACON</t>
  </si>
  <si>
    <t>Ofício nº 28/2017/CNA</t>
  </si>
  <si>
    <t>Reiterar</t>
  </si>
  <si>
    <t>01504.000094/2016-84</t>
  </si>
  <si>
    <t>Vistoria realizada em Instituição de Guarda -  Casa do IPHAN em São Cristóvão/SE</t>
  </si>
  <si>
    <t>14/2018/ACON</t>
  </si>
  <si>
    <t>Memorando nº 223/2018/CNA</t>
  </si>
  <si>
    <t>(2) Falta Laudo de Corpo de Bombeiros não entregue</t>
  </si>
  <si>
    <t>DESPACHO 17.2019 ACON</t>
  </si>
  <si>
    <t>01496.002042/2017-70</t>
  </si>
  <si>
    <t>Vistoria em Instituição de Guarda - Instituto de Ciências do Mar - LABOMAR</t>
  </si>
  <si>
    <t>19/2018/ACON</t>
  </si>
  <si>
    <t>Memorando nº 307/2018/CNA</t>
  </si>
  <si>
    <t>01409.000089/2017-31</t>
  </si>
  <si>
    <t>Fiscalização em Instituição de Guarda e Pesquisa - Museu Municipal da História de São Mateus</t>
  </si>
  <si>
    <t>18/2019/ACON</t>
  </si>
  <si>
    <t>Ofício nº 56/2019/CNA</t>
  </si>
  <si>
    <t>01510.001057/2018-76</t>
  </si>
  <si>
    <t>Fiscalização em Instituição de Guarda e Pesquisa -  Museu Arqueológico Igrejinha de Nossa Senhora dos Navegantes, Município de Balneário Rincão/SC</t>
  </si>
  <si>
    <t>22/2019/ACON</t>
  </si>
  <si>
    <t>Fiscalização de Instituição de Guarda e Pesquisa - Instituto Ecos de Pesquisa e Desenvolvimento Socioambiental/ES.</t>
  </si>
  <si>
    <t xml:space="preserve"> 24/2019/ACON</t>
  </si>
  <si>
    <t>Resposta ao Ofício nº 18/2018/CNA/DEPAM-IPHAN -  IGPA/PUC-GO - RETIFICAÇÃO</t>
  </si>
  <si>
    <t>DESPACHO 48.2019 ACON</t>
  </si>
  <si>
    <t>Ofício nº 68/2019/CNA</t>
  </si>
  <si>
    <t xml:space="preserve">  Fiscalização em Instituição de Guarda e Pesquisa – Museu Câmara Cascudo - Resposta ao Ofício n°18/2019 CNA/DEPAM/IPHAN</t>
  </si>
  <si>
    <t>34/2019/ACON</t>
  </si>
  <si>
    <t>Ofício nº 104/2019/CNA</t>
  </si>
  <si>
    <t>01409.000691/2016-97</t>
  </si>
  <si>
    <t>Fiscalização em Instituição de Guarda e Pesquisa – Museu Histórico de Serra, do município de Serra/ES.</t>
  </si>
  <si>
    <t xml:space="preserve"> nº 40/2019/ACON</t>
  </si>
  <si>
    <t>Ofício nº 163/2019/CNA</t>
  </si>
  <si>
    <t>01409.000030/2019-12</t>
  </si>
  <si>
    <t>Fiscalização em Instituição de Guarda e Pesquisa – Casa de Cultura Angelina Lopes Assad (Casa de Cultura de Anchieta), no município de Anchieta/ES.</t>
  </si>
  <si>
    <t>nº 41/2019/ACON</t>
  </si>
  <si>
    <t>Fiscalização   - Museu Municipal de Marau, RS - esclarecimentos</t>
  </si>
  <si>
    <t>DESPACHO 74.2019 ACON</t>
  </si>
  <si>
    <t>Ofício nº 76/2019/CNA</t>
  </si>
  <si>
    <t>01498.000872/2016-61</t>
  </si>
  <si>
    <t>Resposta ao ofício nº 012/2017 - CNA/DEPAM/IPHAN, referente à fiscalização no Museu do Estado de Pernambuco - MEPE.</t>
  </si>
  <si>
    <t>1319/2017 -CNA</t>
  </si>
  <si>
    <t>Ofício nº 56/2018/CNA</t>
  </si>
  <si>
    <t xml:space="preserve">(1) O ofício não tinha saído // (2) </t>
  </si>
  <si>
    <t>01498.000789/2016-83</t>
  </si>
  <si>
    <t>Resposta ao Ofício n° 112-GP/2018 FUNDARPE, em resposta ao Ofício nº063/2017 - CNA/DEPAM/IPHAN.</t>
  </si>
  <si>
    <t xml:space="preserve"> 54/2018/ACON</t>
  </si>
  <si>
    <t>Ofício 238/2018/CNA</t>
  </si>
  <si>
    <t>01408.900113/2017-43</t>
  </si>
  <si>
    <t>Fiscalização do Museu de Areia (MURA)</t>
  </si>
  <si>
    <t>77/2018/ACON</t>
  </si>
  <si>
    <t>Ofício nº 304-305/2018/CNA</t>
  </si>
  <si>
    <t>01450.001401/2018-89</t>
  </si>
  <si>
    <t>Fiscalização em Instituição de Guarda e Pesquisa – Museu Arqueológico do Rio Grande do Sul (MARSUL).</t>
  </si>
  <si>
    <t>48/2019/ACON</t>
  </si>
  <si>
    <t>Ofício nº 258/2019/GAB PRESI-IPHAN</t>
  </si>
  <si>
    <t>Resposta ao Ofício nº 68/2019/CNA/DEPAM-IPHAN -  Instituto Goiano de Pré-História e Antropologia da Pontifícia     
Universidade Católica de Goiás (IGPA/PUC-GO).</t>
  </si>
  <si>
    <t>Dei ciência</t>
  </si>
  <si>
    <t>(2) receberam a visista dos bombeiros  estão aguardando a visita final.</t>
  </si>
  <si>
    <t xml:space="preserve">(1) Relacionado ao 01450.001401/2018-89 // (2) </t>
  </si>
  <si>
    <t>Fiscalização no Laboratório de Arqueologia e Paleontologia da Universidade Estadual da Paraíba – Resposta ao Ofício nº 26/2019/CNA/DEPAM-IPHAN.</t>
  </si>
  <si>
    <t xml:space="preserve"> nº 50/2019/ACON</t>
  </si>
  <si>
    <t>Ofício nº 144/2019/CNA</t>
  </si>
  <si>
    <t>01496.001773/2017-06</t>
  </si>
  <si>
    <t>Fiscalização no Museu de Pacujá</t>
  </si>
  <si>
    <t>71/2018/ACON</t>
  </si>
  <si>
    <t>Memorando nº 1241/2018/CNA</t>
  </si>
  <si>
    <t>(2) Foi realizada nova vistoria pelo IPHAN/CE. Aguardar encaminhamento do processo ao CNA.</t>
  </si>
  <si>
    <t>74/2018/ACON</t>
  </si>
  <si>
    <t>Memorando nº 1258/2018/CNA</t>
  </si>
  <si>
    <t>(2) Encaminhado e-mail para a SE solicitando informações sobre o andamento das medidas de conservação do acervo arqueológico (09/01)</t>
  </si>
  <si>
    <t>01512.000508/2018-38</t>
  </si>
  <si>
    <t xml:space="preserve"> Fiscalização no Laboratório de Arqueologia da Universidade Regional Integrada do Alto Uruguai e das Missões (URI), Erechim/RS</t>
  </si>
  <si>
    <t>57/2019/ACON</t>
  </si>
  <si>
    <t>Ofício nº 199/2019/CNA</t>
  </si>
  <si>
    <t>Fiscalização em Instituição de Guarda e Pesquisa - Museu Municipal Irmã Celina Schardong, Gaurama, RS.</t>
  </si>
  <si>
    <t>58/2019/ACON</t>
  </si>
  <si>
    <t>Ofícios nº 194 e 195/2019/CNA</t>
  </si>
  <si>
    <t>01516.000648/2016-12</t>
  </si>
  <si>
    <t>Fiscalização em Instituição de Guarda e Pesquisa – Instituto Tropico Subúmido/Instituto Goiano de Pre-Historia e Antropologia.</t>
  </si>
  <si>
    <t>59/2019/ACON</t>
  </si>
  <si>
    <t>Ofício nº 191/2019/CNA</t>
  </si>
  <si>
    <t>Fiscalização realizada na Instituição de Guarda e Pesquisa - Museu de Paleontológico e Arqueológico Professor Walter Ilha, Município de São Pedro do Sul/RS (Documentação encaminhada em resposta ao ofício nº 536/2018/CNA/DEPAM-IPHAN, de 01 de novembro de 2018).</t>
  </si>
  <si>
    <t>60/2019/ACON</t>
  </si>
  <si>
    <t>Ofício nº 197/2019/CNA</t>
  </si>
  <si>
    <t>Fiscalização em Instituição de Guarda e Pesquisa – “Instituto Tembetá” – Fortaleza – CE.</t>
  </si>
  <si>
    <t>61/2019/ACON</t>
  </si>
  <si>
    <t>Ofício nº 193/2019/CNA</t>
  </si>
  <si>
    <t>01408.900132/2017-70</t>
  </si>
  <si>
    <t>Fiscalização no IPHAEP/PB</t>
  </si>
  <si>
    <t>DESPACHO 232.2018 ACON</t>
  </si>
  <si>
    <t>Memorando nº 1517/2018/CNA</t>
  </si>
  <si>
    <t>(2) Aguardar SE encaminhar registro fotográfico da vistoria</t>
  </si>
  <si>
    <t>01500.000368/2019-18</t>
  </si>
  <si>
    <t>Solicitação de inclusão do Instituto d'Orbigny no CNIGP.</t>
  </si>
  <si>
    <t>72/2019/ACON</t>
  </si>
  <si>
    <t>Ofício nº 202/2019/CNA</t>
  </si>
  <si>
    <t>Resposta ao Ofício nº 288/2018-GP FUNDARPE, em resposta ao Ofício nº 238/2018 - CNA/DEPAM/IPHAN.</t>
  </si>
  <si>
    <t>113/2018/ACON</t>
  </si>
  <si>
    <t>Ofício 381/2018/CNA</t>
  </si>
  <si>
    <t>?</t>
  </si>
  <si>
    <t>01401.000088/2019-28</t>
  </si>
  <si>
    <t>Vistoria Técnica - Laboratório de Arqueologia do Pantanal (Lapan/UFMS- Campus Corumbá), Corumbá-MS.</t>
  </si>
  <si>
    <t>76/2019/ACON</t>
  </si>
  <si>
    <t>Ofício Nº 756/2019/CNA</t>
  </si>
  <si>
    <t>01496.000974/2016-05</t>
  </si>
  <si>
    <t>Vistoria no Museu de Pré-história de Itapipoca (MUPHI) para inclusão no CNIGP</t>
  </si>
  <si>
    <t>81/2019/ACON</t>
  </si>
  <si>
    <t>Ofício Nº 1134/2019/CNA</t>
  </si>
  <si>
    <t>Respostas aos Ofícios n°228 - 652/2018/CNA/DEPAM-IPHAN - Fiscalização em Instituição de Guarda e Pesquisa – Núcleo de Arqueologia e Etnologia (NAM) Hilmar Harry Kluck, da Fundação Casa de Cultura de Marabá.</t>
  </si>
  <si>
    <t>82/2019/ACON</t>
  </si>
  <si>
    <t>Ofício nº 280/2019/CNA</t>
  </si>
  <si>
    <t>01492.000127/2018-34</t>
  </si>
  <si>
    <t>Fiscalização em Instituição de Guarda e Pesquisa - Museu do Marajó Padre Giovanni Gallo, município de Cachoeira do Arari, estado do Pará.</t>
  </si>
  <si>
    <t>88/2019/ACON</t>
  </si>
  <si>
    <t>(2) DESPACHADO COM A DIREÇÃO</t>
  </si>
  <si>
    <t>01496.000407/2016-41</t>
  </si>
  <si>
    <t>Fiscalização em Instituição de Guarda e Pesquisa - Fundação Casa Grande - Memorial Kariri, município de Nova Olinda-Ceará.</t>
  </si>
  <si>
    <t>90/2019/ACON</t>
  </si>
  <si>
    <t>Ofício Nº 732/2019/CNA</t>
  </si>
  <si>
    <t>01496.001331/2016-71</t>
  </si>
  <si>
    <t>Fiscalização em Instituição de Guarda e Pesquisa - Núcleo de Arqueologia e Semiótica da UECE - NARSE.</t>
  </si>
  <si>
    <t>91/2019/ACON</t>
  </si>
  <si>
    <t>Reiteração do ofício - Fiscalização no Núcleo de Arqueologia e Etnologia (NAM) Hilmar Harry Kluck, vinculado à Casa de Cultura de Marabá</t>
  </si>
  <si>
    <t>Ofício nº 652/2018/CNA</t>
  </si>
  <si>
    <t>Pendente!</t>
  </si>
  <si>
    <t>01409.000028/2019-35</t>
  </si>
  <si>
    <t>Fiscalização - Museu Histórico de Santa Cruz, no município de Aracruz/ES.</t>
  </si>
  <si>
    <t>nº 44/2019/ACON</t>
  </si>
  <si>
    <t>Ofício nº 124/2019/CNA</t>
  </si>
  <si>
    <t xml:space="preserve"> Fiscalização no Departamento de Arqueologia da Universidade Federal de Rondânia - Resp ao ofício 148/19. Informa não ter laudo de bombeiros, mas haver previsão orçamentária.</t>
  </si>
  <si>
    <t>01450.002248/2019-98</t>
  </si>
  <si>
    <t>Resposta ao Ofício Nº 320/17- CNA/DEPAM/IPHAN - Referente à Fiscalização em Instituição de Guarda e Pesquisa - Museu Histórico Regional (MHR)/RS.</t>
  </si>
  <si>
    <t>98/2019/ACON</t>
  </si>
  <si>
    <t>Ofício Nº 823/2019/CNA</t>
  </si>
  <si>
    <t>(2) Aguardando o laudo</t>
  </si>
  <si>
    <t>01421.000804/2017-77</t>
  </si>
  <si>
    <t>Fiscalização no Museu Municipal Lauro da Escóssia</t>
  </si>
  <si>
    <t>92/2019/atec</t>
  </si>
  <si>
    <t>01508.001501/2016-31</t>
  </si>
  <si>
    <t>Exclusão da Casa de Cultura Memorial Capão Bonito, município de Arapoti, da relação das Instituições de Guarda e Pesquisa</t>
  </si>
  <si>
    <t xml:space="preserve">(1) Foi descadastrada // (2) </t>
  </si>
  <si>
    <t>01508.000418/2019-97</t>
  </si>
  <si>
    <t>Exclusão da Universidade Estadual de União da Vitória (FAFIUV) da relação das Instituições de Guarda e Pesquisa</t>
  </si>
  <si>
    <t>17/2019/DIVTEC IPHAN-RN</t>
  </si>
  <si>
    <t>Ofício Nº 889/2019/CNA</t>
  </si>
  <si>
    <t>01514.005688/2017-43</t>
  </si>
  <si>
    <t>Informa valores de endosso - CAALE</t>
  </si>
  <si>
    <t>01504.001851/2014-75</t>
  </si>
  <si>
    <t>Solicitação de Cadastro de Instituição de Guarda e Pesquisa - Universidade Tiradentes (UNIT).</t>
  </si>
  <si>
    <t>nº 46/2019/ACON</t>
  </si>
  <si>
    <t>01496.001379/2014-17</t>
  </si>
  <si>
    <t>Acervo arqueológico sob guarda da Universidade Estadual do Ceará (UECE)</t>
  </si>
  <si>
    <t>559/2019</t>
  </si>
  <si>
    <t>Ofício Nº 1627/2019/CNA</t>
  </si>
  <si>
    <t>Reitera Ofício nº 100/2017/CNA/DEPAM-IPHAN referente a Fiscalização realizada no Museu Arqueológico da Embasa.</t>
  </si>
  <si>
    <t>DESPACHO 112.2019 ACON</t>
  </si>
  <si>
    <t>Ofício nº 137/2019/CNA</t>
  </si>
  <si>
    <t>Fiscalização no Museu Municipal Irmã Celina Schardong</t>
  </si>
  <si>
    <t>586/2019</t>
  </si>
  <si>
    <t>ofício 2070/2019</t>
  </si>
  <si>
    <t>Solicitação de Cadastro do Museu Aracy Paraguassú-PA - Resposta do museu</t>
  </si>
  <si>
    <t>Aguardando o recebimento do prédio. Ùltima notícia em fevereiro de 2019.</t>
  </si>
  <si>
    <t>01450.000322/2016-99</t>
  </si>
  <si>
    <t>Centro de Arqueologia e Antropologia Indígena da Amazônia Ocidental – CAAINAM da Universidade Federal do Acre – UFAC (Instituição de guarda).</t>
  </si>
  <si>
    <t>Despacho 194/2018</t>
  </si>
  <si>
    <t>Of 2364/2019</t>
  </si>
  <si>
    <t>01450.000131/2016-27</t>
  </si>
  <si>
    <t>Material arqueológico - Fundação Elias Mansuor - FEM.</t>
  </si>
  <si>
    <t>748/2019</t>
  </si>
  <si>
    <t>2442/2019</t>
  </si>
  <si>
    <t>Fiscalização no Laboratório de Antropologia Biológica da Universidade do Estado do Rio de Janeiro (Lab/UERJ).</t>
  </si>
  <si>
    <t>Maíra</t>
  </si>
  <si>
    <t>758/2019</t>
  </si>
  <si>
    <t>01514.001522/2019-10</t>
  </si>
  <si>
    <t>Descadastrada</t>
  </si>
  <si>
    <t>Fiscalização na Fundação de Arte de Ouro Preto</t>
  </si>
  <si>
    <t>Despacho 42.2019 COSOL</t>
  </si>
  <si>
    <t>01500.005242/2018-59</t>
  </si>
  <si>
    <t>Fiscalização de Instituição de Guarda na Fundação da Casa de Rui Barbosa</t>
  </si>
  <si>
    <t>51/2020</t>
  </si>
  <si>
    <t>Fiscalização no Departamento de Arqueologia da Universidade Federal de Rondônia (DARQ-UNIR) - Resposta ao ofício 495/2018/CNA/DEPAM-lPHAN.</t>
  </si>
  <si>
    <t xml:space="preserve"> nº 51/2019/ACON</t>
  </si>
  <si>
    <t>01508.000420/2019-66</t>
  </si>
  <si>
    <t>Fiscalização instituições de guarda e pesquisa - Museu Regional do Iguaçu</t>
  </si>
  <si>
    <t>849/2019</t>
  </si>
  <si>
    <t>Ofício Nº 2682/2019</t>
  </si>
  <si>
    <t>01409.000027/2008-38</t>
  </si>
  <si>
    <t>Ampliação da Reserva Técnica do Museu de História Natural de Alta Floresta</t>
  </si>
  <si>
    <t>Parecer 882/2019</t>
  </si>
  <si>
    <t>Ofício Nº 2410/2019</t>
  </si>
  <si>
    <t>01500.901055/2017-17</t>
  </si>
  <si>
    <t>escolha de nova instituição de guarda definitiva do material arqueológico do antigo Museu Real</t>
  </si>
  <si>
    <t>303/2019</t>
  </si>
  <si>
    <t xml:space="preserve">01500.004330/2018-33 </t>
  </si>
  <si>
    <t>Não encaminhada formalmente ao CNA.</t>
  </si>
  <si>
    <t>Fiscalização no Museu Nacional</t>
  </si>
  <si>
    <t>01490.00036/2007-66</t>
  </si>
  <si>
    <t>AM</t>
  </si>
  <si>
    <t>Fiscalização da  Instituição de Guarda e Pesquisa - Museu da Cidade de Manaus.</t>
  </si>
  <si>
    <t>01512.000269/2019-05</t>
  </si>
  <si>
    <t xml:space="preserve">Museu do Imigrante - Fundação Casa das Artes </t>
  </si>
  <si>
    <t>não</t>
  </si>
  <si>
    <t>Renato</t>
  </si>
  <si>
    <t>Providências tomadas para inclusão do Instituto d'Orbigny no CNIGP</t>
  </si>
  <si>
    <t>Despacho 61</t>
  </si>
  <si>
    <t>Ofício nº 2064/2019/CNA</t>
  </si>
  <si>
    <t>01494.000511/2019-06</t>
  </si>
  <si>
    <t>Vistoria na reserva técnica, laboratório e exposição do Centro de Pesquisa de História Natural e Arqueologia do Maranhão</t>
  </si>
  <si>
    <t>1026/2019</t>
  </si>
  <si>
    <t>Fiscalização no laboratório de arqueologia da Universidade Estadual do Ceará</t>
  </si>
  <si>
    <t>1020/2019</t>
  </si>
  <si>
    <t>01494.000540/2019-53</t>
  </si>
  <si>
    <t xml:space="preserve"> Vistoria na reserva técnica e exposição do Memorial da Balaiada, na cidade de Caxias</t>
  </si>
  <si>
    <t>18/2020</t>
  </si>
  <si>
    <t>01500.005207/2018-30</t>
  </si>
  <si>
    <t>Fiscalização no Solar dos Mellos - Prefeitura no município de Macaé - RJ​</t>
  </si>
  <si>
    <t>Despacho 58/2019</t>
  </si>
  <si>
    <t>Of 2072/2019</t>
  </si>
  <si>
    <t>01512.000329/2019-81</t>
  </si>
  <si>
    <t>vistoria ao LABARQ/Museu de Ciências Naturais/UNIVATES - Lajeado</t>
  </si>
  <si>
    <t>Cristian</t>
  </si>
  <si>
    <t>01421.000132/2019-61</t>
  </si>
  <si>
    <t>Fiscalização na Fundação Cultural Seridó</t>
  </si>
  <si>
    <t>Despacho 76 e 92-2019</t>
  </si>
  <si>
    <t>Término da análise 14 e 22/10/2019</t>
  </si>
  <si>
    <t>DESPACHO 102.2019</t>
  </si>
  <si>
    <t>Ofício Nº 2383/2019</t>
  </si>
  <si>
    <t>Complementação das Providências tomadas para inclusão do Instituto d'Orbigny no CNIGP</t>
  </si>
  <si>
    <t>01514.000188/1995-30</t>
  </si>
  <si>
    <t>Fiscalização no Museu da Lapinha, Lagoa Santa - MG.</t>
  </si>
  <si>
    <t>Erik</t>
  </si>
  <si>
    <t>1163/2019</t>
  </si>
  <si>
    <t>DESPACHO Nº 14/2020 COSOL/CNA/DEPAM</t>
  </si>
  <si>
    <t>Anaisado</t>
  </si>
  <si>
    <t xml:space="preserve">(1) Diversas recomendações // (2) </t>
  </si>
  <si>
    <t xml:space="preserve"> Fiscalização no Laboratório de Arqueologia da URI, Erechim/RS - Assunto: Solicitação de transferência do acervo à outra IGP.</t>
  </si>
  <si>
    <t>Ana/Bruno</t>
  </si>
  <si>
    <t>Despacho 118.2019</t>
  </si>
  <si>
    <t>Ofício Nº 2591/2019</t>
  </si>
  <si>
    <t>01494.000512/2019-42</t>
  </si>
  <si>
    <t>Vistoria na reserva técnica do Ecomuseu Sítio do Físico - São Luís/MA</t>
  </si>
  <si>
    <t xml:space="preserve"> Relatório de fiscalização Laboratório O Homem Potiguar</t>
  </si>
  <si>
    <t>Paulo</t>
  </si>
  <si>
    <t>01494.000514/2019-31</t>
  </si>
  <si>
    <t xml:space="preserve"> Vistoria na Fundação Municipal de Patrimônio Histórico - FUMPH - São Luís/MA.</t>
  </si>
  <si>
    <t>Museu de História Natural de Alta Floresta</t>
  </si>
  <si>
    <t>Francine</t>
  </si>
  <si>
    <t>81/2020</t>
  </si>
  <si>
    <t xml:space="preserve">(1) solicitações: projeto de climatização e memorial; laudo dos bombeiros // (2) </t>
  </si>
  <si>
    <t>01402.000572/2019-47</t>
  </si>
  <si>
    <t>Solicitação de Cadastro da Fundação Cultural Cristo Rei (Teresina/PI) no Cadastro Nacional das Instituições de Guarda e Pesquisa - CNIGP</t>
  </si>
  <si>
    <t>Raquel Santos</t>
  </si>
  <si>
    <t>(1) Parecer favorável à inclusão da Fundação Cultural Cristo Rei no CNIGP. Apta a endossar pequenos volumes.
A Fundação deverá realizar treinamento com toda a equipe quanto ao uso do sistema auxiliar de segurança, incluindo mecanismos contra incêndio
Recomenda-se que a instituição conte com pelo menos um funcionário arqueólogo ou museólogo. // (2) IGP apta a endossar pequenos volumes</t>
  </si>
  <si>
    <t>Análise das complementações encaminhadas pelo Instituto d'Orbigny (RJ), manutenção da IGP no CNIGP</t>
  </si>
  <si>
    <t>Raquel/Ludiane</t>
  </si>
  <si>
    <t>prazo longo</t>
  </si>
  <si>
    <t>(1) APTA a endossar. Apresentadas ao Centro Nacional de Arqueologia, no prazo de 180 dias, as seguintes recomendações: Apresentação de documentação com fotografias da Reserva Técnica e Laboratório, contextualizando as reformas e melhorias realizadas pelo Instituto d'Orbigny, por meio de descrição e legenda;Elaborar e implantar ações de extroversão e socialização dos acervos recebidos;Elaborar o plano de evacuação de pessoas e acervos para caso de sinistro;Implantar base de dados em formato digital ou sistema informatizado de gestão documental ou de acervos. // (2) Pendente</t>
  </si>
  <si>
    <t>Fiscalização Instituição de Guarda e Pesquisa - Museu Municipal Irmã Celina Schardong, município de Gaurama, estado do Rio Grande do Sul. Aprovação do Plano museológico</t>
  </si>
  <si>
    <t>(1) Centro manifestou-se pela aprovação do Plano Museológico e a Política de Acervos do Museu Municipal Irmã Celina Schardong. // (2) Resolvido</t>
  </si>
  <si>
    <t>Fiscalização das condições gerais da Instituição de Guarda e Pesquisa Museu de Arqueologia de Xingó - MAX/UFS, Canindé do São Francisco/SE.</t>
  </si>
  <si>
    <t>Thiago</t>
  </si>
  <si>
    <t>(1) indica-se solicitar, para o prazo de 06 (seis) meses, a apresentação de laudo de vistoria do Corpo de Bombeiros. Prazo de 12 meses demais soilcitações 1869053 // (2) Pendente</t>
  </si>
  <si>
    <t>01506.004355/2019-68</t>
  </si>
  <si>
    <r>
      <t>Fiscalização em Instituição de Guarda: </t>
    </r>
    <r>
      <rPr>
        <i/>
        <sz val="8"/>
        <rFont val="Arial"/>
        <family val="2"/>
      </rPr>
      <t>Fundação MAR - Fundação Museu de História, Pesquisa e Arqueologia do Mar.</t>
    </r>
    <r>
      <rPr>
        <sz val="8"/>
        <rFont val="Arial"/>
        <family val="2"/>
      </rPr>
      <t> Município de São Sebastião, Estado de São Paulo.</t>
    </r>
  </si>
  <si>
    <t>OK</t>
  </si>
  <si>
    <t>Venceu</t>
  </si>
  <si>
    <t>(1) Sendo favorável à manutenção como Instituição Apta a receber acervos arqueológicos. Recomenda-se que a instituição possua um sistema de base de dados informatizado que possibilite o gerenciamento das informações sobre o acervo. // (2) Resolvido</t>
  </si>
  <si>
    <t>Fiscalização no Laboratório de Arqueologia do Museu de Ciências Naturais da Universidade do Vale do Taquari (Labarq/MCN/Univates)</t>
  </si>
  <si>
    <t>(1) Apta a receber pequenos volumes. Encaminhar cópia do Laudo do Corpo de Bombeiros válido, uma vez que o documento apresentado anteriormente (1553751) expirou em 27/12/2019. Encaminhar em até 90 dias (a partir de 31/03/2020):
Acondicionar as caixas com material arqueológico, sobretudo aquelas que se encontram no chão, de acordo com o item VII. "Quanto ao acondicionamento e ao mobiliário" da Portaria Iphan n.º 196/2016.
Caso a instituição tenha interesse em endossar pesquisas arqueológicas que venham a gerar grandes volumes de acervos, deverá providenciar a ampliação da Reserva Técnica, apresentando espaço adequado, conforme Item IV "Quanto à Reserva Técnica (RT)" da Portaria Iphan n.º 196/2016. // (2) Pendente</t>
  </si>
  <si>
    <t>Fiscalização no Museu Arqueológico da Lapinha, Lagoa Santa - MG</t>
  </si>
  <si>
    <t>(1) Inapta a receber acervo. Prazo de 180 dias para regularizar (a partir de 03.04.2020) // (2) Resolvido</t>
  </si>
  <si>
    <t>01490.000036/2007-66</t>
  </si>
  <si>
    <t>Fiscalização no Museu da Cidade de Manaus (Muma) da Prefeitura Municipal de Manaus e inserção no CNIGP</t>
  </si>
  <si>
    <t>prazo de 90 dias</t>
  </si>
  <si>
    <t>(1) Necessário realizar (prazo de 90 dias, a partir de 09/04/2020)algumas adequações para que seja possível a inserção do Museu no (CNIGP) // (2) Pendente</t>
  </si>
  <si>
    <t> Análise da aptidão do Memorial da Balaiada para a emissão de endosso institucional no âmbito de pesquisas arqueológicas.</t>
  </si>
  <si>
    <t>Prazo longo</t>
  </si>
  <si>
    <t>(1) INAPTA. Necessário realizar (prazo de 12 meses, a partir de 14/04/2020)algumas adequações para que seja possível a inserção do Museu no (CNIGP) // (2) Resolvido</t>
  </si>
  <si>
    <t>01502.001547/2017-91</t>
  </si>
  <si>
    <t>Fiscalização em Instituição de Guarda e Pesquisa - Centro de Referência em Patrimônio e Pesquisa - ACERVO</t>
  </si>
  <si>
    <t>(1) Sugestão de nova vistoria à IGP. Até o momento a IGP é considerada INAPTA  a receber novos endossos. Necessário realizar (prazo de 120 dias, a partir de 14/04/2020)algumas adequações para que seja possível tornar-se apta no CNIGP // (2) Resolvido</t>
  </si>
  <si>
    <t>Complementação referente à fiscalização no Instituto de Arqueologia e Patrimônio Cultural do Ceará – Instituto Tembetá</t>
  </si>
  <si>
    <t>(1) Apta a endossar pequenas quantidades. Necessário apresentar Laudo Corpo Bombeiros (prazo de 30 dias, a partir de 19/02/2020). Ofício 1893794 informa que devido à pandemia o laudo não foi emitido. // (2) Pendente</t>
  </si>
  <si>
    <t>01514.002294/2008-42</t>
  </si>
  <si>
    <t>Fiscalização - Acervo do Museu Histórico, Arqueológico, Cultural e Ambiental do Município de Conceição dos Ouros - Prefeitura Municipal de Conceição dos Ouros / MG</t>
  </si>
  <si>
    <t>(1) Necessário realizar (prazo de 30 dias, a partir de 09/04/2020)algumas adequações para que seja possível a inserção da IGP no (CNIGP) // (2) Pendente</t>
  </si>
  <si>
    <t>Fiscalização da  Instituição de Guarda e Pesquisa - Laboratório de Arqueologia/UFMA</t>
  </si>
  <si>
    <t>(1) solicitamos a apresentação de laudo pericial do Corpo de Bombeiros, o qual deve ser apresentado no prazo de 12 (doze) meses, sob pena de cessação da aptidão da instituição em epígrafe. // (2) Pendente</t>
  </si>
  <si>
    <t>Reiteração de ofício - Fundação Casa de José Américo - Secretaria de Educação e Cultura da Paraíba – Governo do Estado da Paraíba</t>
  </si>
  <si>
    <t xml:space="preserve">(1) Reiterar e entrar em contato com a insituitção para saber as informações. Em última instância realizar nova vistoria na instituição para verificar a situação dos acervos. // (2) </t>
  </si>
  <si>
    <t>Reiteração de ofício - Museu Integrado de Roraima – Fundação Estadual do Meio Ambiente e Recursos Hídricos de Roraima (FEMARH/RR)</t>
  </si>
  <si>
    <t xml:space="preserve">(1) Apenas monitorar as ações realizadas pela SE. Posteriormente encaminhar para análise técnica para verificar quais solicitações foram atendidas do Ofício 92 (0180955) e estabelecer um prazo para conclusão destas solicitações ainda não atendidas, mesmo que seja um prazo longo (12 meses). // (2) </t>
  </si>
  <si>
    <t>Reiteração de ofício - Museu Municipal Ângelo Rosa de Moura de Porangatu –  Prefeitura Municipal de Porangatu</t>
  </si>
  <si>
    <t xml:space="preserve">(1) Reiterar para um prazo de 15 (quinze) dias; entrar em contato com a instituição; realizar  vistoria. // (2) </t>
  </si>
  <si>
    <t>Reiteração de ofício - Museu de História Natural – Universidade Federal de Alagoas (UFAL)</t>
  </si>
  <si>
    <t xml:space="preserve">(1) Solicitar à SE vistoria à IGP em momento oportuno para verificar cumprimento das solicitações prévias // (2) </t>
  </si>
  <si>
    <t>Reiteração de ofício - Museu Arqueológico e Histórico de Parambu - MAHP  – Prefeitura de Parambu</t>
  </si>
  <si>
    <t xml:space="preserve">(1) Reiterar ofício para prazo de 30 dias, tendo em vista o ofício ser de 2017 // (2) </t>
  </si>
  <si>
    <t>Reiteração de ofício - Laboratório de Arqueologia e Etnologia – Universidade Estadual do Sudoeste da Bahia (UESB)</t>
  </si>
  <si>
    <t xml:space="preserve">(1) Reiterar Ofício 307 (0531037), solicitar atualização laudo bombeiros, indicação de inaptidão // (2) </t>
  </si>
  <si>
    <t>Reiteração de ofício - Laboratório de Arqueologia O Homem Potiguar  – Universidade do Estado do Rio Grande do Norte (UERN)</t>
  </si>
  <si>
    <t xml:space="preserve">(1) Dar prazo para resposta // (2) </t>
  </si>
  <si>
    <t>Reiteração de ofício - Museu Arqueológico Igrejinha Nossa Senhora dos Navegantes – Museu Arqueológico Igrejinha Nossa Senhora dos Navegantes</t>
  </si>
  <si>
    <t xml:space="preserve">(1) Reiterar ofício ou tornar inapta // (2) </t>
  </si>
  <si>
    <t>Atualização de informações solicitadas em ofício -Laboratório de Pesquisas Arqueológicas, Museu de Arqueologia (LAP/MuArq) – Universidade Federal do Mato Grosso do Sul (UFMS)</t>
  </si>
  <si>
    <t xml:space="preserve">Conferir também aba "Outras" demandas // (1) Ofício nº 500/2018/CNA/DEPAM-IPHAN de 01/10/2018 (0751598) foi respondido e consta análise pela SE - cf. Parecer Técnico 96 (0843569). No entanto a análise não foi encaminhada ao CNA; Apta; Consta nova solicitação por meio de Ofício 329 (0908735), este também ainda não respondido // (2) </t>
  </si>
  <si>
    <t>Atualização de informações solicitadas em ofício -Museu Histórico do Amapá Joaquim Caetano da Silva – Governo do Estado do Amapá</t>
  </si>
  <si>
    <t xml:space="preserve">(1) Foi realizada reunião entre responsáveis e SE após Ofício nº 348/2018/CNA/DEPAM-IPHAN // (2) </t>
  </si>
  <si>
    <t>Atualização de informações solicitadas em ofício -Laboratório de Arqueologia do Departamento de Arqueologia
(LARQ/DARQ)
 – Universidade Federal de Sergipe (UFS)</t>
  </si>
  <si>
    <t xml:space="preserve">(1) Documentação encaminhada no processo posteriormente - cf. Ofício N° 01/2020 SEMA/DARQ/UFS - 04/06/2020 (1996175) // (2) </t>
  </si>
  <si>
    <t>Reiteração de ofício -Núcleo de Arqueologia, Centro de Pesquisa e Documentação em História e Arqueologia – Universidade Estadual de Goiás (UEG)</t>
  </si>
  <si>
    <t xml:space="preserve">(1) Ofício nº 111/2017/CNA/DEPAM-IPHAN; Apta a receber pequenos volumes de acervos // (2) </t>
  </si>
  <si>
    <t xml:space="preserve">Reiteração de ofício -Museu Ozildo Albano - MOA – Museu Ozildo Albano </t>
  </si>
  <si>
    <t xml:space="preserve">(1) Ofício nº 53/2018/CNA/DEPAM-IPHAN; Apta // (2) </t>
  </si>
  <si>
    <t>Reiteração de ofício -Museu de História do Pantanal (MUHPAN) – Fundação Barbosa Rodrigues</t>
  </si>
  <si>
    <t xml:space="preserve">(1) Ofício 71 (0132830); laudo não consta CNIGP; Apta, em processo de fiscalização. Sujeita a avaliação do Iphan. // (2) </t>
  </si>
  <si>
    <t>Reiteração de ofício -Laboratório de Antropologia Biológica - IFCH – Universidade do Estado do Rio de Janeiro (UERJ)</t>
  </si>
  <si>
    <t xml:space="preserve">(1) Ofício Nº 2683/2019/CNA/DEPAM-IPHAN de 20/12/2019 (1643251); reitera Ofício 203 (1129783); Apta, em processo de fiscalização. Sujeita a avaliação do Iphan // (2) </t>
  </si>
  <si>
    <t>Reiteração de ofício - Museu Municipal Dr. José Olavo Machado / Núcleo de Arqueologia – Prefeitura de Santo Ângelo</t>
  </si>
  <si>
    <t xml:space="preserve">(1) Ofício nº 63/2018/CNA/DEPAM-IPHAN de 09/03/2018 (0306821); Apta // (2) </t>
  </si>
  <si>
    <t>Reiteração de ofício -Museu Dom Diogo de Souza – Fundação Áttila Taborda/Universidade da Região da Campanha (FAT/URCAMP)</t>
  </si>
  <si>
    <t xml:space="preserve">(1) Ofício nº 982/2018/IPHAN-RS-IPHAN de 22/02/2018 (0307805); Apta // (2) </t>
  </si>
  <si>
    <t>Reiteração de ofício -Núcleo de Documentação e Informação Histórica Regional - NDIHR – Universidade Federal da Paraíba (UFPB)</t>
  </si>
  <si>
    <t xml:space="preserve">(1) Ofício nº 494/2018/CNA/DEPAM-IPHAN de 01/10/2018 (0747270) - reitera Ofício 309 (0532471)
 // (2) </t>
  </si>
  <si>
    <t>Reiteração de ofício -Fundação Municipal do Patrimônio Histórico - FUMPH – Prefeitura de São Luis</t>
  </si>
  <si>
    <t xml:space="preserve">(1) Ofício 456 (1792637) "não possui acervos arqueológicos e que não detém espaços para guarda, questionamos se há interesse em permanecer no Cadastro"; "caso de negativa, procederemos quanto à sua retirada do Cadastro" // (2) </t>
  </si>
  <si>
    <t>Reiteração de ofício -Museu Arqueológico da Embasa – Governo do Estado da Bahia</t>
  </si>
  <si>
    <t xml:space="preserve">(1) Ofício nº 137/2019/CNA/DEPAM-IPHAN de 22/03/2019 (1062782) // (2) </t>
  </si>
  <si>
    <t>Reiteração de ofício -Núcleo de Pesquisa Arqueológica – NuPArq – Universidade Federal do Rio Grande do Sul (UFRGS)</t>
  </si>
  <si>
    <t xml:space="preserve">(1) 
Ofício nº 200/2018/CNA/DEPAM-IPHAN de 22/05/2018 (0423294);  // (2) </t>
  </si>
  <si>
    <t>Reiteração de ofício -Laboratório de Arqueologia Curt Nimuendajú  – Universidade Federal do Oeste do Pará (UFOPA)</t>
  </si>
  <si>
    <t xml:space="preserve">(1) 
Ofício nº 121/2018/CNA/DEPAM-IPHAN de 29/03/2018 (0368985); Apta a receber pequenos volumes de acervos // (2) </t>
  </si>
  <si>
    <t>Reiteração de ofício -Laboratório de Arqueologia, Departamento de História - Larq/CCHLA – Universidade Federal do Rio Grande do Norte (UFRN)</t>
  </si>
  <si>
    <t xml:space="preserve">(1) Ofício nº 338/2018/CNA/DEPAM-IPHAN de 16/07/2018 (0565228); Apta a receber pequenos volumes de acervos // (2) </t>
  </si>
  <si>
    <t>Reiteração de ofício -Instituto Goiano de Pré-História e Antropologia - IGPA – Pontifícia Universidade Católica de Goiás (PUC/GO)</t>
  </si>
  <si>
    <t xml:space="preserve">(1) CNIGP indica que possui laudo e Tabela COSOL diz que houve ciência; mas 
Ofício nº 68/2019/CNA/DEPAM-IPHAN solicita apresentação do laudo final - cf. Carta Externa S/N° - Em resposta ao Of. 68 (1052075) // (2) </t>
  </si>
  <si>
    <t>Reiteração de ofício -Laboratório de Cultura Material e Arqueologia  - LACUMA – Universidade Federal do Pampa (UNIPAMPA)</t>
  </si>
  <si>
    <t xml:space="preserve">(1) Ofício nº 537/2018/CNA/DEPAM-IPHAN "reiteramos a necessidade de apresentação, no prazo de 30 dias, das complementações solicitadas no Ofício nº 428/2016 E 203/2017 - CNA/DEPAM/IPHAN" // (2) </t>
  </si>
  <si>
    <t>Reiteração de ofício -Museu Municipal Cristóforo Colombo</t>
  </si>
  <si>
    <t xml:space="preserve">(1) Ofício 501 (0752608); Não está no CNIGP ... Verificar se tem material // (2) </t>
  </si>
  <si>
    <t>Reiteração de ofício -Departamento de Arqueologia (DARQ) – Universidade Federal de Rondônia (UNIR)</t>
  </si>
  <si>
    <t xml:space="preserve">(1) Ofício 148 (1075172) solicita cópia do laudo de bombeiros; Ofício 89/2019 (1216561)  UNIR diz que há previsão de contratação de  // (2) </t>
  </si>
  <si>
    <t>Reiteração de ofício -Museu Antropológico do Rio Grande do Sul – Governo do Estado do Rio Grande do Sul</t>
  </si>
  <si>
    <t xml:space="preserve">(1) Ofício 615 (0821708) "reiteramos a necessidade de apresentação, no prazo de 30 dias, das complementações solicitadas no Ofício nº 0383/2016 e n°201/2017 - CNA/DEPAM/IPHAN" // (2) </t>
  </si>
  <si>
    <t>Reiteração de ofício -Museu Histórico de São Francisco do Sul – Prefeitura de São Francisco do Sul</t>
  </si>
  <si>
    <t xml:space="preserve">(1) Ofício 357 (0593465) // (2) </t>
  </si>
  <si>
    <t>Reiteração de ofício -Museu Estadual de Rondônia (MERO), Porto Velho/RO</t>
  </si>
  <si>
    <t xml:space="preserve">(1) Ofício 506 (0753173) ... já há acervo na IGP - cf. Parecer Técnico n.g 1450/2016 - CNA/DEPAM/IPHAN, 0741792, p. 3 // (2) </t>
  </si>
  <si>
    <t>Reiteração de ofício -Laboratório de Arqueologia da Faculdade de Filosofia e Ciências Humanas – FFCH – Universidade Federal da Bahia (UFBA)</t>
  </si>
  <si>
    <t xml:space="preserve">(1) Ofício 19 (0940007) ... "reitero o conteúdo do Ofício nº 310/2018/CNA/DEPAM-IPHAN e solicito a gentileza de encaminhar, no prazo de até 30 dias"
 // (2) </t>
  </si>
  <si>
    <t xml:space="preserve">Reiteração de ofício -Museu de Arqueologia e Paleontologia   – Universidade Federal do Piauí (UFPI)         </t>
  </si>
  <si>
    <t xml:space="preserve">(1) Ofício 7 (0938544) ... "encaminhamento da documentação solicitada por este Centro através do Ofício nº 77/2018/CNA/DEPAM-IPHAN.
Solicito a gentileza de encaminhar tais informações no prazo de até 60 dias a contar do recebimento deste ofício." // (2) </t>
  </si>
  <si>
    <t>Reiteração de ofício -Museu Bi Moreira – Universidade Federal de Lavras (UFLA)</t>
  </si>
  <si>
    <t xml:space="preserve">(1) Ofício 690 (0900566) ... Várias solicitações // (2) </t>
  </si>
  <si>
    <t>Reiteração de ofício -Laboratório de Arqueologia do Departamento de Antropologia e Arqueologia da Faculdade de Filosofia e Ciências Humanas - FAFICH – Universidade Federal de Minas Gerais (UFMG)</t>
  </si>
  <si>
    <t xml:space="preserve">(1) Ofício 694 (0903531) ... Varias solicitações ... // (2) </t>
  </si>
  <si>
    <t>Reiteração de ofício -Laboratório de Arqueologia da Fafich – Universidade Federal de Minas Gerais (UFMG)</t>
  </si>
  <si>
    <t xml:space="preserve">(1) Ofício 696 (0905700) ... Processo  // (2) </t>
  </si>
  <si>
    <t>Reiteração de ofício -Museu Histórico de Jataí "Francisco Honório de Campos" – Prefeitura de Jataí</t>
  </si>
  <si>
    <t xml:space="preserve">(1) Ofício 695 (0905666) // (2) </t>
  </si>
  <si>
    <t>Reiteração de ofício -Museu Arqueológico de São Luiz Gonzaga-RS (Marq)</t>
  </si>
  <si>
    <t xml:space="preserve">(1) Ofício 208 (1137762) solicita laudo; possui acervo arqueológico - cf. 0928300 // (2) </t>
  </si>
  <si>
    <t>Reiteração de ofício -Instituto de Pesquisa Histórica e Arqueológica do Rio de Janeiro - IPHARJ – Instituto de Pesquisa Histórica e Arqueológica do Rio de Janeiro (Ipharj)</t>
  </si>
  <si>
    <t xml:space="preserve">(1) reitera fício nº 425/2018/CNA/DEPAM-IPHAN; situação grave - compra materiais arqueológicos // (2) </t>
  </si>
  <si>
    <t>Reiteração de ofício -Museu Câmara Cascudo – Universidade Federal do Rio Grande do Norte (UFRN)</t>
  </si>
  <si>
    <t xml:space="preserve">(1) Ofício 889 (1290023) // (2) </t>
  </si>
  <si>
    <t>Reiteração de ofício -Museu Municipal da História de São Mateus – Prefeitura Municipal de São Mateus</t>
  </si>
  <si>
    <t>(1) Ofício 56 (0970387) // (2) // houve a assinatura do termo de ajustamento de conduta, objeto do processo administrativo n. 01409.000136/2011-51</t>
  </si>
  <si>
    <t>Reiteração de ofício -Instituto de Pesquisa e Desenvolvimento Socioambiental – ECOS – CTA - Meio Ambiente</t>
  </si>
  <si>
    <t xml:space="preserve">(1) 
Ofício nº 61/2019/CNA/DEPAM-IPHAN de 31/01/2019 (0978775) - reitera ofício n° 276/2018 - CNA/DEPAM/IPHAN, de 30 de maio de 2018 // (2) </t>
  </si>
  <si>
    <t>Reiteração de ofício -Museu Municipal de Marau (RS)</t>
  </si>
  <si>
    <t xml:space="preserve">(1) Ofício nº 186/2019/CNA/DEPAM-IPHAN de 09/04/2019 (1113433) - reitera Ofício nº 76/2019/CNA/DEPAM-IPHAN, de 21/02/2019 ... Cf se tem acervo // (2) </t>
  </si>
  <si>
    <t>Reiteração de ofício -Fundação Casa Grande Memorial do Homem Kariri – Fundação Casa Grande Memorial do Homem Kariri</t>
  </si>
  <si>
    <t xml:space="preserve">(1) Nova documentação instruída após Ofício 732 (1258991) - cf. 1184813;  // (2) </t>
  </si>
  <si>
    <t>Reiteração de ofício -Núcleo de Arqueologia e Semiótica do Ceará - NARSE – Universidade Estadual do Ceará (UECE)</t>
  </si>
  <si>
    <t xml:space="preserve">(1) Ofício 757 (1267218) reitera parcialmente Ofício 45 (0057265); // (2) </t>
  </si>
  <si>
    <t xml:space="preserve">Reiteração de ofício -Centro de Filosofia e Ciências Humanas – Universidade Federal do Acre (UFAC) </t>
  </si>
  <si>
    <t xml:space="preserve">(1) Ofício 2364 (1562597) // (2) </t>
  </si>
  <si>
    <t xml:space="preserve">Reiteração de ofício -Fundação Casa de Rui Barbosa – Governo Federal </t>
  </si>
  <si>
    <t xml:space="preserve">(1) Ofício 92 (1729975); o formulário de fiscalização informa que possui laudo (cf. 0871866, p. 1), no entanto não consta o laudo
 // (2) </t>
  </si>
  <si>
    <t>Informações pendentes - Laboratório de Arqueologia e Paleontologia - LABAP – Universidade Estadual da Paraíba (UEPB)</t>
  </si>
  <si>
    <t xml:space="preserve">(1) Embora conste como "resolvido" Ofício 148 (1849943) traz solicitações à IGP
 // (2) </t>
  </si>
  <si>
    <t>Informações pendentes - Museu de História Natural de Alta Floresta – Universidade do Estado de Mato Grosso (UNEMAT)</t>
  </si>
  <si>
    <t xml:space="preserve">(1) Ofício n°25/2017/CNA não dá prazo. O último ofício emitido no processo (Ofício Nº 207/2020/CNA/DEPAM-IPHAN) informa sobre a aprovação da nova proposta de construção da Reserva Técnica do Museu // (2) </t>
  </si>
  <si>
    <t>Informações pendentes - Núcleo de Arqueologia,
Etnologia e Educação Patrimonial (NAEEP) - Fundação Casa da Cultura de Marabá (FCCM) – Prefeitura Municipal de Marabá</t>
  </si>
  <si>
    <t xml:space="preserve">(1) resolvido - cf. Parecer Técnico 82 (1173229) e Ofício 281 (1174600)
 // (2) </t>
  </si>
  <si>
    <t>Informações pendentes - Oficina-Escola de Revitalização do Patrimônio Cultural de João Pessoa – Oficina-Escola de Revitalização do Patrimônio Cultural de João Pessoa</t>
  </si>
  <si>
    <t xml:space="preserve">(1) Ofício 833 (1285446) respondido // (2) </t>
  </si>
  <si>
    <t xml:space="preserve">(1) transferência de material - nova documentação encaminhada após Ofício 39 (0081949); análise correndo na SE -  último documento instruído: Despacho 473 (1921740) de 22/04/2020 // (2) </t>
  </si>
  <si>
    <t>Informações pendentes - Museu de Arqueologia de Xingó - MAX – Universidade Federal de Sergipe (UFS)</t>
  </si>
  <si>
    <t xml:space="preserve">(1) O Ofício 660/2018 foi parcialmente respondido posteriormente. O último ofício constando no processo (Ofício Nº 923/2020/CNA/DEPAM-IPHAN, 1869053) apresenta solicitações de atendimento em prazo curto e longo, mas estas não estão descritas na planilha // (2) </t>
  </si>
  <si>
    <t xml:space="preserve">Informações pendentes - Instituto de Arqueologia e Patrimônio Cultural do Ceará - Instituto Tembetá – Instituto de Arqueologia e Patrimônio Cultural do Ceará </t>
  </si>
  <si>
    <t xml:space="preserve">(1) Ofício 1191 (1903248) defere solicitações do Ofício 617 (1808419) feitas de maneira reiterada ao Ofício 4 (1713260); IGP apta para pequenos acervos; vistoria do corpo de bombeiros ainda não realizada; a resposta dada pelos responsáveis diz que o corpo de bombeiros não está marcando vistorias por causa das medidas adotadas contra o Covid-19 (cf. 1893794) - Instituto Tembetá // (2) </t>
  </si>
  <si>
    <t>Transferência de acervo - Fundação Municipal de Cultura Garibaldi Brasil – Prefeitura Municipal de Rio Branco</t>
  </si>
  <si>
    <t xml:space="preserve">(1) transferência de material arqueológico para UFAC; não há informação sobre laudo de bombeiros sobre IGP atual; MPF já acionado anteriormente (1054250) // (2) </t>
  </si>
  <si>
    <t>Transferência de acervo -  Museu Regional do Alto  Uruguai / Laboratório de Arqueologia (URI/Erechim) – Universidade Regional Integrada do Alto Uruguai e das Missões (URI)</t>
  </si>
  <si>
    <t xml:space="preserve">(1) As demandas do Ofício nº 199/2019/CNA não foram atendidas. A IGP solicitou informação sobre transferência do acervo para outra IGP // (2) </t>
  </si>
  <si>
    <t>Transferência de acervo - Fundação Elias Mansour  – Governo do Estado do Acre</t>
  </si>
  <si>
    <t xml:space="preserve">(1) Transferência de material; cf. Ata de Reunião (1684242) // (2) </t>
  </si>
  <si>
    <t>Vistoria no espaço reservado na Universidade Federal do Maranhão destinado à guarda provisória do Acervo Arqueológico que compunha a Reserva Técnica da Casa da Memória do Instituto do Ecomuseu do Sítio do Físico, na cidade de São Luís/MA</t>
  </si>
  <si>
    <t>Ok</t>
  </si>
  <si>
    <t>Há condicionantes de 30 e 180 dias, tanto para LARQ quanto para o IESF</t>
  </si>
  <si>
    <t>01492.000166/2020-56</t>
  </si>
  <si>
    <t>Fiscalização em Instituição de Guarda e Pesquisa -  Parque Zoobotânico Vale, Carajás - PA</t>
  </si>
  <si>
    <t>Ana</t>
  </si>
  <si>
    <t>Reiteração de resposta às solicitações encaminhadas por meio do Ofício nº 10/2019/CNA/DEPAM-IPHAN - ref Museu de História Natural da Universidade Federal de Alagoas</t>
  </si>
  <si>
    <t>Resposta do LAHP/UERN às complementações solicitadas pelo Iphan</t>
  </si>
  <si>
    <t>Sem prazo</t>
  </si>
  <si>
    <t>Análise das complementações solicitadas ao LABARQ/Museu de Ciências Naturais - UNIVATES, Município de Lajeado, Estado de do Rio Grande do Sul</t>
  </si>
  <si>
    <t>FISCALIZAÇÃO EM BEM MÓVEL OU INTEGRADO - coleção, artefato ou acervo: (Fisc MAc - colocar na tabela "pendência p resolver pós pandemia").</t>
  </si>
  <si>
    <t>Reiteração do Ofício nº 695/2018/CNA/DEPAM-IPHAN - Fiscalização no Museu Histórico de Jataí "Francisco Honório de Campos"</t>
  </si>
  <si>
    <t>01514.001969/2019-99</t>
  </si>
  <si>
    <t>Processo de fiscalização em Instituição de Guarda - Museu Arqueológico do Carste do Alto São Francisco (MAC - Pains/MG)</t>
  </si>
  <si>
    <t>Análise de solicitação de dilação de prazo para cumprimento de adequações - Museu da Lapinha (MG)</t>
  </si>
  <si>
    <t>Prazo longo: 360 dias
Prazo curto: 45 dias</t>
  </si>
  <si>
    <t xml:space="preserve">01514.001598/2019-45 </t>
  </si>
  <si>
    <t>Fiscalização realizada na Instituição de Guarda e Pesquisa Museu da Música de Mariana - ICHS-UFOP</t>
  </si>
  <si>
    <t>Última alteração: acréscimo de "Museu da Música de Mariana" em "Instituição" - cf. 2275799</t>
  </si>
  <si>
    <t>01492.000319/2019-21</t>
  </si>
  <si>
    <t>Fiscalização no Museu de Arte de Belém, Fundação Cultural do Município de Belém (Fumbel) – PA e situação da coleção oriunda do Acompanhamento Arqueológico e Arqueologia Pública nas Obras de Reforma e Restauro do Solar da Beira, município de Belém/PA</t>
  </si>
  <si>
    <t>Raquel S.</t>
  </si>
  <si>
    <t>cf. 2293569 - Tipo: PESQUISA ARQUEOLÓGICA: AUTORIZAÇÃO, PERMISSÃO, ANÁLISE E FISCALIZAÇÃO DE PROJETOS / Anotações: solar da beira</t>
  </si>
  <si>
    <t>Solicitação  de dilação de prazo para adequação do CAAINAM - Resposta ao Ofício Nº 2456/2020/CNA/DEPAM-IPHAN - Fiscalização no Laboratório do Centro de Arqueologia e Antropologia Indígena da Amazônia Ocidental – CAAINAM/UFAC</t>
  </si>
  <si>
    <t>Tipo: FISCALIZAÇÃO EM BEM ARQUEOLÓGICO / Anotações: UFAC</t>
  </si>
  <si>
    <t>Análise das complementações ao procedimento fiscalizatório no Museu de Arqueologia e Paleontologia da Universidade Federal do Piauí (UFPI), município de Teresina, Estado do Piauí</t>
  </si>
  <si>
    <t>Tipo: FISCALIZAÇÃO EM BEM ARQUEOLÓGICO / Anotações: UFPI</t>
  </si>
  <si>
    <t>Complementação - Fundação Casa Grande Memorial do Homem Kariri</t>
  </si>
  <si>
    <t>01502.000979/2018-65</t>
  </si>
  <si>
    <t>Análise das complementações ao Ofício nº 1688/2020/CNA/DEPAM-IPHAN-  Fiscalização para fins de Cadastro do Museu do Alto Sertão da Bahia (MASB) - Prefeitura Municipal de Caetité (BA)</t>
  </si>
  <si>
    <t>IGP incluida no CNIGP, mas com solicitações pendentes</t>
  </si>
  <si>
    <t>Fiscalização em Instituição de Guarda e Pesquisa - Museu Nacional da Universidade Federal do Rio de Janeiro</t>
  </si>
  <si>
    <t>Fiscalização no Laboratório de Arqueologia do Departamento de História da Universidade Federal do Rio Grande do Norte - LARQ/DEHIS/UFRN​</t>
  </si>
  <si>
    <t>Ana: "aguardar até 30/01, qdo disseram q apresentariam algumas coisas."</t>
  </si>
  <si>
    <t>01508.001497/2016-19</t>
  </si>
  <si>
    <t>Fiscalização em Instituição de Guarda e Pesquisa - Laboratório de Arqueologia Etnologia e Etno-história da Universidade Estadual de Maringá - LAEE/UEM</t>
  </si>
  <si>
    <t>01514.001845/2019-11</t>
  </si>
  <si>
    <t>Análise da fiscalização realizada na Instituição de Guarda e Pesquisa Museu Bi Moreira, Universidade Federal de Lavras, município de Lavras</t>
  </si>
  <si>
    <t>01492.000165/2020-10</t>
  </si>
  <si>
    <t>Fiscalização em Instituição de Guarda e Pesquisa - ref. Secretaria Municipal de Educação e Cultura da Prefeitura Municipal de Tucuruí</t>
  </si>
  <si>
    <t>Solicitação de dilação de prazo para atendimento ao Ofício Nº 2477/2020/CNA/DEPAM-IPHAN - Fiscalização no Museu Arqueológico de São Luiz Gonzaga-RS (Marq)</t>
  </si>
  <si>
    <t>Resposta aos Ofícios Nº 34 e 35/2021/CNA/DEPAM-IPHAN (2405311 e 2405330) - ref. Transferência do Acervo Arqueológico da Reserva Técnica Casa da Memória do Instituto do Ecomuseu do Sítio Físico (IESF) para o Laboratório de Arqueologia da Universidade Federal do Maranhão (LARQ-UFMA)</t>
  </si>
  <si>
    <t>Descadastramento da Oficina Escola </t>
  </si>
  <si>
    <t>Reposta ao Ofício Nº 4036/2020/CNA/DEPAM-IPHAN</t>
  </si>
  <si>
    <t>Fiscalização no Laboratório de Arqueologia do Departamento de História da Universidade Federal do Rio Grande do Norte</t>
  </si>
  <si>
    <t>Tipo: PRESERVAÇÃO / INTERVENÇÃO EM BEM IMÓVEL - Fiscalização / Anotações: UFRN</t>
  </si>
  <si>
    <t>Resposta Ofício 4361 - Fiscalização no Laboratório de Arqueologia do Departamento de História da Universidade Federal do Rio Grande do Norte</t>
  </si>
  <si>
    <t>esperar protocolização de resposta</t>
  </si>
  <si>
    <t>Análise do Ofício Nº434/2020/PRESI/FCRB - Fiscalização na Fundação Casa de Rui Barbosa - Governo Federal</t>
  </si>
  <si>
    <t>Tipo: FISCALIZAÇÃO EM BEM ARQUEOLÓGICO / Anotações: rui barbosa</t>
  </si>
  <si>
    <t>01514.001603/2019-10</t>
  </si>
  <si>
    <t>Fiscalização em Instituição de Guarda e Pesquisa - Museu de Ciência e Técnica da Escola de Minas – Universidade Federal de Ouro Preto (UFOP)</t>
  </si>
  <si>
    <t>Tipo: FISCALIZAÇÃO EM BEM ARQUEOLÓGICO / Anotações: UFOPA</t>
  </si>
  <si>
    <t>01500.004330/2018-33</t>
  </si>
  <si>
    <t>Fiscalização em Instituição de Guarda e Pesquisa - Museu Nacional da Universidade Federal do Rio de Janeiro</t>
  </si>
  <si>
    <t>Tipo: FISCALIZAÇÃO EM BEM ARQUEOLÓGICO / Anotações: MN</t>
  </si>
  <si>
    <t>Análise das complementações ao Ofício nº 1688/2020/CNA/DEPAM-IPHAN-  Fiscalização para fins de Cadastro do Museu do Alto Sertão da Bahia (MASB) - Prefeitura Municipal de Caetité (BA)</t>
  </si>
  <si>
    <t>Atualização CNIGP - Fiscalização na Fundação MAR - Fundação Museu de História, Pesquisa e Arqueologia do Mar</t>
  </si>
  <si>
    <t>apenas atualização CNIGP; atualizado e arquivado</t>
  </si>
  <si>
    <t>Resposta ao Ofício  Nº57/2021/CNA/DEPAM-IPHAN</t>
  </si>
  <si>
    <t>Fiscalização no Laboratório de Antropologia Biológica - IFCH-UERJ</t>
  </si>
  <si>
    <t>Plano de Engenharia Anti-incêndio do MuArq – UFMS</t>
  </si>
  <si>
    <t>01512.002497/2015-88</t>
  </si>
  <si>
    <t>Plano Emergencial de Evacuação de Acervos e Relatório Anual de Atividades da IGP - Centro de Ensino e Pesquisas Arqueológicas - CEPA da Universidade de Santa Cruz - UNISC</t>
  </si>
  <si>
    <t>Descadastramento no Cadastro Nacional de Instituições de Guarda e Pesquisa de Bens Arqueológicos - CNIGP / IPHAN - ref. Igreja da Graça</t>
  </si>
  <si>
    <t>01425.000269/2018-03</t>
  </si>
  <si>
    <t>Fiscalização em Instituição de Guarda e Pesquisa Museu Municipal Joaquim Marcelo Profeta da Cruz, em Vila Bela da Santíssima Trindade/MT</t>
  </si>
  <si>
    <t>Resposta ao Ofício  Nº 123/2021/IPHAN-MT-IPHAN - Acompanhamento da Construção da Reserva Técnica do Museu de Arqueologia, Espeleologia e Etnografia – Universidade do Estado de Mato Grosso (UNEMAT)</t>
  </si>
  <si>
    <t>Assunto: IGP não parece correpsonder à IGP do processo</t>
  </si>
  <si>
    <t> 01419.000154/2016-28</t>
  </si>
  <si>
    <t>[Tabela Controle 2018] [Tabela Controle 2018] (1) ; (2); (Classifcação) Fiscalização; (Fiscal) Ana Flávia Sousa Silva; (Data fiscal.) 29/08/2017; (CNIGP) Sim</t>
  </si>
  <si>
    <t> 01496.000505/2017-69</t>
  </si>
  <si>
    <t>[Tabela Controle 2018]  (1) Ainda não é cadastrada. Fiscalização realizada por Thalison dos Santos em 24/08/2017; (2); (Classifcação) Fiscalização; (Fiscal) Thalison dos Santos; (Data fiscal.) 10/09/2017; (CNIGP) Não/Fiscalização em acervo arqueológico</t>
  </si>
  <si>
    <t xml:space="preserve"> 01402.900215/2017-19</t>
  </si>
  <si>
    <t>[Tabela Controle 2018]  (1) Despacho 15.2018 ACON; (2); (Classifcação) Fiscalização; (Fiscal) Bernardo Grillo; (Data fiscal.) 20/08/2017; (CNIGP) Sim</t>
  </si>
  <si>
    <t>[Tabela Controle 2018]  (1) ; (2); (Classifcação) Fiscalização; (Fiscal) Ana Carolina Rodrigues Cunha; (Data fiscal.) 16/11/2017; (CNIGP) Sim</t>
  </si>
  <si>
    <t> 01450.004613/2018-18</t>
  </si>
  <si>
    <t>28/092018</t>
  </si>
  <si>
    <t>[Tabela Controle 2018]  (1) ; (2); (Classifcação) Fiscalização; (Fiscal) Não se aplica; (Data fiscal.) Não se aplica; (CNIGP) Não se aplica</t>
  </si>
  <si>
    <t>12/092018</t>
  </si>
  <si>
    <t>[Tabela Controle 2018]  (1) ; (2); (Classifcação) Fiscalização; (Fiscal) Piero Alessandro Bohn Tessaro; (Data fiscal.) 26/08/2015; (CNIGP) Sim</t>
  </si>
  <si>
    <t xml:space="preserve"> 01450.004608/2018-13</t>
  </si>
  <si>
    <t xml:space="preserve"> 01450.008355/2017-68</t>
  </si>
  <si>
    <t>01450.902575/2017-80</t>
  </si>
  <si>
    <t xml:space="preserve"> 62/2018/ACON</t>
  </si>
  <si>
    <t>[Tabela Controle 2018]  (1) ; (2); (Classifcação) Resposta/complementação; (Fiscal) Não se aplica; (Data fiscal.) Não se aplica; (CNIGP) Não se aplica</t>
  </si>
  <si>
    <t>01425.001075/2016-55</t>
  </si>
  <si>
    <t>Fiscalização em Instituição de Guarda e Pesquisa: Museu Rondon de Etnologia e Arqueologia (MUSEAR/DAN/UFMT), Cuiabá - MT</t>
  </si>
  <si>
    <t>11/03/2021 </t>
  </si>
  <si>
    <t>Reiteração do Ofício nº 111/2017/CNA/DEPAM-IPHAN (0221515) de 06/03/2018 – ref. Fiscalização em Instituição de Guarda e Pesquisa Arqueológica - Núcleo de Arqueologia da Universidade Estadual de Goiás - NARQ/UEG</t>
  </si>
  <si>
    <t>consta solicitação de laudo (Ofício 54, 2407366) ainda não atendida</t>
  </si>
  <si>
    <t>Acompanhamento da Construção da Reserva Técnica do Museu de História Natural de Alta Floresta da Universidade do Estado de Mato Grosso (UNEMAT)</t>
  </si>
  <si>
    <t>01425.000071/2021-17</t>
  </si>
  <si>
    <t>Fiscalização em Instituição de Guarda e Pesquisa Museu Histórico do Parecis – Prefeitura de Campo Novo do Parecis</t>
  </si>
  <si>
    <t>2607292, 2708163</t>
  </si>
  <si>
    <t>2709541, 2709591</t>
  </si>
  <si>
    <t>2709591 solicita infos à SE; "Descadastrada" em 01/06/2021 (cf. 2709541)</t>
  </si>
  <si>
    <t>Análise da documentação em resposta ao Ofício Nº57/2021/CNA/DEPAM-IPHAN - Museu da Lapinha, localizado em Lagoa Santa, estado de Minas Gerais</t>
  </si>
  <si>
    <t>2709324, 2709340</t>
  </si>
  <si>
    <t>"Por fim, reitero que o acervo está em risco de destruição, devendo ser transferido o mais breve possível, mesmo que temporariamente, para instituição apta segundo o CNIGP/IPHAN" (cf. 2599642)</t>
  </si>
  <si>
    <t>01425.000327/2019-71</t>
  </si>
  <si>
    <t>Fiscalização em Instituição de Guarda e Pesquisa  - Museu de História Natural Casa Dom Aquino, Cuiabá/MT</t>
  </si>
  <si>
    <t>Ofício 1009 (2709247) solicita diversas complementações; realziadas alterações no CNIGP</t>
  </si>
  <si>
    <t>Museu Histórico do Amapá Joaquim Caetano da Silva – Governo do Estado do Amapá</t>
  </si>
  <si>
    <t>Apta (condic.)</t>
  </si>
  <si>
    <t>Reiteração do Ofício nº 348/2018/CNA/DEPAM-IPHAN(0580549)- Fiscalização no Museu Histórico Joaquim Caetano da Silva/AP</t>
  </si>
  <si>
    <t>Reiteração - Fiscalização em Instituição de Guarda e Pesquisa - Laboratório de Arqueologia Etnologia e Etno-história da Universidade Estadual de Maringá - LAEE/UEM</t>
  </si>
  <si>
    <t>Análise do Ofício nº 142-2021 LAEE-CCH-UEM em resposta ao Ofício Nº 4190/2020/CNA/DEPAM-IPHAN - Fiscalização em Instituição de Guarda e Pesquisa - Laboratório de Arqueologia Etnologia e Etno-história da Universidade Estadual de Maringá - LAEE/UEM</t>
  </si>
  <si>
    <t>Fiscalização em Instituição de Guarda e Pesquisa Arqueológica - Núcleo de Arqueologia da Universidade Estadual de Goiás - Narq/Ueg</t>
  </si>
  <si>
    <t>01496.000168/2021-96</t>
  </si>
  <si>
    <t>Habilitação do Instituto de Patrimônio e Guarda Arqueológica no Cadastro Nacional de Instituições de Guarda e Pesquisa - CNIGP</t>
  </si>
  <si>
    <t>Complementação do Instituto de Patrimônio e Guarda Arqueológica no CNIGP</t>
  </si>
  <si>
    <t>01425.000206/2021-44</t>
  </si>
  <si>
    <t>Resposta ao DESPACHO Nº 371/2021 COSOL/CNA/DEPAM -  Vinculação ao Cadastro Nacional de Instituições de Guarda e Pesquisa de Bens Arqueológicos – CNIGP/CNA/IPHAN</t>
  </si>
  <si>
    <t xml:space="preserve">2853760, 2844929 </t>
  </si>
  <si>
    <t>Resp. Ofício 1016 (2709591) - ref. Fiscalização em Instituição de Guarda e Pesquisa Museu Histórico do Parecis – Prefeitura de Campo Novo do Parecis</t>
  </si>
  <si>
    <t>2857524, 2859410, 2859434</t>
  </si>
  <si>
    <t>Análise sobre o Ofício 13/2021 - MASB (2761089) – ref. entendimento sobre “instituição apta a endossar pequenos volumes de acervos”</t>
  </si>
  <si>
    <t>Resposta ao Ofício Nº 1169/2021/CNA/DEPAM-IPHAN referente à solicitação de informações sobre a Reserva Técnica do Museu do Alto Sertão da Bahia – MASB e protocolo do AVCB do MASB</t>
  </si>
  <si>
    <t>Fiscalização das condições gerais da Instituição de Guarda e Pesquisa Museu de Arqueologia de Xingó - MAX/UFS, Canindé do São Francisco/SE</t>
  </si>
  <si>
    <t>Manifestação sobre acervos endossados pelo Museu Histórico do Parecis - Prefeitura de Campo Novo do Parecis</t>
  </si>
  <si>
    <t>Fiscalização nas instalações da Fundação Garibaldi Brasil - FGB, Rio Branco /Acre</t>
  </si>
  <si>
    <t>Fiscalização em Instituição de Guarda e Pesquisa - Fundação Elias Mansour (FEM), Rio Branco, Acre</t>
  </si>
  <si>
    <t>Respondido sem ofício</t>
  </si>
  <si>
    <t>Devovlido para COSOL</t>
  </si>
  <si>
    <t>Encaminhado PROFER</t>
  </si>
  <si>
    <t>Reiteração de solicitações encaminhadas por meio do Ofício Nº 2364/2019/CNA – ref. Laboratório do Centro de Arqueologia e Antropologia Indígena da Amazônia Ocidental - CAAINAM/UFAC</t>
  </si>
  <si>
    <t>01510.001681/2017-92</t>
  </si>
  <si>
    <t>Fiscalização em Instituição de Guarda e Pesquisa - Museu Histórico de Santa Catarina (MHSC), município de Florianópolis, SC</t>
  </si>
  <si>
    <t>01425.000062/2021-26</t>
  </si>
  <si>
    <t>Fiscalização em Instituição de Guarda e Pesquisa - Instituto Homem Brasileiro (IHB)</t>
  </si>
  <si>
    <t>Análise sobre Parecer Jurídico n. 00373/2021 PROC/PFIPHAN/PGF/AGU/SP (2979359) - ref. Habilitação do Instituto de Patrimônio e Guarda Arqueológica no Cadastro Nacional de Instituições de Guarda e Pesquisa - CNIGP</t>
  </si>
  <si>
    <t>01450.000182/2016-59</t>
  </si>
  <si>
    <t>Análise do Ofício Nº 1369/2019/IPHAN-AM (SEI 1627698) encaminhado em atenção ao Ofício Nº 799/2019/CNA/DEPAM-IPHAN (SEI N°1272108) - Instituições que emitiram endossos em Portaria de Pesquisa Arqueológica listadas nos processos da tabela 2 do Parecer Técnico nº 96/2019( SEI N°1265075).</t>
  </si>
  <si>
    <t>Reaberto na unidade; Processo listado também na aba "Outras"</t>
  </si>
  <si>
    <t>Publicação de Portaria no Diário Oficial da União - DOU</t>
  </si>
  <si>
    <t>Portaria 62/2021 (3009310)</t>
  </si>
  <si>
    <t>Fiscalização em Instituição de Guarda e Pesquisa - Museu Integrado de Roraima (MIRR/IACTI)</t>
  </si>
  <si>
    <t>01510.000112/2021-14</t>
  </si>
  <si>
    <t>Fiscalização em Instituição de Guarda e Pesquisa - MArquE - Museu de Arqueologia e Etnologia Professor Oswaldo Rodrigues Cabral/UFSC, município de Florianópolis, SC</t>
  </si>
  <si>
    <t>Resposta ao Ofício Nº 1499/2021/CNA/DEPAM -  Fundação Garibaldi Brasil - FGB, Rio Branco /Acre</t>
  </si>
  <si>
    <t>Fiscalização em Instituição de Guarda e Pesquisa: Museu Rondon de Etnologia e Arqueologia (MUSEAR/DAN/UFMT), Cuiabá - MT</t>
  </si>
  <si>
    <t>01450.006320/2015-22</t>
  </si>
  <si>
    <t>01490.000179/2021-26</t>
  </si>
  <si>
    <t>Fiscalização no Museu Amazônico - Laboratório de Arqueologia – Universidade Federal do Amazonas (UFAM)</t>
  </si>
  <si>
    <t>Parecer Técnico 96 (SEI nº 3152699)</t>
  </si>
  <si>
    <t>Ofício 6 (SEI nº 3224994)</t>
  </si>
  <si>
    <t xml:space="preserve"> Complementações do Museu Rondon de Etnologia e arqueologia (Musear) – Universidade Federal de Mato Grosso (UFMT)</t>
  </si>
  <si>
    <t>N/A</t>
  </si>
  <si>
    <t>Parecer Técnico 1 (SEI nº 3220453)</t>
  </si>
  <si>
    <t>3226315 e 3226447</t>
  </si>
  <si>
    <t>Fiscalização no Museu Municipal da História de São Mateus – Prefeitura Municipal de São Mateus</t>
  </si>
  <si>
    <t>Parecer - Fiscalização em IGP 14 (SEI nº 3049393)</t>
  </si>
  <si>
    <t>01510.000678/2021-38</t>
  </si>
  <si>
    <t xml:space="preserve">Fiscalização no Museu de Florianópolis </t>
  </si>
  <si>
    <t>Parecer Técnico 98 (SEI nº 3157257)</t>
  </si>
  <si>
    <t>Ofício 2233 (SEI nº 3180596)</t>
  </si>
  <si>
    <t>Fiscalização no Museu Histórico de Jataí "Francisco Honório de Campos" – Prefeitura de Jataí</t>
  </si>
  <si>
    <t>Parecer Técnico 101 (SEI nº 3160441)</t>
  </si>
  <si>
    <t>Ofício 2209 (SEI nº 3167550)</t>
  </si>
  <si>
    <t>Atualização do status do ACERVO Centro de Referência em Patrimônio e Pesquisa</t>
  </si>
  <si>
    <t>Despacho 19 (SEI nº 3236317)</t>
  </si>
  <si>
    <t>01510.002563/2015-30</t>
  </si>
  <si>
    <t>Fiscalização no Museu Arqueológico de Sambaqui de Joinville - MASJ – Prefeitura de Joinville</t>
  </si>
  <si>
    <t>Parecer - Fiscalização em IGP 1 (SEI nº 3229154)</t>
  </si>
  <si>
    <t>Ofício 97 (SEI nº 3245161)</t>
  </si>
  <si>
    <t>Fundação Elias Mansour (FEM), Rio Branco, Acre</t>
  </si>
  <si>
    <t>Museu Nacional da Universidade Federal do Rio de Janeiro</t>
  </si>
  <si>
    <t>Fiscalização em Instituição de Guarda e Pesquisa - Museu Nacional da Universidade Federal do Rio de Janeiro.</t>
  </si>
  <si>
    <t xml:space="preserve">Fiscalização em Instituição de Guarda e Pesquisa - Museu Amazônico da Universidade Federal do Amazonas (UFAM)​
</t>
  </si>
  <si>
    <t>01490.000207/2019-91</t>
  </si>
  <si>
    <t xml:space="preserve"> encaminha Relatório de Fiscalização em IGP - Centro de Arqueologia de Manaus - CAM.</t>
  </si>
  <si>
    <t>Parecer - Fiscalização em IGP 13 (SEI nº 3656896)</t>
  </si>
  <si>
    <t>IGP
Laudo de Fiscalização - SEI nº 3603069
relatório de fiscalização em IGP - SEI nº 3603155</t>
  </si>
  <si>
    <t>01490.000110/2020-11</t>
  </si>
  <si>
    <t>Análise de complementação a Fiscalização em Instituição de Guarda e Pesquisa - Laboratório Alfredo Mendonça - Novas dependências no Centro Cultural Usina Chaminé, Manaus-AM</t>
  </si>
  <si>
    <t>Parecer - Fiscalização em IGP 14 (SEI nº 3669705)</t>
  </si>
  <si>
    <t xml:space="preserve">minuta de Ofício no Despacho 3674964.
</t>
  </si>
  <si>
    <t>Classificação (Pormenorização)</t>
  </si>
  <si>
    <t>Classificação</t>
  </si>
  <si>
    <t>Pormenorização</t>
  </si>
  <si>
    <t>01496.000670/2018-00</t>
  </si>
  <si>
    <t>Compl.</t>
  </si>
  <si>
    <t>Despachado IPHAN</t>
  </si>
  <si>
    <t>Ofício n°</t>
  </si>
  <si>
    <t>Data da resposta</t>
  </si>
  <si>
    <t>Observações (Ex.: anexado ao processo...</t>
  </si>
  <si>
    <t>Obs</t>
  </si>
  <si>
    <t>Análise situação no SEI em 09/10/2019</t>
  </si>
  <si>
    <t xml:space="preserve">Data último documento inserido no SEI </t>
  </si>
  <si>
    <t>01450.008794/2017-71</t>
  </si>
  <si>
    <t>Normatização</t>
  </si>
  <si>
    <t>Outros</t>
  </si>
  <si>
    <t>MEMORANDO 0546/2017 CNA/DEPAM/IPHAN</t>
  </si>
  <si>
    <t>01450.008821/2017-13</t>
  </si>
  <si>
    <t>Resposta/complementação (Criação/Revitalização)</t>
  </si>
  <si>
    <t>Resposta/complementação</t>
  </si>
  <si>
    <t>Criação/Revitalização</t>
  </si>
  <si>
    <t>Criação do Centro de Interpretação Arqueológica, município de Missão Velha/CE, para abrigar o acervo arqueológico proveniente das pesquisas realizadas no âmbito do empreendimento Transnordestina</t>
  </si>
  <si>
    <t>25/2017/ACON</t>
  </si>
  <si>
    <t>Ofício nº 48/2017/CNA</t>
  </si>
  <si>
    <t>Em reunião realizada em julho/2018, o Sr. Andreas informou que não há previsão para o início da construção.</t>
  </si>
  <si>
    <t>01490.000038/2000-89</t>
  </si>
  <si>
    <t>RO/AC</t>
  </si>
  <si>
    <t>Conservação</t>
  </si>
  <si>
    <t>Análise, conservação e socialização de bens arqueológicos</t>
  </si>
  <si>
    <t>Projeto de Levantamento do Patrimônio Arqueológico da Linha de Transmissão Rondônia/Acre (Geoglifo Extrema)</t>
  </si>
  <si>
    <t>33/2017/ACON</t>
  </si>
  <si>
    <t>Ofício nº 84/2018/CNA</t>
  </si>
  <si>
    <t xml:space="preserve">01490.000066/2006-91 </t>
  </si>
  <si>
    <t>Análise e curadoria</t>
  </si>
  <si>
    <t>Plano de Ação Emergencial do Acervo Arqueológico da Usina Hidrelétrica de Balbina, Presidente Figueiredo/AM</t>
  </si>
  <si>
    <t>2486/2017 CNA</t>
  </si>
  <si>
    <t>Ofício 62/2017/CNA</t>
  </si>
  <si>
    <t>01450.013286/2012-08</t>
  </si>
  <si>
    <t>Destinação final</t>
  </si>
  <si>
    <t>Destinação final de bens arqueológicos</t>
  </si>
  <si>
    <t>Transferência de guarda/troca de endosso institucional/ Regularização de acervo</t>
  </si>
  <si>
    <t>Reiteração do ofício 153/2017 - Patrimônio cultural subaquático - fragmentos de faianças encontrados e recolhidos na praia de Jurujuba, Niterói/RJ</t>
  </si>
  <si>
    <t>DESPACHO 7.2019 ACON;
PARECER TÉCNICO nº 736/2019/COTEC IPHAN-RJ/IPHAN-RJ</t>
  </si>
  <si>
    <t>Ofício nº 8/2019/CNA</t>
  </si>
  <si>
    <t>Reiterei ofício</t>
  </si>
  <si>
    <r>
      <rPr>
        <b/>
        <sz val="8"/>
        <rFont val="Arial"/>
        <family val="2"/>
      </rPr>
      <t>Parecer (0980178) 01/02/2019</t>
    </r>
    <r>
      <rPr>
        <sz val="8"/>
        <rFont val="Arial"/>
        <family val="2"/>
      </rPr>
      <t xml:space="preserve"> "Diante do exposto acima sugere-se que este Centro realize contato com alguma Instituição de Guarda e Pesquisa do Estado do Rio de Janeiro para que seja averiguada a possibilidade de guarda do referido material. Último documento: Memorando (0982768) Flávio enviado em 06/02/2019 ao IPHAN/RJ).</t>
    </r>
    <r>
      <rPr>
        <b/>
        <sz val="8"/>
        <rFont val="Arial"/>
        <family val="2"/>
      </rPr>
      <t xml:space="preserve"> Processo está no IPHAN/RJ </t>
    </r>
    <r>
      <rPr>
        <sz val="8"/>
        <rFont val="Arial"/>
        <family val="2"/>
      </rPr>
      <t xml:space="preserve">
SE-IPHAN-RJ solicitou o encaminhamento dos fragmentos e esta dará destinação final ao material coletado (cf. Parecer Técnico 736 - 1672541)
</t>
    </r>
  </si>
  <si>
    <t>01500.000406/2008-80  </t>
  </si>
  <si>
    <t>Movimentação  em território nacional</t>
  </si>
  <si>
    <t>Transferência do Acervo Arqueológico do Centro Cultural da Justiça Eleitoral para o Laboratório de Arqueologia Brasileira.</t>
  </si>
  <si>
    <t>33/2018/ACON</t>
  </si>
  <si>
    <t>Ofício nº 82/2018/CNA</t>
  </si>
  <si>
    <t>Há tramitações no processo após o Ofício 82/2018 que indicam a declinação da IGP em receber os materiais - Carta Externa S/Nº (1744914)</t>
  </si>
  <si>
    <t>Dar 1 ano p guadalupe</t>
  </si>
  <si>
    <r>
      <rPr>
        <b/>
        <sz val="8"/>
        <rFont val="Arial"/>
        <family val="2"/>
      </rPr>
      <t xml:space="preserve">Ofício (0336900)  09/03/2018 </t>
    </r>
    <r>
      <rPr>
        <sz val="8"/>
        <rFont val="Arial"/>
        <family val="2"/>
      </rPr>
      <t>"Para prosseguimento da análise solicito a apresentação das seguintes complementações: a) Arrolamento dos bens arqueológicos a serem transportados, contendo fotografias coloridas com escala, (individual ou em conjunto, desde que seja possível sua identificação), números de inventário ou códigos de identificação, descrição, tipologia material, estado de conservação, peso, dimensões e observações. Nos casos dos materiais que ainda aguardam curadoria, encaminhar os dados disponíveis (quantidade de sacos e caixas, por exemplo). As páginas deverão ser rubricadas por responsável atual pelo acervo; b) Formulário de Solicitação de Movimentação de Bens Arqueológicos, conforme Anexo II da Portaria Iphan n°. 195/2016.</t>
    </r>
  </si>
  <si>
    <t>01492.000236/2010-02</t>
  </si>
  <si>
    <t>Resposta/complementação (Inventário/Termo de recebimento)</t>
  </si>
  <si>
    <t>Inventário/Termo de recebimento</t>
  </si>
  <si>
    <t>Resposta ao Ofício n°620/2016 - CNA/DEPAM/IPHAN - UHE Belo Monte</t>
  </si>
  <si>
    <t>35/2018/ACON</t>
  </si>
  <si>
    <t>01450.017238/2010-19</t>
  </si>
  <si>
    <t>PA/AM</t>
  </si>
  <si>
    <t>Análise do Processo referente ao Projeto de Arqueologia Preventiva na Área de Intervenção da Linha de Transmissão 500 kV Oriximiná/PA à Lechuga-AM - Etapa de Resgate.</t>
  </si>
  <si>
    <t>42/2018/ACON</t>
  </si>
  <si>
    <t xml:space="preserve">01496.900186/2017-93 </t>
  </si>
  <si>
    <t>Reitera memorando - Solicita transferência do acervo arqueológico salvaguardado pelo Iphan-CE</t>
  </si>
  <si>
    <t>DESPACHO 8.2019 ACON</t>
  </si>
  <si>
    <t>Memo 30/2019</t>
  </si>
  <si>
    <t>Reiteramos ofício</t>
  </si>
  <si>
    <t>01425.000124/2011-28</t>
  </si>
  <si>
    <t>Apoio para criação/revitalização de instituição ou local de guarda</t>
  </si>
  <si>
    <t>Criação/apoio de instituição de guarda e pesquisa de bens arqueológicos</t>
  </si>
  <si>
    <t>Estudos Etnohistóricos, Arqueológicos e Etnoarqueológicos das Comunidades Indígenas na Região de Aripuanã/MT (AHE Dardanelos)</t>
  </si>
  <si>
    <t>Tem TAC. Aguardando manifestação dos indígenas.</t>
  </si>
  <si>
    <t>Formulário de Solicitação de Movimentação de Bens Arqueológicos, conforme Anexo II da Portaria Iphan n°. 195/2016.</t>
  </si>
  <si>
    <t>01450.010597/2016-31</t>
  </si>
  <si>
    <t>Reiteração de ofício - Análise do Termo de Recebimento de Coleções Arqueológicas e Fichas de Cadastro de Bem Arqueológico Móvel do Projeto de Diagnóstico e Prospecção Arqueológica do Contorno de Campos de Goytacazes (Rodovia Mario Covas-BR-101-RJ).</t>
  </si>
  <si>
    <t>Despacho 12.2019 ACON</t>
  </si>
  <si>
    <t>Ofício nº 14/2019/CNA</t>
  </si>
  <si>
    <t>01506.002988/2013-46</t>
  </si>
  <si>
    <t>Reiteração de ofício - Análise do Inventário Arqueológico do Programa de Gestão Estratégica do Patrimônio Arqueológico, Histórico-Cultural da Área diretamente afetada do Rodoanel Mario Covas - Trecho Norte.</t>
  </si>
  <si>
    <t>Despacho 16.2019 ACON</t>
  </si>
  <si>
    <t>Ofício nº 12/2019/CNA</t>
  </si>
  <si>
    <t>Sendo o que me cabia, despeço-me.</t>
  </si>
  <si>
    <t>01492.000021/2001-92</t>
  </si>
  <si>
    <t>Reitera memorando - Achado fortuito de duas caixas contendo moedas do século XIX e ferramentas, município de Tailândia/PA.</t>
  </si>
  <si>
    <t>DESPACHO 19.2019 ACON</t>
  </si>
  <si>
    <t>Memo 38.2019</t>
  </si>
  <si>
    <t>01425.000316/2010-53</t>
  </si>
  <si>
    <t>Resposta ao Ofício nº 85/2018/CNA/DEPAM-IPHAN, referente a análise e manifestação sobre a documentação (Fichas de Cadastro de Bem Arqueológico Móvel e Termo de Recebimento de Coleções Arqueológicas) encaminhada em resposta ao Ofício n.º 0587/2017 - CNA/DEPAM/IPHAN - Programa de Preservação, Prospecção, Resgate, Monitoramento Arqueológico e Educação Patrimonial da UHE Colíder.</t>
  </si>
  <si>
    <t>52/2018/ACON</t>
  </si>
  <si>
    <t>Em análise por Francini (10/10/2019)</t>
  </si>
  <si>
    <t>01410.000073/2009-89</t>
  </si>
  <si>
    <t>Informa/solicita ao Iphan</t>
  </si>
  <si>
    <t>ESBR Informa sobre a - UHE Jirau - Paralisação das Obras de Construção do Prédio da Reserva Técnica de
Arqueologia no Campus da Universidade Federal de Rondônia (UNIR).</t>
  </si>
  <si>
    <t>73/2018/ACON</t>
  </si>
  <si>
    <t>Ofício nº 278/2018/CNA</t>
  </si>
  <si>
    <r>
      <rPr>
        <b/>
        <sz val="8"/>
        <color rgb="FF000000"/>
        <rFont val="Arial"/>
      </rPr>
      <t>Parecer (1317556)</t>
    </r>
    <r>
      <rPr>
        <sz val="8"/>
        <color rgb="FF000000"/>
        <rFont val="Arial"/>
      </rPr>
      <t xml:space="preserve"> "Cumpre destacar que além dos itens elencados como condicionantes para a renovação da L.O. do empreendimento constam questões ainda não integralmente atendidas em relação à coleção arqueológica e à reserva técnica de Arqueologia – cf. Parecer Técnico nº 125/2018 ACON/CNA/DEPAM de 20/07/2018 (0604347) – que não fazem parte do rol de condicionantes elencadas no Ofício nº 136/2012 CNA/DEPAM/IPHAN, embora sejam de grande relevância nesta etapa no âmbito do processo". </t>
    </r>
    <r>
      <rPr>
        <b/>
        <sz val="8"/>
        <color rgb="FF000000"/>
        <rFont val="Arial"/>
      </rPr>
      <t>Parecer (1336164)</t>
    </r>
    <r>
      <rPr>
        <sz val="8"/>
        <color rgb="FF000000"/>
        <rFont val="Arial"/>
      </rPr>
      <t xml:space="preserve"> </t>
    </r>
    <r>
      <rPr>
        <b/>
        <sz val="8"/>
        <color rgb="FF000000"/>
        <rFont val="Arial"/>
      </rPr>
      <t>em 22/07/2019</t>
    </r>
    <r>
      <rPr>
        <sz val="8"/>
        <color rgb="FF000000"/>
        <rFont val="Arial"/>
      </rPr>
      <t xml:space="preserve"> "Sugere-se ainda encaminhar o processo à ACON/COSOL para ciência das medidas adotadas em relação à reserva técnica da UNIR." </t>
    </r>
    <r>
      <rPr>
        <b/>
        <sz val="8"/>
        <color rgb="FF000000"/>
        <rFont val="Arial"/>
      </rPr>
      <t xml:space="preserve">Relatório PGPA (1320593) </t>
    </r>
    <r>
      <rPr>
        <sz val="8"/>
        <color rgb="FF000000"/>
        <rFont val="Arial"/>
      </rPr>
      <t xml:space="preserve">abril 2019 "As ações preventivas que vêm sendo realizadas diariamente no acervo englobam atividades de manutenção, guarda e monitoramento e têm como objetivo garantir a integridade, conservação e preservação dos bens móveis arqueológicos pré-históricos e históricos até a entrega na instituição de guarda definitiva, que </t>
    </r>
    <r>
      <rPr>
        <b/>
        <sz val="8"/>
        <color rgb="FF000000"/>
        <rFont val="Arial"/>
      </rPr>
      <t>encontra-se em fase de construção</t>
    </r>
    <r>
      <rPr>
        <sz val="8"/>
        <color rgb="FF000000"/>
        <rFont val="Arial"/>
      </rPr>
      <t xml:space="preserve"> na Universidade Federal de Rondônia - UNIR." </t>
    </r>
  </si>
  <si>
    <t xml:space="preserve"> 01450.901900/2017-97 </t>
  </si>
  <si>
    <t>Solicitamos orientação do IPHAN para procedimentos de descarte de
material arqueológico que se encontra depositado no Laboratório de Estudos e
Pesquisas Arqueológicas da Universidade Federal de Santa Mana
LEPA/UFSM.</t>
  </si>
  <si>
    <t>79/2018/ACON</t>
  </si>
  <si>
    <t>Memo nº 8/2018/ACON e Memo n°. 1625/2018/CNA</t>
  </si>
  <si>
    <r>
      <rPr>
        <b/>
        <sz val="8"/>
        <rFont val="Arial"/>
        <family val="2"/>
      </rPr>
      <t xml:space="preserve">Memorando </t>
    </r>
    <r>
      <rPr>
        <sz val="8"/>
        <rFont val="Arial"/>
        <family val="2"/>
      </rPr>
      <t>à procuradoria solicitando orientação sobre o tema "descarte", já reiterado pelo ofício (1350469) em 02/08/2019</t>
    </r>
  </si>
  <si>
    <t>01450.002648/2018-12</t>
  </si>
  <si>
    <t>Informa/Solicita ao Iphan</t>
  </si>
  <si>
    <t>Solicitação de registro/tombamento de coleção arqueológica particular João Maurício de Araújo Pinho.</t>
  </si>
  <si>
    <t>81/2018/ACON</t>
  </si>
  <si>
    <t>Ofício nº 331/2018/CNA</t>
  </si>
  <si>
    <t>Ele respondeu que providenciará o inventário</t>
  </si>
  <si>
    <r>
      <rPr>
        <b/>
        <sz val="8"/>
        <rFont val="Arial"/>
        <family val="2"/>
      </rPr>
      <t>Ofício (0543213)</t>
    </r>
    <r>
      <rPr>
        <sz val="8"/>
        <rFont val="Arial"/>
        <family val="2"/>
      </rPr>
      <t xml:space="preserve"> em 25/06/2018 "Nesse sentido, solicito: a)local onde está armazenado o acervo arqueológico; b) proveniência do acervo arqueológico; c) inventário atualizado do acervo arqueológico; d) se ainda existe interesse em tombar a coleção ou se há a possibilidade de doá-la para uma Instituição de Guarda e Pesquisa cadastrada e apta no CNIGP.</t>
    </r>
    <r>
      <rPr>
        <b/>
        <sz val="8"/>
        <rFont val="Arial"/>
        <family val="2"/>
      </rPr>
      <t xml:space="preserve"> Resposta (0586700)</t>
    </r>
    <r>
      <rPr>
        <sz val="8"/>
        <rFont val="Arial"/>
        <family val="2"/>
      </rPr>
      <t xml:space="preserve"> </t>
    </r>
    <r>
      <rPr>
        <b/>
        <sz val="8"/>
        <rFont val="Arial"/>
        <family val="2"/>
      </rPr>
      <t>05/07/2018</t>
    </r>
    <r>
      <rPr>
        <sz val="8"/>
        <rFont val="Arial"/>
        <family val="2"/>
      </rPr>
      <t xml:space="preserve"> "Estou promovendo uma catalogação do acervo que atualize a documentação que enviei em 2006.Tão logo completado o documento o enviarem a consideração de V. Excia. Certo de que, com a co-Laboração comum, o pedido será atendido, coloco-me ao inteiro dispor para qualquerinformação complementar, caso necessária."</t>
    </r>
  </si>
  <si>
    <t>01498.002537/2011-93</t>
  </si>
  <si>
    <t xml:space="preserve"> Resgate e Acompanhamento Arqueológico Terminal Marítimo de Passageiros no Cais do Porto do Recife - Pendências Referente ao Acondicionamento e Guarda do Acervo.</t>
  </si>
  <si>
    <t xml:space="preserve"> 111/2018/ACON</t>
  </si>
  <si>
    <t>Memo 1812/2018/CNA</t>
  </si>
  <si>
    <r>
      <rPr>
        <b/>
        <sz val="8"/>
        <rFont val="Arial"/>
        <family val="2"/>
      </rPr>
      <t>18/07/2019 Parecer (0595922)</t>
    </r>
    <r>
      <rPr>
        <sz val="8"/>
        <rFont val="Arial"/>
        <family val="2"/>
      </rPr>
      <t xml:space="preserve"> "Uma vez que a guarda foi delegada ao empreendedor, esse deverá realizar as melhorias necessárias no espaço do Cais do Porto"; Sugerimos que a Superintendência do Iphan em Pernambuco realize fiscalização ao acervo armazenado no Cais do Porto do Recife para que se verifique quais são as reais condições de acondicionamento e armazenamento do acervo.</t>
    </r>
  </si>
  <si>
    <t>01450.901172/2017-13</t>
  </si>
  <si>
    <t xml:space="preserve">Análise dos relatórios trimestrais 1 e 2 referente a análise e curadoria do acervo arqueológico do sítio Bonin - Transferência de acervo arqueológico do sítio Bonin do GRUPEP-UNISUL para curadoria nas dependências da UFPEL - </t>
  </si>
  <si>
    <t>112/2018/ACON</t>
  </si>
  <si>
    <t>Ofício nº 378/2018/CNA</t>
  </si>
  <si>
    <r>
      <rPr>
        <b/>
        <sz val="8"/>
        <rFont val="Arial"/>
        <family val="2"/>
      </rPr>
      <t>22/03/2019 Carta Externa (1082128)</t>
    </r>
    <r>
      <rPr>
        <sz val="8"/>
        <rFont val="Arial"/>
        <family val="2"/>
      </rPr>
      <t xml:space="preserve"> Apesar de todos os contratempos, seguiremos com a catalogação e analise do restanteda coleção cerâmica do Sítio Bonin agora no primeiro semestre de 2019" Rafael Corteletti
Laboratório de Ensino e Pesquisa em Antropologia e Arqueologia </t>
    </r>
  </si>
  <si>
    <t>01502.001211/2016-47</t>
  </si>
  <si>
    <t>Reiteração de ofício - Ficha de Cadastro de Bem Arqueológico Móvel e Termo de Recebimento de Coleções Arqueológicas - Relatório Final de Diagnóstico e Prospecção Arqueológica para o  Projeto de Requalificação das Vias Urbanas do Centro Antigo da Cidade de Salvador, Trecho: Rua Chile.</t>
  </si>
  <si>
    <t>Despacho 09.2019</t>
  </si>
  <si>
    <t>Ofício nº 5/2019/CNA/DEPAM-IPHAN</t>
  </si>
  <si>
    <t>ok</t>
  </si>
  <si>
    <t>Reitereo ofício</t>
  </si>
  <si>
    <t>01450.003994/2014-94</t>
  </si>
  <si>
    <t>DF/GO</t>
  </si>
  <si>
    <r>
      <t>Análise da Ficha de Cadastro  e Termo de Recebimento de Coleções apresentados no relatório final do projeto  “</t>
    </r>
    <r>
      <rPr>
        <i/>
        <sz val="8"/>
        <rFont val="Arial"/>
        <family val="2"/>
      </rPr>
      <t>Prospecção Complementar nas Áreas de Construção da LT 500 KV – SE Luziânia – SE Brasília Leste/C1 e C2</t>
    </r>
    <r>
      <rPr>
        <sz val="8"/>
        <rFont val="Arial"/>
        <family val="2"/>
      </rPr>
      <t>”, Distrito Federal e Goiânia.</t>
    </r>
  </si>
  <si>
    <t>162/2018/ACON</t>
  </si>
  <si>
    <t>Ofício nº 63/2019</t>
  </si>
  <si>
    <t xml:space="preserve"> Relatório sobre acervos Pesquisa Acadêmica e de Arqueologia de Contrato, endossados pela Univates, Lajeado, RS</t>
  </si>
  <si>
    <t>Ofício nº 470/2018/CNA</t>
  </si>
  <si>
    <t>Processo Restrito</t>
  </si>
  <si>
    <t>01512.000528/2018-17</t>
  </si>
  <si>
    <t xml:space="preserve"> Solicitação da prorrogação da guarda do material arqueológico por 04 (quatro) anos e a execução de pesquisa através da análises de DNA a partir de dentes e ossos encontrados nas escavações arqueológicas das ossadas humanas oriundas dos sepultamentos do cemitério datado entre 1772-1850 da Cúria Metropolitana de Porto Alegre.</t>
  </si>
  <si>
    <t xml:space="preserve">  186/2018/ACON</t>
  </si>
  <si>
    <t>Ofício nº 488/2018/CNA</t>
  </si>
  <si>
    <t>01450.005085/2014-91</t>
  </si>
  <si>
    <t>PA/TO/GO/MG/SP</t>
  </si>
  <si>
    <t xml:space="preserve"> Análise e manifestação sobre as respostas encaminhadas no Ofício BMTE/DMA 135.2018 – relacionado ao “Programa de Gestão do Patrimônio Arqueológico, Histórico e Cultural, da LT 800 kV Xingu / Estreito e Instalações Associadas – Etapa de Resgate Arqueológico e Educação Patrimonial”.</t>
  </si>
  <si>
    <t xml:space="preserve"> 187/2018/ACON</t>
  </si>
  <si>
    <t>Ofício não enviado</t>
  </si>
  <si>
    <t>01498.900626/2017-92</t>
  </si>
  <si>
    <t>Comunica ao IPHAN que o arqueólogo Wagner Gomes Bornal não entregou acervo arqueológico na instituição</t>
  </si>
  <si>
    <t xml:space="preserve"> 188/2018/ACON</t>
  </si>
  <si>
    <t>Ofício nº 490/2018/CNA</t>
  </si>
  <si>
    <t>Aguardar</t>
  </si>
  <si>
    <t xml:space="preserve"> 01490.002249/2015-32</t>
  </si>
  <si>
    <t xml:space="preserve">Normatização </t>
  </si>
  <si>
    <t>Colecionismo</t>
  </si>
  <si>
    <t>Termo de Referência Específico para Levantamento de Coleções Arqueológicas Particulares ​- Coleção Arqueológica na Comunidade da Vila de Uricurituba localizada no Município de Autazes/AM.</t>
  </si>
  <si>
    <t xml:space="preserve"> 247/2018/ACON</t>
  </si>
  <si>
    <t>Memorando nº 1157/2019</t>
  </si>
  <si>
    <t>01450.002604/2011-16</t>
  </si>
  <si>
    <t>Adequação da Casa de Cultura e Memória do município de Paranaíta/MT - UHE Teles Pires</t>
  </si>
  <si>
    <t xml:space="preserve">31/10/2018 e 14/12/2018 </t>
  </si>
  <si>
    <t>01/11/2018 e 18/12/2018</t>
  </si>
  <si>
    <t>200/2018/ACON</t>
  </si>
  <si>
    <t>Ofício nº 701/2018/CNA</t>
  </si>
  <si>
    <t>01490.000018/2015-94</t>
  </si>
  <si>
    <t>Termo de Referência Específico para Levantamento de Coleções Arqueológicas Particulares ​- Tráfico de Material Arqueológico no Município de Barreirinha/AM. </t>
  </si>
  <si>
    <t>236/2018/ACON</t>
  </si>
  <si>
    <t>Memorando nº 1155/2019/CNA</t>
  </si>
  <si>
    <t>01506.000462/2007-83</t>
  </si>
  <si>
    <t>Transferência do acervo arqueológico do IPARQ para o NUPEC/CERPA - resposta ao Ofício n°384/2018/CNA/DEPAM-IPHAN</t>
  </si>
  <si>
    <t xml:space="preserve"> 229/2018/ACON</t>
  </si>
  <si>
    <t>Ofício nº 593/2018/CNA</t>
  </si>
  <si>
    <r>
      <rPr>
        <b/>
        <sz val="8"/>
        <rFont val="Arial"/>
        <family val="2"/>
      </rPr>
      <t xml:space="preserve">04/10/2018 Ofício (0772209) </t>
    </r>
    <r>
      <rPr>
        <sz val="8"/>
        <rFont val="Arial"/>
        <family val="2"/>
      </rPr>
      <t xml:space="preserve">Solicitou prazo de 12 meses para realizar o inventário de material sem proveniência. 30/10/2018 </t>
    </r>
    <r>
      <rPr>
        <b/>
        <sz val="8"/>
        <rFont val="Arial"/>
        <family val="2"/>
      </rPr>
      <t xml:space="preserve">Parecer (0808209) </t>
    </r>
    <r>
      <rPr>
        <sz val="8"/>
        <rFont val="Arial"/>
        <family val="2"/>
      </rPr>
      <t xml:space="preserve">estende o prazo para a conclusão do inventário conforme solicitado (12 meses). O prazo vencerá em </t>
    </r>
    <r>
      <rPr>
        <b/>
        <sz val="8"/>
        <rFont val="Arial"/>
        <family val="2"/>
      </rPr>
      <t>01/11/2019</t>
    </r>
  </si>
  <si>
    <t>Informação referente ao material arqueológico oriundo de projetos de pesquisas arqueológicas desenvolvidas no estado de PE - resposta ao Ofício nº 490/2018/CNA/DEPAM-IPHAN</t>
  </si>
  <si>
    <t>231/2018/Acon</t>
  </si>
  <si>
    <t>Ofício 594/2018/CNA</t>
  </si>
  <si>
    <t>Bornal está aguardando respsta do Museu Câmara Cascudo</t>
  </si>
  <si>
    <r>
      <rPr>
        <b/>
        <sz val="8"/>
        <rFont val="Arial"/>
        <family val="2"/>
      </rPr>
      <t>31/10/2018 Parecer (0811153)                    "</t>
    </r>
    <r>
      <rPr>
        <sz val="8"/>
        <rFont val="Arial"/>
        <family val="2"/>
      </rPr>
      <t>o arqueólogo Wagner Gomes Bornal não entregou os acervos arqueológicos oriundos de projetos de pesquisa que obtiveram o endosso institucional do respectivo departamento, este Centro encaminhou o Ofício nº 490/2018/CNA/DEPAM-IPHAN para o Sr. Wagner solicitando a entrega imediata do acervo para a instituição, sob pena desse ficar impedido de receber novas autorizações de pesquisas arqueológicas por este Instituto. Considerando as informações apresentadas, sugerimos os seguintes encaminhamentos: a)Que este Centro entre em contato formalmente com o Museu Câmara Cascudo a fim de compreender a questão apresentada pelo Sr. Wagner Bornal. b) Que o Departamento de Arqueologia da Universidade Federal de Pernambuco seja informado de que os acervos encontram-se inventariados e acondicionados somente aguardando a resolução das querelas apresentadas, para que seja efetivado o transporte e a entrega dos acervos.</t>
    </r>
  </si>
  <si>
    <t>01410.000039/2008-23</t>
  </si>
  <si>
    <t xml:space="preserve"> Ciência ao IPHAN sobre decisão judicial - Projeto de Salvamento Arqueológico, Monitoramento Arqueológico e Educação Patrimonial na área de influência da Usina Hidrelétrica Rondon II e LT 138 Kv Rondon II"</t>
  </si>
  <si>
    <t xml:space="preserve"> 259/2018/Acon</t>
  </si>
  <si>
    <t>Memorando 2941/2018/CNA</t>
  </si>
  <si>
    <r>
      <rPr>
        <b/>
        <sz val="8"/>
        <rFont val="Arial"/>
        <family val="2"/>
      </rPr>
      <t xml:space="preserve">27/06/2019 Ofício (1301136) </t>
    </r>
    <r>
      <rPr>
        <sz val="8"/>
        <rFont val="Arial"/>
        <family val="2"/>
      </rPr>
      <t xml:space="preserve">"a ELETROGOES não poderá ser responsabilizada pelos danos ocasionados por terceiro, noperíodo de 07/06/2018 a 13/06/2019, conforme MANDADO DE CUMPRIMENTO DE MEDIDA LIMINAR EAUTO DE REINTEGRAÇÃO DE POSSE"                                      </t>
    </r>
    <r>
      <rPr>
        <b/>
        <sz val="8"/>
        <rFont val="Arial"/>
        <family val="2"/>
      </rPr>
      <t>11/09/2019 Parecer (1459467) "</t>
    </r>
    <r>
      <rPr>
        <sz val="8"/>
        <rFont val="Arial"/>
        <family val="2"/>
      </rPr>
      <t xml:space="preserve">Como já fora solicitado que no ato de troca das placas houvesse acompanhamento técnico por servidor desta casa, posteriormente sendo autorizada a realização das trocas sem acompanhamento, mas prevista uma </t>
    </r>
    <r>
      <rPr>
        <b/>
        <sz val="8"/>
        <rFont val="Arial"/>
        <family val="2"/>
      </rPr>
      <t>vistoria ao local, recomenda-se que esta abranja não somente ao que se refere as placas, mas que observe-se, novamente, a área pertencente ao sítio Buriti</t>
    </r>
    <r>
      <rPr>
        <sz val="8"/>
        <rFont val="Arial"/>
        <family val="2"/>
      </rPr>
      <t xml:space="preserve"> inserida na propriedade objeto de alternância de posses neste período.</t>
    </r>
  </si>
  <si>
    <t>01421.000207/2016-61</t>
  </si>
  <si>
    <t>Endosso</t>
  </si>
  <si>
    <t>Pede esclarecimento ao Museu Câmara Cascudo de motivo para que não receba coleções endossadas por ele a serem entregues pelo Sr. Wagner Bornal.</t>
  </si>
  <si>
    <t>outubro</t>
  </si>
  <si>
    <t xml:space="preserve"> 231/2018/ACON</t>
  </si>
  <si>
    <t>Relacionado ao processo n°. 01421.000207/2016-61</t>
  </si>
  <si>
    <t xml:space="preserve">01450.001904/2018-54 </t>
  </si>
  <si>
    <t>Vistoria no Sítio Arqueológico Lapa do Veado (CNSA MG 00603), localizado no Distrito de Caçaratiba, Município de Turmalina/MG, objetivando diagnosticar a atual situação das pinturas rupestres, bem como informar as medidas necessárias para a recuperação e preservação do local.​</t>
  </si>
  <si>
    <t>DESPACHO 473.2018 ACON</t>
  </si>
  <si>
    <t>ainda n enviado o ofício</t>
  </si>
  <si>
    <t xml:space="preserve">01450.900813/2017-12 </t>
  </si>
  <si>
    <t>Restituição</t>
  </si>
  <si>
    <t xml:space="preserve"> Ofício n' 761/2014/DPDS/FUNAI/MJ; Artefatos arqueológicos encontrados na AIdeia Água
Vermelha, na Terra Indígena Caramuru-Paraguaçu, Sul da Bahia</t>
  </si>
  <si>
    <t>ANEXADO AO 01450.011487/2016-96</t>
  </si>
  <si>
    <t>01450.000764/2002-30</t>
  </si>
  <si>
    <t>Banco Santos</t>
  </si>
  <si>
    <t>DESPACHO 422.2018 ACON</t>
  </si>
  <si>
    <t xml:space="preserve">Encaminhado para manifestação da procuradoria. </t>
  </si>
  <si>
    <r>
      <rPr>
        <b/>
        <sz val="8"/>
        <rFont val="Arial"/>
        <family val="2"/>
      </rPr>
      <t>12/12/2018 Memorando (0892689)</t>
    </r>
    <r>
      <rPr>
        <sz val="8"/>
        <rFont val="Arial"/>
        <family val="2"/>
      </rPr>
      <t xml:space="preserve"> a)Solicitar cópia do processo judicial ao Juiz responsável, bem como aventar a possibilidade de que os bens arqueológicos, patrimônio da União, sejam separados da massa falida e disponibilizados ao Iphan para decisão sobre a sua destinação final; b)Manifestar-se acerca da possibilidade deste Centro requerer a restituição das peças "do Banco Santos", de origem amazônica, à Região Norte. c) Manifestar-se acerca da possibilidade deste Centro repatriar as peças estrangeiras que fazem parte da coleção do Banco Santos, e que possivelmente sejam oriundas de atividades ilícitas, para seus países de origem.</t>
    </r>
  </si>
  <si>
    <t>01450.008576/2016-55</t>
  </si>
  <si>
    <t>Coleção particular</t>
  </si>
  <si>
    <t>Solicitação de Guarda de "Pedras" - Elizabeth Gontijo/Visita à Coleção Particular na Fazenda da Tromba/MG.</t>
  </si>
  <si>
    <t xml:space="preserve"> 260/2018/ACON</t>
  </si>
  <si>
    <t>Memorando nº 157/2019/CNA</t>
  </si>
  <si>
    <r>
      <rPr>
        <b/>
        <sz val="8"/>
        <rFont val="Arial"/>
        <family val="2"/>
      </rPr>
      <t>Parecer (0905223) 02/01/2019</t>
    </r>
    <r>
      <rPr>
        <sz val="8"/>
        <rFont val="Arial"/>
        <family val="2"/>
      </rPr>
      <t xml:space="preserve"> "Diante do exposto acima esta área técnica sugere que seja firmado com a senhora Elizabeth Gontijo o seguinte Termo de Cessão de Uso (MINUTA), todavia, considerando a especificidade do caso, tal minuta, conforme DESPACHO Nº 40/2017-PF/IPHAN/SEDE, de 22 de fevereiro de 2017, deverá ser encaminhada à Procuradoria Federal do Iphan para manifestação"</t>
    </r>
    <r>
      <rPr>
        <b/>
        <sz val="8"/>
        <rFont val="Arial"/>
        <family val="2"/>
      </rPr>
      <t xml:space="preserve"> 13/09/2019 Ofício à Procuradoria Federal (1438814)</t>
    </r>
    <r>
      <rPr>
        <sz val="8"/>
        <rFont val="Arial"/>
        <family val="2"/>
      </rPr>
      <t xml:space="preserve"> "reiterar a solicitação de manifestação feita em 30/01/2019 por meio do Memorando nº 157/2019/CNA/DEPAM(0957661)."</t>
    </r>
  </si>
  <si>
    <t>01403.000761/2017-48</t>
  </si>
  <si>
    <t> Fortalecimento de Instituição de Guarda e Pesquisa - Museu de História Natural da Universidade Federal de Alagoas</t>
  </si>
  <si>
    <t>266/2018/ACON</t>
  </si>
  <si>
    <t>Memorando nº 92/2019/CNA</t>
  </si>
  <si>
    <r>
      <rPr>
        <b/>
        <sz val="8"/>
        <rFont val="Arial"/>
        <family val="2"/>
      </rPr>
      <t>Despacho (0938532) 09/01/2019</t>
    </r>
    <r>
      <rPr>
        <sz val="8"/>
        <rFont val="Arial"/>
        <family val="2"/>
      </rPr>
      <t xml:space="preserve"> "Considerando que estamos em vias de finalização da minuta do TAC, recomendo ainda que seja solicitado os bons préstimos do superintendente, no sentido de devolver o processo no prazo de até 15 dias."; sentido de solicitar que seja avaliada a possibilidade de modificação do que segue:
a)Verificar a possibilidade das RT's localizarem-se no térreo;b)o elevador Monta Carga está localizado na RT de "Orgânico",  e que sua área aproxima-se daquela destinada à RT "Cerâmico", sugerimos que seja realizada a troca dos espaços. c) Instalar películas Anti- UV nas janelas das Reservas Técnicas e laboratórios. d) Que o IPHAN/AL observe a necessidade de instalar portas de dimensões suficientes para a locomoção de objetos grandes nas áreas onde esses deverão transitar, ou seja, sala de triagem, laboratório e Reserva Técnica.</t>
    </r>
  </si>
  <si>
    <t>01502.001663/2006-57</t>
  </si>
  <si>
    <t>Reitera memorando - Solicita a publicação e guarda  provisória do acervo arqueológico do extinto NAPAS/UFBA para a ACERVO – Centro de Referência em Patrimônio e Pesquisa</t>
  </si>
  <si>
    <t>Despacho 11.2019</t>
  </si>
  <si>
    <t>Memo 31.2019</t>
  </si>
  <si>
    <t>Recomendamos que o acervo da Pesq. Arq. da 7ª Etapa do Centro Histórico de Salvador (Pelourinho) seja enviado ao MAE-UFBA, em contrapartida ao TAC. Tem conexão com o processo 01502.001851/2016-57</t>
  </si>
  <si>
    <t xml:space="preserve">01409.000027/2008-38 </t>
  </si>
  <si>
    <t>Resposta/complementação (Análise e curadoria)</t>
  </si>
  <si>
    <t>Reitera ofício - Encaminha resposta ao Ofício n°139/2016 - CNA/DEPAM/IPHAN - Gasoduto Cacimbas - Catu</t>
  </si>
  <si>
    <t>DESPACHO 18.2019 ACON</t>
  </si>
  <si>
    <t>Ofício nº 16/2019/CNA</t>
  </si>
  <si>
    <t>Respondeu em 12/02, dizendo que vai levantar os dados</t>
  </si>
  <si>
    <t>01496.000107/2018-23</t>
  </si>
  <si>
    <t>Destinação final (repatriação/restituição)</t>
  </si>
  <si>
    <t>Reitera ofício - Solicitação de repatriação de bens arqueológicos - CIPP (Complexo Industrial e Portuário do Pecém) - CE - Ofício nº l0/2018/CR-NE-ll/FUNAI</t>
  </si>
  <si>
    <t>Despacho 20.2019</t>
  </si>
  <si>
    <t>Ofício 15.2019</t>
  </si>
  <si>
    <r>
      <rPr>
        <b/>
        <sz val="8"/>
        <rFont val="Arial"/>
        <family val="2"/>
      </rPr>
      <t>21/06/2019 Parecer (1267751)</t>
    </r>
    <r>
      <rPr>
        <sz val="8"/>
        <rFont val="Arial"/>
        <family val="2"/>
      </rPr>
      <t xml:space="preserve"> Diante das respostas formais de todas as Instituições de Guarda e Pesquisa, sugere-se que este Centro providencie os trâmites junto as Superintendências Estaduais do Iphan para que seja efetivada a transferência dos acervos para o estado do Ceará e posteriormente o repatriamento desse acervo ao grupo Indígena Anacé. </t>
    </r>
    <r>
      <rPr>
        <b/>
        <sz val="8"/>
        <rFont val="Arial"/>
        <family val="2"/>
      </rPr>
      <t>19/07/2019 Ofício à SE/Ceará (1313568)</t>
    </r>
  </si>
  <si>
    <t>01410.000001/2019-11</t>
  </si>
  <si>
    <t>Remessa para o exterior</t>
  </si>
  <si>
    <t xml:space="preserve"> Remessa para Análise no Exterior</t>
  </si>
  <si>
    <t>Solicitação de Remessa de Material de Material Arqueológico para Análise no Exterior - 01 amostra de carvão do Sítio Santa Paula/RO.</t>
  </si>
  <si>
    <t xml:space="preserve"> 8/2019/ACON</t>
  </si>
  <si>
    <t>Ofício nº 36/2019/GAB</t>
  </si>
  <si>
    <t>01500.005655/2018-33</t>
  </si>
  <si>
    <t>Informa que o Acervo Documental do IAB foi reconhecido de Interesse Público e Social para o  país, conforme Decreto Federal n° 9.618/2018</t>
  </si>
  <si>
    <t>01500.003867/2009-95</t>
  </si>
  <si>
    <t>Guarda definitiva do acervo do Projeto de Monitoramento Arqueológico do Antigo Museu Real/RJ.</t>
  </si>
  <si>
    <t>11/2019/ACON</t>
  </si>
  <si>
    <t>Ofício nº 38/2019/CNA</t>
  </si>
  <si>
    <r>
      <rPr>
        <b/>
        <sz val="8"/>
        <rFont val="Arial"/>
        <family val="2"/>
      </rPr>
      <t>Ofício (954123) 12/02/2019</t>
    </r>
    <r>
      <rPr>
        <sz val="8"/>
        <rFont val="Arial"/>
        <family val="2"/>
      </rPr>
      <t>, Solicita que o responsável pelo Museu Nacional "formalize se o Museu Nacional mantém ou não o interesse na guarda da referida coleção. Em caso de ainda haver interesse, solicito que Vossa Senhoria informe as medidas necessárias que deverão ser realizadas pela Casa da Moeda para o recebimento da coleção arqueológica por parte do Museu Nacional."</t>
    </r>
  </si>
  <si>
    <t>01450.007721/2017-61</t>
  </si>
  <si>
    <t>BA/PI</t>
  </si>
  <si>
    <t>Endosso de outra UF</t>
  </si>
  <si>
    <t>Análise e manifestação sobre a solicitação de dispensa de apresentação do endosso fornecido por instituição localizada no estado do Piauí - Linha de Transmissão 500 kV Buritirama - Queimada Nova II - Curral Novo do Piauí II</t>
  </si>
  <si>
    <t xml:space="preserve"> 10/2019/ACON</t>
  </si>
  <si>
    <t>01492.000083/2007-90</t>
  </si>
  <si>
    <t>Anna Roosevelt - Ver se ela respondeu ao Iphan-PA</t>
  </si>
  <si>
    <r>
      <rPr>
        <b/>
        <sz val="8"/>
        <rFont val="Arial"/>
        <family val="2"/>
      </rPr>
      <t>Memorando SE/Pará (0789953)</t>
    </r>
    <r>
      <rPr>
        <sz val="8"/>
        <rFont val="Arial"/>
        <family val="2"/>
      </rPr>
      <t xml:space="preserve"> "Esta Coordenação não tem nada a se opor ao pedido de prorrogação do que foi solicitada à arqueóloga Anna Roosevelt em tela através do Ofício 724/2018, por mais 90 dias, que seja a contar do momento que ela confirme o recebimento da comunicação a mesma."</t>
    </r>
  </si>
  <si>
    <t>01514.002798/2018-34</t>
  </si>
  <si>
    <t>Outros (Demanda repetida)</t>
  </si>
  <si>
    <t>Demanda repetida</t>
  </si>
  <si>
    <t> Solicitação de Remessa de Material de Material Arqueológico para Análise no Exterior - 59 (cinquenta e nove) amostras de ossos humanos de 10 (dez) sítios arqueológicos pré-históricos (Minas Gerais), para realização de análises destrutivas de DNA antigo e datações radiocarbônicas.</t>
  </si>
  <si>
    <t xml:space="preserve"> 12/2019/ACON</t>
  </si>
  <si>
    <t>01506.006617/2016-86</t>
  </si>
  <si>
    <r>
      <t xml:space="preserve">Datação no exterior de uma amostra de carvão proveniente do sítio arqueológico Jardim Araújo, município de Socorro/SP, recuperado no âmbito do </t>
    </r>
    <r>
      <rPr>
        <i/>
        <sz val="8"/>
        <rFont val="Arial"/>
        <family val="2"/>
      </rPr>
      <t>"Programa de gestão do patrimônio arqueológico na área de implantação do residencial Jardim Nova Araújo"</t>
    </r>
    <r>
      <rPr>
        <sz val="8"/>
        <rFont val="Arial"/>
        <family val="2"/>
      </rPr>
      <t>.</t>
    </r>
  </si>
  <si>
    <t>13/2018/ACON</t>
  </si>
  <si>
    <t>Ficha de Cadastro de Bem Arqueológico Móvel e Termo de Recebimento de Coleções Arqueológicas - Relatório Final de Diagnóstico e Prospecção Arqueológica para o Projeto de Requalificação das Vias Urbanas do Centro Antigo da Cidade de Salvador, Trecho: Rua Chile. RESPOSTA AO OFÍCIO Nº 273/2018/CNA/DEPAM-IPHAN</t>
  </si>
  <si>
    <t xml:space="preserve"> 14/2019/ACON</t>
  </si>
  <si>
    <t>Ofício nº 35/2019/CNA/DEPAM-IPHAN</t>
  </si>
  <si>
    <t>05110.003065/2018-11</t>
  </si>
  <si>
    <t>Memorando-Circular nº 2/2019/GAB PRESI​ - Solicitação de adequação das exigências de documentos para os cidadãos.</t>
  </si>
  <si>
    <t>Memorando nº 1/2019/ACON</t>
  </si>
  <si>
    <t>01516.000191/2018-08</t>
  </si>
  <si>
    <t>Destinação de TAC - Socialização</t>
  </si>
  <si>
    <t>Destinação de TAC</t>
  </si>
  <si>
    <t>Processo 01450.004439/2018-11 -  Sítios arqueológicos na Pousada das Araras, Serranópolis/GO​</t>
  </si>
  <si>
    <t>DESPACHO 36.2019 ACON</t>
  </si>
  <si>
    <t>01514.000056/2019-55</t>
  </si>
  <si>
    <t>Análise microscópica de amostras de fêmures de 06 sepultamentos do sítio arqueológico Grande Abrigo de Santana do Riacho, município de Santana do Riacho/MG, a ser realizada no exterior.</t>
  </si>
  <si>
    <t>16/2019/ACON</t>
  </si>
  <si>
    <t>Ofício nº 58/2019/GAB PRESI-IPHAN</t>
  </si>
  <si>
    <t>01498.001986/2018-91</t>
  </si>
  <si>
    <t>Análise no exterior de 13 dentes humanos provenientes dos sítios arqueológicos: Pilar (01 pré-molar direito e 01 pré-molar inferior), Furna do Nego (01 molar superior esquerdo permanente), Pedra do Tubarão (04 dentes), Alcobaça (01 dente), Pedra do Alexandre (01 molar, 01 canino e 01 dente), Boqueirão (02 dentes).</t>
  </si>
  <si>
    <t>06/02//2019</t>
  </si>
  <si>
    <t>08/02//2019</t>
  </si>
  <si>
    <t xml:space="preserve"> 17/2019/ACON</t>
  </si>
  <si>
    <t>Ofício nº 156/2019/GAB PRESI-IPHAN</t>
  </si>
  <si>
    <t>Relatório referente aos acervos oriundos de pesquisa arqueológica acadêmica e de contrato, endossados pelo LABARQ/MCN - UNIVATES, Lajeado, RS. Respostas aos ofícios nº 654/655/656/2018/CNA/DEPAM-IPHAN.</t>
  </si>
  <si>
    <t>15/2019/ACON</t>
  </si>
  <si>
    <t>Ofício nº 75/2019/CNA</t>
  </si>
  <si>
    <t>01450.011487/2016-96</t>
  </si>
  <si>
    <t>Artefatos Arqueológicos na Terra Indígena Caramuru/Paraguassu, Bahia.</t>
  </si>
  <si>
    <t>19/2019/ACON</t>
  </si>
  <si>
    <t>Memorando nº 340/2019/CNA</t>
  </si>
  <si>
    <t>01450.000191/2019-92</t>
  </si>
  <si>
    <t>Minuta de Termo de Referência Específico para Instituições de Guarda e Pesquisa</t>
  </si>
  <si>
    <t>DESPACHO 44.2019 ACON</t>
  </si>
  <si>
    <t>01450.000450/2018-02</t>
  </si>
  <si>
    <t>BA, MG, GO</t>
  </si>
  <si>
    <t>Destinação de TAC - IGP</t>
  </si>
  <si>
    <t>Elaboração de minuta do Termo de Ajustamento de Conduta relativo ao empreendimento Linha de Transmissão 500 kV Barreiras II - Rio das Éguas - Luziânia - Pirapora 2</t>
  </si>
  <si>
    <t>2201/2019</t>
  </si>
  <si>
    <t>Anexo (0960891)</t>
  </si>
  <si>
    <t>00407.000128/2019-19</t>
  </si>
  <si>
    <t>Projetos estratégicos no ano de 2019 (passíveis de judicialização)</t>
  </si>
  <si>
    <t>DESPACHO 46.2019 ACON</t>
  </si>
  <si>
    <t>01402.000404/2018-71</t>
  </si>
  <si>
    <t>Análise no exterior de 04 amostras de cálculo dentário e 19 amostras de sedimentos e vestígios orgânicos aderidos ao esqueleto humano de um enterramento do Sítio Lagoa Cercada (Colônia do Gurguéia/PI), para análises de microrrestos de plantas (fitólitos e grãos de amido).</t>
  </si>
  <si>
    <t>20/2018/ACON</t>
  </si>
  <si>
    <t>01450.000223/2019-50</t>
  </si>
  <si>
    <t>Análise no exterior de 06 fragmentos cerâmicos provenientes do sítio Forte Príncipe da Beira, município de Costa Marques/RO.</t>
  </si>
  <si>
    <t>21/2019/ACON</t>
  </si>
  <si>
    <t>01403.000086/2012-42</t>
  </si>
  <si>
    <t>Auxílio (Demanda da CONAC)</t>
  </si>
  <si>
    <t>Auxílio</t>
  </si>
  <si>
    <t>Demanda da CONAC</t>
  </si>
  <si>
    <t>Análise da Minuta de Termo de Ajustamento de Conduta para o empreendimento ECOVIA VIA NORTE e CORREDORES SECUNDÁRIOS-MACÉIO/AL</t>
  </si>
  <si>
    <t>23/2019/ACON</t>
  </si>
  <si>
    <t>01450.008806/2017-67</t>
  </si>
  <si>
    <t>Informações sobre o Diagnóstico Arqueológico Interventivo na área do complexo de mineração de fosfato de Santa Quitéria - Processo 01496.001189/2013-19. Resposta ao OFICIO Nº /1457-2018 - MPF/PRM/SOBRAL, de 14 de setembro de 2018.</t>
  </si>
  <si>
    <t>25/2019/ACON</t>
  </si>
  <si>
    <t xml:space="preserve">01500.005203/2018-51 </t>
  </si>
  <si>
    <t>Vistoria em Instituição de Guarda e Pesquisa Provisória: Núcleo e Laboratório de Arqueologia - IHGB​</t>
  </si>
  <si>
    <t>3101/2019</t>
  </si>
  <si>
    <t>DESPACHO 55.2019 ACON</t>
  </si>
  <si>
    <t>Memorando nº 284/2019</t>
  </si>
  <si>
    <t>Resposta/complementação (Demanda repetida)</t>
  </si>
  <si>
    <t>Fragmentos de faianças portuguesa e inglesa encontrados na Praia de Jurujuba, Niterói -RJ - Resposta ao ofício nº 153/2017-CNA/DEPAM/IPHAN, de 10 de março de 2017.</t>
  </si>
  <si>
    <t>26/2019/ACON</t>
  </si>
  <si>
    <t>Memorando nº 294/2019</t>
  </si>
  <si>
    <t>01502.000016/2018-61</t>
  </si>
  <si>
    <t>Solicitação do povo Tupinambá de Belmonte para escavação e guarda da coleção arqueológica do sítio Aldeia Patiburi localizado na terra indígena (T.I. Tupinambá de Belmonte, Bahia). Projeto Arqueologia e Histórias de vida: Pesquisa arqueológica colaborativa na T.I. Tupinambá de Belmonte (BA).</t>
  </si>
  <si>
    <t>27/2019/ACON</t>
  </si>
  <si>
    <t>Reitera  - Solicita a publicação e guarda  provisória do acervo arqueológico do extinto NAPAS/UFBA para a ACERVO – Centro de Referência em Patrimônio e Pesquisa</t>
  </si>
  <si>
    <t>Despacho 72.2019</t>
  </si>
  <si>
    <t>Auxílio (Demanda da COPEL)</t>
  </si>
  <si>
    <t>Demanda da COPEL</t>
  </si>
  <si>
    <t>Análise do Projeto Arqueologia e Histórias de vida: Pesquisa arqueológica colaborativa na T.I. Tupinambá de Belmonte (BA).</t>
  </si>
  <si>
    <t>28/2019/ACON</t>
  </si>
  <si>
    <t>Consulta sobre o interesse do MAE-UFBA na coleção proveniente da Pesquisa Arqueológica da 7ª Etapa do Centro Histórico de Salvador (acervo do Pelourinho) - TAC  Linha de Transmissão 500 kV Barreiras II - Rio das Éguas - Luziânia - Pirapora 2</t>
  </si>
  <si>
    <t>DESPACHO 73.2019 ACON</t>
  </si>
  <si>
    <t>01402.000006/2019-35</t>
  </si>
  <si>
    <t>Solicitação de Remessa de Material Arqueológico para Análise no Exterior - 57 amostras do Parque Nacional Serra da Capivara, sítios: Toca dos Coqueiros, Toca da Janela da Barra do Antonião, Toca do Sítio do Meio, Toca do Boqueirão da Pedra Furada/PI.</t>
  </si>
  <si>
    <t>29/2019/ACON</t>
  </si>
  <si>
    <t>01402.000667/2018-80</t>
  </si>
  <si>
    <t>Movimentação (análise e curadoria)</t>
  </si>
  <si>
    <t> Solicitação de Movimentação de Material Arqueológico para Análise no Exterior - 04 amostras de material sedimentológico do Sítio Arqueológico Toca do Enoque/PI.</t>
  </si>
  <si>
    <t>30/2019/ACON</t>
  </si>
  <si>
    <t xml:space="preserve"> 32/2019/ACON</t>
  </si>
  <si>
    <t>Memorando nº 365/2019/CNA</t>
  </si>
  <si>
    <t>01450.901452/2017-21</t>
  </si>
  <si>
    <t>Resposta ao Ofício n°509/2017/PRM/ATM/GAB2 e 208/2018/PRM/ATM/GAB1 referente ao Inquérito Civil Público n°1.23.003.000069/2007-38 que trata das condicionantes impostas nas licenças prévia e de instalação da UHE Belo Monte.</t>
  </si>
  <si>
    <t xml:space="preserve"> 31/2019/ACON</t>
  </si>
  <si>
    <t>01450.000345/2019-46</t>
  </si>
  <si>
    <t>Solicita informações sobre as  atividades desenvolvidas por Organizações da Sociedade Civil (OSCs) junto ao Iphan</t>
  </si>
  <si>
    <t>DESPACHO 81.2019 ACON</t>
  </si>
  <si>
    <t>Resposta ao Ofício nº 14/2019/CNA/DEPAM-IPHAN sobre o Termo de Recebimento de Coleções Arqueológicas e Fichas de Cadastro de Bem Arqueológico Móvel do Projeto de Diagnóstico e Prospecção Arqueológica do Contorno de Campos de Goytacazes (Rodovia Mario Covas-BR-101-RJ).</t>
  </si>
  <si>
    <t>35/2019/ACON</t>
  </si>
  <si>
    <t>Análise do Projeto Arqueologia e Histórias de vida: Pesquisa arqueológica colaborativa na T.I. Tupinambá de Belmonte (BA) - Complementações.</t>
  </si>
  <si>
    <t>37/2019/ACON</t>
  </si>
  <si>
    <t> Informação referente ao material arqueológico endossado pelo Museu Câmara Cascudo - resposta ao Ofício n°597/2018 - CNA/DEPAM/IPHAN</t>
  </si>
  <si>
    <t>36/2019/ACON</t>
  </si>
  <si>
    <t xml:space="preserve">Memorando nº 563/2019/CNA </t>
  </si>
  <si>
    <t>33/2019/ACON</t>
  </si>
  <si>
    <t>Despacho 6</t>
  </si>
  <si>
    <t xml:space="preserve"> 01401.000039/2019-95</t>
  </si>
  <si>
    <t>Solicitação de Remessa de Material Arqueológico para Análise no Exterior - 32 (trinta e duas) amostras de ossos humanos coletadas em sete sítios arqueológicos presentes em Mato Grosso do Sul.</t>
  </si>
  <si>
    <t>38/2019/ACON</t>
  </si>
  <si>
    <t>Ofício nº 190/2019/GAB PRESI</t>
  </si>
  <si>
    <t>Fiscalização em Instituição de Guarda e Pesquisa – Laboratório de Antropologia Biológica - IFCH-UERJ.</t>
  </si>
  <si>
    <t xml:space="preserve"> 39/2019/ACON</t>
  </si>
  <si>
    <t>01450.000589/2019-29</t>
  </si>
  <si>
    <t>Movimentação (exposição)</t>
  </si>
  <si>
    <t>Exposição</t>
  </si>
  <si>
    <t>Solicitação de Movimentação do Acervo recuperado do Museu Nacional para Exposição no CCBB/ RJ</t>
  </si>
  <si>
    <t>42/2019/ACON</t>
  </si>
  <si>
    <t>Ofício nº 109/2019/CNA</t>
  </si>
  <si>
    <t>01492.000013/2005-70</t>
  </si>
  <si>
    <t>Resposta ao Despacho 69/2019 (SEI 0981391).  Pendências - Projeto de arqueologia preventiva na área do Níquel Vermelho, em Canaã dos Carajás/PA- 2ª etapa.</t>
  </si>
  <si>
    <t>DESPACHO 90.2019 ACON</t>
  </si>
  <si>
    <t>Memorando nº 564/2019/CNA</t>
  </si>
  <si>
    <t>Movimentação  (transferência de guarda/troca de endosso)</t>
  </si>
  <si>
    <t xml:space="preserve"> Solicitação de Movimentação de Bens Arqueológicos em Território Nacional - Coleção Arqueológica da Fazenda da Graça e Fazenda Caxitu para o Laboratório de Arqueologia e Paleontologia (LABAP) da Universidade Estadual da Paraíba (UEPB).</t>
  </si>
  <si>
    <t>43/2019/ACON</t>
  </si>
  <si>
    <t>Ofício nº 123/2019/CNA</t>
  </si>
  <si>
    <t>01492.000018/2019-06</t>
  </si>
  <si>
    <t>Informa/solicita ao Iphan (Transferência de guarda/troca de endosso institucional/ Regularização de acervo)</t>
  </si>
  <si>
    <t>Guarda definitiva do acervo oriundo de 11 projetos endossados pela Universidade Federal do Pará - UFPA.</t>
  </si>
  <si>
    <t>45/2019/ACON</t>
  </si>
  <si>
    <t>01510.000990/2018-26</t>
  </si>
  <si>
    <t>Solicitação de Remessa de Material Arqueológico para Análise no Exterior no âmbito do projeto "Establishing isotopic baselines for dietary reconstructions in Babitonga Bay".</t>
  </si>
  <si>
    <t>1503/2019</t>
  </si>
  <si>
    <t>47/2019/ACON</t>
  </si>
  <si>
    <t>Ofício nº 263/2019/GAB PRESI-IPHAN</t>
  </si>
  <si>
    <t>01450.007372/2017-88</t>
  </si>
  <si>
    <t>CE e RN</t>
  </si>
  <si>
    <t>Análise das complementações encaminhadas em resposta ao Parecer Técnico n.º 31/2019 COPEL/CNA/DEPAM/IPHAN de 30/01/2019 – ref. “Relatório deAvaliação de Impacto ao Patrimônio Arqueológico da Linha de Transmissão 500 Kv Milagres II - Açu III C2 e Subestações Associadas”, estados de Ceará, Paraíba e Rio Grande do Norte</t>
  </si>
  <si>
    <t>DESPACHO 108.2019 ACON</t>
  </si>
  <si>
    <t>08012.003245/2018-07</t>
  </si>
  <si>
    <t>Para ciência</t>
  </si>
  <si>
    <t>Diligências quanto a proposta de Trabalho de interesse do IPHAN, referente ao projeto denominado “Realizar programa de educação patrimonial para socialização dos Sítios Arqueológicos do Parque Estadual de Monte Alegre/PA.</t>
  </si>
  <si>
    <t>01402.000103/2019-28</t>
  </si>
  <si>
    <t>Solicitação de Movimentação de Bens Arqueológicos em Território Nacional - 08 amostras de fragmentos cerâmicos do Laboratório de Pré-História/UNIVASF.</t>
  </si>
  <si>
    <t> nº 49/2019/ACON</t>
  </si>
  <si>
    <t>Ofício nº 138/2019/CNA</t>
  </si>
  <si>
    <t>01450.015021/2011-55</t>
  </si>
  <si>
    <t xml:space="preserve">Encaminha cópia do Termo de Encerramento do Acordo de Cooperação 01/2017.  LT 230 kV Jauru / Porto Velho - C3 </t>
  </si>
  <si>
    <t>01514.000054/2006-41</t>
  </si>
  <si>
    <t xml:space="preserve"> Resposta ao Ofício nº 682/2017 CNA/DEPAM/IPHAN, de 08 de setembro de 2017 - Prospecção e Resgate Arqueológico - 2ª Linha do Mineroduto Samarco - Necessidade de Complementação.</t>
  </si>
  <si>
    <t xml:space="preserve">
DESPACHO 125.2019 ACON</t>
  </si>
  <si>
    <t>01450.000949/2019-92</t>
  </si>
  <si>
    <t>Pedido de reconsideração - Endosso institucional fora do estado de origem da pesquisa - Projeto de Avaliação de Impacto ao Patrimônio Arqueológico do Empreendimento Marina Saubara Sueste, no Município de Saubara/BA.</t>
  </si>
  <si>
    <t>julho</t>
  </si>
  <si>
    <t xml:space="preserve"> nº 52/2019/ACON</t>
  </si>
  <si>
    <t>portaria publicada</t>
  </si>
  <si>
    <t>01496.000068/2008-92</t>
  </si>
  <si>
    <t>Solicita desvinculação da autorização de repatriamento do acervo arqueológico do Cumbe à apresentação de garanTAC 01/2013</t>
  </si>
  <si>
    <t>DESPACHO 104.2019 ACON</t>
  </si>
  <si>
    <t xml:space="preserve">01450.000921/2019-55 </t>
  </si>
  <si>
    <t>Criação de Banco de Projetos para Preservação do Patrimônio Arqueológico</t>
  </si>
  <si>
    <t>53/2019/ACON</t>
  </si>
  <si>
    <t>Ofício nº 266/2019/CNA</t>
  </si>
  <si>
    <t>01450.008140/2017-47</t>
  </si>
  <si>
    <t>MG/ES</t>
  </si>
  <si>
    <t>Análise do Anexo IV e VIII do “Relatório do Projeto de Avaliação de Impacto ao Patrimônio Arqueológico da Linha de Transmissão 500kV Governador Valadares 06 – Mutum – Rio Novo do Sul”, estados de Minas Gerais e Espírito Santo.</t>
  </si>
  <si>
    <t>55/2019/ACON</t>
  </si>
  <si>
    <t>Memorando nº 921/2019/CNA</t>
  </si>
  <si>
    <t>01510.000243/2019-79</t>
  </si>
  <si>
    <t> Solicitação de remessa de material arqueológico para análise no exterior referente ao projeto “Establishing isotopic baselines for dietary reconstructions in Babitonga Bay”​, município de São Francisco do Sul, SC.</t>
  </si>
  <si>
    <t>56/2019/ACON</t>
  </si>
  <si>
    <t>Ofício nº 332/2019/GAB PRESI-IPHAN</t>
  </si>
  <si>
    <t xml:space="preserve"> 01512.000182/2019-20</t>
  </si>
  <si>
    <t>Solicitação de Movimentação de Bens Arqueológicos em Território Nacional - MARSUL.</t>
  </si>
  <si>
    <t>64/2019/ACON</t>
  </si>
  <si>
    <t>Ofício nº 187/2019/CNA</t>
  </si>
  <si>
    <t>CARTA n°. 071/2019 - CPFL-R/MA-OP - Repatriação do acervo arqueológico dos Sítios do Cumbe, Aracati-CE, atualmente armazenados no Museu Câmara Cascudo/Universidade Federal Do Rio Grande Do Norte-UFRN</t>
  </si>
  <si>
    <t>DESPACHO 138.2019 ACON</t>
  </si>
  <si>
    <t>Relatório Trimestral 3, correspondente ao acervo arqueológico do sítio Bonin (GRUPEP-UNISUL/SC), transportado para curadoria no LEPAARQ-UFPEL/RS.</t>
  </si>
  <si>
    <t>DESPACHO 119.2019 ACON</t>
  </si>
  <si>
    <t>01496.000141/2018-06</t>
  </si>
  <si>
    <t>Repatriação de acervo proveniente dos sítios arqueológicos Cumbe 07 e 19, Aracati-CE. Do Instituto Tembetá para o Museu Comunitário do Cumbe e Canavieira</t>
  </si>
  <si>
    <t>DESPACHO 99.2019 ACON</t>
  </si>
  <si>
    <t>Memorando nº 846/2019/CNA</t>
  </si>
  <si>
    <t>01506.000941/2011-86</t>
  </si>
  <si>
    <t>Copel</t>
  </si>
  <si>
    <t>Análise do Projeto de Avaliação de Impacto ao Patrimônio Arqueológico na Área de Implantação da Expansão Branco Peres Agro S/A, Municípios de Adamantina, Flórida Paulista e Valparaíso no estado de São Paulo.</t>
  </si>
  <si>
    <t>DESPACHO 155.2019 ACON</t>
  </si>
  <si>
    <t>01506.000852/2018-14</t>
  </si>
  <si>
    <r>
      <t>Avaliação de impacto ao </t>
    </r>
    <r>
      <rPr>
        <i/>
        <sz val="8"/>
        <rFont val="Arial"/>
        <family val="2"/>
      </rPr>
      <t>Patrimônio Arqueológico na Área de  Implantação do Aterro Sanitário em Valas, Município de Castilho, </t>
    </r>
    <r>
      <rPr>
        <sz val="8"/>
        <rFont val="Arial"/>
        <family val="2"/>
      </rPr>
      <t>no estado de São Paulo.</t>
    </r>
  </si>
  <si>
    <t>DESPACHO 157.2019 ACON</t>
  </si>
  <si>
    <t>01506.001565/2018-13</t>
  </si>
  <si>
    <t>Projeto de Avaliação de Impacto ao Patrimônio Arqueológico na área do Loteamento Parque das Laranjeiras I</t>
  </si>
  <si>
    <t>DESPACHO 159.2019 ACON</t>
  </si>
  <si>
    <t>01500.002965/2018-04</t>
  </si>
  <si>
    <t>Projeto de Acompanhamento Arqueológico: Rede de Água Potável - Manguinhos/RJ - Substituição de arqueólogo coordenador de campo e Prorrogação de Portaria</t>
  </si>
  <si>
    <t>DESPACHO 161.2019 ACON</t>
  </si>
  <si>
    <t>01492.000507/2018-79</t>
  </si>
  <si>
    <t>Solicitação de Remessa de Material Arqueológico para Análise no Exterior no âmbito do projeto "Dieta e mobilidade de populações indígenas pré-históricas do baixo/médio rio Xingu, PA: estudo de indicadores biológicos e culturais".</t>
  </si>
  <si>
    <t>70/2019/ACON</t>
  </si>
  <si>
    <t>Ofício nº 359/2019/GAB PRESI</t>
  </si>
  <si>
    <t>01409.000449/2018-85</t>
  </si>
  <si>
    <t>Solicitação de movimentação de parte do acervo arqueológico do Pronapaba para as dependências do Museu de História Natural e Jardim Botânico da UFMG​</t>
  </si>
  <si>
    <t>nº 71/2019/ACON</t>
  </si>
  <si>
    <t>Ofício nº 201/2019/CNA</t>
  </si>
  <si>
    <t xml:space="preserve">01504.000580/2018-64 </t>
  </si>
  <si>
    <t>Levantamento Arqueológico Prospectivo para o Aproveitamento Múltiplo dos Recursos Naturais, na Área de influência do Sistema Xingo, BA e SE</t>
  </si>
  <si>
    <t>DESPACHO 175.2019 ACON</t>
  </si>
  <si>
    <t xml:space="preserve"> 01450.001159/2019-24</t>
  </si>
  <si>
    <t>Resposta ao Ofício nº 1.917/ 2019 - 9º OFÍCIO/PRCE/MPF Ref. ao Procedimento Preparatório nº 1.15.000.002629/2018-43, referente à solicitação do Grupo Indígena Anacé - FUNAI/CR II - NE de repatriação de bens arqueológicos resgatados durante as instalações do CIPP (Complexo Industrial e Portuário do Pecém) - CE.</t>
  </si>
  <si>
    <t>73/2019/ACON</t>
  </si>
  <si>
    <t xml:space="preserve"> Reiteração dos Ofícios nº 181 e 429/2018/CNA/DEPAM-IPHAN e Ofício nº 15/2019/CNA/DEPAM-IPHAN - Solicitação do grupo Indígena Anacé para repatriação de bens arqueológicos resgatados durante as instalações do CIPP (Complexo Industrial e Portuário do Pecém) - CE. </t>
  </si>
  <si>
    <t>DESPACHO 178/2019 ACON</t>
  </si>
  <si>
    <t>Ofício nº 204/2019/CNA</t>
  </si>
  <si>
    <t>01450.004711/2013-41</t>
  </si>
  <si>
    <t>Inventário e Termo de Recebimento - Relatório Final de Prospecção Arqueológica na Área de Influência da UHE ltaocara l</t>
  </si>
  <si>
    <t>dei ciência</t>
  </si>
  <si>
    <t>01510.000724/2018-01</t>
  </si>
  <si>
    <t>Atividade ilícita (Comercialização)</t>
  </si>
  <si>
    <t>Atividade ilícita</t>
  </si>
  <si>
    <t>Comercialização</t>
  </si>
  <si>
    <t xml:space="preserve">Posse ilegal de material arqueológico pelo Instituto Multidisciplinar de Meio Ambiente e Arqueoastronomia (IMMA), Florianópolis/SC. </t>
  </si>
  <si>
    <t>DESPACHO 183.2019 ACON</t>
  </si>
  <si>
    <t>01514.005933/2017-12</t>
  </si>
  <si>
    <t>Análise do Projeto “Avaliação de Impacto ao Patrimônio Arqueológico, em área de lavra – Lavra de rochas ornamentais - Labareda, no município de Itinga, Minas Gerais”.</t>
  </si>
  <si>
    <t>DESPACHO 144.2019 ACON</t>
  </si>
  <si>
    <t>01514.002850/2018-52</t>
  </si>
  <si>
    <t>Análise do Projeto “Avaliação de Impacto ao Patrimônio Arqueológico da UFV Januária, Januária /MG”.</t>
  </si>
  <si>
    <t>nº 62/2019/ACON</t>
  </si>
  <si>
    <t>01512.000632/2018-01</t>
  </si>
  <si>
    <t>Análise do Projeto "Avaliação de Impacto ao Patrimônio Arqueológico na Área de Influência do Loteamento Urbano Florais Itália, Município de Erechim/RS".</t>
  </si>
  <si>
    <t>nº 63/2019/ACON</t>
  </si>
  <si>
    <t>01512.000252/2018-69</t>
  </si>
  <si>
    <t>Análise do Projeto “Avaliação de Impacto ao Patrimônio Arqueológico na Área de Ampliação do Aterro de Resíduos Sólidos da Central de Tratamento de Resíduos Sólidos de São Leopoldo, Município de São Leopoldo/RS”.</t>
  </si>
  <si>
    <t>DESPACHO 148.2019 ACON</t>
  </si>
  <si>
    <t>01508.000467/2018-49</t>
  </si>
  <si>
    <t>Projeto "Avaliação de Impacto ao Patrimônio Arqueológico na área do empreendimento Loteamento Residencial São José, Município de Ubiratã/PR".</t>
  </si>
  <si>
    <t>DESPACHO 150.2019 ACON</t>
  </si>
  <si>
    <t>01508.000892/2016-76</t>
  </si>
  <si>
    <t>Análise do Projeto "Avaliação de Impacto ao Patrimônio Arqueológico da LDAT 138kV Chopinzinho – Pato Branco".</t>
  </si>
  <si>
    <t>DESPACHO 151.2019 ACON</t>
  </si>
  <si>
    <t xml:space="preserve"> 01510.000268/2018-91</t>
  </si>
  <si>
    <t>Análise do Projeto "Avaliação de Impacto ao Patrimônio Arqueológico na área de implantação do Terminal Focalize 1, Município de Itapoá, SC".</t>
  </si>
  <si>
    <t>DESPACHO 152.2019 ACON</t>
  </si>
  <si>
    <t xml:space="preserve"> 01510.000271/2018-13</t>
  </si>
  <si>
    <t>Análise do Projeto "Avaliação de Impacto ao Patrimônio Arqueológico na área de implantação do Terminal Focalize 2, Município de Itapoá, SC".</t>
  </si>
  <si>
    <t>DESPACHO 153.2019 ACON</t>
  </si>
  <si>
    <t>Análise do Projeto "Avaliação de Impacto ao Patrimônio Arqueológico da UFV Januária".</t>
  </si>
  <si>
    <t>DESPACHO 154.2019 ACON</t>
  </si>
  <si>
    <t>01508.000459/2018-01</t>
  </si>
  <si>
    <t>Análise do Projeto "Avaliação de Impacto ao Patrimônio Arqueológico na área de implantação do Condomínio Residencial Moradas do Planalto".</t>
  </si>
  <si>
    <t>DESPACHO 156.2019 ACON</t>
  </si>
  <si>
    <t>01504.000413/2018-13</t>
  </si>
  <si>
    <t>Solicitação de revogação de portaria autorizativa emitida para o projeto "Acompanhamento Arqueológico das Obras de Implantação da Unidade Industrial da CODISE".</t>
  </si>
  <si>
    <t>DESPACHO 158.2019 ACON</t>
  </si>
  <si>
    <t>01510.000261/2019-51</t>
  </si>
  <si>
    <t>Análise do Projeto de Pesquisa Acadêmica Desvelando a rede: corpos, movimento e lugares no litoral central de Santa Catarina, 5000-600 AP.</t>
  </si>
  <si>
    <t>DESPACHO 160.2019 ACON</t>
  </si>
  <si>
    <t>01510.000653/2018-39</t>
  </si>
  <si>
    <t>Análise da solicitação de movimentação de material arqueológico em território nacional para análise destrutiva referente ao projeto “Ceramistas Jê e Guarani na Baia Babitonga: Cronologia e Arqueometria Regional​”​, Município de Joinville, SC.</t>
  </si>
  <si>
    <t>nº 75/2019/ACON</t>
  </si>
  <si>
    <t>Ofício nº 212/2019/CNA</t>
  </si>
  <si>
    <t>01512.000265/2019-19</t>
  </si>
  <si>
    <t>Análise de Solicitação de Remessa de Material Arqueológico para Análise no Exterior - LEPAARQ/UFPEL.</t>
  </si>
  <si>
    <t>nº 77/2019/ACON</t>
  </si>
  <si>
    <t>Ofício nº 468/2019/GAB PRESI-IPHAN</t>
  </si>
  <si>
    <t>01512.000195/2019-07</t>
  </si>
  <si>
    <t>Análise de Solicitação de Movimentação de Bens Arqueológicos em Território Nacional - Acervo do Museu de Porto Alegre Joaquim Felizardo para o Museu Antropológico do Rio Grande do Sul.</t>
  </si>
  <si>
    <t>nº 78/2019/ACON</t>
  </si>
  <si>
    <t>Ofício nº 215/2019/CNA</t>
  </si>
  <si>
    <t>01490.000036/2019-08</t>
  </si>
  <si>
    <t>Análise do relatório encaminhado pelo Laboratório de Arqueologia do Museu Amazônico/UFAM referente às atividades executadas no decorrer do ano de 2018 e ofício nº 002/2018-DA/MA/UFAM.</t>
  </si>
  <si>
    <t>nº 79/2019/ACON</t>
  </si>
  <si>
    <t>Ofício nº 217/2019/CNA</t>
  </si>
  <si>
    <t>01510.000231/2019-44</t>
  </si>
  <si>
    <t>Minuta de TAC - empreendimento PCH Barrinha - SC. Diagnóstico do Acervo Arqueológico do Museu do Homem do Sambaqui.</t>
  </si>
  <si>
    <t>DESPACHO 191.2019 ACON</t>
  </si>
  <si>
    <t>01551.000107/2016-50</t>
  </si>
  <si>
    <t>DF</t>
  </si>
  <si>
    <t>Movimentação  (Doação)</t>
  </si>
  <si>
    <t>Doação</t>
  </si>
  <si>
    <t>Doação da Coleção Arqueológica Pe. João Alfredo Rohr pelo Iphan-DF a UnB</t>
  </si>
  <si>
    <t>DESPACHO 182.2019 ACON</t>
  </si>
  <si>
    <t>Memorando nº 1226/2019/CNA</t>
  </si>
  <si>
    <t>01402.000233/2019-61</t>
  </si>
  <si>
    <t>Solicitação de movimentação de material arqueológico para análise em território nacional, da FUMDHAM, São Raimundo Nonato/PI, para UFPE</t>
  </si>
  <si>
    <t>nº 80/2019/ACON</t>
  </si>
  <si>
    <t>Ofício nº 221/2019/CNA</t>
  </si>
  <si>
    <t>01424.000036/2019-93</t>
  </si>
  <si>
    <t>Solicitação de movimentação de Material Arqueológico em Território Nacional - envio de 59 amostras de cerâmica arqueológica do IEPA à UFMG</t>
  </si>
  <si>
    <t>Ana/Raquel</t>
  </si>
  <si>
    <t>DESPACHO 195.2019 ACON</t>
  </si>
  <si>
    <t>Ofício nº 222/2019/CNA</t>
  </si>
  <si>
    <t>01450.005896/2014-91</t>
  </si>
  <si>
    <t xml:space="preserve">Termo de recebimento de Coleções Arqueológicas oriundas do "Programa de Resgate Arqueológico e Educação Patrimonial na área de implantação da BR-470", processo este de alçada da área central. </t>
  </si>
  <si>
    <t>01402.000231/2019-71</t>
  </si>
  <si>
    <t>Solicitação de movimentação de Material Paleontológico para Análise em Território Nacional - sítios arqueológicos Toca de Cima dos Pilão e Sumidouro do Sansão.</t>
  </si>
  <si>
    <t>DESPACHO 196.2019 ACON</t>
  </si>
  <si>
    <t>Ofício nº 277/2019/CNA</t>
  </si>
  <si>
    <t>01402.001096/2013-96</t>
  </si>
  <si>
    <t>Complexo Eólico Ventos de Santa Joana - Pendências.</t>
  </si>
  <si>
    <t>nº 83/2019/ACON</t>
  </si>
  <si>
    <t>02001.001999/2018-19</t>
  </si>
  <si>
    <t>Questionamentos do Ministério Público Federal acerca do patrimônio arqueológico impactado pela UHE Taquaruçu.</t>
  </si>
  <si>
    <t>nº 84/2019/ACON</t>
  </si>
  <si>
    <t>01512.000183/2019-74</t>
  </si>
  <si>
    <t>Análise da documentação complementar encaminhada em resposta ao Ofício n. 331/2019/IPHAN-RS-IPHAN, sobre a movimentação de acervo arqueológico da UNICNEC ao MARSUL</t>
  </si>
  <si>
    <t>Ofício Nº 01/2019/ACON</t>
  </si>
  <si>
    <t>Ofício Nº 360/2019/CNA</t>
  </si>
  <si>
    <t>01500.002499/2012-63</t>
  </si>
  <si>
    <t xml:space="preserve">Projeto de Acompanhamento Arqueológico das obras do Plano de Consolidação e Conservação do Sítio Arqueológico do antigo Cais do Valongo e do Cais da Imperatriz.
 </t>
  </si>
  <si>
    <t>Ofício Nº 02/2019/ACON</t>
  </si>
  <si>
    <t>Ofício Nº 381/2019/CNA</t>
  </si>
  <si>
    <t xml:space="preserve">Os autos têm relação com os seguinte sprocessos: 01500.004133/2016-52; 01500.005074/2018-00 e 
01500.001410/2019-18 
</t>
  </si>
  <si>
    <t>01450.004804/2012-94</t>
  </si>
  <si>
    <t>SP/RO</t>
  </si>
  <si>
    <t>Análise das complementações relativas aos Relatórios Finais - laboratório - Projeto de Salvamento Arqueológico na LT 600 kV Porto Velho / RO - Araraquara / SP N1 e N2​.</t>
  </si>
  <si>
    <t>nº 86/2019/ACON/CNA/DEPAM</t>
  </si>
  <si>
    <t>01458.000117/2019-04</t>
  </si>
  <si>
    <t>3ª Etapa do Processo Seletivo do Edital de Seleção do Mestrado Profissional do IPHAN – 2019</t>
  </si>
  <si>
    <t xml:space="preserve">01402.000275/2019-00  </t>
  </si>
  <si>
    <t xml:space="preserve">Movimentação de bens arqueológicos da Fundação Museu do Homem Americano FUMDHAM, São Raimundo/PI para a Universidade Federal de Pernambuco UFPE, Recife/PE. </t>
  </si>
  <si>
    <t>Raquel/Ana</t>
  </si>
  <si>
    <t>Ofício Nº 454/2019/CNA</t>
  </si>
  <si>
    <t>01402.000237/2019-49</t>
  </si>
  <si>
    <t>Solicitação de movimentação de bens arqueológicos da Fundação Museu do Homem Americano FUMDHAM - São Raimundo/PI para Museu de Arqueologia e Etnologia da Universidade de São Paulo (MAE-USP)</t>
  </si>
  <si>
    <t>Ofício Nº 373/2019/CNA</t>
  </si>
  <si>
    <t xml:space="preserve">01402.000274/2019-57 </t>
  </si>
  <si>
    <t>autorização de remessa de material arqueológico para análise no exterior de três (03) amostras da FUMDHAM</t>
  </si>
  <si>
    <t xml:space="preserve">Ofício Nº 645/2019/GAB </t>
  </si>
  <si>
    <t>Análise da solicitação de cadastramento de instituição de guarda e pesquisa - Museu da Cidade de Manaus.</t>
  </si>
  <si>
    <t>nº 87/2019/ACON/CNA/DEPAM</t>
  </si>
  <si>
    <t>Ofício Nº 830/2019/CNA</t>
  </si>
  <si>
    <t>01496.000244/2018-68</t>
  </si>
  <si>
    <t>Atividade ilícita (Escavação/Detectorismo)</t>
  </si>
  <si>
    <t>Detectorismo</t>
  </si>
  <si>
    <t>Apuração de irregularidade no canal "Exploradores de Relíquias - Detectorismo  arqueológico" no site Youtube.</t>
  </si>
  <si>
    <t>01492.000208/2019-15</t>
  </si>
  <si>
    <t>Solicitação de transferência de guarda definitiva de material arqueológico do Laboratório de Arqueologia Curt Nimuendajú (PAA-UFOPA) para o Museu da Amazônia.</t>
  </si>
  <si>
    <t>nº 89/2019/ACON/CNA/DEPAM</t>
  </si>
  <si>
    <t>01500.000344/2019-69</t>
  </si>
  <si>
    <t>Autorização de remessa de material arqueológico para análise no exterior de 11 (onze) amostras do Sítio Arqueológico Pré-histórico Duna Grande - Niterói – RJ.</t>
  </si>
  <si>
    <t>DESPACHO 211.2019 ACON</t>
  </si>
  <si>
    <t>Ofício Nº 800/2019/GAB PRESI</t>
  </si>
  <si>
    <t>01510.001865/2014-18</t>
  </si>
  <si>
    <t>Autorização de remessa de material arqueológico para análise no exterior de 02 (duas) amostras de ossos humanos (amostras RTIII-02 e RTIII-03) referente ao projeto "Salvamento e Monitoramento Arqueológico na área de Construção do Elevado do Rio Tavares Florianópolis, SC".​</t>
  </si>
  <si>
    <t>nº 85/2019/ACON</t>
  </si>
  <si>
    <t>Ofício Nº 724/2019/GAB PRESI</t>
  </si>
  <si>
    <t>01551.000428/2018-16</t>
  </si>
  <si>
    <t>Liberação ao Iphan-DF de outras três caixas de material arqueológico encontradas na Coordenação-Geral de Pesquisa e Documentação (Copedoc).</t>
  </si>
  <si>
    <t>DESPACHO 215.2019 ACON</t>
  </si>
  <si>
    <t>Ofício Nº 703/2019/CNA</t>
  </si>
  <si>
    <t>DESPACHO 216.2019 ACON</t>
  </si>
  <si>
    <t>Ofício Nº 710/2019/CNA</t>
  </si>
  <si>
    <t>01512.000762/2018-36</t>
  </si>
  <si>
    <t>Deusa Nimba - Achado Fortuito.</t>
  </si>
  <si>
    <t>nº 93/2019/ACON</t>
  </si>
  <si>
    <t>Ofício Nº 718/2019/CNA</t>
  </si>
  <si>
    <t>01402.000318/2017-87</t>
  </si>
  <si>
    <t>Solicitação de Movimentação de Bens Arqueológicos em Território Nacional - material arqueológico do município de Caldeirão Grande do Piauí.</t>
  </si>
  <si>
    <t>nº 94/2019/ACON</t>
  </si>
  <si>
    <t>Ofício Nº 720/2019/CNA/</t>
  </si>
  <si>
    <t>01450.002196/2019-50</t>
  </si>
  <si>
    <t>Solicita apoio técnico do Iphan em supervisões semanais, considerando a importância do acervo do Porto Maravilha, guardado no LAAU.</t>
  </si>
  <si>
    <t>01502.000910/2017-51</t>
  </si>
  <si>
    <t>Fichas de Cadastro de Bens Arqueológicos do  PAIPA das Duas Jazidas de Extração Mineral na Área do Complexo Eólico Serra da Babilônia/BA.</t>
  </si>
  <si>
    <t>Análise de Complementação - Relatórios Finais do Projeto de Salvamento Arqueológico na LT 600 kV Porto Velho / RO - Araraquara / SP N1 e N2​.</t>
  </si>
  <si>
    <t>nº 95/2019/ACON</t>
  </si>
  <si>
    <t>Destinação final do acervo arqueológico proveniente das escavações realizadas no âmbito do Projeto Gasoduto Cacimbas-Catu</t>
  </si>
  <si>
    <t>nº 482/2019/ATEC</t>
  </si>
  <si>
    <t>Ofício Nº 1434/2019/CNA</t>
  </si>
  <si>
    <t>01490.001962/2015-69</t>
  </si>
  <si>
    <t>Resposta ao Ofício nº 001/2019/MUSA-NAE.</t>
  </si>
  <si>
    <t>nº 96/2019/ACON</t>
  </si>
  <si>
    <t>Ofício Nº 799/2019/CNA</t>
  </si>
  <si>
    <t xml:space="preserve">01450.010354/2016-01 </t>
  </si>
  <si>
    <t>Socialização</t>
  </si>
  <si>
    <t>Projeto Memorial Arqueológico Joaquim Cunha​ da Silva - Porto Rolim de Moura</t>
  </si>
  <si>
    <t>DESPACHO 228.2019 ACON</t>
  </si>
  <si>
    <t>Resposta/complementação (Transferência de guarda/troca de endosso institucional/ Regularização de acervo)</t>
  </si>
  <si>
    <t>Análise da solicitação do grupo Indígena Anacé - FUNAI/CR II - NE de repatriação de bens arqueológicos resgatados durante as instalações do CIPP (Complexo Industrial e Portuário do Pecém) - CE - Referência Carta Externa S/N - UFRPE.</t>
  </si>
  <si>
    <t>nº 97/2019/ACON</t>
  </si>
  <si>
    <t>Ofício Nº 961/2019/CNA</t>
  </si>
  <si>
    <t>01450.011519/2019-24</t>
  </si>
  <si>
    <t>Análise do Relatório de Atualização das ações para o transporte do Acervo Arqueológico da Transnordestina Logístico.</t>
  </si>
  <si>
    <t>nº 99/2019/ACON</t>
  </si>
  <si>
    <t>01512.000220/2019-44</t>
  </si>
  <si>
    <t>Movimentação  (restituição/repatriação)</t>
  </si>
  <si>
    <t>Solicitação de Movimentação de bens Arqueológicos em Território Nacional - da UNICNEC para o MARSUL.</t>
  </si>
  <si>
    <t>nº 100/2019/ACON</t>
  </si>
  <si>
    <t>Ofício Nº 839/2019/CNA</t>
  </si>
  <si>
    <t>01498.000697/2019-55</t>
  </si>
  <si>
    <t>Solicitação de Movimentação de Bens Arqueológicos em Território Nacional - da UFPE para a UNB.</t>
  </si>
  <si>
    <t>nº 101/2019/ACON</t>
  </si>
  <si>
    <t>Ofício Nº 835/2019/CNA</t>
  </si>
  <si>
    <t>01402.000346/2019-66</t>
  </si>
  <si>
    <t>referente a solicitação para a saída de 8 amostras arqueológicas do acervo do Laboratório de vestígios orgânicos, da Fundação Museu do Homem Americano, para análise no exterior</t>
  </si>
  <si>
    <t>nº119/19/ATEC</t>
  </si>
  <si>
    <t>Ofício Nº 1542/2019/GAB</t>
  </si>
  <si>
    <t>01450.010250/2016-98</t>
  </si>
  <si>
    <t xml:space="preserve">coleção arqueológica proveniente da UHE Jirau </t>
  </si>
  <si>
    <t>204/205ATEC-CNA</t>
  </si>
  <si>
    <t>Ofício Nº 1032/2019</t>
  </si>
  <si>
    <t>01425.000234/2019-47</t>
  </si>
  <si>
    <t>Solicitação do Instituto Ecoss para utilização dos blocos de quartzo resgatados na Escadaria do Beco Alto</t>
  </si>
  <si>
    <t>214/2019/ATEC</t>
  </si>
  <si>
    <t>01508.000647/2018-21</t>
  </si>
  <si>
    <t>solicitação para a saída de 03 (três) amostras de material orgânico (duas de madeira e uma de sedimento - 1252192) para fins de datação absoluta por radiometria e MAS</t>
  </si>
  <si>
    <t>NO E-MAIL</t>
  </si>
  <si>
    <t>Ofício Nº 1733/2019/GAB</t>
  </si>
  <si>
    <t>01551.000416/2018-91</t>
  </si>
  <si>
    <t xml:space="preserve">Termo de Ajustamento de Conduta (TAC) - CAESB/IPHAN </t>
  </si>
  <si>
    <t>Memorando nº 3/2019/ACON</t>
  </si>
  <si>
    <t>01506.000720/2019-65</t>
  </si>
  <si>
    <t>remessa de material arqueológico para análise no exterior, constituída de 138 amostras de ossos e de dentes de 99 indivíduos humanos do sítio arqueológico pré-histórico (Jaboticabeira II - Santa Catarina).​</t>
  </si>
  <si>
    <t>Ofício Nº 1793/2019/GAB</t>
  </si>
  <si>
    <t>01450.005361/2004-49</t>
  </si>
  <si>
    <t>COSOL</t>
  </si>
  <si>
    <t>Pedido de doação de peça arqueologica Brasileira</t>
  </si>
  <si>
    <t>Crísvanete</t>
  </si>
  <si>
    <t>01551.000348/2018-61</t>
  </si>
  <si>
    <t xml:space="preserve">acervo fotográfico de trabalhos desenvolvidos por Luiz Castro de Farias e/ou Padre João Alfredo Rohr </t>
  </si>
  <si>
    <t>01450.002268/2018-88</t>
  </si>
  <si>
    <t>Articulação para a formação de um Grupo de Trabalhos-GT para trabalhar ações de Educação Patrimonial</t>
  </si>
  <si>
    <t>nº 36/2018/COSOL</t>
  </si>
  <si>
    <t>Não andou.</t>
  </si>
  <si>
    <t>01492.000160/2005-40</t>
  </si>
  <si>
    <t>Comercio de Cerâmica da Europa para USA</t>
  </si>
  <si>
    <t>01450.012037/2011-14</t>
  </si>
  <si>
    <t>Preservação do Patrimônio arqueologico- Formosa-GO</t>
  </si>
  <si>
    <t>Ficha de Cadastro de Bem Arqueológico Móvel do Sítio Arqueológico Chupinguaia 6 - Análise de Complementação - Relatórios Finais do Projeto de Salvamento Arqueológico na LT 600 kV Porto Velho / RO - Araraquara / SP N1 e N2​.</t>
  </si>
  <si>
    <t>nº 560/2019/ATEC-CNA</t>
  </si>
  <si>
    <t>01492.000016/2018-28</t>
  </si>
  <si>
    <t xml:space="preserve">guarda e conservação do referido material coletado/Belém Porto Futuro </t>
  </si>
  <si>
    <t>1181/2019 e despacho 22</t>
  </si>
  <si>
    <t>01450.002404/2019-11</t>
  </si>
  <si>
    <t>Solicitação da República Argentina de devolução de material subaquático</t>
  </si>
  <si>
    <t xml:space="preserve"> nº 506/2019/ATEC-CNA</t>
  </si>
  <si>
    <t>01402.000420/2019-44</t>
  </si>
  <si>
    <t>Movimentação de 452 vestígios arqueológicos, depositados no acervo da Fundação Museu do Homem Americano</t>
  </si>
  <si>
    <t>Herbert</t>
  </si>
  <si>
    <t>Minuta de ofício na pasta cna</t>
  </si>
  <si>
    <t>Ofício Nº 1237/2019</t>
  </si>
  <si>
    <t>01450.007703/2016-07</t>
  </si>
  <si>
    <t>Portaria 196/2016 - Análise da profer</t>
  </si>
  <si>
    <t>01506.000804/2009-27</t>
  </si>
  <si>
    <t>Inquérito Civil nº 1.34.001.006701/2004-41 - Acervo do Instituto Cultural Banco Santos</t>
  </si>
  <si>
    <t>trata-se 12  artefatos arqueológicos, pertencentes aos Sítios arqueológicos: Sítio Brite I (03 Artefatos Cerâmicos), Sítio Brite II (01 Artefato Cerâmico), Sítio Cachoeirinha I (04 Artefatos Cerâmicos) e Sítio Cachoeirinha III (04 Artefatos)</t>
  </si>
  <si>
    <t>Ofício Nº 1436/2019</t>
  </si>
  <si>
    <t>01496.001361/2011-72</t>
  </si>
  <si>
    <t xml:space="preserve">Movimentação de bens arqueológicos para exposição objeto do TAC </t>
  </si>
  <si>
    <t>489/2019/ATEC-CNA</t>
  </si>
  <si>
    <t>Ofício Nº 1464/2019/CNA</t>
  </si>
  <si>
    <t>01506.003436/2014-36</t>
  </si>
  <si>
    <t>Solicitação de Salvaguarda de material histórico - Museu Náutico de Ilhabela</t>
  </si>
  <si>
    <t>01506.004494/2015-68</t>
  </si>
  <si>
    <t>(apena acompanhamento) possível irregularidade praticada por particular na remoção, exposição e alienação de bens sob domínio da União</t>
  </si>
  <si>
    <t>01512.000029/2019-01</t>
  </si>
  <si>
    <t>movimentação de material , a subsidiar informações à tese de doutorado da Sra. Vanessa dos Santos Milder</t>
  </si>
  <si>
    <t xml:space="preserve"> 574/2019/ATEC-CNA</t>
  </si>
  <si>
    <t>Ofício Nº 1589/2019/CNA</t>
  </si>
  <si>
    <t>01492.000312/2017-48</t>
  </si>
  <si>
    <t xml:space="preserve"> Sítio Arqueológico
Fazenda Embrapa, referente ao Programa de Gestão do Patrimônio
Arqueológico da Área de Influência da LT 500KV Vila do Conde - Arq. Wagner Fernando da Veiga e Silva</t>
  </si>
  <si>
    <t>06 e 29/09/2019</t>
  </si>
  <si>
    <t>584/2019/ATEC-CNA</t>
  </si>
  <si>
    <t>Ofício Nº 2066/2019</t>
  </si>
  <si>
    <t>Guarda provisória</t>
  </si>
  <si>
    <t>Guarda provisória de materiais arqueológicos resultantes das pesquisas autorizadas pelo IPHAN ao MAE/NAPAS/UFBA</t>
  </si>
  <si>
    <t>619/2019</t>
  </si>
  <si>
    <t>2696 e 2698</t>
  </si>
  <si>
    <t>01450.011519/2009-24</t>
  </si>
  <si>
    <t>Análise do Relatório de Atualização das ações para o transporte do Acervo Arqueológico da Transnordestina Logística S.A.</t>
  </si>
  <si>
    <t>286/2019</t>
  </si>
  <si>
    <t>01425.000311/2019-69</t>
  </si>
  <si>
    <t xml:space="preserve"> transferência de peças do Museu Histórico e Arqueológico Joaquim Marcelo Profeta da Cruz que encontram-se em instalação provisória para o Palácio dos Capitães Generais, sede oficial do museu.</t>
  </si>
  <si>
    <t>DESPACHO 156.2019 ATEC-CNA/CNA/DEPAM</t>
  </si>
  <si>
    <t>Ofício Nº 1903/2019</t>
  </si>
  <si>
    <t>01425.000319/2017-63</t>
  </si>
  <si>
    <t>Informa ao CNA Existência de acervo arqueológico na Sala de Memória de Tangará da Serra – MT</t>
  </si>
  <si>
    <t>DESPACHO 40.2019 COSOL</t>
  </si>
  <si>
    <t>Ofício Nº 1780/2019</t>
  </si>
  <si>
    <t>01450.017218/2010-48</t>
  </si>
  <si>
    <t>Tratativas com instituições para guarda definitiva dos acervos arqueológicos sob a responsabilidade da Eletronorte</t>
  </si>
  <si>
    <t>DESPACHO 39.2019 COSOL</t>
  </si>
  <si>
    <t>Ofício Nº 1819/2019</t>
  </si>
  <si>
    <t>01450.900686/2017-51</t>
  </si>
  <si>
    <t>SE e AL</t>
  </si>
  <si>
    <t>Análise da Carta Externa 093/2019, referente ao contrato entre a Ambientare S.A. e o Museu de Arqueologia do Xingó - MAX</t>
  </si>
  <si>
    <t>DESPACHO 236.2019 e DESPACHO 35.2019 COSOL</t>
  </si>
  <si>
    <t>Ofício Nº 1550/2019</t>
  </si>
  <si>
    <t>01504.000300/2019-07</t>
  </si>
  <si>
    <t>Entrega de Material Arqueológico Subaquático ao Iphan-SE</t>
  </si>
  <si>
    <t>DESPACHO 23.2019 COSOL</t>
  </si>
  <si>
    <t>Ofício Nº 1466/2019</t>
  </si>
  <si>
    <t>01514.001390/2011-79</t>
  </si>
  <si>
    <t>Exposição de bens arqueológicos coletados durante o acompanhamento arqueológico realizado na área externa do "Casarão de Mariana - Centro de Informações da Fundação Renova, MG</t>
  </si>
  <si>
    <t>DESPACHO 34.2019 COSOL</t>
  </si>
  <si>
    <t>DESPACHO 19.2019 Cosol</t>
  </si>
  <si>
    <t>Ofício Nº 1422/2019</t>
  </si>
  <si>
    <t>Esclarecimentos quanto ao envio de termo de recebimento referente às peças do Sitio Arqueológico Cocoruto e Ruínas do Rio Salinas - 2ª Linha do Mineroduto Samarco​.</t>
  </si>
  <si>
    <t>DESPACHO 49.2019 COSOL</t>
  </si>
  <si>
    <t>Ofício Nº 1887/2019/CNA</t>
  </si>
  <si>
    <t>PA e MT</t>
  </si>
  <si>
    <t>Solicitações constantes na Carta Externa 060/2019 e na Carta Externa 059/2019 - Teles Pires</t>
  </si>
  <si>
    <t>DESPACHO 6.2019 COSOL</t>
  </si>
  <si>
    <t>projeto de adequação da Casa de Cultura e Memória do município de Paranaíta/MT</t>
  </si>
  <si>
    <t>Parecer técnico nº740/2019</t>
  </si>
  <si>
    <t>DESPACHO 50.2019 COSOL</t>
  </si>
  <si>
    <t>Ofício Nº 791/2019/CNA</t>
  </si>
  <si>
    <t>01450.003138/2019-43</t>
  </si>
  <si>
    <t>Divulgação do III Fórum Acervos Arqueológicos: Museus, Instituições de Guarda e Pesquisa</t>
  </si>
  <si>
    <t>e-mails e DESPACHO 53.2019 COSOL</t>
  </si>
  <si>
    <t>Ficha de Cadastro de Bem Arqueológico Móvel</t>
  </si>
  <si>
    <t>Destinação final do acervo arqueológico proveniente das escavações realizadas no âmbito do Projeto Gasoduto Cacimbas-Catu.</t>
  </si>
  <si>
    <t>743/2019</t>
  </si>
  <si>
    <t>01450.002482/2018-34  e 01450.002584/2019-31</t>
  </si>
  <si>
    <t>Portaria de sítios</t>
  </si>
  <si>
    <t>Solicitação de Movimentação do Acervo recuperado do Museu Nacional para Exposição no CCBB/ RJ - Atualização das informações</t>
  </si>
  <si>
    <t>DESPACHO 55.2019 COSOL</t>
  </si>
  <si>
    <t>Ofício Nº 2040/2019</t>
  </si>
  <si>
    <t>01450.003827/2019-58</t>
  </si>
  <si>
    <t xml:space="preserve">Fiscalização </t>
  </si>
  <si>
    <t>Resp ao ofício 1960/2019/CNA que solicita informações sobre a situação das IGPs de SP</t>
  </si>
  <si>
    <t>01450.003896/2019-61</t>
  </si>
  <si>
    <t>Informa/solicita ao Iphan (Tráfico Ilícito)</t>
  </si>
  <si>
    <t>Policia Federal</t>
  </si>
  <si>
    <t>Solicitação de apoio da Polícia Federal em ação, a partir de 30/09/2019 nos aeroportos de SP, MG, RJ, RS, BA, PE, CE e PA</t>
  </si>
  <si>
    <t>01502.900422/2017-45</t>
  </si>
  <si>
    <t xml:space="preserve"> Pedido de Reanálise em Segunda Instância do Parecer Técnico nº 19/2019/COTEC IPHAN-BA e da Nota Técnica nº 50/2019/COTEC IPHAN-BA, referente ao Endosso Institucional para Projeto de Avaliação de Impacto ao Patrimônio Arqueológico do empreendimento Marina Saubara Sueste - Município de Saubara/BA.</t>
  </si>
  <si>
    <t>Ofício Nº 8/2019/ACON</t>
  </si>
  <si>
    <t>Ofício Nº 760/2019</t>
  </si>
  <si>
    <t>01450.002345/2019-81</t>
  </si>
  <si>
    <t>Venda de Machadinha indígena de Montes Claros/MG - Resposta ao Ofício nº 0832/2019 - IPL 0001/201 9-4 DPF/MOC/MG.</t>
  </si>
  <si>
    <t>DESPACHO 239.2019 ACON</t>
  </si>
  <si>
    <t>Ofício Nº 827/2019/CNA</t>
  </si>
  <si>
    <t>01551.000360/2019-56</t>
  </si>
  <si>
    <t>Outros (Relatório de IGP)</t>
  </si>
  <si>
    <t>Relatório de IGP</t>
  </si>
  <si>
    <t xml:space="preserve">Encaminha Relatório Anual do Museu de Geociências da UnB. </t>
  </si>
  <si>
    <t>DESPACHO 59.2019 COSOL</t>
  </si>
  <si>
    <t>01450.003501/2019-21</t>
  </si>
  <si>
    <t>Outros (Retorno de acervo que saiu por remessa)</t>
  </si>
  <si>
    <t>Retorno de acervo que saiu por remessa</t>
  </si>
  <si>
    <t>Devolução de Material do Sítio arqueológico de Monte Castelo.</t>
  </si>
  <si>
    <t>DESPACHO 60.2019 COSOL</t>
  </si>
  <si>
    <t>01500.003709/2019-15</t>
  </si>
  <si>
    <t>Movimentação de peças arqueológicas para Exposição do Museu Nacional/UFRJ na Caixa Cultural/Rio de Janeiro</t>
  </si>
  <si>
    <t>Maira</t>
  </si>
  <si>
    <t>759/2019</t>
  </si>
  <si>
    <t>Ofício Nº 2199/2019</t>
  </si>
  <si>
    <t>Termo de recebimento</t>
  </si>
  <si>
    <t>Prospecção e Resgate das áreas atingidas pela instalação da segunda linha do Mineroduto Samarco.</t>
  </si>
  <si>
    <t>DESPACHO 56.2019 COSOL</t>
  </si>
  <si>
    <t>01450.003982/2019-74</t>
  </si>
  <si>
    <t>Resposta - Fórum Acervos Arqueológicos: Museus, Instituições de Guarda e
Pesquisa</t>
  </si>
  <si>
    <t>01510.000594/2019-80</t>
  </si>
  <si>
    <t>Envio de Material Arqueológico ao Exterior no âmbito dos projetos "Povoamentos pré-históricos no Alto rio Uruguai (POPARU)"</t>
  </si>
  <si>
    <t>788/2019</t>
  </si>
  <si>
    <t>Ofício Nº 2968/2019</t>
  </si>
  <si>
    <t>71000.045033/2019-45</t>
  </si>
  <si>
    <t>Solicitação de recursos</t>
  </si>
  <si>
    <t>Recursos para a construção do Museu Arqueológico do Sambaqui da Garopaba do Sul, em Jaguaruna/SC.</t>
  </si>
  <si>
    <t>01402.001097/2013-31</t>
  </si>
  <si>
    <t>Complexo eólico ventos de Santo Onofre - retornar para coletar ocorrências</t>
  </si>
  <si>
    <t>01410.000181/2019-23</t>
  </si>
  <si>
    <t>Revitalização do Real Forte Príncipe da Beira</t>
  </si>
  <si>
    <t>Auxiliei no TR</t>
  </si>
  <si>
    <t>Os acervos são provenientes dos processos n° 01410.000002/2008-03, 01410.000140/2009-65 e 01450.002176/2018-06.
A coleção era composta por 9402 fragmentos, que estavam armazenado em cerca de 58 caixas, no 17° Pelotão de Fuzileiros de Selva Destacado do Exército, entorno do Real Forte Príncipe da Beira, em Costa Marques, Rondônia. Parte dos bens se encontravam armazenados em sala específica e demais expostos em uma sala do Pelotão intitulada “Espaço Cultural”. Tais espaços foram fiscalizados pelo Iphan vide processo SEI n°. 01450.011183/2015-48.
Desses fragmentos foram selecionados 7242 correspondentes a tipologias de cerâmica, faiança, grés, vidro, lítico e semi-porcelana, para serem analisados pela doutoranda Louise Cardoso de Mello no âmbito do seu doutorado, desenvolvido no Museu Nacional. Assim sendo, a movimentação foi autorizada por meio do Ofício nº 44/2018/CNA/DEPAM-IPHAN, em 15/02/2018. O  processo de autorização está disponível no SEI sob o n°. 01450.000743/2018-81. Nele se pode ver o arrolamento e as fotografias de todo o material movimentado [Anexo A (0286459), Anexo B (0286474), Anexo C (0286479) e Anexo E (0286483)]. 
Em 28/01/2019, por meio do Ofício nº 104/2019/GAB PRESI-IPHAN (Processo SEI n°. 01450.000223/2019-50), autorizamos a remessa de 6 amostras cerâmicas para análise nos Estados Unidos.
Como o bem é de propriedade do Exército, a partir de outubro de 2017, reforçou-se a aproximação do IPHAN com o Exército, por meio de sua Diretoria de Patrimônio Histórico e Cultural (DPHCEx).</t>
  </si>
  <si>
    <t>TAC revertido a UNIR - LT 600 Kv Porto Velho/RO - Araraquara/SP n2.</t>
  </si>
  <si>
    <t>Opinei na minuta do TAC</t>
  </si>
  <si>
    <t>01410.000027/2018-71</t>
  </si>
  <si>
    <t xml:space="preserve">TAC Pimenta Bueno </t>
  </si>
  <si>
    <t>01490.000327/2019-98</t>
  </si>
  <si>
    <t>Comercialização Ilegal de materiais arqueológicos em rede social Facebook, oriundos do Estado do Amazonas</t>
  </si>
  <si>
    <t>Manutenção e Guarda do Acervo Arqueológico referente ao empreendimento Usina Hidrelétrica Jirau</t>
  </si>
  <si>
    <t>1165/2019</t>
  </si>
  <si>
    <t>01514.001201/2018-34</t>
  </si>
  <si>
    <t>Sugestões para a coleção Para Saber Mais - Arqueologia</t>
  </si>
  <si>
    <t>DESPACHO 81.2019 COSOL</t>
  </si>
  <si>
    <t xml:space="preserve">01450.003457/2019-59 </t>
  </si>
  <si>
    <t>Diagnóstico da presidência para Educação Patromonial no Iphan</t>
  </si>
  <si>
    <t>DESPACHO 85.2019 COSOL</t>
  </si>
  <si>
    <t>01450.901801/2017-13</t>
  </si>
  <si>
    <t>Acervo  arqueológico do Centro Nacional de Arqueologia</t>
  </si>
  <si>
    <t>DESPACHO 89.2019 COSOL</t>
  </si>
  <si>
    <t>01450.001249/2019-15</t>
  </si>
  <si>
    <t xml:space="preserve">Retificação de endosso -  LT 525KV Areia - Joinville Sul, Estados do Paraná e Santa Catarina. Alteração de Instituição de Guarda. </t>
  </si>
  <si>
    <t>22 e 25/10/2019</t>
  </si>
  <si>
    <t>DESPACHOS 91 E 97.2019 COSOL</t>
  </si>
  <si>
    <t>Retificado no DOU [Portaria _ Retificação (1609826)]</t>
  </si>
  <si>
    <t>Consulta acerca do interesse e condições de receber achado fortuito de duas caixas contendo moedas do século XIX (no CNA)</t>
  </si>
  <si>
    <t>01514.001832/2015-19</t>
  </si>
  <si>
    <t>Era demanda da Conac</t>
  </si>
  <si>
    <t xml:space="preserve"> recebimento do material arqueológico pela PUC Minas referente ao "Programa de Monitoramento Arqueológico nas Obras de Ampliação e Melhoria do Sistema de Esgoto de Congonhas"</t>
  </si>
  <si>
    <t>Dinoelly e Ana</t>
  </si>
  <si>
    <t>DESPACHO 139.2019 COSOL</t>
  </si>
  <si>
    <t>01500.003086/2019-72</t>
  </si>
  <si>
    <t>Análise de pedido de envio de amostras ao para datação - Sambaqui Galeão</t>
  </si>
  <si>
    <t>274/2019</t>
  </si>
  <si>
    <t>01510.000196/2019-63</t>
  </si>
  <si>
    <t xml:space="preserve"> Explorando a Origem da Produção de Alimentos na Mata Atlântica</t>
  </si>
  <si>
    <t>Despacho 160.2019</t>
  </si>
  <si>
    <t>Ofícios Nº 2851 e 2852/2019</t>
  </si>
  <si>
    <t>Resposta/complementação ( Remessa de Material Arqueológico para Análise no Exterior)</t>
  </si>
  <si>
    <t xml:space="preserve"> Remessa de Material Arqueológico para Análise no Exterior</t>
  </si>
  <si>
    <t>DESPACHO 110.2019</t>
  </si>
  <si>
    <t>Ofício Nº 3178/2019</t>
  </si>
  <si>
    <t>01496.000824/2019-36</t>
  </si>
  <si>
    <t>Informa a conclusão das obras para visitação dos sítios de arte rupestre Bilheira I e II - Sobral/CE.</t>
  </si>
  <si>
    <t>Ciente</t>
  </si>
  <si>
    <t>01498.000154/2018-57</t>
  </si>
  <si>
    <t>transferência dos bens arqueológicos referentes ao Projeto "Resgate e Monitoramento Arqueológico da Restauração do Forte Nossa Senhora dos Remédios - Vila dos Remédios''</t>
  </si>
  <si>
    <t>Ofício Nº 2318/2019</t>
  </si>
  <si>
    <t>01502.001274/2018-65</t>
  </si>
  <si>
    <t>Achado fortuito de canhão na Ilha de Itaparica</t>
  </si>
  <si>
    <t>Ofício Nº 2281/2019</t>
  </si>
  <si>
    <t>01450.000399/2018-21</t>
  </si>
  <si>
    <t>Repatriação</t>
  </si>
  <si>
    <t>Inquérito</t>
  </si>
  <si>
    <t>Inquérito Civil nº. 1.22.000.002291/2017-12 -  Repatriação de fósseis e peças arqueológicas enviadas ao Reino da Dinamarca pelo naturalista  Peter Wilhelm Lund.</t>
  </si>
  <si>
    <t>DESPACHO 94.2019 COSOL</t>
  </si>
  <si>
    <t>Ofício Nº 2371/2019</t>
  </si>
  <si>
    <t>01551.000431/2019-11</t>
  </si>
  <si>
    <t>Análise de Denúncia de Inidoneidade Técnico-Científica - Rodrigo P. F. de Melo</t>
  </si>
  <si>
    <t>Apenas para conhecimento.</t>
  </si>
  <si>
    <t>01496.000540/2010-10</t>
  </si>
  <si>
    <t>Transporte de acervo arqueologico recuperado da Siderúrgica do Pecém</t>
  </si>
  <si>
    <t>1023/2019</t>
  </si>
  <si>
    <t>Ofício Nº 2764/2019</t>
  </si>
  <si>
    <t>na volta, pedir arrolamento ao marcos albuquerque</t>
  </si>
  <si>
    <t>1039/2019</t>
  </si>
  <si>
    <t>Ofício Nº 2647/2019</t>
  </si>
  <si>
    <t>Complexo Hidrelétrico Belo Monte/  Remessa para Análise no Exterior</t>
  </si>
  <si>
    <t>1065/2019</t>
  </si>
  <si>
    <t>2760 e 3664</t>
  </si>
  <si>
    <t>01492.000131/2012-15</t>
  </si>
  <si>
    <t>Análise e manifestação sobre complementações apresentadas em relação relatório do projeto “Arqueologia Preventiva nas Áreas Morro I e Morro II, Corpo 5, Serra Norte, Complexo Minerador de Carajás”, Parauapebas/PA.</t>
  </si>
  <si>
    <t>DESPACHO 86.2019</t>
  </si>
  <si>
    <t>Ofício Nº 2369/2019</t>
  </si>
  <si>
    <t>01450.000873/2017-33</t>
  </si>
  <si>
    <t>Inventario/ termo de recebimento</t>
  </si>
  <si>
    <t xml:space="preserve">Termo de Recebimento de Coleções Arqueológicas oriundas do "Linha de Transmissão 500 kV Sapeaçu – Poções III C1. </t>
  </si>
  <si>
    <t>1107/2019</t>
  </si>
  <si>
    <t>01492.000042/2016-94</t>
  </si>
  <si>
    <t>Atividade ilícita relacionada ao patrimônio arqueológico</t>
  </si>
  <si>
    <t xml:space="preserve"> Denúncia de venda de material arqueológico. Fazenda Sanjo. Soure/Marajó/PA.</t>
  </si>
  <si>
    <t>40/2020</t>
  </si>
  <si>
    <t>01510.000351/2019-41</t>
  </si>
  <si>
    <t>Exposição arqueológica no Hotel Costão do Satinho - Florianópolis</t>
  </si>
  <si>
    <t>1252/2019</t>
  </si>
  <si>
    <t>01506.004336/2019-31</t>
  </si>
  <si>
    <t>Comercialização Ilegal de artefatos arqueológicos em estabelecimento comercial na cidade de Tatuí-SP e sítio eletrônico</t>
  </si>
  <si>
    <t>Despacho 121.2019</t>
  </si>
  <si>
    <t>Ofício Nº 2592/2019/CNA</t>
  </si>
  <si>
    <t>Despacho 133.2019</t>
  </si>
  <si>
    <t>Ofício Nº 2677/2019</t>
  </si>
  <si>
    <t>Relatório de Fiscalização - S.A. Do Lico</t>
  </si>
  <si>
    <t>77/2020</t>
  </si>
  <si>
    <t>Informação referente à emissão de endosso</t>
  </si>
  <si>
    <t>01506.004327/2019-41</t>
  </si>
  <si>
    <t>Dano</t>
  </si>
  <si>
    <t>Acervo Arqueológico/Coleção Kiju Sakai</t>
  </si>
  <si>
    <t>26/2020</t>
  </si>
  <si>
    <t>DESPACHO Nº 45/2020 COSOL</t>
  </si>
  <si>
    <t>solicitações
- Museu de Lins: procurar IGP nas proximidades para receber a coleção Sakai
- SE/IPHAN-SP: fazeer vistoria no Museu de Lins</t>
  </si>
  <si>
    <t>01419.900054/2017-84</t>
  </si>
  <si>
    <t>Fiscalização do Bem Tombado e Sítio Arqueológico Ruínas do Forte São Joaquim do Rio Branco</t>
  </si>
  <si>
    <t>21/2020</t>
  </si>
  <si>
    <t>Análise das solicitações propostas no âmbito do Projeto de Acompanhamento Arqueológico das obras do Plano de Consolidação e Conservação do Valongo</t>
  </si>
  <si>
    <t>nº 762/2019</t>
  </si>
  <si>
    <t>Ofício Nº 2204/2019</t>
  </si>
  <si>
    <t>Resposta/complementação (Destinação final de bens arqueológicos)</t>
  </si>
  <si>
    <t xml:space="preserve">DESPACHO 141.2019 </t>
  </si>
  <si>
    <t>Ofício Nº 2680/2019</t>
  </si>
  <si>
    <t xml:space="preserve"> 01410.000044/2008-36</t>
  </si>
  <si>
    <t>Destinação TAC</t>
  </si>
  <si>
    <t>TAC à PCH Cascata Chupinguaia, estado de Rondônia</t>
  </si>
  <si>
    <t>DESPACHO 136.2019</t>
  </si>
  <si>
    <t>01492.000200/2016-14</t>
  </si>
  <si>
    <t>Translado do material arqueólogico coletado do Sítio Muriçocas</t>
  </si>
  <si>
    <t>1103/2019</t>
  </si>
  <si>
    <t>Ofício Nº 2757/2019</t>
  </si>
  <si>
    <t>01450.011950/2010-12</t>
  </si>
  <si>
    <t>GO, BA, TO</t>
  </si>
  <si>
    <t>Considerações sobre o conteúdo da CARTA nº 375/2019 - SUMAD, referente ao Licenciamento Arqueológico da FIOL e encerramento do contrato.</t>
  </si>
  <si>
    <t>DESPACHO 149.2019 COSOL</t>
  </si>
  <si>
    <t>Complementação - Movimentação de peças arqueológicas para Exposição do Museu Nacional/UFRJ na Caixa Cultural/Rio de Janeiro</t>
  </si>
  <si>
    <t>Fundação seridó - documentação comprobatória acerca da entrega do acervo arqueológico à Universidade Federal de Pernambuco.</t>
  </si>
  <si>
    <t>01510.001046/2009-03</t>
  </si>
  <si>
    <t>Minuta de TAC par ao MASJ - Contorno Ferroviário de São Francisco do Sul</t>
  </si>
  <si>
    <t>DESPACHO 153.2019 COSOL</t>
  </si>
  <si>
    <t>Acervo do Instituto Cultural Banco Santos</t>
  </si>
  <si>
    <t>1152/2019</t>
  </si>
  <si>
    <t>Ofício 2862/2019</t>
  </si>
  <si>
    <t>DESPACHO 83.2019 COSOL</t>
  </si>
  <si>
    <t>Ofício Nº 2308</t>
  </si>
  <si>
    <t>01514.000209/2018-83</t>
  </si>
  <si>
    <t>Movimentação  (Guarda provisória)</t>
  </si>
  <si>
    <t>Movimentação - UHE Miranda</t>
  </si>
  <si>
    <t>1238/2019</t>
  </si>
  <si>
    <t>Já fizeram a movimentação doc 1792114</t>
  </si>
  <si>
    <t>Análise do Relatório Parcial: Arqueologia e Histórias de vida: Pesquisa arqueológica colaborativa na T.I. Tupinambá de Belmonte (BA)</t>
  </si>
  <si>
    <t>Despacho 74.2019</t>
  </si>
  <si>
    <t>Solicitação de Entrada na T.I. Tupinambá de Belmonte - projeto Arqueologia e Histórias de vida: Pesquisa arqueológica colaborativa na T.I. Tupinambá de Belmonte (BA)</t>
  </si>
  <si>
    <t>Despacho 90.2019 e 99.2019</t>
  </si>
  <si>
    <t>Ofício Nº 2362/2019 e 2385</t>
  </si>
  <si>
    <t>Relatório de Visita à T.I Tupinambá de Belmonte</t>
  </si>
  <si>
    <t>16/12 e 20/12/2019</t>
  </si>
  <si>
    <t>Despacho 156.2019; Ofício 2.2019; despacho 169.2019</t>
  </si>
  <si>
    <t>Ofício 2930.2019</t>
  </si>
  <si>
    <t>00850.000333/2019-46</t>
  </si>
  <si>
    <t>NUP: 00435.037970/2019-79 (REF. 5020073-23.2019.4.04.7200) - Alocação do Museu do Naufrágio para o Museu da Marinha</t>
  </si>
  <si>
    <t>desapcho 163.2019</t>
  </si>
  <si>
    <t>ofício 2865.2019</t>
  </si>
  <si>
    <t xml:space="preserve"> Restauração do Forte Nossa Senhora dos Remédios - Vila dos Remédios'</t>
  </si>
  <si>
    <t>20/2020</t>
  </si>
  <si>
    <t>01514.003458/2016-69</t>
  </si>
  <si>
    <t>impasse sobre o endosso institucional das Obras de Melhoria Viária da MG-050,o sítio Caxambu</t>
  </si>
  <si>
    <t>Solicitação de apoio da UnB para curadoria do Acervo  arqueológico do Centro Nacional de Arqueologia</t>
  </si>
  <si>
    <t>Desapcho 119 e 101</t>
  </si>
  <si>
    <t>Guarda da coleção do Projeto de Monitoramento Arqueológico do Antigo Museu Real/RJ.</t>
  </si>
  <si>
    <t>2510 e 1198</t>
  </si>
  <si>
    <t>01502.001870/2019-26</t>
  </si>
  <si>
    <t>Solicitação de autorização para emissão de endosso do Museu de Arqueologia e Etnologia da Universidade Federal da Bahia (MAE-UFBA)</t>
  </si>
  <si>
    <t>despacho 124</t>
  </si>
  <si>
    <t>01504.000087/2019-25</t>
  </si>
  <si>
    <t>Manifestação sobre a repatriação do material ao Município de origem​</t>
  </si>
  <si>
    <t>despacho111</t>
  </si>
  <si>
    <t>01450.005147/2019-79</t>
  </si>
  <si>
    <t>Solicitação de aceite de Endosso Institucional do estado Minas Gerais para Pesquisas Arqueológicas no âmbito de empreendimentos realizados no Distrito Federal</t>
  </si>
  <si>
    <t>despacho 166</t>
  </si>
  <si>
    <t>2952 e 2953</t>
  </si>
  <si>
    <t>01490.000390/2019-24</t>
  </si>
  <si>
    <t>Sítio Arqueológico Macurany</t>
  </si>
  <si>
    <t>1257/2019</t>
  </si>
  <si>
    <t>01450.006315/2016-09</t>
  </si>
  <si>
    <t>Coleção</t>
  </si>
  <si>
    <t>coleção particular encontrada durante a pesquisa arqueológica na  Rodovia Federal BR-364 MT/RO, entre Comodoro/MT a Candeias do Jamari/RO</t>
  </si>
  <si>
    <t>desapacho 1</t>
  </si>
  <si>
    <t>Será tratada no 01450.006315/2016-09</t>
  </si>
  <si>
    <t>01450.005197/2019-56</t>
  </si>
  <si>
    <t>Dados sobre IGPs que tem laudos de bombeiros para 4° camara do MPF</t>
  </si>
  <si>
    <t>26 e 30/12/2019</t>
  </si>
  <si>
    <t>despacho 186</t>
  </si>
  <si>
    <t>01450.005169/2019-39</t>
  </si>
  <si>
    <t>Reserva Técnica - Lepan - Furg</t>
  </si>
  <si>
    <t>despacho 189</t>
  </si>
  <si>
    <t>01450.005073/2018-90</t>
  </si>
  <si>
    <t>Denúncia de venda de machadinha em Montes Claros</t>
  </si>
  <si>
    <t>despacho 184</t>
  </si>
  <si>
    <t>01494.000136/2019-96</t>
  </si>
  <si>
    <t>Escavação</t>
  </si>
  <si>
    <t>Denúncia de escavação ilícita - Bacuri, MA</t>
  </si>
  <si>
    <t>despacho 4</t>
  </si>
  <si>
    <t xml:space="preserve">Retirada do Museu de História Natural de Alta Floresta, pelo Povo Munduruku, dos 12 vasilhames cerâmicos encontrados durante as Pesquisas Arqueológicas realizadas no âmbito do empreendimento UHE Teles Pires </t>
  </si>
  <si>
    <t>Ofício 3</t>
  </si>
  <si>
    <t>ofícios 3023 e 3024</t>
  </si>
  <si>
    <t>DESPACHO 10</t>
  </si>
  <si>
    <t>Análise sobre a notícia do interesse de doação de peça arqueológica de origem brasileira do Museu Barbier-Muller (Suíça) para o Museu Quai Brandly (França) no ano de 2005.</t>
  </si>
  <si>
    <t>01502.001122/2018-62</t>
  </si>
  <si>
    <t>Inventário</t>
  </si>
  <si>
    <t>Aviso de encerramento  – Monitoramento Arqueológico e Educação Patrimonial para as Obras de Requalificação da Colina da Igreja do Senhor do Bonfim - Município de Salvador/BA -Inventário</t>
  </si>
  <si>
    <t>Thiago/Ana</t>
  </si>
  <si>
    <t>01409.000136/2011-51</t>
  </si>
  <si>
    <t>Avaliação de Minuta de TAC - Loteamentos Perobas e Esplanada</t>
  </si>
  <si>
    <t>Francini/Ana</t>
  </si>
  <si>
    <t>despacho 23</t>
  </si>
  <si>
    <t>"Fiscalização no Musa"</t>
  </si>
  <si>
    <t>01450.000168/2020-31</t>
  </si>
  <si>
    <t>Outras demandas</t>
  </si>
  <si>
    <t>SAIP</t>
  </si>
  <si>
    <t>Para conhecimento</t>
  </si>
  <si>
    <t xml:space="preserve"> remessa de material arqueológico para análise no exterior, sítio arqueológico Sambaqui do Rio Tavares III</t>
  </si>
  <si>
    <t>89/2020</t>
  </si>
  <si>
    <t>Ofício Nº 223/2020/GAB PRESI</t>
  </si>
  <si>
    <t>01500.004961/2019-33</t>
  </si>
  <si>
    <t>Intervenção Artística nos jardins do Museu da República/Palácio do Catete, Rio de Janeiro-RJ</t>
  </si>
  <si>
    <t>Despacho 165</t>
  </si>
  <si>
    <t>01402.000729/2019-34</t>
  </si>
  <si>
    <t>remessa de material arqueológico para análise no exterior de 08 (oito) amostras dos sítios arqueológicos “Toca do Alto do Capim" e "Toca da Bastiana” no Piauí.</t>
  </si>
  <si>
    <t>DESPACHO 2</t>
  </si>
  <si>
    <t>Coercitividade das recomendações constantes no Anexo I da Portaria Iphan nº 196/2016 - exigir equipe de limpeza</t>
  </si>
  <si>
    <t>01510.001217/2019-68</t>
  </si>
  <si>
    <t>Solicitação de autorização de remessa para análise no exterior de 03 (três) amostras dos sítios arqueológicos “Morro Grande I” e “Morro Grande II” no estado de Santa Catarina.</t>
  </si>
  <si>
    <t>UHE Jirau - Informa sobre o andamento da construção da RT na Unir</t>
  </si>
  <si>
    <t>01450.005243/2019-17</t>
  </si>
  <si>
    <t>Movimentação de amostras arqueológicas dos sítios Barra, no Estado da Paraíba, e Furna do Estrago, no Estado de Pernambuco.</t>
  </si>
  <si>
    <t>01516.001127/2019-17</t>
  </si>
  <si>
    <t>Solicitação de Movimentação 118 fragmentos ósseos oriundo do projeto “Dinâmicas Culturais e Processos Ocupacionais na Região Centro Sul do Brasil Bioarqueologia: Novas perspectivas a partir das coleções osteológicas do sítio VAU l no município de Sta. Mana Vitória-BA”.</t>
  </si>
  <si>
    <t xml:space="preserve"> 01409.000039/2019-15</t>
  </si>
  <si>
    <t>Vistoria na Coleção Arqueológica do Particular Sr. Virgílio Knupp, no Município de Colatina/ES.</t>
  </si>
  <si>
    <t>nº 54/2019/ACON</t>
  </si>
  <si>
    <t>01516.001514/2011-04</t>
  </si>
  <si>
    <t>complementações encaminhadas em relação ao relatório final do “Projeto de Prospecção e Salvamento Arqueológico na Área de Implantação da PCH Ypê”, estado de Goiás</t>
  </si>
  <si>
    <t>Projeto de Salvamento Arqueológico no contexto da obra de Restauro da Antiga Sede da Câmara Municipal de Vereadores de Manaus/AM - projeto do Centro de Arqueologia Municipal</t>
  </si>
  <si>
    <t>Despacho 17</t>
  </si>
  <si>
    <t>01502.001451/2014-80</t>
  </si>
  <si>
    <t>Solicitação de renovação de portaria de pesquisa - Programa de Resgate, Monitoramento Arqueológico e Educação Patrimonial - Parques Eólicos da Renova Energia - Leilão 2013 (Complexo Eólico Alto Sertão III)​. -  Projeto do MASB</t>
  </si>
  <si>
    <t>Despacho 18</t>
  </si>
  <si>
    <t>01450.013359/2013-34</t>
  </si>
  <si>
    <t>Livro</t>
  </si>
  <si>
    <t>Livro de Arqueologia e Relatório de execução Educação Patrimonial</t>
  </si>
  <si>
    <t>01450.005231/2019-92</t>
  </si>
  <si>
    <t>Outros (Projetos Cosol)</t>
  </si>
  <si>
    <t>Projetos Cosol</t>
  </si>
  <si>
    <t>Proposta de Planos de Ação (PA's) para execução do Plano de Atividades da Coordenação de Socialização no biênio 2020-2021</t>
  </si>
  <si>
    <t>Despacho 170</t>
  </si>
  <si>
    <t>01510.000045/2020-49</t>
  </si>
  <si>
    <t>Solicitação de Remessa de Material Arqueológico para Análise no Exterior</t>
  </si>
  <si>
    <t>Solicitação de remessa de material arqueológico para o exterior</t>
  </si>
  <si>
    <t>34/2020</t>
  </si>
  <si>
    <t>DESPACHO Nº 48/2020 COSOL</t>
  </si>
  <si>
    <t>01450.000326/2020-53</t>
  </si>
  <si>
    <t>Consulta ao Iphan-RS sobre Sítios das Missões</t>
  </si>
  <si>
    <t>Para acompanhamento</t>
  </si>
  <si>
    <t>01450.000329/2020-97</t>
  </si>
  <si>
    <t>Consulta sobre prioridade em bens em IGP - Ximena</t>
  </si>
  <si>
    <t>Minuta de Termo de Referência Específico para Instituições de Guarda e Pesquisa de Bens Arqueológicos</t>
  </si>
  <si>
    <t>01450.004585/2018-39</t>
  </si>
  <si>
    <t>Projeto Meio Ambiental Cultural - Grupo Documento</t>
  </si>
  <si>
    <t>Ofício Nº 282/2020/CNA/DEPAM-IPHAN</t>
  </si>
  <si>
    <t>19952.100004/2020-18</t>
  </si>
  <si>
    <t>Informa/solicita ao Iphan (Normatização)</t>
  </si>
  <si>
    <t>Esclarecimentos sobre o Licenciamento 4.0, ato público de liberação de atividade econômica, classificação de risco e aprovação tácita (Decreto nº 10.178, de 18 de dezembro de 2019)</t>
  </si>
  <si>
    <t>01450.008156/2017-50</t>
  </si>
  <si>
    <t>Ofício Nº 38/2019 DARQ (1355856) - 01498.000898/2019-52</t>
  </si>
  <si>
    <t>01450.000371/2020-16</t>
  </si>
  <si>
    <t>Ofício n' 296/2020/PRMG/GAB/THPHF - Arquivamento de inquérito policial - Detectorismo</t>
  </si>
  <si>
    <t>Tratativas com instituições para guarda definitiva dos acervos arqueológicos sob a responsabilidade da Eletronorte - Solicitação de informações</t>
  </si>
  <si>
    <t>Ofício Nº 296/2020</t>
  </si>
  <si>
    <t>01450.000574/2020-02</t>
  </si>
  <si>
    <t>PAs Cosol</t>
  </si>
  <si>
    <t>Plano de Ação - Curadoria do Acervo Arqueológico do CNA​​​</t>
  </si>
  <si>
    <t>01450.000578/2020-82</t>
  </si>
  <si>
    <t>Plano de Ação - Publicação de Caderno de Diretrizes para Conservação de Bens Arqueológicos Móveis</t>
  </si>
  <si>
    <t>01450.000579/2020-27</t>
  </si>
  <si>
    <t>Plano de Ação - Patrocínio do 4° Fórum Acervos Arqueológicos</t>
  </si>
  <si>
    <t>01450.000580/2020-51</t>
  </si>
  <si>
    <t>Plano de Ação - Publicação do Livro "Arqueologia no Licenciamento Ambiental" e Cartilha sobre Arqueologia no âmbito do Licenciamento Ambiental (Nível I)​.</t>
  </si>
  <si>
    <t>01450.000581/2020-04</t>
  </si>
  <si>
    <t>Plano de Ação - Reunião Técnica para discussão sobre coleta, triagem e descarte de materiais arqueológicos</t>
  </si>
  <si>
    <t>01450.003552/2018-71</t>
  </si>
  <si>
    <t>Movimentação de acervo arqueológico oriundo da Barragem do Fundão - Mariana (MG), para análises complementares.</t>
  </si>
  <si>
    <t>despacho 61</t>
  </si>
  <si>
    <t>Atualização - Proposta de Planos de Ação (PA's) para execução do Plano de Atividades da Coordenação de Socialização no biênio 2020-2021</t>
  </si>
  <si>
    <t>Despacho 33</t>
  </si>
  <si>
    <t>01514.002746/2014-34</t>
  </si>
  <si>
    <t>Solicitação de remessa e Movimentação de Bens Arqueológicos – ref. projeto “Projeto de Arqueologia e Etnografia da região do alto médio rio São Francisco”.</t>
  </si>
  <si>
    <t>5 E 6</t>
  </si>
  <si>
    <t>375 CNA e 551 GAB/IPHAN</t>
  </si>
  <si>
    <t xml:space="preserve">Remessa para Análise no Exterior - Complexo Hidrelétrico Belo Monte/  </t>
  </si>
  <si>
    <t>01450.010667/2015-70</t>
  </si>
  <si>
    <t>complementações referentes à solicitação de Remessa  para análise no Exterior – ref. Linha de Transmissão CC±800kV Xingu-Terminal Rio e Instalações Associadas</t>
  </si>
  <si>
    <t>01450.004004/2019-40</t>
  </si>
  <si>
    <t>Outros (Auditoria)</t>
  </si>
  <si>
    <t>Auditoria</t>
  </si>
  <si>
    <t>Ofício Nº 39/2019/AUDIN/GAB PRESI-IPHAN, de 1º.10.2019 (Levantamento de Recomendações emitidas pela Auditoria Interna)</t>
  </si>
  <si>
    <t>despacho 54</t>
  </si>
  <si>
    <t>01490.000010/2020-95</t>
  </si>
  <si>
    <t xml:space="preserve"> Acervo Arqueológico pertencente ao Iphan-AM​.</t>
  </si>
  <si>
    <t>Transferiu o acervo do Iphan-AM para o Musa</t>
  </si>
  <si>
    <t>01450.000617/2020-41</t>
  </si>
  <si>
    <t>Conservação do Sítio Arqueológico Aldeia Patiburi, presente na Terra Indígena Tupinambá de Belmonte (BA) - Ofício para sjdhds</t>
  </si>
  <si>
    <t>Despacho 66</t>
  </si>
  <si>
    <t>01508.000097/2020-64</t>
  </si>
  <si>
    <t xml:space="preserve">Relatório de fiscalização realizada no estabelecimento Supermercado Schamnem, município de Palmeira (PR), para apreensão de bens arqueológicos à venda. </t>
  </si>
  <si>
    <t>Tratativas com UNIR para guarda definitiva dos acervos arqueológicos sob a responsabilidade da Eletronorte - Solicitação de informações</t>
  </si>
  <si>
    <t>01516.900211/2017-53</t>
  </si>
  <si>
    <t>Descarte de peças que não foram consideradas arqueológicas pelo Iphan - RAIPA da PCH COR140, 30MW.​</t>
  </si>
  <si>
    <t>01514.002697/2011-97</t>
  </si>
  <si>
    <t>Solicitação de Remessa de Material Arqueológico para Análise no Exterior – ref. projeto “As Práticas Mortuárias dos Primeiros Americanos".</t>
  </si>
  <si>
    <t>01425.000066/2020-23</t>
  </si>
  <si>
    <t>MPF pergunta sobre os 12 vasilhames  Munduruku</t>
  </si>
  <si>
    <t>ofício 2</t>
  </si>
  <si>
    <t>Despacho 73</t>
  </si>
  <si>
    <t>01492.000528/2019-75</t>
  </si>
  <si>
    <t>Autorização para remessa de material arqueológico – Programa de Gestão do Patrimônio Arqueológico Linha de Distribuição 138kv Capanema – Bragança/PA</t>
  </si>
  <si>
    <t>01450.000180/2020-46</t>
  </si>
  <si>
    <t>Detectorismo/Comercialização</t>
  </si>
  <si>
    <t>Descoberta por detectorismo e venda de Canhão da Ilha de Itamaracá.</t>
  </si>
  <si>
    <t>01498.000223/2020-47</t>
  </si>
  <si>
    <t>I</t>
  </si>
  <si>
    <t>Informação referente ao material arqueológico oriundo de projetos de pesquisas arqueológicas desenvolvidas no estado de PE - inadimplência de arqueólogo</t>
  </si>
  <si>
    <t>Conservação do Sítio Arqueológico Aldeia Patiburi, presente na Terra Indígena Tupinambá de Belmonte (BA) - Ofício para funai</t>
  </si>
  <si>
    <t>Despacho 77</t>
  </si>
  <si>
    <t>01490.000387/2010-72</t>
  </si>
  <si>
    <t>Instituições de Guarda no Amazonas - Prefeitura Municipal de Itacoatiara</t>
  </si>
  <si>
    <t>Despacho 86</t>
  </si>
  <si>
    <t>Consulta sobre prioridade em bens em IGP - Ximena - Parecer juríd 13/2020</t>
  </si>
  <si>
    <t>despacho 80</t>
  </si>
  <si>
    <t>Profer tem de resp</t>
  </si>
  <si>
    <t>01510.000132/2020-04</t>
  </si>
  <si>
    <t>Autorização para saída de material arqueológico - referente ao projeto “As Práticas Mortuárias dos Primeiros Americanos</t>
  </si>
  <si>
    <t>01424.000140/2013-92</t>
  </si>
  <si>
    <t>Inventário - Relatório Final do Projeto de Arqueologia Preventiva - Fase de Prospecções Interventivas para o Plano Rodoviário do Amapá</t>
  </si>
  <si>
    <t>Despacho 92</t>
  </si>
  <si>
    <t>Fiscalização do Bem Tombado e Sítio Arqueológico Ruínas do Forte São Joaquim do Rio Branco, Bonfim/RR</t>
  </si>
  <si>
    <t>Despacho 95</t>
  </si>
  <si>
    <t>Achei que era atribuição da conac e passei p eles se manifestarem</t>
  </si>
  <si>
    <t>despacho 96</t>
  </si>
  <si>
    <t>01450.015116/2011-79</t>
  </si>
  <si>
    <t>Outros (Retificação)</t>
  </si>
  <si>
    <t>Retificação</t>
  </si>
  <si>
    <t>Retificação de endosso - Pesquisa Arqueológica na Linha de Transmissão 345 KV Pirapora 2- Montes Claro 2/MG</t>
  </si>
  <si>
    <t>Despacho 101</t>
  </si>
  <si>
    <t>01508.000856/2019-55</t>
  </si>
  <si>
    <t>Apreensão de bens arqueológicos no município de São João do Triunfo, estado do Paraná - Estabelecimento Bambu Arte: Artesanatos, Antiguidades, Produtos Coloniais</t>
  </si>
  <si>
    <t>01450.000743/2018-81</t>
  </si>
  <si>
    <t>Movimentação  (Destinação)</t>
  </si>
  <si>
    <t>Solicitação de movimentação de bens arqueológicos em território nacional</t>
  </si>
  <si>
    <t>Devolução</t>
  </si>
  <si>
    <t>Devolução do Acervo Arqueológico do Forte Príncipe da Beira, presente no Museu Nacional da Universidade Federal do Rio de Janeiro (UFRJ)</t>
  </si>
  <si>
    <t>Despacho 102</t>
  </si>
  <si>
    <t>01494.000516/2019-21</t>
  </si>
  <si>
    <t>coleções particulares</t>
  </si>
  <si>
    <t>Escavações arqueológicas e coleção arqueológica irregular na residência do Sr. Luis Pereira Santiago, em Imperatriz - MA.</t>
  </si>
  <si>
    <t>Despacho 91</t>
  </si>
  <si>
    <t>01490.000064/2011-60</t>
  </si>
  <si>
    <t>01494.000107/2017-62</t>
  </si>
  <si>
    <t>Livro -  Livro de Arqueologia e Educação Patrimonial da Estrada de Ferro Carajás - Análise do Iphan-MA</t>
  </si>
  <si>
    <t>nota 123</t>
  </si>
  <si>
    <t>E-mail</t>
  </si>
  <si>
    <t>01510.000151/2001-60</t>
  </si>
  <si>
    <t>Projeto de Salvamento Arqueológico da BR-101 Trecho Sul, Palhoça/SC à Passo de Torres/SC - Marco de Masi</t>
  </si>
  <si>
    <t>01450.000921/2019-55</t>
  </si>
  <si>
    <t>Banco de Projetos COSOL</t>
  </si>
  <si>
    <t>Memorando reiterado pelo despacho 1616795</t>
  </si>
  <si>
    <t>Sem OFÍCIO DIREÇAO</t>
  </si>
  <si>
    <r>
      <t>Análise quanto ao não recebimento do acervo arqueológico referente ao empreendimento </t>
    </r>
    <r>
      <rPr>
        <i/>
        <sz val="8"/>
        <rFont val="Arial"/>
        <family val="2"/>
      </rPr>
      <t>Linha de Transmissão 500 kv Paulo Afonso IV - Luiz Gonzaga C2 </t>
    </r>
    <r>
      <rPr>
        <sz val="8"/>
        <rFont val="Arial"/>
        <family val="2"/>
      </rPr>
      <t>e retificação da portaria anteriormente expedida</t>
    </r>
  </si>
  <si>
    <t xml:space="preserve">Retificação da portaria incluindo UFPE como instituição endossante. </t>
  </si>
  <si>
    <t>Houve retificação da portaria incluindo UFPE como instituição endossante. Falta adequação dos termos da entrega do acervo para emissão do Termo de Recebimento por parte do Departamento de Arqueologia da UFPE, todavia, haja vista que até o momento não recebemos o referido termo, solicitamos atualização da situação.</t>
  </si>
  <si>
    <t>01450.007501/2010-61</t>
  </si>
  <si>
    <t>Resgate e destinação provisória do patrimônio arqueológico das obras de implantação da FNS entre Ouro Verde de Goiás (GO) e Estrela d’ Oeste (SP)</t>
  </si>
  <si>
    <t>Erik/Ana</t>
  </si>
  <si>
    <t>Ofício à VALEC sobre a guarda final do acervos, solicitando um posicionamento quanto a retirada do acervo da FNS das dependências da Fundação Aroeira e a nova guarda provisória. Ressalto, todavia, que eventuais problemas contratuais devem ser resolvidos entre as partes envolvidas.</t>
  </si>
  <si>
    <t>Outras Demandas</t>
  </si>
  <si>
    <t>Instituições de Guarda no Amazonas. Retirada da IGP "Curso superior de Arqueologia do CNIGP".</t>
  </si>
  <si>
    <t>1810752 Ofício "Dessa maneira, levando-se em consideração a excepcionalidade do caso apresentado acima, recomendemos a exclusão do "Curso Superior de Tecnologia em Arqueologia" do CNIGP. </t>
  </si>
  <si>
    <t>Instituições de Guarda no Amazonas. Retirada da IGP "Curso superior de Arqueologia do CNIGP". Ofício CNA para o IPHAN-AM solicitando que levantasse as seguintes informações: a) se houve formação de coleções arqueológicas; b) onde se encontram as coleções arqueológicas e c) contate as IGPs para averiguar se há interesse em fazer parte do CNIGP e solicitar que a decisão seja formalizada.  </t>
  </si>
  <si>
    <t>Fiscalização / Informa/ solicita ao Iphan</t>
  </si>
  <si>
    <t xml:space="preserve">Instituições de Guarda no Amazonas. IGP Prefeitura Municipal de Itacoatiara. A IGP tem interesse em se manter no CNIGP, solicitou-se que esta seja incluída no plano de fiscalização a ser realizado pelo Iphan-AM em 2020 (A IGP foi incluída no Plano de fiscalizacao em 16/03/2020).  </t>
  </si>
  <si>
    <t xml:space="preserve">Instituições de Guarda no Amazonas. IGP Prefeitura Municipal de Itacoatiara. A IGP tem interesse em se manter no CNIGP, solicitou-se que esta seja incluída no plano de fiscalização a ser realizado pelo Iphan-AM em 2020 (A IGP foi incluída no Plano de fiscalizacao em 16/03/2020).  Os vestígios arqueológicos coletados no sítio arqueológico Jauary durante o projeto "Salvamento das Estruturas na ADA - Área Diretamente Afetada - do Projeto de Instalação do Entreposto de Logística para a Distribuição de Combustível da Equador Log na cidade de Itacoatiara/AM", encontram-se no laboratório de Arqueologia Alfredo Mendonça conforme o Ofício nº 1537/GS/SEC (SEI 1678623); 
</t>
  </si>
  <si>
    <t>Transferência de Acervo da URI (Universidade Regional Integrada/Erechim) para a Universidade Federal da Fronteira Sul (UFFS - Campus Erechim). FISCALIZAÇÃO na UFFS.</t>
  </si>
  <si>
    <t>Encaminho o presente processo para análise e manifestação acerca dos documentos enviados em atenção ao Ofício 05/2020 (1747948) para fins de responder o requerente e realizar contato com a Universidade Federal da Fronteira Sul (UFFS - Campus Erechim), visando agendar fiscalização para fins de cadastro e posterior transferência do acervo sob a guarda da URI Erechim</t>
  </si>
  <si>
    <t>Falta Fiscalização da UFFS pela SE/RS e transferência do acervo.</t>
  </si>
  <si>
    <t>Análise da situação da Ocorrência Arqueológica Serra da Virgínia I, município de Simões, Estado do Piauí.
​</t>
  </si>
  <si>
    <t>Condicionar a aprovação do relatório final da pesquisa á comprovação da coleta e salvaguarda da Ocorrência Arqueológica Serra da Virgínia I. Tal comprovação deverá conter ao menos: Fotografias georreferenciadas do procedimento de coleta; e Termo de Recebimento emitido pela instituição endossante atestando a entrega do material arqueológico.</t>
  </si>
  <si>
    <t>SE/PI Solicitará informações que faltam. Aguardando comprovação: Fotografias georreferenciadas do procedimento de coleta; e Termo de Recebimento emitido pela instituição endossante atestando a entrega do material arqueológico.</t>
  </si>
  <si>
    <t>Retificação Portaria Endosso Instituicional Museu de Ciências Naturais da PUC-MG como segunda instituição endossante da Pesquisa Arqueológica na Linha de Transmissão 345 KV Pirapora 2- Montes Claro 2/MG.</t>
  </si>
  <si>
    <t>Ressalto que os bens coletados no âmbito das fases 1 e 3 da pesquisa foram encaminhados ao Museu de Ciências Naturais da PUC-MG, enquanto os objetos da fase 2 foram entregues ao Museu Regional do Norte de Minas, conforme anexo. Isso posto, solicito a retificação da Portaria, nos seguintes termos:Portaria nº 39, de 28 de dezembro de 2011, Seção 1, Anexo I, Página 10, Autorização nº 17, publicada no DOU em 29 de dezembro de 2011, onde se lê: “Apoio Institucional: Universidade de Montes Claros – UNIMONTES - Coordenação de Extensão Cultural - Museu Regional do Norte de Minas” passa-se a ler “Apoio Institucional: Museu Regional do Norte de Minas - Universidade Estadual de Montes Claros (UNIMONTES) e Museu de Ciências Naturais - Pontifícia Universidade Católica de Minas Gerais (PUC/MG)”.</t>
  </si>
  <si>
    <t>Tratativas com instituições para guarda (UNIR/RO) definitiva dos acervos arqueológicos sob a responsabilidade da Eletronorte.</t>
  </si>
  <si>
    <t xml:space="preserve">está em análise pela Eletronorte proposta da Unir para o recebimento dos acervos em epígrafe - solicito que seja encaminhado ofício à Eletronorte, com prazo de resposta até 30 dias, em que conste o que segue:
Aprovação por parte deste Centro quanto a proposta apresentada pela Unir, a qual condiciona o recebimento dos acervos à contratação de transporte e projeto de gestão e sistematização da Reserva Técnica; 
Solicitação para que encaminhe a sua decisão quanto à proposta da Unir, informando cronograma de execução para a resolução da destinação final, haja vista que os acervos arqueológicos permanecem em locais que não se configuram enquanto Instituições de Guarda e Pesquisa. </t>
  </si>
  <si>
    <t>ELETRONORTE afirma não poder realizar Contrato direto com a empresa Peabiru. Solicitamos que o DARQ-UNIR encaminhe, à Eletronorte, a Proposta de Endosso Institucional, com o valor determinado para as atividades já mencionadas, relativas ao acervo a ser transferido, para nova análise</t>
  </si>
  <si>
    <t>01500.005270/2019-57</t>
  </si>
  <si>
    <t>Movimentação do acervo arqueológico localizado na SE/ IPHAN-RJ para a sede do Escritório Técnico do IPHAN-RJ da Região Serrana - Petrópolis - RJ.</t>
  </si>
  <si>
    <t>em atenção ao Ofício 324 (1820328), manifesto-me favorável à transferência das 315 caixas de acervos arqueológicos (1752190 e 1775923), constantes no Iphan-RJ, para o Escritório Técnico da Região Serrana, em Petrópolis.</t>
  </si>
  <si>
    <t>Falta encaminhar o material para alguma IGP. Equanto isso, em atenção ao Ofício 324 (1820328), manifesto-me favorável à transferência das 315 caixas de acervos arqueológicos (1752190 e 1775923), constantes no Iphan-RJ, para o Escritório Técnico da Região Serrana, em Petrópolis.</t>
  </si>
  <si>
    <t>01510.000211/2020-15</t>
  </si>
  <si>
    <t>Solicitação de Remessa para Análise de Bens Arqueológicos no Exterior - Projeto Tradition</t>
  </si>
  <si>
    <t>01502.000282/2020-17</t>
  </si>
  <si>
    <t>Solicitação de Movimentação de Bens Arqueológicos em Território Nacional - Museu EMBASA/BA para UNIVASF</t>
  </si>
  <si>
    <t>Solicitação de Movimentação de Bens Arqueológicos em Território Nacional - da UNICNEC para o MARSUL</t>
  </si>
  <si>
    <t>Solicitação de Movimentação de Bens Arqueológicos em Território Nacional - da UFS (Campus Laranjeiras)/ Puc-PE para UFPI</t>
  </si>
  <si>
    <t>01134.000011/2017-93</t>
  </si>
  <si>
    <t>Demanda MPF</t>
  </si>
  <si>
    <t>Audiência de Conciliação sobre as Embarcações de Porto Rico - PR</t>
  </si>
  <si>
    <t>1885527 E 1973453</t>
  </si>
  <si>
    <t>01500.000384/2020-44</t>
  </si>
  <si>
    <t>Solicitação de permissão para remessa de  28 (vinte e oito) amostras de ossos humanos dos sítios arqueológicos pré-históricos Jatobá e índio Grande (MS), para realização de análises destrutivas de DNA antigo e datações radiocarbônicas.</t>
  </si>
  <si>
    <t>Mudança de Endosso Institucional - ref. “Projeto de Salvamento e Monitoramento Arqueológico do Sítio Caxambu: Área de Influência das Obras de Melhoria Viária da MG-050, ITV 113-A</t>
  </si>
  <si>
    <t>seja solicitado ao empreendedor que os itens coletados durante o Salvamento a ser realizado sejam encaminhados ao Museu Arqueológico do Carste (MAC) situado em Pains - MG, para que junto dos bens coletados na fase anterior, componham a coleção oriunda do Sítio Arqueológico Caxambu.</t>
  </si>
  <si>
    <t>Falta encaminhar os itens ao MAC.  Solicitado ao empreendedor que os itens coletados durante o Salvamento a ser realizado sejam encaminhados ao Museu Arqueológico do Carste (MAC) situado em Pains - MG, para que junto dos bens coletados na fase anterior, componham a coleção oriunda do Sítio Arqueológico Caxambu.</t>
  </si>
  <si>
    <t>01450.000736/2020-02</t>
  </si>
  <si>
    <t>Modelos de Parecer COSOL</t>
  </si>
  <si>
    <t>OFÍCIO-CIRCULAR com modelos de Parecer COSOL</t>
  </si>
  <si>
    <t>01450.000794/2020-28</t>
  </si>
  <si>
    <t>Repatriação de fósseis e peças arqueológicas enviadas ao Reino da Dinamarca pelo naturalista  Peter Wilhelm Lund - Ref.: Inquérito Civil n.º 1.22.000.002291/2017-12</t>
  </si>
  <si>
    <t>Ressalto que não temos conhecimento sobre interesse formalizado por parte de qualquer instituição brasileira quanto à repatriação dos referidos bens, o que pode ser melhor confirmado pelo Iphan-MG. Todavia, esta Área se manifesta a favor da repatriação, em caso de interesse de instituição brasileira apta a salvaguardar o material arqueológico em questão.</t>
  </si>
  <si>
    <t>01502.000227/2019-85</t>
  </si>
  <si>
    <t>Solicitação de transferência de bens arqueológicos oriundos do Programa de Resgate, Acompanhamento e Perícia Arqueológica para a Obra de Restauro do Solar da Quinta do Tanque - Arquivo Público da Bahia - Salvador/BA</t>
  </si>
  <si>
    <t>Em resposta ao Ofício nº 12/2020 (1837010), informo que foi autorizada a transferência dos 546 bens arqueológicos  (41 metais; 179 cerâmicas; 62 revestimentos; 244 porcelanas; 09 ossos; 03 moedas; e 08 Cachimbos - SEI 1081040 e 1082848) das dependências do Iphan-BA, para a sala ocupada pela equipe de arqueologia no canteiro de obras. Após a curadoria, o acervo deverá ser entregue ao Laboratório de Arqueologia e Paleontologia (LAP) - Universidade do Estado da Bahia, o qual deverá emitir o termo de recebimento correspondente ao inventário dos bens arqueológicos entregues pela Arqueóloga Coordenadora do Programa.</t>
  </si>
  <si>
    <r>
      <t>Retorno de bens arqueológicos em análise no exterior.  Projeto </t>
    </r>
    <r>
      <rPr>
        <i/>
        <sz val="8"/>
        <rFont val="Arial"/>
        <family val="2"/>
      </rPr>
      <t>“Bone remodelling analysis in Santana do Riacho, Brazil” (Remodelamento ósseo em Santana do Riacho)</t>
    </r>
  </si>
  <si>
    <t>Bruno/Ana</t>
  </si>
  <si>
    <t>Foi informado à SE/MG que não é necessário que as demais devoluções de bens referentes a autorizações de remessa e movimentação sejam encaminhadas ao CNA,</t>
  </si>
  <si>
    <t>01494.000026/2020-68</t>
  </si>
  <si>
    <r>
      <t>Visita técnica para averiguação da matéria  "Proprietário de sítio encontra panela com ossada humana em Pedreiras"</t>
    </r>
    <r>
      <rPr>
        <vertAlign val="superscript"/>
        <sz val="8"/>
        <rFont val="Arial"/>
        <family val="2"/>
      </rPr>
      <t>1</t>
    </r>
    <r>
      <rPr>
        <sz val="8"/>
        <rFont val="Arial"/>
        <family val="2"/>
      </rPr>
      <t>, veiculada no Blog Ricardo Farias</t>
    </r>
  </si>
  <si>
    <t>Como proposta de continuação das atividades, recomendam I. Educação Patrimonial na comunidade, a ser realizada pela equipe do Iphan juntamente com locais, buscando-se parceria com a Escola Benilde Nina; e II. Pesquisa no Sítio Arqueológico FS, a partir de colaborações com Iphan, pesquisadores (arqueólogo qualificado em Antropologia biológica, litólogo e desenhista), representantes de instituições de guarda, além de endosso financeiro.</t>
  </si>
  <si>
    <t>Análise do Relatório Final do Plano de Consolidação e Conservação do Sítio Arqueológico do Antigo Cais do Valongo e Cais da Imperatriz, município do Rio de Janeiro, estado do Rio de Janeiro</t>
  </si>
  <si>
    <t>Parecer 1899196 solicita complementações</t>
  </si>
  <si>
    <t>Parecer solicita complementações</t>
  </si>
  <si>
    <t>Situação do acervo do extinto Núcleo Avançado de Pesquisas Arqueológicas de Porto Seguro do Museu de Arqueologia e Etnologia da Universidade Federal da Bahia (NAPAS/MAE/UFBA)</t>
  </si>
  <si>
    <t>Ciência no documento 2024369 em 15/03/2021 ; Cumprimentando-o cordialmente,  venho solicitar, para disponibilização ao MAE/UFBA, a planilha eletrônica em que estão registradas as caixas já processadas pelo recente trabalho de curadoria, as equivalências entre as mencionadas caixas e as coleções do antigo NAPAS, suas novas localizações físicas nas estantes da Reserva Técnica e demais informações sobre suas condições de acondicionamento e conferência documental.</t>
  </si>
  <si>
    <t>Transferência Temporária da Responsabilidade de Salvaguarda dos Acervos Arqueológicos das UHEs Miranda e Nova Ponte</t>
  </si>
  <si>
    <t>Proposta de que a guarda dos bens arqueológicos oriundos das UHEs Miranda e Nova Ponte seja repassada temporariamente para a FAU/UFU, mediante assinatura de Termo de Compromisso entre Iphan-MG, Cemig, Engie e FAU/UFU, de forma que esta exercerá posse e guarda temporária do acervo, enquanto as empresas continuam com a responsabilidade em cumprir com a viabilização da salvaguarda dos bens arqueológicos em questão. Tal documento deverá ser construído em conjunto entre as partes, de forma a explicitar as responsabilidades de cada ente.</t>
  </si>
  <si>
    <t>01502.000419/2020-25</t>
  </si>
  <si>
    <t>Autorização de viagem de Luiz Augusto Viva do Nascimento (colaborador externo)</t>
  </si>
  <si>
    <t>Sem autorização do IPHAN para realizar a viagem.</t>
  </si>
  <si>
    <t>Análise das complementações relacionadas à guarda e conservação do material proveniente da pesquisa do Programa de Acompanhamento Arqueológico Belém Porto Futuro - PA</t>
  </si>
  <si>
    <t>Despacho solicita complementações</t>
  </si>
  <si>
    <t>apoio técnico para análise do estado de conservação de bem arqueológico (canoa indígena) em madeira, bem como das ações desenvolvidas pela conservadora responsável pelas ações executadas até o momento e as propostas para execução futura.</t>
  </si>
  <si>
    <t>Sem OFICIO DIREÇÃO</t>
  </si>
  <si>
    <t>01510.000926/2013-31</t>
  </si>
  <si>
    <t>Análise acerca de solicitação de autorização para remessa de material arqueológico para análise no exterior, Projeto acadêmico – Povoamentos pré-históricos do Alto rio Uruguai (POPARU).</t>
  </si>
  <si>
    <t>01502.000391/2020-26</t>
  </si>
  <si>
    <t>Solicitação de Remessa de Material Arqueológico para Análise no Exterior - Programa de Resgate, Monitoramento Arqueológico e Educação Patrimonial na Área de Implantação do Complexo Eólico Largo 2, CLWP - Parques VIII, IX, X, XI, XII, XIII, XIV, XVII, XIX, XX, XXII, Municípios de Sento Sé e Umburanas, Estado da Bahia.</t>
  </si>
  <si>
    <t>Venda de Machadinha indígena Montes Claros MG</t>
  </si>
  <si>
    <t>01450.001226/2020-44</t>
  </si>
  <si>
    <t>Subsídios para elaboração de Red List Brasileira</t>
  </si>
  <si>
    <t>71000.023411/2020-73</t>
  </si>
  <si>
    <t>Questionário sobre direitos culturais - Assembleia Geral sobre Direitos Culturais e Mudanças Climáticas das Nações Unidas</t>
  </si>
  <si>
    <t>72550.000263/2020-55</t>
  </si>
  <si>
    <t>Tráfico Ilícito</t>
  </si>
  <si>
    <t>Solicita informações sobre Tráfico Ilícito na Amazônia Brasileira</t>
  </si>
  <si>
    <t>Bruno</t>
  </si>
  <si>
    <t>01458.000370/2019-50</t>
  </si>
  <si>
    <t>Solicitação de duas vagas de pepista para o CNA (Arqueologia, Turismo e Gestão Pública e Arqueologia, Antropologia e História)</t>
  </si>
  <si>
    <t>1555575 e 1555583</t>
  </si>
  <si>
    <t>01450.000854/2020-11</t>
  </si>
  <si>
    <t>Fiscalização no Itamaraty - exposição de bens arqueológicos. Vaso Marajoara</t>
  </si>
  <si>
    <t>Falta vistoria</t>
  </si>
  <si>
    <t xml:space="preserve"> Email do MRE (1882296) informando que o IPHAN poderá realizar a autenticação do vasilhame marajoara. Devido à Pandemia os prazos estão estendidos.</t>
  </si>
  <si>
    <t>01510.000241/2020-13</t>
  </si>
  <si>
    <t>Exposição/Sinalização</t>
  </si>
  <si>
    <t>Solicitação de Movimentação de Bens Arqueológicos para compor exposição no Museu de Florianópolis (SC)</t>
  </si>
  <si>
    <t>2061312 e 2061884</t>
  </si>
  <si>
    <t>01498.000557/2020-11</t>
  </si>
  <si>
    <t>Movimentação de Bens Arqueológicos em Território Nacional - Forte Real de Nossa senhora do Nazaré (PE)</t>
  </si>
  <si>
    <t>Movimentação de Bens Arqueológicos em Território Nacional - Transferência temporária de acervo Unisul</t>
  </si>
  <si>
    <t>2190621 e 2216195</t>
  </si>
  <si>
    <t>01500.000406/2008-80</t>
  </si>
  <si>
    <t>Pedido de mudança da arqueóloga Coordenadora e Transferência do Acervo Arqueológico do Centro Cultural da Justiça Eleitoral para o Laboratório de Arqueologia Brasileira, Rio de Janeiro-RJ</t>
  </si>
  <si>
    <t>Aguardando posicionamento do TSE a respeito da transferëncia e análise do acervo; e troca de arqueóloga responsável</t>
  </si>
  <si>
    <t>01428.000268/2019-10</t>
  </si>
  <si>
    <t>Achado de valor arqueológico (cachimbo) na Ilha do Itu - Paraty/RJ, Paraty/RJ</t>
  </si>
  <si>
    <t>Aguardando envio de solicitação de movimentação do bem arqueológico (cachimbo encontrado na ilha do Itu, Paraty/RJ)</t>
  </si>
  <si>
    <r>
      <t>Manutenção e Guarda do Acervo Arqueológico referente ao empreendimento Usina Hidrelétrica (UHE) Jirau</t>
    </r>
    <r>
      <rPr>
        <sz val="8"/>
        <rFont val="Arial"/>
        <family val="2"/>
      </rPr>
      <t>.</t>
    </r>
  </si>
  <si>
    <t>Em breve será transferido para a Reserva Técnica Arqueológica da UNIR, que aguarda que a situação de calamidade pública causada pela pandemia de Covid-19 seja controlada e que sejam retomadas as atividades presenciais, proporcionando a finalização da instalação do mobiliário que compõe a Reserva.</t>
  </si>
  <si>
    <t>Guarda e conservação do material proveniente da pesquisa do Programa de Acompanhamento Arqueológico Belém Porto Futuro – PA</t>
  </si>
  <si>
    <t xml:space="preserve"> Informar como se dará a guarda dos bens arqueológicos móveis, indicando se permanecerão provisoriamente na área do parque do Projeto Belém Porto Futuro e se pretende-se que componham futura exposição no local ou se os bens serão encaminhados para Instituição de Guarda e Pesquisa; Encaminhar o projeto de musealização dos materiais arqueológicos</t>
  </si>
  <si>
    <t>Guarda da coleção do Projeto de Monitoramento Arqueológico do Antigo Museu Real/RJ</t>
  </si>
  <si>
    <t>01510.000413/2020-59</t>
  </si>
  <si>
    <t>Material submerso encontrado no Centro Histórico de Laguna (SC) - âncora</t>
  </si>
  <si>
    <t>Termo de Ajustamento de Conduta a ser celebrado entre Iphan e a empresa Norte Brasil Transmissora de Energia S.A, em função da instalação da Torre 1264/1 sobre o Sítio arqueológico Bauxi</t>
  </si>
  <si>
    <t>01428.000051/2020-35</t>
  </si>
  <si>
    <t>Achado de possível valor arqueológico em Paraty - Peça de ferro (canhão)</t>
  </si>
  <si>
    <t>01423.000062/2020-65</t>
  </si>
  <si>
    <t>AC</t>
  </si>
  <si>
    <t>Comercialização ilegal de artefatos arqueológicos no sítio eletrônico olx, estado do Acre</t>
  </si>
  <si>
    <t>Nova denúncia realizada em 20/10/2020. O processo não foi atribuído ao CNA.</t>
  </si>
  <si>
    <t>01496.000483/2018-18</t>
  </si>
  <si>
    <t>Mudança de IGP - Análise do Programa de Gestão do Patrimônio Arqueológico na área de implantação do Complexo Eólico Taíba (Parques ETP 1 - 7), São Gonçalo do Amarante - Ceará</t>
  </si>
  <si>
    <t>Informo que o Despacho 307 solicita a apresentação de Endosso Institucional de uma das IGPs situadas no estado do Ceará para o PGPA e recomenda caso seja possível, que a requerente proceda quanto ao encaminhamento da coleção gerada no PAIPA à mesma IGP escolhida para o projeto em tela. Em caso de impossibilidade, o despacho recomenda que o próprio Iphan realize a junção das coleções, às suas dispensas, já que aprovou o Endosso Institucional do Larq/UFRN na etapa do PAIPA.</t>
  </si>
  <si>
    <t>01450.001847/2020-28</t>
  </si>
  <si>
    <t>outros</t>
  </si>
  <si>
    <t>Níveis de Acesso - Documentos e Processos Administrativos no SEI.</t>
  </si>
  <si>
    <t>01508.000551/2019-43</t>
  </si>
  <si>
    <t>Comercialização Ilegal de materiais arqueológicos no sítio eletrônico Mercado Livre, oriundos do Estado do Paraná.</t>
  </si>
  <si>
    <t>Termo de Ajustamento de Conduta para o empreendimento - "Execução das obras de implantação do sistema de esgotamento sanitário da região dos lagos, RA XXVIII - Itapoã e RA VII - Paranoá, compreendendo os condomínios Entre Lagos, Novo Horizonte e La Fonte, no DF"</t>
  </si>
  <si>
    <t>Aguardando envio de ofício da direção.</t>
  </si>
  <si>
    <t>01551.000154/2017-84</t>
  </si>
  <si>
    <t>Orientação quanto a destinação dos bens arqueológicos oriundos do  Programa de Gestão do Patrimônio Arqueológico e Projeto de Educação Patrimonial na Área de Influência do empreendimento Jardins Genebra-Paranoá-Região Administrativa VII – DF</t>
  </si>
  <si>
    <t>Remetido á CONAC. As recomendações por parte deste Centro já foram dadas por meio do PARECER TÉCNICO nº 821/2020/ATEC-CNA/CNA/DEPAM de 08/05/2020 (1951043), cabendo ao Iphan-DF decidir quanto ao pleito.</t>
  </si>
  <si>
    <t>01450.002020/2020-31</t>
  </si>
  <si>
    <t xml:space="preserve"> Comercialização Ilegal de artefatos arqueológicos líticos no sítio eletrônico Mercado Livre </t>
  </si>
  <si>
    <t>Sem resposta da PF.</t>
  </si>
  <si>
    <t>00850.000010/2020-96</t>
  </si>
  <si>
    <t>Demanda da CONAC.</t>
  </si>
  <si>
    <t>Danos causados ao sítio Jangada II por meio da Notificação de Não Cumprimento de Condicionantes - Parque Eólico Potiguar (Processo IPHAN n° 01421.000592/2015-66) e Parque Eólico Jangada (Processo IPHAN n° 01421.000582/2015-21) de lavra da arqueóloga Elaine Silva</t>
  </si>
  <si>
    <t>Demanda encaminhada à CONAC.</t>
  </si>
  <si>
    <t>00850.000255/2019-80</t>
  </si>
  <si>
    <t>TAC para instalação do Centro de Pesquisas da Pré-História - CPPH da UERN</t>
  </si>
  <si>
    <t>01450.001964/2020-91</t>
  </si>
  <si>
    <t>Publicações previstas para serem impressas por meio do contrato de gráfica do Iphan</t>
  </si>
  <si>
    <t>72031.008250/2020-93</t>
  </si>
  <si>
    <t>Cartilha Parlamentar 2020/2021 com sugestões de ações e de programas orçamentários aptos a receberem recursos oriundos de emendas parlamentares</t>
  </si>
  <si>
    <t>01450.002021/2020-86</t>
  </si>
  <si>
    <t>Anúncio de sítio arqueológico no sítio eletrônico OLX</t>
  </si>
  <si>
    <t xml:space="preserve">Sem resposta da OLX. </t>
  </si>
  <si>
    <t>Termo de cessão de uso de bens arqueológicos a ser firmado entre IPHAN e a Sra. Elizabeth Lemos Gontijo</t>
  </si>
  <si>
    <t>Devolvido pela PRESI para complementação</t>
  </si>
  <si>
    <t>Movimentação de Bens Arqueológicos em Território Nacional - Exposição no CCBB/ RJ (Acervo recuperado do Museu Nacional)</t>
  </si>
  <si>
    <t>Ciência no documento em 08/09/2020</t>
  </si>
  <si>
    <t>01450.002016/2020-73</t>
  </si>
  <si>
    <t>Entrega de material arqueológico oriundo do estado do Rio Grande do Norte em instituição de São Paulo. Câmara Cascudo</t>
  </si>
  <si>
    <t>01450.001159/2019-24</t>
  </si>
  <si>
    <t xml:space="preserve">Repatriamento de acervo arqueológico </t>
  </si>
  <si>
    <t>Inquérito Civil - 1.15.000.002629/2018-43 - referente à solicitação do Grupo Indígena Anacé - FUNAI/CR II - NE de repatriação de bens arqueológicos resgatados durante as instalações do CIPP (Complexo Industrial e Portuário do Pecém) - CE</t>
  </si>
  <si>
    <t>Para CONAC; Ciência Ana: documento 2514330 (Despacho 134) - 15/03</t>
  </si>
  <si>
    <t>00850.000039/2017-72</t>
  </si>
  <si>
    <t>Ação civil pública - 0800572-59.2017.4.05.8500 MPF para garantir a proteção dos bens arqueológicos encontrados no Estado de Sergipe - Xingó</t>
  </si>
  <si>
    <t>Trata-se de ação civil pública - 0800572-59.2017.4.05.8500 ajuizada pelo Ministério Público Federal emface desta autarquia e da Companhia de Desenvolvimento dos Vales do São Francisco e do Parnaíba - CONDEVASF,com o propósito de garantir a proteção dos bens arqueológicos integrantes do patrimônio ambiental cultural brasileiro,encontrados no Estado de Sergipe, especialmente nos municípios de Canindé do São Francisco, Poço Redondo, Porto daFolha, Monte Alegre e Nossa Senhora da Glória, mediante tutela judicial que garanta a efetiva transferência dos bensencontrados. atualmente localizados na Universidade Estadual da Bahia. campus de Paulo Afonso, para uma instituiçãosergipana, visando viabilizar a pesquisa, a permanência dos bens culturais em seu local de origem e o contato dapopulação sergipana com seu patrimônio cultural.</t>
  </si>
  <si>
    <t>Nova manifestação da Cosol em 27/04/2021</t>
  </si>
  <si>
    <t>01450.002458/2020-10</t>
  </si>
  <si>
    <t>01490.000066/2006-91</t>
  </si>
  <si>
    <t>Análise do Projeto de Exposição Casa dos Matacões Patrimônio e Memória de Balbina</t>
  </si>
  <si>
    <t>01450.001955/2020-09</t>
  </si>
  <si>
    <t>UNESCO. COVID-19. Fundo de Urgência para o Patrimônio. Pesquisa preliminar.</t>
  </si>
  <si>
    <t>72031.008327/2020-25</t>
  </si>
  <si>
    <t>Ofício SECULT - Combate ao tráfico ilícito de bens culturais</t>
  </si>
  <si>
    <t>Solicita Informação referente ao material arqueológico oriundo de projetos de pesquisas arqueológicas desenvolvidas no estado de PE</t>
  </si>
  <si>
    <t>Apenas para conhecimento. Nesse sentido, solicito que, no prazo de 30 (trinta) dias, seja apresentado ao Iphan o Termo de Recebimento de Coleções Arqueológicas emitido pela Instituição atestando o recebimento do material ou, que se apresente justificativa fundamentada para o demasiado prazo transcorrido desde a finalização das pesquisas e a efetivação da entrega do material, bem como as providências que estão sendo tomadas para que a transferência seja executada.</t>
  </si>
  <si>
    <t>Fragmentos de faianças portuguesas e inglesas encontrados na Praia de Jurujuba, Niterói -RJ​</t>
  </si>
  <si>
    <t>01450.004687/2018-54</t>
  </si>
  <si>
    <t>Exploração e remoção de coisas e bens submersos , sob o domínio da União, remanescentes do naufrágio atribuído à Nau Santa Rosa</t>
  </si>
  <si>
    <t>Sem ofício da direção. Nau santa rosa.</t>
  </si>
  <si>
    <t>Encaminhado para manifestação da procuradoria. Despacho PROFER 1684021</t>
  </si>
  <si>
    <t>01450.002567/2020-37</t>
  </si>
  <si>
    <t>Formulário de demanda editorial - Caderno de Diretrizes</t>
  </si>
  <si>
    <t>01450.000927/2020-66</t>
  </si>
  <si>
    <t>Processo de produção editorial do Vade Mecum do Patrimônio Cultural.</t>
  </si>
  <si>
    <t xml:space="preserve">Em ofício 1998581 foi  designado  o servidor Paulo Victor Maracaipes da Silva como representante. </t>
  </si>
  <si>
    <t>01514.000490/2020-79</t>
  </si>
  <si>
    <t>01510.000291/2020-09</t>
  </si>
  <si>
    <t>Remessa de material arqueológico para análise no exterior, Projeto acadêmico “Dieta de populações sambaquieiras a partir de assinaturas isotópicas de Zinco” (MAE/USP).</t>
  </si>
  <si>
    <t>01551.000036/2020-71</t>
  </si>
  <si>
    <t>Solicitação de Movimentação de Bens Arqueológicos no País – ref. 118 fragmentos ósseos oriundo do projeto “Dinâmicas Culturais e Processos Ocupacionais na Região Centro Sul do Brasil Bioarqueologia: Novas perspectivas a partir das coleções osteológicas do sítio VAU l no município de Sta. Mana Vitória-BA”.</t>
  </si>
  <si>
    <t>1729857 Por se tratar de pesquisa antiga, possivelmente não autorizada pelo Iphan, que já vem por anos compondo o acervo de determinada Instituição, sendo preferível que a solicitação de restituição seja feita por alguma Instituição da Bahia, caso identifique disponibilidade e interesse, ao invés de ser recomendada pelo Iphan.</t>
  </si>
  <si>
    <t>01500.003478/2018-51</t>
  </si>
  <si>
    <t xml:space="preserve">  </t>
  </si>
  <si>
    <t>01450.007287/2009-18</t>
  </si>
  <si>
    <t>Atualização sobre o empreendimenro LT 500 Kv Quixadá-Açu 3 e Subestações, localizado nos estados de Ceará e Rio Grande do Norte.</t>
  </si>
  <si>
    <t>Ciência. Falta enviar termo de recebimento de coleções arqueológicas, não enviado ainda devido à Pandemia COVID-19</t>
  </si>
  <si>
    <t>Solicitação de acesso à informação do e-SIC. Tráfico Ilícito de Bens Arqueológicos na Amazônia Brasileira</t>
  </si>
  <si>
    <t>01500.000883/2020-31</t>
  </si>
  <si>
    <t>Providências quanto a leilão de possíveis peças arqueológicas realizado no Rio de Janeiro/RJ</t>
  </si>
  <si>
    <t>01514.002291/2013-76</t>
  </si>
  <si>
    <t>Manifestação em relação ao item 01 da Nota Técnica nº 3/2020/COTEC IPHAN-MG/IPHAN-MG</t>
  </si>
  <si>
    <t>01450.003591/2018-79</t>
  </si>
  <si>
    <t>Urnas Marajoara - Fichas Catalográficas - INBMI Presidência da República</t>
  </si>
  <si>
    <t>Ofício enviado à SEDF solicitando acesso ao inventário das peças.</t>
  </si>
  <si>
    <t>Informações sobre material arqueológico depositado na sede do IPHAN-RJ.</t>
  </si>
  <si>
    <t>01450.004235/2015-20</t>
  </si>
  <si>
    <t>01402.000184/2020-08</t>
  </si>
  <si>
    <t>Atualização CNIGP - Museu Dom Avelar Brandão Vilela - Fundação Cultural Cristo Rei</t>
  </si>
  <si>
    <t>Ao cumprimentá-la cordialmente, em atenção ao Ofício 435 (1992330), informo que a situação do Museu Dom Avelar Brandão Vilela - Fundação Cultural Cristo Rei no CNIGP é "Apta a endossar pequenos volumes de acervos", desde 05/03/2020.</t>
  </si>
  <si>
    <t>00427.052295/2018-26</t>
  </si>
  <si>
    <t>Análise do Plano de Trabalho apresentado pela Fundação Museu do Homem Americano (Fumdham), juntado ao processo judicial nº 0000302-84.2017.4.01.4004</t>
  </si>
  <si>
    <t>Ação Judicial: (Piauí).</t>
  </si>
  <si>
    <t>01504.000312/2019-23</t>
  </si>
  <si>
    <t> Contrato nº 07/2019 - Conservação, restauração, adequação e adaptação arquitetônica do sobrado à rua Jackson de Figueiredo nº 156 em Laranjeiras/SE</t>
  </si>
  <si>
    <t>CONSERVAÇÃO DE BEM MATERIAL IMÓVEL: (Laranjeiras).</t>
  </si>
  <si>
    <t>01508.000344/2020-22</t>
  </si>
  <si>
    <t>Autorização de remessa de material arqueológico para análise no exterior – Projeto Tradition (Long-term coastal adaptation, food security and poverty alleviation in Latin America)</t>
  </si>
  <si>
    <t>Solicitação / Prestação de Informações Diversas (apenas para demandas fora do SIC): (remessa).</t>
  </si>
  <si>
    <t>72031.002122/2020-36</t>
  </si>
  <si>
    <t>Disponibilização de "Peticionamento Eletrônico" no âmbito do sistema SEI/MTur</t>
  </si>
  <si>
    <t>Solicitação / Prestação de Informações Diversas (apenas para demandas fora do SIC): (peticionamento eletrônico MTur).</t>
  </si>
  <si>
    <t>Movimentação de Bens Arqueológicos em Território Nacional - Exposição  “Santo Antônio de Sá – Primeira Vila do Recôncavo da Guanabara”​</t>
  </si>
  <si>
    <t>PESQUISA ARQUEOLÓGICA: AUTORIZAÇÃO, PERMISSÃO, ANÁLISE E FISCALIZAÇÃO DE PROJETOS: (dei ciência).</t>
  </si>
  <si>
    <t>Museu de História Natural da Universidade Federal de Alagoas - Ofício 2118 (2022023)</t>
  </si>
  <si>
    <t>FISCALIZAÇÃO EM BEM MÓVEL OU INTEGRADO - coleção, artefato ou acervo: (reiterar ufal).</t>
  </si>
  <si>
    <t>Processo de licenciamento ambiental da Ferrovia Norte Sul, trecho compreendido entre Porto Nacional/TO e Estrela d’Oeste/SP</t>
  </si>
  <si>
    <t>LICENCIAMENTO AMBIENTAL – Portaria IPHAN n° 230/02: (FNS - colocar n atabela da cosol: 2020652; 2103322 e 2105374).</t>
  </si>
  <si>
    <t>01514.000828/2020-92</t>
  </si>
  <si>
    <t>Providências quanto a ocorrência de incêndio no acervo arqueológico do Museu de História Natural e Jardim Botânico da Universidade Federal de Minas Gerais (MHNJB/UFMG)</t>
  </si>
  <si>
    <t>FISCALIZAÇÃO: (MHNJB).</t>
  </si>
  <si>
    <t>Obras emergenciais no Real Forte Príncipe da Beira - questionamentos da empresa contratada quanto a serviços de arqueologia</t>
  </si>
  <si>
    <t>CONSERVAÇÃO DE BEM MATERIAL IMÓVEL: (RFPB).</t>
  </si>
  <si>
    <t>01402.001185/2013-32</t>
  </si>
  <si>
    <t>Elaboração de minuta de Termo de Ajustamento de Conduta - LT 230 KV SE Gilbués/SE Bom Jesus/SE Eliseu Martins</t>
  </si>
  <si>
    <t>LICENCIAMENTO AMBIENTAL – Portaria IPHAN n° 230/02: (TAC Gilbués).</t>
  </si>
  <si>
    <t>01512.000315/2020-00</t>
  </si>
  <si>
    <t>Termo de Responsabilidade e Minuta Declaração de Endosso para o Programa de Acompanhamento Arqueológico de Obras de Requalificação no município de São Miguel das Missões, entorno da Área do Sítio Arqueológico da Antiga Redução de São Miguel Arcanjo”</t>
  </si>
  <si>
    <t>CONSERVAÇÃO DE SÍTIO ARQUEOLÓGICO: ().</t>
  </si>
  <si>
    <t>01510.000445/2020-54</t>
  </si>
  <si>
    <t>Movimentação de bem arqueológico dentro de território nacional para análise não destrutiva no âmbito do projeto “Territorialidades Ameríndias no Alto Vale do Itajaí: um olhar a partir da Arqueologia, Ecologia e Paleontologia”​</t>
  </si>
  <si>
    <t>PESQUISA ARQUEOLÓGICA: AUTORIZAÇÃO, PERMISSÃO, ANÁLISE E FISCALIZAÇÃO DE PROJETOS: (mov ufsc).</t>
  </si>
  <si>
    <t>01500.004133/2016-52</t>
  </si>
  <si>
    <t>Conservação do acervo arqueológico de responsabilidade do Laboratório Aberto de Arqueologia Urbana - LAAU</t>
  </si>
  <si>
    <t>PESQUISA ARQUEOLÓGICA: AUTORIZAÇÃO, PERMISSÃO, ANÁLISE E FISCALIZAÇÃO DE PROJETOS: (LAAU).</t>
  </si>
  <si>
    <t>01402.000212/2020-89</t>
  </si>
  <si>
    <t>Direcionamento sobre procedimentos a serem implementados visando o retorno seguro da visitação no Parque Nacional Serra da Capivara</t>
  </si>
  <si>
    <t>CONSERVAÇÃO DE SÍTIO ARQUEOLÓGICO: (vis covid).</t>
  </si>
  <si>
    <t>Mudança de responsabilidade quanto ao acervo proveniente dos Sítios Arqueológicos do Cumbe (Aracati, CE)</t>
  </si>
  <si>
    <t>FISCALIZAÇÃO EM BEM ARQUEOLÓGICO: (cumbe).</t>
  </si>
  <si>
    <t>01496.000220/2020-23</t>
  </si>
  <si>
    <t>Solicitação de  Movimentação de Bens Arqueológicos do Museu Tertuliano de Melo, Ibaretama-CE</t>
  </si>
  <si>
    <t>PESQUISA ARQUEOLÓGICA: AUTORIZAÇÃO, PERMISSÃO, ANÁLISE E FISCALIZAÇÃO DE PROJETOS: (mov).</t>
  </si>
  <si>
    <t>Leilão de Peças Arqueológicas no Rio de Janeiro</t>
  </si>
  <si>
    <t>01500.000966/2020-21</t>
  </si>
  <si>
    <t>Denúncia de comércio de peças supostamente arqueológicas em Leilão</t>
  </si>
  <si>
    <t>leilão peças internacionais / Colômbia -- despachado sem manifestação</t>
  </si>
  <si>
    <t>01402.000109/2020-39</t>
  </si>
  <si>
    <t>Minuta do Projeto Básico (2215939) - Atualização e modernização da Exposição do Museu do Homem Americano</t>
  </si>
  <si>
    <t>atec fran</t>
  </si>
  <si>
    <t>01510.000630/2020-49</t>
  </si>
  <si>
    <t>Achados arqueológicos na área da Escola Praia do Riso, localizada no bairro Coqueiros, no município de Florianópolis/SC</t>
  </si>
  <si>
    <t>atec achados SC -- inicialmente atribuído para Renato, redistribuído para Ludi; Direção diverge do parecer</t>
  </si>
  <si>
    <t>01508.000595/2018-92</t>
  </si>
  <si>
    <t>Solicitação de Movimentação de Bens Arqueológicos em Território Nacional - Projeto de Gestão de Acervos arqueológicos em museus dos municípios abrangidos pela Linha de Transmissão de Curitiba-Bateias, Estado do Paraná. Programa 2 – Fase 4 (execução de necessidades)</t>
  </si>
  <si>
    <t>direção remessa mat</t>
  </si>
  <si>
    <t>Entrega de material arqueológico oriundo do estado do Rio Grande do Norte em instituição de São Paulo</t>
  </si>
  <si>
    <t>Origem mat RN / desp ATEC -- inicialmente atribuído para Francini - redistribuído / ana.leal Ciência no documento 2589437 (Ofício 233) 07/04/2021</t>
  </si>
  <si>
    <t>01400.005057/2019-73</t>
  </si>
  <si>
    <t>Indicação de projetos para o Fundo Nacional da Cultura (FNC)</t>
  </si>
  <si>
    <t>FNC</t>
  </si>
  <si>
    <t>UFMA atec (prior), Erik, devolvido</t>
  </si>
  <si>
    <t>01419.000061/2020-80</t>
  </si>
  <si>
    <t>Reunião de esclarecimento de dúvidas junto ao CNA/CNL/COSOL/COPEL</t>
  </si>
  <si>
    <t>arquivado - Reunião de esclarecimento de dúvidas junto ao CNA/CNL/COSOL/COPEL</t>
  </si>
  <si>
    <t>01500.001482/2020-07</t>
  </si>
  <si>
    <t>Peça em leilão com proveniência possivelmente arqueológica da Ilha de Páscoa/Chile</t>
  </si>
  <si>
    <t>leilão peças internacionais / Chile</t>
  </si>
  <si>
    <t>01450.001189/2020-74</t>
  </si>
  <si>
    <t>GT implantação de Centros de Interpretação em sítios reconhecidos como Patrimônio Mundial</t>
  </si>
  <si>
    <t>Indicação de Ana para participar do GT e Thiago como suplente –email Ana e concluído na unidade</t>
  </si>
  <si>
    <t xml:space="preserve">01510.000765/2020-12 </t>
  </si>
  <si>
    <t>Solicitação de Remessa de Material Arqueológico para Análise no Exterior - “Territorialidades Ameríndias no Alto Vale do Itajaí: um olhar a partir da Arqueologia, da Ecologia e da Paleontologia”</t>
  </si>
  <si>
    <t>72031.012815/2020-37</t>
  </si>
  <si>
    <t>7º Encontro Brasileiro das Cidades Históricas Turísticas e Patrimônio Mundial - Turismo, Patrimônio e Sustentabilidade: Caminhos para o Futuro</t>
  </si>
  <si>
    <t>ciência, email Ana e arquivado</t>
  </si>
  <si>
    <t>01551.000104/2020-01</t>
  </si>
  <si>
    <t>Lançamento do livro "Ceilândia, minha quebrada é maior que o mundo"​</t>
  </si>
  <si>
    <t>ciência, email Ana, email CNA e arquivado</t>
  </si>
  <si>
    <t>cna n despachou</t>
  </si>
  <si>
    <t>GO, SP</t>
  </si>
  <si>
    <t>Análise do 11º Relatório Trimestral UHE Jirau</t>
  </si>
  <si>
    <t>Análise do 13º Relatório Trimestral UHE Jirau</t>
  </si>
  <si>
    <t>01450.002960/2020-21</t>
  </si>
  <si>
    <t>Plano de Conservação - Forte Coimbra-MS</t>
  </si>
  <si>
    <t>2315817 e 2316871</t>
  </si>
  <si>
    <t>por e-mail</t>
  </si>
  <si>
    <t>ver c copel p resolver pendencias</t>
  </si>
  <si>
    <t>01450.002962/2020-10</t>
  </si>
  <si>
    <t>Plano de Conservação - São Marcelo - BA</t>
  </si>
  <si>
    <t>2316977 e 2319141</t>
  </si>
  <si>
    <t>01450.000576/2020-93</t>
  </si>
  <si>
    <t>Cerimônia de entrega da 8ª edição do Prêmio Luiz de Castro Faria - Prêmio LCF 2020</t>
  </si>
  <si>
    <t>Encaminhado para a CONAC</t>
  </si>
  <si>
    <t>01510.000612/2020-67</t>
  </si>
  <si>
    <t>Solicitação de autorização para remessa - material de guilherme tiburtius</t>
  </si>
  <si>
    <t>01502.001428/2018-19</t>
  </si>
  <si>
    <t>Análise do Programa de Gestão do Patrimônio Arqueológico para as obras do Terminal Náutico de Cachoeira/BA</t>
  </si>
  <si>
    <t>Direção n se poscionou</t>
  </si>
  <si>
    <t>01450.005131/2019-66</t>
  </si>
  <si>
    <t>Alerta sobre suposta apreensão, pelas autoridades alfandegárias brasileiras, de bem cultural "cabeça do Deus ZEUS", pertencente ao Governo da Turquia</t>
  </si>
  <si>
    <t>Tipo: Relações Internacionais: Cooperação Internacional / Anotações: cabeça d ezeus</t>
  </si>
  <si>
    <t>01512.000518/2020-98</t>
  </si>
  <si>
    <t>Denúncia de venda de material arqueológico pelo Facebook e de dano à sítio arqueológico por detectoristas no RS</t>
  </si>
  <si>
    <t>Tipo: Solicitação / Prestação de Informações Diversas (apenas para demandas fora do SIC) / Anotações: TI no RS</t>
  </si>
  <si>
    <t>Patrimônio Arqueológico do Município de Lagoa Santa - Repatriação de eventuais fósseis  encaminhados ilegalmente à Dinamarca pelo naturalista dinamarquês Peter Wilhelm Lund. Ref.: Inquérito Civil nº 1.22.000.002291/2017-12</t>
  </si>
  <si>
    <t>Tipo: Inquérito Civil Público - Ministério Público / Anotações: peter lund</t>
  </si>
  <si>
    <t>Movimentação de Acervo arqueológico da Oficina Escola para o Laboratório de Arqueologia e Paleontologia da UEPB - LABAP/UEPB</t>
  </si>
  <si>
    <t>Tipo: FISCALIZAÇÃO EM BEM ARQUEOLÓGICO / Anotações: mov - of escola</t>
  </si>
  <si>
    <t>Solicitação de Movimentação de Bens Arqueológicos em Território Nacional - Fundação Casa de José Américo (FCJA) para o Laboratório de Arqueologia e Paleontologia da Universidade Estadual da Paraíba (LABAP/UEPB)</t>
  </si>
  <si>
    <t>Tipo: FISCALIZAÇÃO EM BEM ARQUEOLÓGICO / Anotações: Mov Paraíba</t>
  </si>
  <si>
    <t>01514.000959/2018-55</t>
  </si>
  <si>
    <t>Demanda de Amostragem óssea de acervos no Brasil para análise de DNA antigo</t>
  </si>
  <si>
    <t>"retorno de alguns bens  previstos para o segundo semestre de 2023" (2380520)</t>
  </si>
  <si>
    <t>Tipo: IDENTIFICAÇÃO DE BEM NATURAL / Anotações: Remessa luiz souza</t>
  </si>
  <si>
    <t>Reiteração do Ofício nº 329/2018/IPHAN-MS-IPHAN(0908735) - Diagnóstico, Prospecção e Resgate Arqueológico - LT 138 kV PCH Alto Sucuriu / Buriti - SE Paraíso (01401.000098/2005-68)</t>
  </si>
  <si>
    <t>Tipo: PESQUISA ARQUEOLÓGICA: AUTORIZAÇÃO, PERMISSÃO, ANÁLISE E FISCALIZAÇÃO DE PROJETOS / Anotações: Muarq-UFMS</t>
  </si>
  <si>
    <t>72020.001843/2020-58</t>
  </si>
  <si>
    <t>Resposta ao Ofício Nº 59/2020/SIC-IPHAN/GAB PRESI/PRESI-IPHAN - ref. Solicitação de acesso à informação do e-SIC</t>
  </si>
  <si>
    <t>Tipo: Sistema Eletrônico do Serviço de Informações ao Cidadão - e-SIC / Anotações: SIC</t>
  </si>
  <si>
    <t>01512.000594/2020-01</t>
  </si>
  <si>
    <t>Autorização para remessa de material arqueológico para análise no exterior, oriundo do projeto “Arqueologia e História Indígena do Pampa:  estudo das populações pré-coloniais na bacia hidrográfica da Laguna dos Patos e Lagoa Mirim”</t>
  </si>
  <si>
    <t>Tipo: SAÍDA PARA O EXTERIOR DE ACERVO ARQUEOLÓGICO - Saída do País / Anotações: remessa pelotas</t>
  </si>
  <si>
    <t>01498.001116/2016-50</t>
  </si>
  <si>
    <t>Transferência de bens arqueológicos - Sede da SE-Iphan-PE</t>
  </si>
  <si>
    <t>Tipo: Inventário e Tratamento Técnico de Acervo Bibliográfico (catalogação, indexação, registro, etc) / Anotações: forte orange</t>
  </si>
  <si>
    <t>Termo de Ajustamento de Conduta a ser celebrado entre Iphan e a empresa Norte Brasil Transmissora de Energia S.A. - LT 600 kV Porto Velho / RO - Araraquara / SP N2</t>
  </si>
  <si>
    <t>Tipo: LICENCIAMENTO AMBIENTAL – Portaria IPHAN n° 230/02 / Anotações: TAC Unir</t>
  </si>
  <si>
    <t>01508.000976/2012-86</t>
  </si>
  <si>
    <t>Transferência de acervo arqueológico proveniente das áreas de influência da UHE Baixo Iguaçu</t>
  </si>
  <si>
    <t>Tipo: LICENCIAMENTO AMBIENTAL – Portaria IPHAN n° 230/02 / Anotações: mov valdir</t>
  </si>
  <si>
    <t>Resposta ao Ofício n° 3326/2020/CNL/GAB PRESI/PRESI-IPHAN e consulta sobre IGPs aptas a receberem os acervos arqueológicos nos estados de MT e GO</t>
  </si>
  <si>
    <t>2168216, 2171527</t>
  </si>
  <si>
    <t>Tipo: LICENCIAMENTO AMBIENTAL – Portaria IPHAN n° 230/02 / Anotações: LT 500 KV Cuiabá - Ribeirãozinho e LT 500 KV Ribeirãozinho - Rio Verde Norte (MT/GO)</t>
  </si>
  <si>
    <t>01450.003087/2020-93</t>
  </si>
  <si>
    <t>Análise do Relatório do Produto 2: Avaliação das Condições de Conservação, do Plano de Conservação do Forte de Nossa Senhora de Monte Serrat, município de Salvador, estado da Bahia</t>
  </si>
  <si>
    <t>Tipo: PESQUISA ARQUEOLÓGICA: AUTORIZAÇÃO, PERMISSÃO, ANÁLISE E FISCALIZAÇÃO DE PROJETOS / Anotações: monte serrat / Analisado na COPEL</t>
  </si>
  <si>
    <t>Análise do projeto de um museu na cidade de Pimenta Bueno/RO</t>
  </si>
  <si>
    <t>Tipo: CONSERVAÇÃO DE ACERVOS E COLEÇÕES DOCUMENTAIS E MUSEOLÓGICOS / Anotações: Pimenta Bueno/RO</t>
  </si>
  <si>
    <t>01450.000007/2020-48</t>
  </si>
  <si>
    <t>Coleção Arqueológica Particular descoberta no âmbito das Obras de Duplicação e Regularização da Rodovia Federal BR-364 MT/RO, Estados de Mato Grosso e Rondônia</t>
  </si>
  <si>
    <t>Tipo: CONSERVAÇÃO DE BEM MATERIAL MÓVEL / Anotações: coleção privada</t>
  </si>
  <si>
    <t>01500.002957/2020-74</t>
  </si>
  <si>
    <t>Leilão ocorrido no Rio de Janeiro envolvendo suposto bem arqueológico de origem colombiana</t>
  </si>
  <si>
    <t>Devolvido - tráfico / leilão (demanda CONAC)</t>
  </si>
  <si>
    <t>01402.000318/2020-82</t>
  </si>
  <si>
    <t xml:space="preserve">denúncias de degradação das estruturadas do sítio Toca dos Pilões - Sítio do Mocó – PI </t>
  </si>
  <si>
    <t>01450.000001/2021-51</t>
  </si>
  <si>
    <t>Revisão dos atos normativos relativos ao Patrimônio Arqueológico - Port. Iphan 195 e 197</t>
  </si>
  <si>
    <t>Criado o GT para tratar da Portaria: Paulo, Thiago, Fran, Raquel e Ludi. Primeira reunião em 05/01/2021</t>
  </si>
  <si>
    <t>pendência: informações quanto ao estágio de execução do Plano de Engenharia Anti-incêndio, conforme solicitado no ofício Nº 4187/2020/CNA/DEPAM-IPHAN (2362102)</t>
  </si>
  <si>
    <t>01551.000210/2020-86</t>
  </si>
  <si>
    <t>Construção de espaço museográfico para a Reserva Caramuru-Paraguaçu, Estado da Bahia</t>
  </si>
  <si>
    <t>Proc. 01551.000210/2020-86. Referencias: 01502.002505/2012-62, 01450.011487/2016-96, 01502.001090/2017-14, 01450.900813/2017-12, 01502.003034/2012-18 e 01502.001045/2020-65</t>
  </si>
  <si>
    <t>72031.011014/2020-54</t>
  </si>
  <si>
    <t>Notícia sobre Instrução Normativa 96/2020 (SEI nº 0681825), publicada no Diário Oficial da União em 5/10/2020, Seção 1, folhas nº 34 e 35, que "Altera a Instrução Normativa nº 6, de 12 de agosto de 2019, que regulamenta o Decreto nº 9.764, de 11 de abril de 2019, que dispõe sobre o recebimento de doações de bens móveis e de serviços, sem ônus ou encargos, de pessoas (...)”</t>
  </si>
  <si>
    <t>Email Ana, Raquel, Ludi, Fran -Arquivado</t>
  </si>
  <si>
    <t xml:space="preserve">72031.000041/2021-82 </t>
  </si>
  <si>
    <t>Decreto nº 10.594 (2408161), que "prorroga, de ofício, a vigência de convênios, contratos de repasse, termos de fomento, termos de colaboração, termos de parceria, termos de compromisso e outros instrumentos congêneres, celebrados pelos órgãos e entidades da administração pública federal para transferências de recursos da União"</t>
  </si>
  <si>
    <t xml:space="preserve">72031.000027/2021-89 </t>
  </si>
  <si>
    <t>Ofício Circular nº 2/2021/SECULT/GAB/SECULT (2408102), que divulga "os dias de feriados nacionais e estabelecidos os dias de ponto facultativo no ano de 2021, para cumprimento pelos órgãos e entidades da Administração Pública federal direta, autárquica e fundacional do Poder Executivo, sem prejuízo da prestação dos serviços considerados essenciais"</t>
  </si>
  <si>
    <t>Email Ana, Raquel, Ludi, Fran -Arquivado // Trata de férias e ponto facultativo - federal 2021</t>
  </si>
  <si>
    <t xml:space="preserve">72031.015035/2020-49 </t>
  </si>
  <si>
    <t>Ofício Circular nº 20/2020/OSCIP-OE/GAB-CGJUS/DPJUS/SENAJUS/MJ (2410918), que informa a relação das entidades que tiveram a perda ou cancelamento da qualificação como Organizações da Sociedade Civil de Interesse Público – OSCIP, nos meses de julho a novembro de 2020</t>
  </si>
  <si>
    <t>01450.003237/2020-69</t>
  </si>
  <si>
    <t>Resposta ao questionário da AGU - PLANOS, PROGRAMAS E PROJETOS DE TRABALHO</t>
  </si>
  <si>
    <t>Email para técnicas. (...) "solicito o Vosso obsequioso apoio na divulgação e sensibilização intema junto aos gestoresc demais colaboradores dessa Instituição para quc respondam o questionário disponibilizado no endereço eletrõnico .... cujo tempo de resposta estimado é de 3 (três)minutos"</t>
  </si>
  <si>
    <t>01450002581/2020-31</t>
  </si>
  <si>
    <t>Fundo Nacional de Direitos Difusos - FNDD - Forte Príncipe da Beira / RO</t>
  </si>
  <si>
    <t>Não tramitou na COSOL; além de conservação o projeto também envolve socialização do patrimônio arqueológico</t>
  </si>
  <si>
    <t>01512.003948/2016-85</t>
  </si>
  <si>
    <t>Pesquisas Arqueológicas sem autorização - Sr. Paulo Roberto Martin e o Instituto Nacional de Pesquisas Espaciais - INPE</t>
  </si>
  <si>
    <t>Apenas para ciência / Arquivado ---&gt; em caso de resposta verificar onde o material está armazenado, se está em IGP do CNIGP</t>
  </si>
  <si>
    <t>01425.000574/2013-82</t>
  </si>
  <si>
    <t>Elaboração de minuta de Termo de Ajustamento de Conduta - UHE Sinop</t>
  </si>
  <si>
    <t>01450.002652/2020-03</t>
  </si>
  <si>
    <t>Orientação Administrativa acerca da Prestação de Contas de Termos de Colaboração e de Fomento</t>
  </si>
  <si>
    <t>Email (Ana) Raquel, Ludi, Fran -Arquivado</t>
  </si>
  <si>
    <t>72031.000061/2021-53</t>
  </si>
  <si>
    <t>Portaria nº 3.108, de 31 de dezembro de 2020, do Gabinete do Ministro, da Controladoria-Geral da União ... que dispõe sobre critérios e procedimentos para nomeação, designação, exoneração, dispensa, permanência e recondução ao cargo ou função comissionada de titular de unidade correcional no âmbito do Sistema de Correição do Poder Executivo Federal - SisCor</t>
  </si>
  <si>
    <t>72031.000285/2021-65</t>
  </si>
  <si>
    <t>Portaria nº 637, de 6 de janeiro de 2021, e Instrução Normativa nº 3, de 7 de janeiro de 2021, da Secretaria do Tesouro Nacional, da Secretaria Especial da Fazenda, do Ministério da Economia ... Institui o Sistema de Informações sobre Requisitos Fiscais - Cauc e Disciplina a captação de dados em cadastro de adimplência ou sistemas de informações financeiras, contábeis e fiscais, geridos pelos órgãos e entidades da União</t>
  </si>
  <si>
    <t>72031.000055/2021-04</t>
  </si>
  <si>
    <t>Portaria ME nº 433, de 31 de dezembro de 2020, do Gabinete do Ministro, do Ministério da Economia; e da Lei nº 14.116, de 31 de dezembro de 2020 ... Estabelece hipóteses adicionais de impedimentos de ordem técnica ou legal para execução de programações orçamentárias primárias discricionárias no exercício de 2020",</t>
  </si>
  <si>
    <t>01506.000039/2021-31</t>
  </si>
  <si>
    <t>Análise da Solicitação de Remessa de Material Arqueológico para Análise no Exterior</t>
  </si>
  <si>
    <t>01496.000021/2009-18</t>
  </si>
  <si>
    <t>Resposta ao Ofício Nº 177/2021/CNA/DEPAM-IPHAN</t>
  </si>
  <si>
    <t>Cancleado Depsacho 2439150 e redistribuído em 26/01 para Thiago</t>
  </si>
  <si>
    <t>72031.010162/2020-51</t>
  </si>
  <si>
    <t>Instrução Normativa SGD/ME nº 5, de 11 de janeiro de 2021, da Secretaria de Governo Digital , da Secretaria Especial de Desburocratrização, Gestão e Governo Digital , do Ministério da Economia</t>
  </si>
  <si>
    <t>Email Raquel, Ludi, Fran -Arquivado</t>
  </si>
  <si>
    <t>Análise sobre a notícia do interesse de doação de peça arqueológica de origem brasileira do Museu Barbier-Muller (Suíça) para o Museu Quai Brandly (França) no ano de 2005</t>
  </si>
  <si>
    <t>Encaminhado para CONAC; cf. 01450.000546/2001-14 (inquérito civil na Espanha); imagem peças - 0513682, p. 55</t>
  </si>
  <si>
    <t>01500.001883/2020-59</t>
  </si>
  <si>
    <t>Entrega da Coleção Arqueológica referente ao PAIPA Loteamento Reserva do Porto - Itaguaí/RJ</t>
  </si>
  <si>
    <t>Encaminhado para AREC</t>
  </si>
  <si>
    <t>01551.000005/2021-00</t>
  </si>
  <si>
    <t>Solicitação de movimentação de quatro urnas de cerâmica marajoara para o Museu Nacional da UFRJ</t>
  </si>
  <si>
    <t>Termo de cessão de uso de bens arqueológicos - Elizabeth Lemos Gontijo</t>
  </si>
  <si>
    <t>01510.000522/2020-76</t>
  </si>
  <si>
    <t>Solicitação de Movimentação de Bens Arqueológicos em Território Nacional - para Museu de Florianópolis</t>
  </si>
  <si>
    <t>01450.011132/2015-16</t>
  </si>
  <si>
    <t>Resposta ao Ofício n. 40/2017/CNA/DEPAM-lPHAN (SEI/IPHAN no 0083911) - Destinação Final do acervo arqueológico UHE Belo Monte e Casa de Memória de Altamira/PA</t>
  </si>
  <si>
    <t>Resposta ao Ofício Nº 268/2021/CNA/DEPAM-IPHAN - referente a entrega de acervo arqueológico ao Laboratório de Pesquisas Arqueológicas da UFMS</t>
  </si>
  <si>
    <t>01450.000328/2021-23</t>
  </si>
  <si>
    <t>Promoção, socialização e extroversão</t>
  </si>
  <si>
    <t>Promoção</t>
  </si>
  <si>
    <t>Prêmio LCF 2021</t>
  </si>
  <si>
    <t>processo criado na Cosol</t>
  </si>
  <si>
    <t>72031.000741/2021-77</t>
  </si>
  <si>
    <t>Lançamento da Plataforma "Participa+Brasil"</t>
  </si>
  <si>
    <t>01450.002130/2020-01</t>
  </si>
  <si>
    <t>Solicitação de apoio para dar continuidade às ações de recuperação física, qualificação dos espaços e organização do acervo do Museu Arqueológico do Rio Grande do Sul - MARSUL, localizado na RS 020 - Km 58, no município de Taquara-RS</t>
  </si>
  <si>
    <t>Entrega do Acervo Arqueológico do Programa de Gestão do Patrimônio Arqueológico, Histórico e Cultural da UHE Jirau para a Universidade Federal de Rondônia</t>
  </si>
  <si>
    <t>cf. 01410.000073/2009-89, licenciamento da Jirau</t>
  </si>
  <si>
    <t>01510.000059/2021-43</t>
  </si>
  <si>
    <t>Análise de solicitação de envio de amostras para análise no exterior projeto "Tradition da Universitat Autonoma de Barcelona (Espanha)"</t>
  </si>
  <si>
    <t>Monitoramento de Temperatura e Umidade das salas de Guarda Provisória do Acervo Arqueológico Armazenado na UHE Samuel - resp. Ofício nº 282/2018/CNA/DEPAM-IPHAN</t>
  </si>
  <si>
    <t>Redistribuído para Raquel em 03/03/2021</t>
  </si>
  <si>
    <t>01450.011225/2015-41</t>
  </si>
  <si>
    <t>Pedido de Transferência de Material Arqueológico para a Fundação Museu de História, Pesquisa e Arqueologia do Mar, Município de São Sebastião, Estado de São Paulo</t>
  </si>
  <si>
    <t>01410.000711/2013-48</t>
  </si>
  <si>
    <t>Minuta Termo de Ajustamento de Conduta (TAC) da LT 34,5 kv - Trecho de ligação entre PCH Taboca e Primavera</t>
  </si>
  <si>
    <t>06/04/2021 23:15, COSOL, ana.leal, Ciência no documento 2570100 (Despacho 184)</t>
  </si>
  <si>
    <t>01450.002678/2019-18</t>
  </si>
  <si>
    <t>Escavação/Detectorismo</t>
  </si>
  <si>
    <t>Possível destruição do patrimônio arqueológico pelo método de detectorismo - caso "Rodrigo Carlos Aleixo"</t>
  </si>
  <si>
    <t>Ciência Ana: Ciência no documento 2530894 - 15/03</t>
  </si>
  <si>
    <t>2659642 </t>
  </si>
  <si>
    <t>Encaminhado para CONAC</t>
  </si>
  <si>
    <t>01506.000010/2021-50</t>
  </si>
  <si>
    <t>Movimentação de bens arqueológicos móveis (empréstimo  do CASP/DPH ao Museu/ da Cidade de São Paulo para fins de exposição)</t>
  </si>
  <si>
    <t>Ofício 03/2021 - Arqueologia Brasil (2471735) - ref.  Relatório Final do "Programa de Monitoramento Arqueológico para a Área C da Usina Termoelétrica MPX, Município de São Gonçalo do Amarante/CE"</t>
  </si>
  <si>
    <t>Verificar atualização em 10/05/2021</t>
  </si>
  <si>
    <t>01450.000243/2021-45</t>
  </si>
  <si>
    <t>Denúncia sobre posse e retirada ilegal de bens arqueológicos</t>
  </si>
  <si>
    <t>arquivodao na unidade - despachado CNA em 09/02/2021; encaminhado apenas para conhecimento</t>
  </si>
  <si>
    <t>01490.000106/2004-33</t>
  </si>
  <si>
    <t>Destinação de TAC - UHE Balbina - Projeto SAUHEB, Município de Presidente Figueiredo/AM</t>
  </si>
  <si>
    <t>Para CONAC</t>
  </si>
  <si>
    <t>Resposta ao Ofício 1175 (2397188) - Transferência Artefatos arqueológicos ao Forte Orange - Itamaracá/PE</t>
  </si>
  <si>
    <t>cf. 2375277 - despacho Ana</t>
  </si>
  <si>
    <t>01450.902193/2017-56</t>
  </si>
  <si>
    <t>Comissão Interministerial Brasil 200 anos - Comemorações alusivas ao bicentenário da Independência do Brasil</t>
  </si>
  <si>
    <t>Arquivado na unidade - não há projetos nem tempo hábil para elaboração de trabalhos conforme solicitado - cf. 2475145 - of.circ. PRESI</t>
  </si>
  <si>
    <t>Atualização do Plano de Ação - Publicação de Caderno de Diretrizes para Conservação de Bens Arqueológicos Móveis​​​</t>
  </si>
  <si>
    <t>01512.000102/2021-51</t>
  </si>
  <si>
    <t>Achados fortuitos</t>
  </si>
  <si>
    <t>Vestígios de antiga embarcação naufragada localizados na praia em Mostardas/RS</t>
  </si>
  <si>
    <t>01492.000042/2007-01</t>
  </si>
  <si>
    <t>Ofício nº 15080/2021/CAAO/CGMAB/DPP/DNIT SEDE - BR-163/PA - Programa de Arqueologia Preventiva e Educação Patrimonial – complementações solicitadas</t>
  </si>
  <si>
    <t>01450.000535/2021-88</t>
  </si>
  <si>
    <t>Carta nº 002/2021 - ColetivoIphan / ref. Regulamentação do teletrabalho no Iphan</t>
  </si>
  <si>
    <t>01506.000026/2021-62</t>
  </si>
  <si>
    <t>Solicitação de autorização de remessa de material arqueológico para análise no exterior, relacionadas à pesquisa de doutorado "Uma Bioarqueologia da Infância: Apontamentos sobre a dieta infantil entre sambaquieiros através da análise de isótopos estáveis de δ15N e δ13C"</t>
  </si>
  <si>
    <t>01423.000070/2020-10</t>
  </si>
  <si>
    <t>Análise de pertinência para patrocínio para a publicação do livro "Amazônia: Geoglifos e Caminhos Pré-históricos"</t>
  </si>
  <si>
    <t>01450.007556/2010-71</t>
  </si>
  <si>
    <t>TAC ao DNIT em razão de irregularidades e impactos em bens arqueológicos durante as obras pavimentação da BR-135</t>
  </si>
  <si>
    <t>encaminhado para CONAC, outros documentos anexados após o primeiro parecer</t>
  </si>
  <si>
    <t>Solicitação de movimentação de quatro urnas de cerâmica marajoara</t>
  </si>
  <si>
    <t>01496.000064/2021-81</t>
  </si>
  <si>
    <t>Plano de Ação - Manifestação sobre a publicação da cartilha de “Arte Rupestre na Área leste de Sobral”</t>
  </si>
  <si>
    <t>01506.000320/2018-79</t>
  </si>
  <si>
    <t>Encaminha Processo de Arqueologia para  Homologação de Ficha de  Bem Móvel referente ao processo</t>
  </si>
  <si>
    <t>01450.000040/2021-59</t>
  </si>
  <si>
    <t>Revisão dos atos normativos relativos ao Patrimônio Arqueológico - Revisão Port. 07/1988</t>
  </si>
  <si>
    <t>Aana indicada como representante da Cosol no processo</t>
  </si>
  <si>
    <t>01508.000226/2018-08</t>
  </si>
  <si>
    <t>Solicitação De Remessa De Material Arqueológico Para Análise No Exterior - Programa de Gestão do Patrimônio Arqueológico – Linha de Transmissão 525 kV Ivaiporã – Ponta Grossa (C1) e Ivaiporã - Ponta Grossa (C2), municípios de Ariranha do Ivaí, Cândido de Abreu, Imbituva, Ipiranga, Ivaí, Manoel Ribas, Ponta Grossa, Prudentópolis, Reserva e Turvo, Estado do Paraná </t>
  </si>
  <si>
    <t>01400.005018/2020-18</t>
  </si>
  <si>
    <t>Pronac 205027 - Caminhos da Arqueologia na Amazônia - Carajás</t>
  </si>
  <si>
    <t>01506.004383/2014-71</t>
  </si>
  <si>
    <t>Encaminha Processo de Arqueologia para  Homologação de Ficha de  Bem Móvel referente ao Relatório Técnico do Loteamento Misto Canárias (Fases Canárias, Boa Vista Village e Boa Vista Village Residences) - Porto Feliz – SP</t>
  </si>
  <si>
    <t>72031.014617/2020-16</t>
  </si>
  <si>
    <t>Solicitação de informações - G20 - Reunião de Ministros da Cultura na Itália - Combate ao tráfico ilícito de bens culturais</t>
  </si>
  <si>
    <t>Apenas ciência</t>
  </si>
  <si>
    <t>Instauração de Inquérito Policial para apurar a venda de materiais arqueológicos no sítio eletrônico Mercado Livre</t>
  </si>
  <si>
    <t>01409.000488/2018-82</t>
  </si>
  <si>
    <t>Movimentação de Bens Arqueológicos - Projeto "Estudos do Sítio Sambaqui do Rio Preto: conhecer proteger e socializar momentos da história pré-colonial capixaba", no município de Presidente Kennedy/ES</t>
  </si>
  <si>
    <t>Informações sobre possível artefato arqueológico em exposição</t>
  </si>
  <si>
    <t>Solicita informações sobre escultura de uma “Deusa Nimba” encontrada no município de Santo Ângelo/RS</t>
  </si>
  <si>
    <t>01450.003288/2020-91</t>
  </si>
  <si>
    <t>Solicitação de informações sobre o canhão genovês de 1565</t>
  </si>
  <si>
    <t>01425.000070/2021-72</t>
  </si>
  <si>
    <t>Remessa de 3 (três) amostras de ossos humanos do sítio arqueológico pré-colonial MT-PO-44 (Índio Grande) para realização de datação radio carbônica no exterior</t>
  </si>
  <si>
    <t>2571244 </t>
  </si>
  <si>
    <t>01502.000393/2021-04</t>
  </si>
  <si>
    <t>Solicitação de Movimentação de Bens Arqueológicos em Território Nacional - Acervo do Projeto de Gestão do Patrimônio Arqueológico e o Programa Integrado de Educação Patrimonial na área de abrangência do Sítio Bimbarras, São Francisco do Conde, Bahia</t>
  </si>
  <si>
    <t>Auto de Vistoria do Corpo de Bombeiros para Instituição de Guarda e Pesquisa de Bens Arqueológicos</t>
  </si>
  <si>
    <t>12:52, ana.leal, Ciência no documento 2576102</t>
  </si>
  <si>
    <t>Análise do 15º Relatório Trimestral Programa de Gestão do Patrimônio Arqueológico, Histórico e Cultural - Manutenção e Guarda do Acervo Arqueológico referente ao empreendimento Usina Hidrelétrica (UHE) Jirau</t>
  </si>
  <si>
    <t>2583343 </t>
  </si>
  <si>
    <t>01496.000734/2018-64</t>
  </si>
  <si>
    <t> Solicitação de Remessa para Análise de Bens Arqueológicos no Exterior - Material arqueológico do sítio arqueológico "Caiçara", no município de São Gonçalo do Amarante, estado do Ceará</t>
  </si>
  <si>
    <t>01510.000086/2021-16</t>
  </si>
  <si>
    <t>Solicitação de Movimentação de Bens Arqueológicos em Território Nacional - Transferência temporária de acervo arqueológico do Museu do Homem do Sambaqui para o Museu de Florianópolis/SC</t>
  </si>
  <si>
    <t>72031.003829/2021-41</t>
  </si>
  <si>
    <t>Programa Turismo Acessível - Metas 2021-2023 - Solicitação de Contribuições</t>
  </si>
  <si>
    <t>00850.000087/2021-47</t>
  </si>
  <si>
    <t>Resposta ao Ofício 00074/2021/PROC/PFIPHAN/PGF/AGU</t>
  </si>
  <si>
    <t>01409.000046/2014-11</t>
  </si>
  <si>
    <t> Solicitação de Movimentação de Bens Arqueológicos em Território Nacional - Sítio arqueológico Sambaqui do Limão, município de Vitória/ES</t>
  </si>
  <si>
    <t>Informações sobre cooperação internacional de patrimônio arqueológico - Repatriação de fósseis levados à Dinamarca pelo naturalista Peter Wilhelm Lund. Inquérito Civil n°1.22.000.002291/2017-12</t>
  </si>
  <si>
    <t>2604483 - "solicitamos a dilação do prazo de resposta em mais 20 (vinte) dias, para o levantamento e encaminhamento das informações requeridas"</t>
  </si>
  <si>
    <t>Doação de peça arqueológica de origem brasileira do Museu Barbier-Muller (Suíça) para o Museu Quai Brandly (França), no ano de 2005</t>
  </si>
  <si>
    <t>07/04/2021 </t>
  </si>
  <si>
    <t>Guarda Temporária de bens arqueológicos equatorianos e colombianos apreendidos em Leilão, sob a responsabilidade da Polícia Federal, no Rio de Janeiro</t>
  </si>
  <si>
    <t>01514.001788/2020-04</t>
  </si>
  <si>
    <t>Solicitação de Movimentação de Bens Arqueológicos em Território Nacional - Devolução de coleções para o Museu Paraense Emílio Goeldi, Belém-PA</t>
  </si>
  <si>
    <t>01516.002580/2009-79</t>
  </si>
  <si>
    <t>Transferência definitiva do Acervo Arqueológico do Programa de Prospecção e Resgate Arqueológico da PCH Galheiros, município de São Domingos -GO, para o Museu Antropológico da Universidade Federal de Goiás</t>
  </si>
  <si>
    <t>Complementações para Renovação de Portaria autorizativa de pesquisa no naufrágio atribuído à Nau Santa Rosa</t>
  </si>
  <si>
    <t>Direção CNA despachou informção para PRESI (2601509), mas sem recomendações do despacho COSOL</t>
  </si>
  <si>
    <t>01500.001578/2019-23</t>
  </si>
  <si>
    <t>Reunião para deliberações sobre a abordagem arqueológica a ser tomada em relação à execução do projeto de engenharia para o fechamento do piso da nave central da Igreja Matriz de Nossa Senhora do Pilar</t>
  </si>
  <si>
    <t>12/04/2021 12:07, COSOL, ana.leal, Assinado Documento 2575758 (Ata de Reunião) por ana.leal</t>
  </si>
  <si>
    <t>01450.000915/2021-12</t>
  </si>
  <si>
    <t>Audiência Pública para discutir a situação do patrimônio histórico, artístico e cultural brasileiro e os desafios para assegurar sua proteção​</t>
  </si>
  <si>
    <t>72031.004649/2021-86</t>
  </si>
  <si>
    <t>Captação Executiva - Fundo Nacional da Cultura de 2021</t>
  </si>
  <si>
    <t>24/04/2021, Assinado Documento 2626173 (Despacho 152) por ana.leal</t>
  </si>
  <si>
    <t>01419.000119/2019-51</t>
  </si>
  <si>
    <t>Solicitação para desenvolvimento de minuta de TAC em resposta ao Ofício nº 314/2020/IPHAN-RR-IPHAN</t>
  </si>
  <si>
    <t>01425.000305/2015-88</t>
  </si>
  <si>
    <t>Análise da Minuta do Termo de Ajustamento de Conduta – TAC (2230041), referente ao empreendimento PCH Lajari, estado do Mato Grosso</t>
  </si>
  <si>
    <t>01425.000332/2014-70</t>
  </si>
  <si>
    <t>Termo de Ajustamento de Conduta em razão dos impactos causados a bens arqueológicos no âmbito das obras do “Contorno Rodoviário de Barra do Graça BR 070 – MT/GO</t>
  </si>
  <si>
    <t>01500.001912/2019-49</t>
  </si>
  <si>
    <t>Análise do Relatório do Relatório de Avaliação de Impacto ao Patrimônio Arqueológico na Área do empreendimento Loteamento Pedra Grande Ilha de Itu - Barra do Corumbê, Paraty/RJ</t>
  </si>
  <si>
    <t>01450.002501/2020-47</t>
  </si>
  <si>
    <t>Patrimônio Cultural Subaquático - objetos resgatados do casco soçobrado localizado nas proximidades da praia de Barra Grande, município de lcapuí-CE</t>
  </si>
  <si>
    <t>Analisado na ATEC</t>
  </si>
  <si>
    <t>01496.000290/2018-67</t>
  </si>
  <si>
    <t>Outros (Destruição de patrimônio)</t>
  </si>
  <si>
    <t>destruição de amostras do acervo arqueológico do Museu Comunitário Serra do Evaristo (Baturité-CE) em decorrência de incêndio</t>
  </si>
  <si>
    <t>Ciência no documento 2618078 (Ofício 471)</t>
  </si>
  <si>
    <t>Análise do Ofício nº 04/MArquE/2021 acerca da solicitação de movimentação dos bens arqueológicos coletados durante reforma na Associação Pedagógica Praia do Riso - Florianópolis - SC</t>
  </si>
  <si>
    <t>01516.000304/2006-23</t>
  </si>
  <si>
    <t>Acervo resultante da pesquisa arqueológica na área da Pequena Central Hidrelétrica (PCH) Rio do Sapo, município de Tangará da Serra, estado do Mato Grosso</t>
  </si>
  <si>
    <t>Encaminhado CONAC</t>
  </si>
  <si>
    <t>01516.000160/2021-44</t>
  </si>
  <si>
    <t>Solicitação de Movimentação de Bens Arqueológicos em Território Nacional - Acervo do Programa de Gestão do Patrimônio Arqueológico Jardins Genebra</t>
  </si>
  <si>
    <t>Transferência das coleções arqueológicas "José Amaro" e "Madre de Deus", do Iphan-PE, para o Museu de Arqueologia e Ciências Naturais da Universidade Católica de Pernambuco (Unicap)</t>
  </si>
  <si>
    <t>01506.005767/2018-34</t>
  </si>
  <si>
    <t>Cadastaemnto de Fichas - Relatório Técnico do Projeto de Avaliação de Impacto ao Patrimônio Arqueológico na área do Empreendimento “Usina Pedra Agroindustrial  S/A, Município de Altinópolis, Batatais, Brodowski, Cravinhos, Jardinópolis, Ribeirão Preto, Santa Cruz da Esperança, Santa Rosa do Viterbo, Santo Antônio da Alegria, São Simão, Serra Azul Serrana e Tambaú, Estado de São Paulo”</t>
  </si>
  <si>
    <t>01506.001110/2019-89</t>
  </si>
  <si>
    <t>Cadastaemnto de Fichas - Relatório Técnico do Projeto de Avaliação de Impacto ao Patrimônio Arqueológico na área do Empreendimento“Usina Pedra Agroindustrial  S/A, Município de Altinópolis, Batatais, Brodowski, Cravinhos, Jardinópolis, Ribeirão Preto, Santa Cruz da Esperança, Santa Rosa do Viterbo, Santo Antônio da Alegria, São Simão, Serra Azul Serrana e Tambaú, Estado de São Paulo”</t>
  </si>
  <si>
    <t>Solicitação de apoio para elaboração de resposta ao OFÍCIO n. 00095/2021/PROC/PFIPHAN/PGF/AGU, relativo à ação civil pública - 0800572-59.2017.4.05.8500</t>
  </si>
  <si>
    <t>01510.000195/2021-33</t>
  </si>
  <si>
    <t>Solicitação de movimentação de bens arqueológicos - Universidade do Oeste de Santa Catarina - UNOESC</t>
  </si>
  <si>
    <t>Outros (projetos Cosol)</t>
  </si>
  <si>
    <t>Projetos culturais para o Fundo Nacional da Cultura 2021 - 2º Seleção FNC/21 - indicação do Marsul</t>
  </si>
  <si>
    <t> indicação da Cosol para acesso à Plataforma do FNC</t>
  </si>
  <si>
    <t>01500.000906/2021-99</t>
  </si>
  <si>
    <t>Análise da solicitação de autorização para remessa de material arqueológico para análise no exterior - Sítio Arqueológico de Itaipu (CNSA: RJ00132), Município de Niterói, Estado do Rio de Janeiro</t>
  </si>
  <si>
    <t>01516.000401/2018-50</t>
  </si>
  <si>
    <t>Solicitação de Remessa para Análise de Bens Arqueológicos no Exterior - Envio de amostras de carvão do sítio arqueológico Maria I para datação</t>
  </si>
  <si>
    <t>02001.006974/2015-15</t>
  </si>
  <si>
    <t>Mudança de Endosso Institucional do empreendimento UHE Bem Querer</t>
  </si>
  <si>
    <t>processo reaberto na unidade, encaminhado para direção</t>
  </si>
  <si>
    <t>Reiteração do Ofício Nº 177/2021/CNA/DEPAM-IPHAN - Solicitação do Grupo Indígena Anacé - FUNAI/CR II - NE de repatriação de bens arqueológicos resgatados durante as instalações do CIPP (Complexo Industrial e Portuário do Pecém) - CE</t>
  </si>
  <si>
    <t>Prazo informal para reiterar ofício 2453137; 10/05/2021, Ciência no documento 2453137 (Ofício 270)</t>
  </si>
  <si>
    <t>01450.001416/2021-42</t>
  </si>
  <si>
    <t>Ações de socialização do CNA 2021 - Aniversário de 12 anos do Centro Nacional de Arqueologia</t>
  </si>
  <si>
    <t>Processo criado na unidade</t>
  </si>
  <si>
    <t>01450.001377/2021-83</t>
  </si>
  <si>
    <t>Inserção de espaço para Código QR no modelo de placa para sítio arqueológico</t>
  </si>
  <si>
    <t>01510.002100/2014-97</t>
  </si>
  <si>
    <t>Solicitação de autorização de movimentação de bens arqueológicos em território nacional - entrega definitiva do material arqueológico à Universidade do Oeste de Santa Catarina – UNOESC em decorrência do Termo de Compromisso de Ajustamento de Conduta 06.2011.00000267-6, junto à 13ª Promotoria de Justiça de Lages/SC, referente ao Resgate Arqueológico realizado na UHE Garibaldi em Abdon Batista /SC</t>
  </si>
  <si>
    <t>Encaminhado para direção</t>
  </si>
  <si>
    <t>01450.001476/2021-65</t>
  </si>
  <si>
    <t>Solicitação de Remessa para Análise de Bens Arqueológicos no Exterior - amostra de osso (tíbia esquerda) de cachorro doméstico proveniente do sítio do tipo cerrito PSG-02, localizado no município de Pelotas/RS</t>
  </si>
  <si>
    <t>2676881 </t>
  </si>
  <si>
    <t>Devolvido pelo GAB para complementação (?); Ciência no documento 2715428 (Ofício 740) - 08/06/2021, 11:50, ana.leal</t>
  </si>
  <si>
    <t>Reaberto na unidade para inserção de documentação e despacho</t>
  </si>
  <si>
    <t>01506.000124/2021-08</t>
  </si>
  <si>
    <t>Solicitação de Movimentação de Bens Arqueológicos em Território Nacional - projeto "A variabilidade das indústrias líticas no interior paulista: uma síntese regional"</t>
  </si>
  <si>
    <t>2684325 </t>
  </si>
  <si>
    <t>01506.000125/2021-44</t>
  </si>
  <si>
    <t>2684345 </t>
  </si>
  <si>
    <t>Mudança de endosso institucional para destinação final dos materiais oriundos do projeto "Programa de Resgate Arqueológico, Monitoramento e Educação Patrimonial nas áreas de Influência da UHE Baixo Iguaçu"</t>
  </si>
  <si>
    <t>22/04/2021 </t>
  </si>
  <si>
    <t>01450.006385/2016-59</t>
  </si>
  <si>
    <t>Termos de Referência para Projeto Executivo e Projeto de Sinalização envolvendo o Sítio Arqueológico Aldeia Patiburi, localizado na Terra Indígena Tupinambá de Belmonte - Aldeia Patiburi (Belmonte/BA)</t>
  </si>
  <si>
    <t>2685828 </t>
  </si>
  <si>
    <t>Atualizado em 28/06 (cf. 2708181), aceite SE</t>
  </si>
  <si>
    <t>01450.000890/2021-57</t>
  </si>
  <si>
    <t>Consulta sobre o projeto de restauração do Museu Nacional</t>
  </si>
  <si>
    <t>Ciência no documento 2612817 (Despacho 314)</t>
  </si>
  <si>
    <t>"tratativas junto às Instituições de Guarda e Pesquisa para repatriação dos bens arqueológicos reivindicados pelo grupo indígena Anacé estão sendo feitas no âmbito do processo Iphan nº. 01496.000021/2009-18"</t>
  </si>
  <si>
    <t>Respostas PROC/IPHAN - Minuta do Edital da 9ª Edição do Prêmio Luiz de Castro Faria - 2021</t>
  </si>
  <si>
    <t>Cadastramento de Projetos na Plataforma do Fundo Nacional de Cultura - FNC / Projetos culturais para o Fundo Nacional da Cultura 2021 - 2º Seleção FNC/21</t>
  </si>
  <si>
    <t>72031.002177/2021-27</t>
  </si>
  <si>
    <t>Decreto nº 10.625, de 11 de fevereiro de 2021</t>
  </si>
  <si>
    <t>Ciência no processo; "Dispõe sobre a execução orçamentária dos órgãos, dos fundos e das entidades do Poder Executivo Federal até a publicação da Lei Orçamentária de 2021, e sobre a programação financeira "</t>
  </si>
  <si>
    <t>72031.006532/2021-37</t>
  </si>
  <si>
    <t>Minuta de Projeto de Lei para regulamentação do Sistema Nacional de Cultura</t>
  </si>
  <si>
    <t> 2697440 </t>
  </si>
  <si>
    <t>Ciência no documento 2712531 (Ofício IHB N° 007/2021) - 07/06/2021, 15:08, ana.leal</t>
  </si>
  <si>
    <t>Resposta ao Ofício Nº 342/2021/CNA/DEPAM-IPHAN -  Projeto de exposição da Casa de Memória Transxingu, intitulado "Caminhos de Agua e Terra", Altamira - PA</t>
  </si>
  <si>
    <t>01450.001551/2021-98</t>
  </si>
  <si>
    <t>Criação de Grupo de Discussões (GD) sobre socialização do patrimônio arqueológico</t>
  </si>
  <si>
    <t>Criação do GD (2701050)</t>
  </si>
  <si>
    <t>01450.001424/2021-99</t>
  </si>
  <si>
    <t>Dúvidas técnicas quanto aos incisos VI e VII do art. 18 da Instrução Normativa nº 001/2015</t>
  </si>
  <si>
    <t>01450.001034/2021-19</t>
  </si>
  <si>
    <t>Edital de ajuda emergencial ao patrimônio documental do Fundo Prince Claus</t>
  </si>
  <si>
    <t>2700359 </t>
  </si>
  <si>
    <t>"divulguei o edital em epígrafe nos grupos de e-mails dos coletivos Rede de Museus e Acervos Arqueológicos (REMAAE) e Grupo de Trabalho Acervos – Sociedade de Arqueologia Brasileira, dos quais também fazem parte muitas Instituições de Guarda e Pesquisa de Bens Arqueológicos e congêneres (2700425)"</t>
  </si>
  <si>
    <t>01512.000268/2021-77</t>
  </si>
  <si>
    <t>2702579 </t>
  </si>
  <si>
    <t>01450.001565/2021-10</t>
  </si>
  <si>
    <t>Plano de Trabalho Simplificado COSOL para FNC 2021 - Projeto “Gestão do acervo do Museu Arqueológico do Rio Grande do Sul - Marsul”</t>
  </si>
  <si>
    <t>Processo criado na unidade; documentos inseridos no processo geral do FNC - 01450.001267/2021-11</t>
  </si>
  <si>
    <t>01450.007557/2013-69</t>
  </si>
  <si>
    <t>SP/PE</t>
  </si>
  <si>
    <t>Solicitação de movimentação de bens arqueológicos em território nacional (Transferência de guarda/troca de endosso institucional/ Regularização de acervo)</t>
  </si>
  <si>
    <t>Solicita repatriamento do material arqueológico oriundo das pesquisas realizadas no Mosteiro da Imaculada Conceição da Luz do Museu de Arte Sacra</t>
  </si>
  <si>
    <t xml:space="preserve">685/2017 - CNA. No sei: Ofício nº 5/2017/CNA </t>
  </si>
  <si>
    <t>[Tabela Controle 2018]</t>
  </si>
  <si>
    <t>Outros (Informa/solicita ao Iphan)</t>
  </si>
  <si>
    <t>Solicita anuência deste Instituto para que o Museu Naútico de Ilhabela exerça a salvaguarda do material histórico dos navios naufragados Princípe de Astúrias, Concar, Dart, Aymoré, Velasquez e da aeronave T6</t>
  </si>
  <si>
    <t>Parecer n°11/2017/ACON</t>
  </si>
  <si>
    <t>Despacho  28.2017 ACON</t>
  </si>
  <si>
    <t>01450.007740/2017-98</t>
  </si>
  <si>
    <t>Resposta ao ofício nº 191/2017 - CNA/DEPAM/IPHAN, referente ao encaminhamento dos projetos arquitetônicos e executivos do prédio que abrigará a RT  a ser construída da UNIR para abrigar o acervo de Jirau e Santo Antônio</t>
  </si>
  <si>
    <t>Raquel/Fran</t>
  </si>
  <si>
    <t>1657/2017-CNA</t>
  </si>
  <si>
    <t>416/2017 - CNA</t>
  </si>
  <si>
    <t>O processo de licenciamento é 01410.000073/2009-89, mas ele está em RO. O processo referente a análise e conservação do acervo é 01450.010250/2016-98. Documento Incorporado ao Processo 01450.008779/2017-22 (sobre construção da RT). Mandamos o memorando 531/2017 - CNA/DEPAM/IPHAN</t>
  </si>
  <si>
    <t>1945/2017 - CNA</t>
  </si>
  <si>
    <t>623/2017- e 651/2017 -CNA</t>
  </si>
  <si>
    <t>01500.002148/2017-67</t>
  </si>
  <si>
    <t>Destinação final de bens arqueológicos (Transferência de guarda/troca de endosso institucional/ Regularização de acervo)</t>
  </si>
  <si>
    <t>Encaminha cópia de documentação referente à exportação temporária de bens arqueológicos para o México - material arqueológico do sítio Aldeia Lalima, Maro Grosso do Sul / Peças arqueológicas exportadas para Colômbia.</t>
  </si>
  <si>
    <t>DESPACHO 53.2018 ACON</t>
  </si>
  <si>
    <t>01496.000433/2015-98 </t>
  </si>
  <si>
    <t>Solicitação de Identificação/Reintegração de posse de 3 peças de artilharia (canhões) do período colonial, caracterizadas como achados fortuitos, integrantes do patrimônio arqueológico brasileiro.</t>
  </si>
  <si>
    <t>11/10/2017 - 05/02/2018</t>
  </si>
  <si>
    <t>11/12/2017 e 06/03/2018</t>
  </si>
  <si>
    <t>Paracer 09/2017/ACON</t>
  </si>
  <si>
    <t>Memorando nº 80/2017/CNA e Memorando nº 311/2018/CNA</t>
  </si>
  <si>
    <t xml:space="preserve">DESPACHO 38.2017 ACON  e DESPACHO 28.2018 ACON </t>
  </si>
  <si>
    <t>01500.900100/2017-16</t>
  </si>
  <si>
    <t>Solicitação de Remessa de Material Arqueológico para Análise no Exterior (Análise e curadoria)</t>
  </si>
  <si>
    <t>Análise no exterior vinculada a pesquisa intitulada (dieta de grupos pré-colombianos do litoral sul do brasil a partir de analise isotópicas de carbono nitrogênio e enxofre.</t>
  </si>
  <si>
    <t>DESPACHO 25.2017 ACONCNADEPAM</t>
  </si>
  <si>
    <t>Destinação final do acervo arqueológico da UHE Belo Monte e casa de Memória de Altamira, resp Of. N° 226/2017 - CNA/DEPAM/IPHAN</t>
  </si>
  <si>
    <t>PARECER 18/2017/ACON</t>
  </si>
  <si>
    <t>Ofício nº 40/2017/CNA</t>
  </si>
  <si>
    <t>Aguardar a apresentação do projeto executivo da exposição itinerante e projeto de exposição do acervo arqueológico do Museu dos Povos e Ocupação do Xingu</t>
  </si>
  <si>
    <t>01496.000495/2017-61</t>
  </si>
  <si>
    <t>Análise no exterior referente ao projeto "Escavação arqueológica do sítio Jericoacoara I (CE 00129) - Parque Nacional de  Jericoacoara , Jijoca de Jericoacoara"</t>
  </si>
  <si>
    <t>Paracer 14/2017/ACON</t>
  </si>
  <si>
    <t>DESPACHO 31.2017 ACON/CNA/DEPAM</t>
  </si>
  <si>
    <t>Transferência de acervo do sítio Bonin do GRUPEP-UNISUL para curadoria nas dependências da UFPEL</t>
  </si>
  <si>
    <t>Paracer 16/2017/ACON</t>
  </si>
  <si>
    <t>Ofício nº 26/2017/CNA</t>
  </si>
  <si>
    <t>Foram solicitados relatórios trimestrais em razão de não ter sido apresentado arrolamento do material para a autorização do transporte, em virtude da quantidade de bens ser grande. Em julho/2018 foram apresentados os relatórios trimestrais 1 e 2</t>
  </si>
  <si>
    <t xml:space="preserve">01500.900346/2017-98 </t>
  </si>
  <si>
    <t>Envio de 02 fragmentos de ossos humanos (costelas) para datação no exterior - Sítio Arapuan</t>
  </si>
  <si>
    <t>Paracer 20/2017/ACON</t>
  </si>
  <si>
    <t>01510.002018/2016-24</t>
  </si>
  <si>
    <t>Solicitação de Remessa de Material Arqueológico para Análise no Exterior no Âmbito do Projeto de Pesquisa Arqueológica, Pré-Histórica e Paleoambiental na Bacia Hidrográfica do Arroio Cará (ARCA) - SC.</t>
  </si>
  <si>
    <t>Paracer 21/2017/ACON</t>
  </si>
  <si>
    <t>DESPACHO 55.2017 ACON/CNA/DEPAM</t>
  </si>
  <si>
    <t>01450.901331/2017-80</t>
  </si>
  <si>
    <t>Solicitação de movimentação de bens arqueológicos em território nacional (Análise e curadoria)</t>
  </si>
  <si>
    <t>Solicitação de Autorização para Transferência de amostras de restos orgânicos, provenientes do sítio arqueológico Claúdio Cutião/AM, para análise em território nacional.</t>
  </si>
  <si>
    <t>Paracer 23/2017/ACON</t>
  </si>
  <si>
    <t>45/2017/CNA</t>
  </si>
  <si>
    <t>01450.901412/2017-80</t>
  </si>
  <si>
    <t>RO, MT, PA</t>
  </si>
  <si>
    <t>Vasilhames Munduruku - minuta de ofício. Processos IPHAN n° 01450.002604/2011-16 e 01450.008653/2017-58</t>
  </si>
  <si>
    <t>minuta por e-mail</t>
  </si>
  <si>
    <t>Ofício nº 44/2017/CNA</t>
  </si>
  <si>
    <t xml:space="preserve">Prezado,
1.     Cumprimentando-o cordialmente, passo a discorrer sobre a situação dos 12 (doze) vasilhames cerâmicos reconhecidos pelo povo indígena Munduruku quando das pesquisas arqueológicas na UHE Teles Pires.
2.             Em 20 de outubro de 2017 este Instituto recebeu uma carta do povo Munduruku da Aldeia Teles Pires, em que nos foi relatado sua visita aos vasilhames em questão. Destacamos os seguintes pontos dessa correspondência, que nos causou bastante preocupação, haja vista o descontentamento do grupo:
“Não adianta vocês obrigarem a gente a levar as urnas, porque quem decide são os espíritos e a gente obedece a ordem deles”. 
“Os espíritos estão pedindo urgente para nós, dizendo que não aguentam mais ficar nessa casinha de concreto e no ar condicionador e precisam retornar para o seu lugar”.
3.                Considerando o exposto e visto que até o momento não recebemos informações da CHTP sobre o pleito, solicitamos, no prazo máximo de 15 dias, posicionamento, acompanhado de comprovação das tratativas realizadas com o povo Munduruku, quanto à destinação final dos vasilhames cerâmicos.
</t>
  </si>
  <si>
    <t>01450.006393/2012-71</t>
  </si>
  <si>
    <t>GO, MG, DF</t>
  </si>
  <si>
    <t>Solicita transferencia de endosso institucional da PUC para a UFVJM - UHE Queimado</t>
  </si>
  <si>
    <t>Paracer  26/2017/ACON</t>
  </si>
  <si>
    <t>arquivamento tendo em vista que a transferencia foi efetivada</t>
  </si>
  <si>
    <t>Envia documentos referente à guarda provisória de materiais arqueológicos resultantes das pesquisas autorizadas pelo IPHAN ao MAE/NAPAS/UFBA</t>
  </si>
  <si>
    <t>0621/2016 - CNA</t>
  </si>
  <si>
    <t>Devido ausência de resposta, encaminhado para resolução do Iphan-BA</t>
  </si>
  <si>
    <t>01506.005547/2012-15</t>
  </si>
  <si>
    <t>Resposta/complementação (Acervo estrangeiro)</t>
  </si>
  <si>
    <t>Acervo estrangeiro</t>
  </si>
  <si>
    <t>Autorização de Saída de Material Arqueológico do País - Troféu de Guerra Nazca-Peru-CIRCA</t>
  </si>
  <si>
    <t>10/10/2017 22/12/2017</t>
  </si>
  <si>
    <t xml:space="preserve"> DESPACHO 11.2017 ACON e DESPACHO 132.2017 ACON</t>
  </si>
  <si>
    <t>Ofício nº 20/2017/CNA  e Memorando nº 469/2017/CNA</t>
  </si>
  <si>
    <t>Solicitação de Movimentação de Bens Arqueológicos – acervo arqueológico proveniente das pesquisas realizadas nas Usinas Hidrelétricas de Samuel e Balbina, e demais coleções que se encontram sob responsabilidade da Eletronorte</t>
  </si>
  <si>
    <t>1843/2017 - CNA</t>
  </si>
  <si>
    <t>Ofício nº 7/2017/CNA</t>
  </si>
  <si>
    <t>O documento veio com o protocolo 01450.008585/2017-27</t>
  </si>
  <si>
    <t>01450.013291/2012-11</t>
  </si>
  <si>
    <t>Patrimônio Cultural Subaquático-achado de ferro tipo almirantado (protocolado sob o n° 01450.901348/2017-37 )</t>
  </si>
  <si>
    <t>30/2017/ACON</t>
  </si>
  <si>
    <t>Ofício nº 79/2017/CNA</t>
  </si>
  <si>
    <t>Análise e manifestação sobre a documentação encaminhada em resposta ao Ofício n.º 0587/2017 - CNA/DEPAM/IPHAN de 10/08/2017 – ref. ao empreendimento UHE Colíder. Programa de Preservação, Prospecção, Resgate, Monitoramento Arqueológico e Educação Patrimonial da UHE Colíder.</t>
  </si>
  <si>
    <t xml:space="preserve">08/12/2017 e 15/03/2018 </t>
  </si>
  <si>
    <t>PARECER 39/2017/ACONe DESPACHO 82.2018 ACON</t>
  </si>
  <si>
    <t>Ofício nº 85/2018/CNA</t>
  </si>
  <si>
    <t>01402.000654/2017-20</t>
  </si>
  <si>
    <t>Autorização para saída de material arqueológico, oriundo do Sítio Arqueológico Toca da Baixa dos Caboclos, Piauí saindo da FUMDHAM para a Universidade Federal do Piauí - UFPI e depois para o exterior</t>
  </si>
  <si>
    <t>PARECER 36/2017/ACON</t>
  </si>
  <si>
    <t>Ofício nº 312/2017/GAB PRESI-IPHAN</t>
  </si>
  <si>
    <t>01510.900231/2017-84</t>
  </si>
  <si>
    <t>Solicitação de remessa de bens arqueológicos para análise de traceologia no exterior. Interessados: MArquE/UFSC e Université de Montreal (Canadá). Município de Florianópolis/SC</t>
  </si>
  <si>
    <t>PARECER 37/2017/ACON</t>
  </si>
  <si>
    <t>Ofício nº 326/2017/GAB PRESI-IPHAN</t>
  </si>
  <si>
    <t>01510.900361/2017-17</t>
  </si>
  <si>
    <t>Análise no exterior de 79 dentes de tubarões provenientes do sítio arqueológico Rio do Meio, Florianópolis/SC, para análise de isótopos estáveis 13C e 15N.</t>
  </si>
  <si>
    <t>PARECER 40/2017/ACON</t>
  </si>
  <si>
    <t>Ofício nº 30/2017/DIVAAD/COGAB/GAB PRESI-IPHAN</t>
  </si>
  <si>
    <t>Análise, conservação e socialização de bens arqueológicos (Conservação)</t>
  </si>
  <si>
    <t>Resposta ao Ofício n°110/2017 - CNA/DEPAM/IPHAN - Transferência IPARQ - NUPEC</t>
  </si>
  <si>
    <t>PARECER  27/2017/ACON</t>
  </si>
  <si>
    <t>Ofício nº 74-75-76/2017/CNA</t>
  </si>
  <si>
    <t xml:space="preserve">reiterado e-mail para SE/SP em 08/03/2018 </t>
  </si>
  <si>
    <t>01498.900237/2017-67</t>
  </si>
  <si>
    <t>02 fragmentos de ossos humanos (crânio e osso longo) do   sítio arqueológico histórico PE 0650 Nossa Senhora de Guadalupe</t>
  </si>
  <si>
    <t>PARECER  43/2017/ACON</t>
  </si>
  <si>
    <t>Ofício nº 347/2017/GAB PRESI-IPHAN</t>
  </si>
  <si>
    <t xml:space="preserve">01450.902193/2017-56 </t>
  </si>
  <si>
    <t xml:space="preserve">Comissão Interministerial Brasil 200 anos - Comemorações alusivas ao bicentenário da
Independência do Brasil. 
</t>
  </si>
  <si>
    <t>Ana, Fran e Raquel</t>
  </si>
  <si>
    <t>Não tivemos ideias.</t>
  </si>
  <si>
    <t>01450.007863/2017-29</t>
  </si>
  <si>
    <t>Outros (Normatização)</t>
  </si>
  <si>
    <t>Recomendações de Ouro Preto/Abril 2017 - Fórum de Arqueologia da SAB  Acervos Arqueológicos</t>
  </si>
  <si>
    <t>20/11/2017 e 24/11/2017</t>
  </si>
  <si>
    <t>Despachos 81 e 96/2017</t>
  </si>
  <si>
    <t>Ofício 87/2017</t>
  </si>
  <si>
    <t>01450.901672/2017-55</t>
  </si>
  <si>
    <t>Manual de orientações para elaboração de projetos de intervenção em bens móveis e integrados</t>
  </si>
  <si>
    <t>Despacho 115/2017</t>
  </si>
  <si>
    <t>Memorando 359/2017</t>
  </si>
  <si>
    <t>01450.901086/2017-19 </t>
  </si>
  <si>
    <t>Licença de Operação da Hidrelétrica São Manoel e o povo Munduruku</t>
  </si>
  <si>
    <t>Memorando nº 2/2017/ACON</t>
  </si>
  <si>
    <t>Memorando nº 370/2017/CNA</t>
  </si>
  <si>
    <t xml:space="preserve"> Ofício IT/EM 967-2017 que encaminha relatório trimestral sobre o acervo da UHE Jirau - 1° Relatório trimestral</t>
  </si>
  <si>
    <t>Despacho n 44</t>
  </si>
  <si>
    <t>41/2017/CNA</t>
  </si>
  <si>
    <t>O processo de licenciamento é 01410.000073/2009-89, mas ele está em RO. O documento foi incorporado ao Processo 01450.010250/2016-98 (sobre análise e conservação do acervo)</t>
  </si>
  <si>
    <t>Comunicação ao IBRAM sobre a abertura de consulta pública para revisão da Portaria Iphan n° 196/2016</t>
  </si>
  <si>
    <t>despacho 72.2017 ACON</t>
  </si>
  <si>
    <t>61.2017 ACON</t>
  </si>
  <si>
    <t>Criação/apoio de instituição de guarda e pesquisa de bens arqueológicos (Criação/Revitalização)</t>
  </si>
  <si>
    <t>0186681, 0190191 e 0190219</t>
  </si>
  <si>
    <t>01516.000706/2017-81</t>
  </si>
  <si>
    <t>Resposta/complementação (Destinação de TAC)</t>
  </si>
  <si>
    <t>Resposta ao Parecer Técnico nº 1136/2017 - CNA/DEPAM/IPHAN - Nova Reserva Técnica da NARQ/UEG</t>
  </si>
  <si>
    <t>Paracer 03/2018/ACON</t>
  </si>
  <si>
    <t>Ofício nº 26/2018/CNA</t>
  </si>
  <si>
    <t>01450.000210/2018-08</t>
  </si>
  <si>
    <t>Solicitação de autorização de remessa de material arqueológico para análise no exterior de 09 amostras do sítio PSG-01 e 36 amostras arqueobotânicas do sítio PSG-02. Além disso, serão enviadas também 10 amostras de sedimentos coletados no banhado do Pontal da Barra, Pelotas-RS.</t>
  </si>
  <si>
    <t>PARECER  8/2018/ACON</t>
  </si>
  <si>
    <t>Ofício nº 23/2018/GAB PRESI-IPHAN</t>
  </si>
  <si>
    <t>01496.001056/2015-12</t>
  </si>
  <si>
    <t>Transferência do acervo Arqueológico do Núcleo de Arqueologia e História Indígena do Instituto Superior de Teologia Aplicada (INTA) para o Instituto Cobra Azul</t>
  </si>
  <si>
    <t>PARECER  07/2018/ACON</t>
  </si>
  <si>
    <t>Ofício nº 16 e 17/2018/CNA</t>
  </si>
  <si>
    <t>01510.001962/2017-45</t>
  </si>
  <si>
    <t>Análise no Exterior de 142 amostras de ossos petrosos de 13 sítios arqueológicos pré-históricos para análise no exterior, no âmbito do projeto de pesquisa "Paleogenética de populações pré-históricas do território brasileiro".</t>
  </si>
  <si>
    <t>PARECER 09/2018/ACON</t>
  </si>
  <si>
    <t>Ofício nº 24/2018/GAB PRESI-IPHAN</t>
  </si>
  <si>
    <t>01424.000256/2017-55</t>
  </si>
  <si>
    <t>Análise, conservação e socialização de bens arqueológicos (Análise e curadoria)</t>
  </si>
  <si>
    <t>Solicita auxílo quanto aos procedimentos de curadoria do material ósseo oriundo do povoado de Mazagão Velho-AP</t>
  </si>
  <si>
    <t>Parecer 1772/2017</t>
  </si>
  <si>
    <t>Memorando nº 305/2017/CNA</t>
  </si>
  <si>
    <t>01510.000926/2013-31 e 01510.900045/2017-45</t>
  </si>
  <si>
    <t>Solicitação de autorização de remessa de material arqueológico para análise no exterior de amostras de carvão e material osteológico oriundo de três (3) sítios arqueológicos para realização de análises destrutivas (datações radiocarbônicas).</t>
  </si>
  <si>
    <t>PARECER 15/2018/ACON</t>
  </si>
  <si>
    <t xml:space="preserve">Situação do acervo arqueológico proveniente das pesquisas realizadas na Usina Hidrelétrica de Samuel/RO.
  </t>
  </si>
  <si>
    <t>30/11//2017</t>
  </si>
  <si>
    <t>05/02/18 e 16/02/2018</t>
  </si>
  <si>
    <t>26/0122018</t>
  </si>
  <si>
    <t>PARECER 17/2018/ACON e DESPACHO 43.2018 ACON</t>
  </si>
  <si>
    <t>Memorando nº 306/2018/CNA</t>
  </si>
  <si>
    <t>01502.003649/2016-60</t>
  </si>
  <si>
    <t>Análise do Termo de Recebimento de Coleções Arqueológicas e Fichas de Cadastro de Bem arqueológico móvel referente ao empreendimento Linha de Transmissão 230 kV Complexo Eólico Babilônia - SE Morro do Chapéu II e Subestação do Complexo Eólico Babilônia.</t>
  </si>
  <si>
    <t>PARECER 16/2018/ACON</t>
  </si>
  <si>
    <t>Memorando nº 303/2018/CNA</t>
  </si>
  <si>
    <t>01450.901900/2017-97</t>
  </si>
  <si>
    <t>Solicitação de orientações para procedimentos de descarte de material arqueológico depositado no Laboratório de Estudos e Pesquisas Arqueológicas da Universidade Federal de Santa Maria (LEPA/UFSM)</t>
  </si>
  <si>
    <t>DESPACHO 11.2018 ACON</t>
  </si>
  <si>
    <t>Ofício nº 22/2018/CNA</t>
  </si>
  <si>
    <t>01498.000098/2018-51</t>
  </si>
  <si>
    <t>Movimentação para análise, em território nacional, de 10 amostras de microfauna provenientes dos sítios arqueológicos Pedra do Tubarão e Alcobaça, no âmbito do projeto de pós-doutorado de Ana Solari intitulado “Estudo das coleções osteológicas do Departamento de Arqueologia da UFPE”.</t>
  </si>
  <si>
    <t>PARECER 21/2018/ACON</t>
  </si>
  <si>
    <t>Ofício nº 36/2018/CNA</t>
  </si>
  <si>
    <t>01402.000024/2018-36</t>
  </si>
  <si>
    <t>Autorização para saída de material arqueológico, oriundo do Sítio Arqueológico Toca da Baixa dos Caboclos, Piauí saindo da FUMDHAM para a Universidade Federal do Piauí - UFPI e dpeois para o exterior</t>
  </si>
  <si>
    <t>PARECER 20/2018/ACON</t>
  </si>
  <si>
    <t>Remessa já autorizada pelo Processo nº 01402.000654/2017-20.</t>
  </si>
  <si>
    <t xml:space="preserve">01403.000761/2017-48 </t>
  </si>
  <si>
    <t xml:space="preserve">Pedido de apoio por Termo de Ajuste de Condutas à instituição de Guarda de material
arqueológico (UFAL)
</t>
  </si>
  <si>
    <t>DESPACHO 35.2017 ACON</t>
  </si>
  <si>
    <t>Transferência de 7242 bens arqueológicos do Forte Príncipe da Beira para o Laboratório de Arqueologia Casa de Pedra do Museu Nacional da Universidade Federal do Rio de Janeiro, para análise e curadoria a ser realizada no âmbito do doutorado de Louise  de Melo</t>
  </si>
  <si>
    <t>08/02/2017 e 15/02/2018</t>
  </si>
  <si>
    <t>09/02/2018 e 15/02/2018</t>
  </si>
  <si>
    <t>PARECER 22/2018/ACON</t>
  </si>
  <si>
    <t>Ofício nº 40 e 44/2018/CNA</t>
  </si>
  <si>
    <t>Em 04/09/2018 a pesquisadora informou que possivelmente o acervo tenha sido distruído no incêndio do Museu Nacional-UFRJ</t>
  </si>
  <si>
    <t>01402.900049/2017-51</t>
  </si>
  <si>
    <t>Solicitação de movimentação de bens arqueológicos em território nacional (Exposição/Sinalização)</t>
  </si>
  <si>
    <t>Sebrae-PI solicita empréstimo de 22 amostras cerâmicas provenientes de sítios arqueológicos da região da Serra da Capivara (PI)</t>
  </si>
  <si>
    <t>PARECER 4/2017/ACON</t>
  </si>
  <si>
    <t>Ofício nº 15/2017/CNA</t>
  </si>
  <si>
    <t>01490.002185/2013-16</t>
  </si>
  <si>
    <t>Análise, conservação e socialização de bens arqueológicos (Exposição/Sinalização/Socialização)</t>
  </si>
  <si>
    <t>Exposição/Sinalização/Socialização</t>
  </si>
  <si>
    <t>Artefatos em exposição na secretaria de cultura de Codajás-AM</t>
  </si>
  <si>
    <t>Ofício nº 60/2018/CNA</t>
  </si>
  <si>
    <t xml:space="preserve">01402.000038/2018-50 </t>
  </si>
  <si>
    <t>Solicitação de remessa para análise no exterior de 85 amostras de ossos e dentes humanos provenientes de sítios da Serra da Capivara, sob a guarda da FUMDHAM, em São Raimundo Nonato-PI.</t>
  </si>
  <si>
    <t>PARECER nº 23/2018/ACON</t>
  </si>
  <si>
    <t>Ofício nº 119/2018/GAB PRESI-IPHAN</t>
  </si>
  <si>
    <t>Solicitação de fiscalização no Museu Municipal Ildemar de Abreu, Pimenta Bueno (RO)</t>
  </si>
  <si>
    <t>DESPACHO 39.2018 ACON</t>
  </si>
  <si>
    <t xml:space="preserve"> Memorando 306/2018/CNA e Memorando 357/2018/CNA</t>
  </si>
  <si>
    <t>00407.000354/2018-19</t>
  </si>
  <si>
    <t>Solicita Manifestação acerca de projetos com potencialidade de judicialização</t>
  </si>
  <si>
    <t>DESPACHO 40.2018 ACON</t>
  </si>
  <si>
    <t>Oficio nº 37/201 8-GAB/UEG em resposta ao ofício  Oficio nº 26/2018/CNA/DEPAM-lPHAN, que
trata da análise da proposta de construção da nova Reserva Técnica da UEG (NARQ).</t>
  </si>
  <si>
    <t>PARECER 27/2018/ACON</t>
  </si>
  <si>
    <t>Ofício nº 70/2018/CNA e Memorando nº 382/2018/CNA</t>
  </si>
  <si>
    <t xml:space="preserve">01490.000054/2018-09  </t>
  </si>
  <si>
    <t>Autorização para movimentação de 90 amostras de cerâmicas do Museu Amazônico para realização do projeto "Geoarqueologia dos Sítios Pontão e Santa Helena na região de Silves-AM"</t>
  </si>
  <si>
    <t>DESPACHO 46.2018 ACON</t>
  </si>
  <si>
    <t>Ofício nº 61/2018/CNA</t>
  </si>
  <si>
    <t>01510.000132/2018-81</t>
  </si>
  <si>
    <t>Análise no exterior de 03 amostras de carvões provenientes dos sítios arqueológicos SC-VI-13 (uma amostra) e Tobias Wagner (duas amostras), localizados no município de Alfredo Wagner/SC.</t>
  </si>
  <si>
    <t>PARECER 29/2018/ACON</t>
  </si>
  <si>
    <t>Memorando nº 358/2018/CNA</t>
  </si>
  <si>
    <t>01402.000106/2018-81</t>
  </si>
  <si>
    <t>Solicitação de movimentação de amostras de material arqueológico em território nacional, oriundo do Sítio Arqueológico Morro do Antônio-PI, saindo da FUMDHAM-PI para a Universidade Federal de Pernambuco (UFPE)</t>
  </si>
  <si>
    <t>PARECER 41/2018/ACON</t>
  </si>
  <si>
    <t>Ofício nº 115/2018/CNA</t>
  </si>
  <si>
    <t>01450.902120/2017-64  </t>
  </si>
  <si>
    <t>Acervo arqueológico referente às pesquisas realizadas na área do empreendimento da UHE Nova Ponte - CEMIG</t>
  </si>
  <si>
    <t>DESPACHO 10.2018 ACON</t>
  </si>
  <si>
    <t>Memorando nº 157/2018/CNA</t>
  </si>
  <si>
    <t>01506.000607/2018-07</t>
  </si>
  <si>
    <t>Solicitação de saída temporária de bens culturais do Mae/USP</t>
  </si>
  <si>
    <t>DESPACHO 78.2018 ACON</t>
  </si>
  <si>
    <t>Mem.445/2018/CNA e 
Of 257/2018/GAB</t>
  </si>
  <si>
    <t>01492.000643/2017-88</t>
  </si>
  <si>
    <t>Projetos referentes à RT de Arqueologia "Lux Vidal" - Fundação Casa de Cultura de Marabá</t>
  </si>
  <si>
    <t>PARECER 40/2018/ACON</t>
  </si>
  <si>
    <t>Memorando nº 827/2018/CNA</t>
  </si>
  <si>
    <t>01496.001090/2016-60</t>
  </si>
  <si>
    <t>Solicitação de movimentação de Bens Arqueológicos em território nacional referente as vasilhas cerâmicas provenientes do sítio arqueológico Tucum (CNSA CE00570), município de Pacajus/CE.</t>
  </si>
  <si>
    <t>PARECER 43/2018/ACON</t>
  </si>
  <si>
    <t>Ofício nº 126/2018/CNA</t>
  </si>
  <si>
    <t xml:space="preserve">01502.002452/2017-94 </t>
  </si>
  <si>
    <t>Movimentação de bens arqueológicos no âmbito do projeto “Passado e Presente na paisagem: territorialidade da paisagem quilombola no arquipélago de Tinharé, município de Cairu/BA”</t>
  </si>
  <si>
    <t>DESPACHO 84.2018 ACON</t>
  </si>
  <si>
    <t>Ofício nº 114/2018/CNA</t>
  </si>
  <si>
    <t>01551.900105/2017-43</t>
  </si>
  <si>
    <t>Acordo de Cooperação Técnica/ACT - IPHAN e UnB</t>
  </si>
  <si>
    <t>DESPACHO 88.2018 ACON</t>
  </si>
  <si>
    <t>Memo 597/2018/CNA</t>
  </si>
  <si>
    <t>01490.000003/2018-79</t>
  </si>
  <si>
    <t>Solicitação de movimentação de amostras de material arqueológico em território nacional, oriundo do Sítio Hatahara-AM, saindo do Museu Amazônico - UFAM para a Universidade de São Paulo - USP e posteriormente para análise no exterior (Remessa) à Alemanha.</t>
  </si>
  <si>
    <t>PARECER 37/2018/ACON</t>
  </si>
  <si>
    <t>Of.90/2018/CNA; Mem.528/2018/CNA; Of. 261/2018/GAB</t>
  </si>
  <si>
    <t>01498.000099/2018-03</t>
  </si>
  <si>
    <t>Solicitação de movimentação de amostras de material arqueológico em território nacional, oriundo do Sítio Arqueológico Pedra do Cachorro/PE, saindo da Universidade Federal de Pernambuco - UFPE para a Universidade Federal do Rio de Janeiro - UFRJ.</t>
  </si>
  <si>
    <t>PARECER 44/2018/ACON</t>
  </si>
  <si>
    <t>Ofício nº 136/2018/CNA</t>
  </si>
  <si>
    <t xml:space="preserve">01450.001481/2018-72 </t>
  </si>
  <si>
    <t>Indeferimento da solicitação de material arqueológico da FUMDHAM para análise po Roberto Oliveira</t>
  </si>
  <si>
    <t>Ofício nº 130/2018/CNA</t>
  </si>
  <si>
    <t>Situação da coleção arqueológica proveniente da UHE Jirau - 2° Relatório trimestral</t>
  </si>
  <si>
    <t>DESPACHO 89.2018 ACON</t>
  </si>
  <si>
    <t>Ofício nº 116/2018/CNA</t>
  </si>
  <si>
    <t>01450.013509/2005-08</t>
  </si>
  <si>
    <t>Atividade ilícita relacionada ao patrimônio arqueológico (Comercialização)</t>
  </si>
  <si>
    <t>Venda de materiais arqueológicos em Santarém</t>
  </si>
  <si>
    <t>DESPACHO 81.2018 ACON</t>
  </si>
  <si>
    <t>Memorando nº 683/2018/CNA</t>
  </si>
  <si>
    <t>01498.000406/2018-48</t>
  </si>
  <si>
    <t>Movimentação em território nacional de amostras de ossos provenientes de sítios arqueológicos presentes na Reserva Técnica de Materiais Orgânicos do Laboratório de Arqueologia Biológica e Forense (LABIFOR) e do Laboratório de Arqueologia para Conservação e Restauração (LACOR) a ser analisado na Fundação Museu do Homem Americano (Fumdham)</t>
  </si>
  <si>
    <t>PARECER 45/2018/ACON</t>
  </si>
  <si>
    <t>Ofício nº 158/2018/CNA</t>
  </si>
  <si>
    <t>01508.000463/2015-18</t>
  </si>
  <si>
    <t xml:space="preserve"> Análise de minuta de Termo de Ajustamento de Conduta - Aterro Sanitário de Itambé/PR - Serrana Engenharia</t>
  </si>
  <si>
    <t>01450.006629/2015-12</t>
  </si>
  <si>
    <t>Análise do Processo referente ao Relatório Final do Projeto de Resgate Arqueológico Subaquático do Casco Soçobrado na Área de Dragagem do Terminal da GE Oil e Gás, município de Niterói, Estado do Rio de Janeiro</t>
  </si>
  <si>
    <t>29/03//2018</t>
  </si>
  <si>
    <t xml:space="preserve">01409.000110/2018-89
</t>
  </si>
  <si>
    <t>Solicitação de remessa de material arqueológico ao exterior, para datação radiocarbônica no laboratório Beta Analytic, Miami, Florida, sob a responsabilidade da arqueóloga Ximena Suarez Villagran, da Universidade de São Paulo - USP.</t>
  </si>
  <si>
    <t>PARECER 46/2018/ACON</t>
  </si>
  <si>
    <t>Ofício nº 367/2018/GAB PRESI-IPHAN</t>
  </si>
  <si>
    <t>01502.003171/2008-68</t>
  </si>
  <si>
    <t>Programa de Prospecções e Resgate Arqueológico Parque Eólico DESENVIX - Análise do Termo de Recebimento de Coleções Arqueológicas.</t>
  </si>
  <si>
    <t>Parecer 47/2018/ACON</t>
  </si>
  <si>
    <t>Despacho  110.2018 ACON/CNA</t>
  </si>
  <si>
    <t>Solicitação de movimentação de material arqueológico para datação por Termoluminescência, no âmbito do projeto "Escavação arqueológica do sítio Jericoacoara I (CE 00129) - Parque Nacional de  Jericoacoara , Jijoca de Jericoacoara"</t>
  </si>
  <si>
    <t>PARECER  49/2018/ACON</t>
  </si>
  <si>
    <t>Ofício nº 159/2018/CNA</t>
  </si>
  <si>
    <t>01510.000266/2018-01</t>
  </si>
  <si>
    <t>Solicitação de envio de bens arqueológicos para análise arqueométrica e arqueológica no Exterior (Laboratório Beta Analytic Inc.) - Interessados: Laboratório de Geologia e Arqueologia /UNIVILLE.</t>
  </si>
  <si>
    <t>PARECER 50/2018/ACON</t>
  </si>
  <si>
    <t>Ofício nº 418/2018/GAB PRESI-IPHAN</t>
  </si>
  <si>
    <t>01450.006041/2015-69</t>
  </si>
  <si>
    <t>SP/PR</t>
  </si>
  <si>
    <t>Análise, conservação e socialização de bens arqueológicos (Inventário/Termo de recebimento)</t>
  </si>
  <si>
    <t>Análise do Termo de Recebimento e Inventário do Programa de Gestão do Patrimônio Arqueológico na Área de Implantação da Linha de Transmissão 230 kV Assis – Salto Grande - Chavantes”, municípios de Cambará/PR e Salto Grande/SP.</t>
  </si>
  <si>
    <t>PARECER 57/2018/ACON</t>
  </si>
  <si>
    <t>Memorando nº 1076/2018/CNA</t>
  </si>
  <si>
    <t>01492.000401/2011-07</t>
  </si>
  <si>
    <t>Análise, conservação e socialização de bens arqueológicos (Socialização)</t>
  </si>
  <si>
    <t xml:space="preserve">Fiscalização nas obras de implantação da infraestrutura para visitação do Parque Estadual de Monte Alegre (PEMA), em Monte Alegre, no estado do Pará.​
</t>
  </si>
  <si>
    <t>PARECER 191/2018/COPEL</t>
  </si>
  <si>
    <t>Memorando nº 808/2018/CNA</t>
  </si>
  <si>
    <t>01450.002042/2018-87</t>
  </si>
  <si>
    <t>SP/MG</t>
  </si>
  <si>
    <t>Solicitação para a guarda de acervo em uma única instituição de guarda, embora o projeto abarque dois estados. PROJETO DE DIAGNOSTICO ARQUEOLOGICO INTERVENTIVO NA
FAIXA DE DEPLEÇÃO DO RESERVATÓRIO E EDUCAÇÃO PATMMONIAL NOS MUNICÍPIOS
DO ENTORNO DO RESERVATORIO UHE MARIMBONDO.</t>
  </si>
  <si>
    <t>PARECER 53/2018/ACON</t>
  </si>
  <si>
    <t>Ofício nº 213/2018/CNA</t>
  </si>
  <si>
    <t>Situação da coleção arqueológica proveniente da UHE Jirau - 3° Relatório trimestral</t>
  </si>
  <si>
    <t>DESPACHO 116.2018 ACON</t>
  </si>
  <si>
    <t>Ofício nº 171/2018/CNA</t>
  </si>
  <si>
    <t>01421.001517/2013-51</t>
  </si>
  <si>
    <t>Análise do Termo de Recebimento de Coleções Arqueológicas e Ficha de Cadastro de Bem Arqueológico do Projeto de Resgate, Monitoramento Arqueológico e Educação Patrimonial na área do Parque Eólico Calango VI</t>
  </si>
  <si>
    <t>Parecer  60/2018/ACON</t>
  </si>
  <si>
    <t xml:space="preserve">
Despacho  137.2018 ACON/CNA</t>
  </si>
  <si>
    <t>01450.005512/2014-31</t>
  </si>
  <si>
    <t>MT e PA</t>
  </si>
  <si>
    <t>Apreciação sobre o Projeto de Etnoarqueologia no âmbito do Licenciamento ambiental da UHE São Manoel, Municípios de Paranaíta- MT e Jacareacanga-PA - Resposta a Funai</t>
  </si>
  <si>
    <t>Crisvanete</t>
  </si>
  <si>
    <t>PARECER  152/2018/COPEL</t>
  </si>
  <si>
    <t>Ofício nº 214/2018/CNA</t>
  </si>
  <si>
    <t>01510.000377/2008-37</t>
  </si>
  <si>
    <t>Acervo Arqueológico - Projeto de Salvamento Arqueológico da Usina Hidrelétrica da Foz do Chapecó - SC.</t>
  </si>
  <si>
    <t>PARECER  55/2018/ACON</t>
  </si>
  <si>
    <t>Ofício nº 224/2018/CNA</t>
  </si>
  <si>
    <t>01450.002299/2018-39</t>
  </si>
  <si>
    <t>Solicitação de Movimentação de Bens Arqueológicos a serem transferidos do Museu de Arqueologia Indígena Antônio Adauto Leite, em Carmo do Rio Claro/MG para a Sociedade Goiana de Cultura/PUC-GO/IGPA, Goiânia/GO (50 peças líticas).</t>
  </si>
  <si>
    <t>PARECER  59/2018/ACON</t>
  </si>
  <si>
    <t>Ofício nº 234/2018/CNA</t>
  </si>
  <si>
    <t>Resposta/complementação (Conservação)</t>
  </si>
  <si>
    <t>Situação do acervo arqueológico proveniente das pesquisas realizadas nas Usinas Hidrelétricas de Samuel e Balbina, e demais coleções que se encontram sob responsabilidade da Eletronorte</t>
  </si>
  <si>
    <t>Despacho 85</t>
  </si>
  <si>
    <t>Ofício nº 72/2017/CNA</t>
  </si>
  <si>
    <t>01498.000427/2018-63</t>
  </si>
  <si>
    <t>Solicitação de Cadastro de Instituição de Guarda e Pesquisa do Laboratório e Museu de Arqueologia da UNICAP - Universidade Católica de Pernambuco.</t>
  </si>
  <si>
    <t>PARECER 64/2018/ACON</t>
  </si>
  <si>
    <t>Ofício nº 279/2018/CNA</t>
  </si>
  <si>
    <t>01450.002282/2018-81</t>
  </si>
  <si>
    <t>Consulta acerca da aquisição de Normas ABNT​</t>
  </si>
  <si>
    <t>DESPACHO 142.2018 ACON</t>
  </si>
  <si>
    <t>01409.000244/2016-38</t>
  </si>
  <si>
    <t>Encaminha  Parecer - Relatório de Pesquisa Arqueológica 26 com aprovação do Relatório Final do Projeto de Monitoramento Arqueológico durante a obra de restauro da Igreja Nossa Senhora do Rosário, no município de Vila Velha [ES].</t>
  </si>
  <si>
    <t>DESPACHO 146.2018 ACON</t>
  </si>
  <si>
    <t>Memorando nº 1140/2018/CNA</t>
  </si>
  <si>
    <t>01490.000022/2004-08</t>
  </si>
  <si>
    <t>Venda de peças arqueológicas no Ramal do Paulista, km 120 da BR 174,
comunidade Nova Floresta. INFORMAÇÃO TÉCNICA 11.07 - DT/1ªSR - Avaliação
do Potencial Arqueológico e Paisagístico da Região da Gruta do Refúgio do Maroaga
Presidente Figueiredo, AM.</t>
  </si>
  <si>
    <t>PARECER 68/2018/ACON</t>
  </si>
  <si>
    <t>Memorando nº 1200/2018/CNA</t>
  </si>
  <si>
    <t xml:space="preserve">01450.002536/2018-61 </t>
  </si>
  <si>
    <t>Plano de Consolidação e Conservação do Sítio Arqueológico do antigo Cais do Valongo e do Cais da Imperatriz Caderno Técnico​</t>
  </si>
  <si>
    <t>DESPACHO 149.2018 ACON</t>
  </si>
  <si>
    <t>01423.900040/2017-00</t>
  </si>
  <si>
    <t>Relatório Técnico - Colégio Meta (Museu dos Povos Acreanos)</t>
  </si>
  <si>
    <t>DESPACHO 147.2018 ACON</t>
  </si>
  <si>
    <t>01492.000129/2018-23</t>
  </si>
  <si>
    <t>Transferência de 24 fragmentos ósseos oriundos de sítios arqueológicos da cultura Maracá do Amapá para realização de exames de tomografia e radiografia computadorizada no Hospital Universitário João de Barros Barreto.</t>
  </si>
  <si>
    <t>PARECER 66/2018/ACON</t>
  </si>
  <si>
    <t>Ofício nº 260/2018/CNA</t>
  </si>
  <si>
    <t>01506.001248/2004-00</t>
  </si>
  <si>
    <t>Transferência de guarda de 765 peças arqueológicas que constituem 7 coleções do Instituto Cultural Banco Santos - conforme Portaria n°228 de 04/12/2002, para o Museu de Arqueologia e Etnologia da USP, por insolvência abrupta do Instituto Cultural Banco Santos</t>
  </si>
  <si>
    <t>Anexado ao processo n°. 01450.000764/2002-30</t>
  </si>
  <si>
    <t>01450.007755/2009-46</t>
  </si>
  <si>
    <t>Coleções do Instituto Cultural Banco Santos</t>
  </si>
  <si>
    <t>01500.000232/2017-46</t>
  </si>
  <si>
    <t>Encaminha documentação referente à venda de material arqueológico da Amazônia e coleções particulares de material arqueológico (Banco santos)</t>
  </si>
  <si>
    <t>Documentos referente ao processo nº 01450.000048/2016-58</t>
  </si>
  <si>
    <t>01500.002149/2017-10</t>
  </si>
  <si>
    <t>Encaminha documentação referente ao Acervo do Banco Santos.</t>
  </si>
  <si>
    <t xml:space="preserve">01421.000148/2018-93 </t>
  </si>
  <si>
    <t>Projeto básico de conservação do sítio arqueológico Lajedo da Soledade, Apodi-RN</t>
  </si>
  <si>
    <t>DESPACHO 152.2018 ACON</t>
  </si>
  <si>
    <t>Memorando nº 1132/2018/CNA</t>
  </si>
  <si>
    <t>01500.001824/2018-66</t>
  </si>
  <si>
    <t>Solicitação de envio de material osteológico humano para o exterior - Projeto "Origem e povoamento do Brasil a partir de análises genéticas: Lagoa Santa e Botocudos (Ancient Brazilian Project)".</t>
  </si>
  <si>
    <t>PARECER  67/2018/ACON</t>
  </si>
  <si>
    <t>Memorando nº 1186/2018/CNA</t>
  </si>
  <si>
    <t>Ofício nº 529/2018/GAB PRESI-IPHAN</t>
  </si>
  <si>
    <t xml:space="preserve">01401.000047/2018-51 </t>
  </si>
  <si>
    <t>Solicitação de movimentação de bens arqueológicos em território nacional - Acervo arqueológico do Muarq para compor exposição realizada pelo TRT 24ª Região.</t>
  </si>
  <si>
    <t>PARECER 69/2018/ACON</t>
  </si>
  <si>
    <t>Ofício nº 272/2018/CNA e Memorando nº 1191/2018/CNA</t>
  </si>
  <si>
    <t>01450.002005/2018-79</t>
  </si>
  <si>
    <t>PA/MT</t>
  </si>
  <si>
    <t>Nota Pública Coletiva sobre violações de direitos indígenas por hidrelétricas no Rio Teles Pires (Munduruku)</t>
  </si>
  <si>
    <t>Parecer  70/2018/ACON</t>
  </si>
  <si>
    <t>Despacho 168.2018 ACON</t>
  </si>
  <si>
    <t>Solicitação de Cadastro de Instituição de Guarda e Pesquisa - Museu Municipal Ildemar de Abreu Como Instituição de Guarda e Pesquisa, Município de Pimenta Bueno, Rondônia.</t>
  </si>
  <si>
    <t>PARECER 72/2018/ACON</t>
  </si>
  <si>
    <t>Memorando nº 1243/2018/CNA</t>
  </si>
  <si>
    <t>01401.000066/2018-87</t>
  </si>
  <si>
    <t>Encaminhamento Projeto Plano de Ação ID 3625. Minuta de projeto básico para contratação de empresa para desenvolver plano de conservação em quatro sítios de arte rupestre, a saber: Templo dos Pilares, Fazenda Fidalgo I, II e III</t>
  </si>
  <si>
    <t>DESPACHO 157.2018 ACON</t>
  </si>
  <si>
    <t>Memorando nº 1188/2018/CNA</t>
  </si>
  <si>
    <t>01400.211250/2016-90</t>
  </si>
  <si>
    <t>Atualização de  Parecer sobre o Projeto de Lei n° 7.420, de 2010 que "dispõe sobre a proteção ao patrimônio fossilífero, em conformidade com o art. 216, inciso V da Constituição Federal, e dá outras providências"</t>
  </si>
  <si>
    <t>MEMO 3/2018 ACON</t>
  </si>
  <si>
    <t>Memorando nº 1571/2018/CNA</t>
  </si>
  <si>
    <t xml:space="preserve"> 01450.000399/2018-21</t>
  </si>
  <si>
    <t>Outros (Acervo estrangeiro)</t>
  </si>
  <si>
    <t>Acervo do naturalista Peter Wilhelm Lund na Dinamarca.</t>
  </si>
  <si>
    <t>PARECER 76/2018/ACON</t>
  </si>
  <si>
    <t>Memorando nº 1240/2018/CNA</t>
  </si>
  <si>
    <t>Solicitação do grupo Indígena Anacé - FUNAI/CR II - NE de repatriação de bens arqueológicos resgatados durante as instalações do CIPP (Complexo Industrial e Portuário do Pecém) - CE. Resposta aos ofícios 178 e 180/2018/CNA/DEPAM-IPHAN</t>
  </si>
  <si>
    <t>PARECER  85/2018/ACON</t>
  </si>
  <si>
    <t>Ofício nº 339/2018/CNA</t>
  </si>
  <si>
    <t>01510.000475/2018-46</t>
  </si>
  <si>
    <t>Solicitação de movimentação de bens arqueológicos em território nacional (Análise e Curadoria)</t>
  </si>
  <si>
    <t>Análise e Curadoria</t>
  </si>
  <si>
    <t>Solicitação de movimentação de bens arqueológicos para análise em território nacional relativo ao projeto Arqueologia Guarani no Litoral Central de Santa Catarina. </t>
  </si>
  <si>
    <t>PARECER 82/2018/ACON</t>
  </si>
  <si>
    <t>Ofício nº 300/2018/CNA</t>
  </si>
  <si>
    <t>01490.000014/2004-53</t>
  </si>
  <si>
    <t>Construção de um prédio no campus da UFAM destinado ao Laboratório de Arqueologia.</t>
  </si>
  <si>
    <t>PARECER 89/2018/ACON</t>
  </si>
  <si>
    <t>Solicitação de Remessa de material arqueológico para análise no exterior (Análise e Curadoria)</t>
  </si>
  <si>
    <t>Solicitação de Remessa de material arqueológico para análise no exterior</t>
  </si>
  <si>
    <t>Análise no Exterior de 34 amostras arqueológicas provenientes do sítio arqueológico Lapa do Sumidouro, no âmbito do projeto “Demanda de Amostragem de Crânios de Acervos no Brasil para análise de DNA antigo”.</t>
  </si>
  <si>
    <t>PARECER 62/2018/ACON</t>
  </si>
  <si>
    <t>Ofício nº 586/2018/GAB PRESI-IPHAN</t>
  </si>
  <si>
    <t>01506.001818/2018-59</t>
  </si>
  <si>
    <t>Solicitação de movimentação de bens arqueológicos em território nacional (Conservação)</t>
  </si>
  <si>
    <t>Solicitação Movimentação de Bens em Território Nacionall - Transferência do local de material arqueológico sob guarda da Fundação Cultural Benedicto Siqueira e Silva, Paraibuna/SP.</t>
  </si>
  <si>
    <t>PARECER  87/2018/ACON</t>
  </si>
  <si>
    <t>Ofício nº 308/2018/CNA e Memorando nº 1346/2018/CNA</t>
  </si>
  <si>
    <t>01502.000574/2014-01</t>
  </si>
  <si>
    <t>Análise, conservação e socialização de bens arqueológicos (Conservação e socialização)</t>
  </si>
  <si>
    <t>Conservação e socialização</t>
  </si>
  <si>
    <t>Análise do PLANO MUSEOLÓGICO E DIRETRIZES PARA
CRIAÇÃO DO ECOMUSEU NA CHAPADA VELHA - Programa de Resgate, Monitoramento e Educação Patrimonial dos
Complexos Eólicos Capoeiras &amp; Assuruá - Municípios de Xeque-Xeque e Gentio do
Ouro/BA.</t>
  </si>
  <si>
    <t>PARECER  90/2018/ACON</t>
  </si>
  <si>
    <t>01500.005362/2013-41</t>
  </si>
  <si>
    <t>Destinação final de bens arqueológicos (Informa/solicita ao Iphan)</t>
  </si>
  <si>
    <t>Instituição de Guarda e Pesquisa - Projeto “Os africanos não estavam sós. Relação entre grupos não hegemônicos no litoral sul-fluminense no tempo do tráfico clandestino de escravos”.</t>
  </si>
  <si>
    <t>PARECER 91/2018/ACON</t>
  </si>
  <si>
    <t>Memorando nº 1463/2018/CNA</t>
  </si>
  <si>
    <t>01402.000260/2018-52</t>
  </si>
  <si>
    <t>Contratação de serviços de conservação do sítio histórico Brejo de São João - PI</t>
  </si>
  <si>
    <t>PARECER 88/2018/ACON</t>
  </si>
  <si>
    <t>Memorando nº 1362/2018/CNA</t>
  </si>
  <si>
    <t>01423.000015/2018-05</t>
  </si>
  <si>
    <t>Análise, conservação e socialização de bens arqueológicos (Exposição/Sinalização)</t>
  </si>
  <si>
    <t>Exposição Arqueologia no Estado do Acre</t>
  </si>
  <si>
    <t>PARECER 93/2018/ACON</t>
  </si>
  <si>
    <t>Memorando nº 1467/2018/CNA</t>
  </si>
  <si>
    <t>Resposta/complementação (Informa/solicita ao Iphan)</t>
  </si>
  <si>
    <t>PARECER 96/2018/ACON</t>
  </si>
  <si>
    <t>01421.000181/2018-13</t>
  </si>
  <si>
    <t>Relatório Anual do Acervo do Setor de Arqueologia do MCC-UFRN</t>
  </si>
  <si>
    <t>PARECER 97/2018/ACON</t>
  </si>
  <si>
    <t>Ofício nº 404/2018/IPHAN-RN-IPHAN</t>
  </si>
  <si>
    <t>01516.000574/2018-78</t>
  </si>
  <si>
    <t>Criação/apoio de instituição de guarda e pesquisa de bens arqueológicos (Transferência de guarda/troca de endosso institucional/ Regularização de acervo)</t>
  </si>
  <si>
    <t>Solicitação de transferência do acervo arqueológico proveniente do Projeto de Levantamento, Resgate e Monitoramento Arqueológico das Obras de Implantação da Ferrovia Norte-Sul  - Municípios de Ouro Verde/GO a Estrela do Oeste/SP (Fundação Aroeira) para o museu Histórico de Jataí - Francisco Honório de Campos.</t>
  </si>
  <si>
    <t>PARECER  103/2018/ACON</t>
  </si>
  <si>
    <t>Ofício nº 393/2018/CNA</t>
  </si>
  <si>
    <t>Transferência do Acervo Arqueológico  visando a realização da 2ª Etapa do Programa de Socialização e Preservação do Patrimônio Arqueológico de Caldeirão Grande do Piauí.</t>
  </si>
  <si>
    <t>PARECER 98/2018/ACON</t>
  </si>
  <si>
    <t>Ofício nº 335/2018/CNA</t>
  </si>
  <si>
    <t>Relatório semestral das atividades previstas no Plano de Trabalho - Convênio n° 4600425094 celebrado entre a UFAM e a PETROBRAS.</t>
  </si>
  <si>
    <t>PARECER 99/2018/ACON</t>
  </si>
  <si>
    <t>Memorando nº 1518/2018/CNA</t>
  </si>
  <si>
    <t>01401.000179/2018-82</t>
  </si>
  <si>
    <t>Solicitação de deslocamento de acervo entre o Laboratório de Arqueologia da UFGD e o MuArq (UFMS).</t>
  </si>
  <si>
    <t>PARECER 105/2018/ACON</t>
  </si>
  <si>
    <t xml:space="preserve">
Ofício nº 355/2018/CNA</t>
  </si>
  <si>
    <t>Retificação de Portaria dos processos 01401.000371/2007-16(UHE São Domingos) e 01401.000259/2010-81(LT 138 KV SÃO DOMINGOS ÁGUA CLARA), conforme publicação no DOU de 24/07/2018, Seção 1, Página 165.</t>
  </si>
  <si>
    <t>PARECER  92/2018/ACON</t>
  </si>
  <si>
    <t>ofícios n° 384,386,387,390 e 391/2018/CNA</t>
  </si>
  <si>
    <t>01400.010449/2018-73</t>
  </si>
  <si>
    <t>Informações sobre os monólitos de pedras na Planície Aluvial do Calçoene/AP</t>
  </si>
  <si>
    <t>DESPACHO 236.2018 ACON</t>
  </si>
  <si>
    <t xml:space="preserve"> Resposta ao Ofício nº 212/2018/CNA/DEPAM-IPHAN sobre o Termo de Recebimento de Coleções Arqueológicas e Fichas de Cadastro de Bem Arqueológico Móvel do Projeto de Diagnóstico e Prospecção Arqueológica do Contorno de Campos de Goytacazes (Rodovia Mario Covas-BR-101-RJ).</t>
  </si>
  <si>
    <t>PARECER 106/2018/ACON</t>
  </si>
  <si>
    <t>Ofício nº 354/2018/CNA</t>
  </si>
  <si>
    <t>01506.005746/2016-57</t>
  </si>
  <si>
    <t>Solicitação de Remessa de Material Arqueológico para Análise no exterior do Projeto de Resgate do Sítio Manacás, Estado de São Paulo.</t>
  </si>
  <si>
    <t>PARECER 108/2018/ACON</t>
  </si>
  <si>
    <t>Ofício nº 700/2018/GAB PRESI-IPHAN</t>
  </si>
  <si>
    <t>01450.003303/2018-86</t>
  </si>
  <si>
    <t>Solicita diretrizes para obtenção de autorização de translado para o acervo e solicitação de cópia de estudo arqueológico abrangendo de São Luiz (MA) a Caucaia (CE)</t>
  </si>
  <si>
    <t>PARECER 110/2018/ACON</t>
  </si>
  <si>
    <t>01450.003401/2018-13 - Processo dp inventário anexado ao 01450.003303/2018-86</t>
  </si>
  <si>
    <t>01410.000540/2017-81</t>
  </si>
  <si>
    <t>Solicitação de indicação de medidas
necessárias a conservação de achado que aparentemente trata-se
de uma urna fúnebre.</t>
  </si>
  <si>
    <t>PARECER 124/2018/ACON</t>
  </si>
  <si>
    <t>Ofício 634/2018</t>
  </si>
  <si>
    <t xml:space="preserve">01512.002165/2015-01 </t>
  </si>
  <si>
    <t>Análise referente à "Consulta sobre a Instituição de Guarda e Pesquisa - Lote A - Leilão ANEEL 004/2014"</t>
  </si>
  <si>
    <t>Memo 6/2018/ACON</t>
  </si>
  <si>
    <t>Memo 1575/2018/CNA</t>
  </si>
  <si>
    <t xml:space="preserve">01512.002166/2015-48 </t>
  </si>
  <si>
    <t>Memo 7/2018/ACON</t>
  </si>
  <si>
    <t>Memo 1576/2018/CNA</t>
  </si>
  <si>
    <t>01512.002167/2015-92</t>
  </si>
  <si>
    <t>Memo 5/2018/ACON</t>
  </si>
  <si>
    <t>Memo 1574/2018/CNA</t>
  </si>
  <si>
    <t>Informa sobre a paralisação das obras de construção do prédio da Reserva Técnica - Resposta ao Ofício n. 278/201 8/CNA/DEPAM-lPHAN, de 30/5/2018.</t>
  </si>
  <si>
    <t>PARECER 125/2018/ACON</t>
  </si>
  <si>
    <t>Solicitação de Movimentação de Bens Arqueológicos em Território Nacional do Museu Comunitário do Serra do Evaristo/CE para o Museu Nacional da UFRJ (Análise destrutiva).</t>
  </si>
  <si>
    <t>PARECER 141/2018/ACON</t>
  </si>
  <si>
    <t>01492.000052/2018-91</t>
  </si>
  <si>
    <t>Solicitação de movimentação de bens arqueológicos em território nacional (Exposição/Sinalização/Socialização)</t>
  </si>
  <si>
    <t>Solicitação de Movimentação de Bens Arqueológicos em Território Nacional - 119 (cento e dezenove) peças que se encontram nas dependências do Museu Paraense Emílio Goeldi para o Sistema Integrado de Museus - SECULT/PA.</t>
  </si>
  <si>
    <t>PARECER  153/2018/ACON</t>
  </si>
  <si>
    <t>Ofício nº 383/2018/CNA</t>
  </si>
  <si>
    <t>Resposta ao Ofício 8238/2018-PR/SP 0064074/2018, referente ao acervo arqueológico do Banco Santos</t>
  </si>
  <si>
    <t>Parecer 155/2018/ACON</t>
  </si>
  <si>
    <t>Despacho  257.2018 ACON</t>
  </si>
  <si>
    <t>Retificação - Solicitação de saída temporária de bens culturais do Mae/USP</t>
  </si>
  <si>
    <t>Memorando nº 4/2018/ACON</t>
  </si>
  <si>
    <t>Memo nº 1557/2018/CNA e Ofnº 713/2018/GAB PRESI</t>
  </si>
  <si>
    <t>Envio para datação no exterior de amostras de carvões provenientes do sítio arqueológico Cachoeirinha, Brasília/DF, no âmbito do projeto "Gestão do Patrimônio Arqueológico e Projeto de Educação Patrimonial na Área de Influência do empreendimento Jardins Genebra-Paranoá-Região Administrativa VII - DF"</t>
  </si>
  <si>
    <t>PARECER 142/2017/ACON</t>
  </si>
  <si>
    <t>Ofício nº 989/2018/GAB PRESI-IPHAN</t>
  </si>
  <si>
    <t>01450.003654/2018-97</t>
  </si>
  <si>
    <t>PR/SP</t>
  </si>
  <si>
    <t> Termo de recebimento do acervo arqueológico proveniente do Programa de Resgate, Monitoramento Arqueológico e Educação Patrimonial na Área de implantação da Linha de Transmissão 500 kV Assis (SP) - Londrina (PR)</t>
  </si>
  <si>
    <t>Parecer  158/2018/ACON</t>
  </si>
  <si>
    <t>Despacho  268.2018 ACON</t>
  </si>
  <si>
    <t>01450.010354/2016-01</t>
  </si>
  <si>
    <t>Vistorias realizadas nos sítios arqueológicos Anta Atirada 1 e Fazenda 4 Corações (município de Rolim de Moura/RO) e no sítio Cachoeira do Rio Consuelo (município de Alta Floresta do Oeste/RO).</t>
  </si>
  <si>
    <t>DESPACHO 267.2018 ACON</t>
  </si>
  <si>
    <t>01500.001796/2017-04</t>
  </si>
  <si>
    <t>Movimentação de acervo arqueológico proveniente do "Projeto de Prospecção e Escavação Arqueológica Escola Índio Amigo - Vassouras/RJ" para exposição na referida escola.</t>
  </si>
  <si>
    <t>PARECER  161/2018/ACON</t>
  </si>
  <si>
    <t>Ofício nº 422/2018/CNA</t>
  </si>
  <si>
    <t>01496.000217/2018-95</t>
  </si>
  <si>
    <t>Envio de amostras de carvão para o exterior provenientes dos sítios arqueológicos Cumbe 07 e 19, no município de Arati/CE, para datação absoluta pelo método do Carbono 14 (radiocarbono).</t>
  </si>
  <si>
    <t>PARECER  159/2018/ACON</t>
  </si>
  <si>
    <t>Ofício nº 466/2018/CNA</t>
  </si>
  <si>
    <t>01450.011726/2012-84</t>
  </si>
  <si>
    <t>PR, SC e RS</t>
  </si>
  <si>
    <t>Termo de recebimento de materiais oriundos da LT 525 kV Salto Santiago - Itá - Nova Santa Rita, do Programa de Prospecção Interventiva e Programa de Monitoramento no Traçado da LT 525 Salto Santiago - Itá - Nova Santa Rita, Paraná, Santa Catarina e Rio Grande do Sul</t>
  </si>
  <si>
    <t>Ciência</t>
  </si>
  <si>
    <t xml:space="preserve">01508.000256/2016-44 </t>
  </si>
  <si>
    <t>Termo de recebimento de materiais oriundos do  Projeto de Avaliação de Impacto ao
Património Arqueológico na CGll Rancho Mundo, localizada nos municípios de
Corbélia e Cafelândia - Pr</t>
  </si>
  <si>
    <t>01450.003992/2018-29</t>
  </si>
  <si>
    <t>Termo de recebimento dos materiais arqueológicos referentes ao Projeto de Levantamento Arqueológico Interventivo e Educação Patrimonial da CGH Ponte</t>
  </si>
  <si>
    <t>Despacho 274/2018 Acon</t>
  </si>
  <si>
    <t xml:space="preserve">01450.003991/2018-84 </t>
  </si>
  <si>
    <t>Termo de recebimento dos materiais arqueológicos referentes ao Projeto de Diagnóstico
Arqueológico Interventivo e Educação Patrimonial para duplicação de trechos da Rodovia dos
Minérios (Pr-092)</t>
  </si>
  <si>
    <t>Despacho 275/2018 Acon</t>
  </si>
  <si>
    <t xml:space="preserve">01450.004063/2018-37  </t>
  </si>
  <si>
    <t>Maria Mercedes Okumura informa ser a nova responsável pela coleção do LEEH/USP.</t>
  </si>
  <si>
    <t>Situação da coleção arqueológica proveniente da UHE Jirau - 4° Relatório trimestral</t>
  </si>
  <si>
    <t>Memo 12/2018/ACON</t>
  </si>
  <si>
    <t>Ofício nº 427/2018/CNA</t>
  </si>
  <si>
    <t>01450.004064/2018-81</t>
  </si>
  <si>
    <t>Projetos com interface social - 2017</t>
  </si>
  <si>
    <t>Despacho 280/2018 Acon</t>
  </si>
  <si>
    <t xml:space="preserve">01508.000447/2015-25  
</t>
  </si>
  <si>
    <t>Termo de recebimento do Projeto de Avaliação de Impacto ao Patrimônio Arqueológico na PCH Rio dos índios, Indianópolis e São Tomé (PR)</t>
  </si>
  <si>
    <t xml:space="preserve"> Manifestação sobre o Ofício n.º 111/2018 LAEE/CCH-UEM – ref. projeto “Gestão do Patrimônio Arqueológico na Área de Implantação da Linha de Transmissão 230 kV Assis – Salto Grande - Chavantes”, municípios de Cambará/PR e Salto Grande/SP.</t>
  </si>
  <si>
    <t>PARECER 163/2018/ACON</t>
  </si>
  <si>
    <t>Análise do Of. 021/2018 - LA/UFPE em resposta a Solicitação do grupo Indígena Anacé - FUNAI/CR II - NE de repatriação de bens arqueológicos resgatados durante as instalações do CIPP (Complexo Industrial e Portuário do Pecém) - CE.</t>
  </si>
  <si>
    <t>PARECER  164/2018/ACON</t>
  </si>
  <si>
    <t>Ofício nº 429/2018/CNA</t>
  </si>
  <si>
    <t>01510.900045/2017-45</t>
  </si>
  <si>
    <t>Solicitação de remessas de material arqueológico para análise no exterior referentes ao projeto “Povoamentos pré-históricos no Alto rio Uruguai (POPARU)” e Projeto Pré História na Volta do Uvá, município de Itá/SC.</t>
  </si>
  <si>
    <t>PARECER  165/2018/ACON</t>
  </si>
  <si>
    <t>01506.003595/2018-64</t>
  </si>
  <si>
    <t>Solicitação de autorização de remessa de material arqueológico para análise no exterior, constituída de 62 amostras para realização de análises destrutivas (colágeno, estudos isotópicos e extração de DNA), recuperadas no âmbito do projeto "As práticas mortuárias dos Primeiros Americanos".</t>
  </si>
  <si>
    <t>PARECER 166/2018/ACON</t>
  </si>
  <si>
    <t>01492.000568/2012-41</t>
  </si>
  <si>
    <t xml:space="preserve"> Solicitação de envio de material arqueológico ao exterior. Programa de estudos arqueológicos na área ferro carajás- S11D.</t>
  </si>
  <si>
    <t>PARECER 167/2018/ACON</t>
  </si>
  <si>
    <t xml:space="preserve"> 01500.003867/2009-95</t>
  </si>
  <si>
    <t>Transferência de material - Projeto de Monitoramento Arqueológico do Antigo Museu Real.</t>
  </si>
  <si>
    <t>PARECER  168/2018/ACON</t>
  </si>
  <si>
    <t>Memorando nº 2937/2018/CNA</t>
  </si>
  <si>
    <t>01498.000857/2018-85</t>
  </si>
  <si>
    <t>Solicitação de Cadastro de Instituição de Guarda e Pesquisa - Laboratório de Arqueologia do Museu da Imprensa de Pernambuco.</t>
  </si>
  <si>
    <t>PARECER  179/2018/ACON</t>
  </si>
  <si>
    <t>Ofício nº 601/2018/CNA</t>
  </si>
  <si>
    <t>01510.000770/2018-01</t>
  </si>
  <si>
    <t>Solicitação de envio de bens arqueológicos para análises de isótopos estáveis (SIA) 13C e 15N no Exterior - Museu de Arqueologia e Etnologia Prof. Oswaldo Rodrigues Cabral/UFSC.</t>
  </si>
  <si>
    <t>PARECER  171/2018/ACON</t>
  </si>
  <si>
    <t>Ofício nº 1326/2018/GAB PRESI-IPHAN</t>
  </si>
  <si>
    <t>01425.001073/2016-66</t>
  </si>
  <si>
    <t>Solicitação de Remessa de Material Arqueológico para Análise no Exterior - Programa de Gestão do Patrimônio Arqueológico na Área de Implantação da LT 230 kV Paranatinga - Canarana e Instalações Associadas.</t>
  </si>
  <si>
    <t>PARECER 173/2018/ACON</t>
  </si>
  <si>
    <t>Ofício nº 445/2018/DIVAAD/COGAB/GAB PRESI-IPHAN</t>
  </si>
  <si>
    <t>01402.000442/2018-23</t>
  </si>
  <si>
    <t>Transferência de 07 (sete) amostras de sedimento que estão acondicionadas no laboratório da Fundação Museu do Homem Americano (FUMDHAM) provenientes do sítio Toca do Enoque, para o Programa de Pós-Graduação em Energias e Tecnologias Nucleares da Universidade Federal de Pernambuco, para a realização de análises destrutivas.</t>
  </si>
  <si>
    <t>PARECER  174/2018/ACON</t>
  </si>
  <si>
    <t>Ofício nº 447/2018/CNA</t>
  </si>
  <si>
    <t>Manifestação sobre o Ofício n.º 071/2018 – ref. projeto “Gestão do Patrimônio Arqueológico na Área de Implantação da Linha de Transmissão 230 kV Assis – Salto Grande - Chavantes”, municípios de Cambará/PR e Salto Grande/SP.</t>
  </si>
  <si>
    <t>PARECER  177/2018/ACON</t>
  </si>
  <si>
    <t>Memorando nº 2168/2018/CNA</t>
  </si>
  <si>
    <t>Solicitação de instruções para a conservação de cerâmicas arqueológicas expostas no Palácio da Alvorada</t>
  </si>
  <si>
    <t>PARECER 160/2018/ACON</t>
  </si>
  <si>
    <t>Ofício nº 988/2018/GAB PRESI-IPHAN</t>
  </si>
  <si>
    <t>01450.008164/2017-04</t>
  </si>
  <si>
    <t>termo de recebimento da coleção do Projeto de Avaliação de Impacto ao Patrimônio Arqueológico da Duplicação e Ampliação de Capacidade da Rodovia BR-386 RS, trecho Carazinho/RS a Canoas/RS.</t>
  </si>
  <si>
    <t>Criação/apoio de instituição de guarda e pesquisa de bens arqueológicos (Destinação de TAC)</t>
  </si>
  <si>
    <t>PARECER  175/2018/ACON</t>
  </si>
  <si>
    <t>01450.004804/2012-94.</t>
  </si>
  <si>
    <t>Análise da proposta de aquisição de material para salvaguarda de acervo arqueológico e confecção de minuta de termo de ajustamento de conduta relativa ao empreendimento LT 600 Kv Porto Velho/RO - Araraquara/SP n2.</t>
  </si>
  <si>
    <t>PARECER  176/2018/ACON</t>
  </si>
  <si>
    <t>PARECER  178/2018/ACON</t>
  </si>
  <si>
    <t>Ofício nº 457/2018/CNA</t>
  </si>
  <si>
    <t>Retificação do endosso do Projeto de Avaliação de Impacto ao Patrimônio Arqueológico da Linha de Transmissão 230 kV do Complexo Eólico Babilônia – SE Morro do Chapéu e SE do Complexo Eólico Babilônia</t>
  </si>
  <si>
    <t>DESPACHO 309.2018 ACON</t>
  </si>
  <si>
    <t>Ofício nº 472/2018/CNA</t>
  </si>
  <si>
    <t>Análise do Plano de Consolidação e Conservação do Sítio Arqueológico do antigo Cais do Valongo e do Cais da Imperatriz 4° etapa – Caderno Técnico II</t>
  </si>
  <si>
    <t>Memo17/2018/ACON</t>
  </si>
  <si>
    <t>01402.000441/2018-89</t>
  </si>
  <si>
    <t>Solicitação de movimentação de bens arqueológicos em território nacional da FUMDHAM/PI para o Laboratório Casa de Pedra - UFRJ.</t>
  </si>
  <si>
    <t>PARECER  182/2018/ACON</t>
  </si>
  <si>
    <t>Ofício nº 475/2018/CNA</t>
  </si>
  <si>
    <t>01514.007699/2012-53</t>
  </si>
  <si>
    <t>Solicitação de Remessa de Material Arqueológico para Análise no Exterior - Projeto de Pesquisa Científica- “Relações socioambientais da borda leste do Espinhaço: paleoambiente e arqueologia — Alto Valeo do Araçuaí, Minas Gerais, Brasil — Projeto Arqueológico Alto Jequitinhonha (PAAJ)”.</t>
  </si>
  <si>
    <t>PARECER 184/2018/ACON</t>
  </si>
  <si>
    <t>Ofício nº 1367/2018/GAB PRESI-IPHAN</t>
  </si>
  <si>
    <t>Projeto de Reserva Técnica/Guarda, Exposição e Gestão do Laboratório Aberto de Arqueologia Urbana LAAU, a ser implantado no Galpão B da Gamboa/RJ.</t>
  </si>
  <si>
    <t>PARECER  181/2018/ACON</t>
  </si>
  <si>
    <t>Memorando nº 2293/2018/CNA</t>
  </si>
  <si>
    <t>Resposta ao Ofício n°386/2018/CNA/DEPAM/IPHAN referente a transferência do acervo arqueológico do IPARQ para o NUPEC</t>
  </si>
  <si>
    <t>PARECER  185/2018/ACON</t>
  </si>
  <si>
    <t>Ofício nº 482/2018/CNA</t>
  </si>
  <si>
    <t>01402.000443/2018-78</t>
  </si>
  <si>
    <t>Solicitação de Remessa de Material Arqueológico para Análise no Exterior - 7 amostras do Sítio Arqueológico Toca do Enoque/PI.</t>
  </si>
  <si>
    <t>PARECER 189/2018/ACON</t>
  </si>
  <si>
    <t>Ofício nº 1369/2018/GAB PRESI-IPHAN</t>
  </si>
  <si>
    <t>01510.000778/2008-97</t>
  </si>
  <si>
    <t>Auxílio (Demanda da CONAC.)</t>
  </si>
  <si>
    <t>Análise da Minuta de Termo de Ajustamento de Conduta para empresa GRAÇA BRANCA ENERGÉTICA S/A</t>
  </si>
  <si>
    <t>Parecer 190/2018/Cpnac</t>
  </si>
  <si>
    <t xml:space="preserve">01500.000752/2017-59 </t>
  </si>
  <si>
    <t>Outros (Endosso)</t>
  </si>
  <si>
    <t>Licenciamento Ambiental - IN 01/2015 - Empreendimento "Jardim Alpha Maricá'' - Município De Maricá/RJ</t>
  </si>
  <si>
    <t>DESPACHO 320.2018 ACON</t>
  </si>
  <si>
    <t>Memo 2240/2018/CNA</t>
  </si>
  <si>
    <t xml:space="preserve">01510.001702/2013-46 </t>
  </si>
  <si>
    <t>SC e RS</t>
  </si>
  <si>
    <t>Solicitação da solicitação de remessa de material arqueológico para análise no exterior referente aos projetos Povoamentos pré-históricos do alto rio Uruguai e Pré-História na Volta do Uvá, município de Itá/SC</t>
  </si>
  <si>
    <t>DESPACHO 335.2018 ACON</t>
  </si>
  <si>
    <t>Resposta ao Oficio PRM/STMVGAB3/379/2018 (MPF) Demanda da CONAC.</t>
  </si>
  <si>
    <t>Parecer  192/2018/Acon</t>
  </si>
  <si>
    <t>PARECER 193/2018/ACON</t>
  </si>
  <si>
    <t>Memorando nº 2549/2018/CNA</t>
  </si>
  <si>
    <t>01492.000398/2018-90</t>
  </si>
  <si>
    <t>Solicitação de remessa de material arqueológico ao exterior para datação, análise isotópica  e extração de DNA no âmbito do Projeto "As práticas mortuárias dos primeiros americanos". 36 amostras de material osteológico armazenado no Museu Paraense Emílio Goeldi.</t>
  </si>
  <si>
    <t>PARECER 194/2018/ACON</t>
  </si>
  <si>
    <t>Ofício nº 1426/2018/GAB PRESI-IPHAN</t>
  </si>
  <si>
    <t>01402.000540/2018-61</t>
  </si>
  <si>
    <t>Solicitação de movimentação de bens arqueológicos em território nacional (Exposição)</t>
  </si>
  <si>
    <t>Solicitação de Movimentação de Bens Arqueológicos em Território Nacional para a Exposição na Semana Nacional de Ciência e Tecnologia em Brasília.</t>
  </si>
  <si>
    <t>PARECER 195/2018/ACON</t>
  </si>
  <si>
    <t>Ofício nº 540/2018/CNA</t>
  </si>
  <si>
    <t>01510.001702/2013-46</t>
  </si>
  <si>
    <t xml:space="preserve">Solicitação da solicitação de remessa de material arqueológico para análise no exterior referente aos projetos Povoamentos pré-históricos do alto rio Uruguai e Pré-História na Volta do Uvá, município de Itá/SC. </t>
  </si>
  <si>
    <t>Mesmo que a solicitação do processo n°. 01510.900045/2017-45</t>
  </si>
  <si>
    <t xml:space="preserve">Solicitação de Movimentação dos Bens Arqueológicos do Projeto de Ampliação da Atividade de Beneficiamento de Minério na Mina do Salobo, Município de Marabá, Estado do Pará. </t>
  </si>
  <si>
    <t>PARECER 196/2018/ACON</t>
  </si>
  <si>
    <t>Ofício nº 547/2018/CNA</t>
  </si>
  <si>
    <t>PARECER  198/2018/ACON</t>
  </si>
  <si>
    <t>Memorando nº 2417/2018/CNA</t>
  </si>
  <si>
    <t>PARECER  197/2018/ACON</t>
  </si>
  <si>
    <t>Ofício nº 1439/2018/GAB PRESI-IPHAN</t>
  </si>
  <si>
    <t>01510.000917/2018-54</t>
  </si>
  <si>
    <t>Solicitação de remessa de material arqueológico para análise no exterior referente à pesquisa acadêmica Territorialidades Ameríndias no Alto Vale do Itajaí: um olhar a partir da Arqueologia, da Ecologia e da Paleontologia.</t>
  </si>
  <si>
    <t>PARECER 199/2018/ACON</t>
  </si>
  <si>
    <t>Ofício nº 1458/2018/GAB PRESI-IPHAN</t>
  </si>
  <si>
    <t>01516.000865/2018-66</t>
  </si>
  <si>
    <t>Solicitação de Remessa de Material Arqueológico para Análise no Exterior - referente a transferência de 27 amostras (ossos e dentes) provenientes dos sítios: Ramusse Nóbrega; Manuel Braga; Diogo  Lemes; CT 06; Itajá III e Residencial vale do Sonhos Vau I e Vau II, todos sob a guarda do IGPA-PUC-GO.</t>
  </si>
  <si>
    <t>PARECER 201/2018/ACON</t>
  </si>
  <si>
    <t>Ofício nº 1454/2018/GAB PRESI-IPHAN</t>
  </si>
  <si>
    <t> Solicitação de mudança da denominação do "Museu dos Povos de Ocupação do Xingu" para "Reserva Técnica de Arqueologia dos Povos do Xingu"</t>
  </si>
  <si>
    <t>PARECER 202/2018/ACON</t>
  </si>
  <si>
    <t>Ofício nº 567/2018/CNA</t>
  </si>
  <si>
    <t>01425.001611/2016-12</t>
  </si>
  <si>
    <t xml:space="preserve">  Solicitação de Movimentação de Bens Arqueológicos para realização da exposição: O Doméstico e o Ritual no Universo Xaray.</t>
  </si>
  <si>
    <t>PARECER 203/2018/ACON</t>
  </si>
  <si>
    <t>Ofício nº 566/2018/CNA</t>
  </si>
  <si>
    <t>01410.000236/2018-14</t>
  </si>
  <si>
    <t xml:space="preserve"> Solicitação de Fiscalização no Museu da Memória Rondoniense (MERO), Porto Velho/RO.</t>
  </si>
  <si>
    <t>PARECER  204/2018/ACON</t>
  </si>
  <si>
    <t>Ofício nº 608/2018/CNA</t>
  </si>
  <si>
    <t>01506.004231/2018-00</t>
  </si>
  <si>
    <t>Solicitação de Movimentação de Bens Arqueológicos em Território Nacional para Montagem da Exposição Temporária na Estação de Metrô São Bento.</t>
  </si>
  <si>
    <t>PARECER 206/2018/ACON</t>
  </si>
  <si>
    <t>Ofício nº 568/2018/CNA</t>
  </si>
  <si>
    <t>01506.000989/2018-61</t>
  </si>
  <si>
    <t>Auxílio (Demanda Copel)</t>
  </si>
  <si>
    <t>Demanda Copel</t>
  </si>
  <si>
    <t>Análise do Projeto de Avaliação de Impacto ao Patrimônio Arqueológico na Área de Implantação do Loteamento Jardim São Luiz, Município de Santa Cruz das Palmeiras, Estado de São Paulo. Demanda da COPEL.</t>
  </si>
  <si>
    <t>Parecer 207/2018/ACON</t>
  </si>
  <si>
    <t>Despacho  387.2018 ACON</t>
  </si>
  <si>
    <t>01506.002547/2018-59</t>
  </si>
  <si>
    <t>Análise do Projeto de Avaliação de Impacto ao Patrimônio Arqueológico na área de Influência do Loteamento Alto de Caieiras, Município de Caierias, estado de São Paulo. Demanda da COPEL.</t>
  </si>
  <si>
    <t>Parecer  209/2018/ACON</t>
  </si>
  <si>
    <t>Despacho  386.2018 ACON</t>
  </si>
  <si>
    <t>01421.000148/2018-93</t>
  </si>
  <si>
    <t xml:space="preserve">Análise do Plano de Trabalho para a execução de Serviços Técnicos de Conservação de Registros rupestres do Sítio Arqueológico Lajedo da soledade - Apodi - RN. Demanda da COPEL. </t>
  </si>
  <si>
    <t>Parecer  210/2018/ACON</t>
  </si>
  <si>
    <t>Despacho 390.2018 ACON</t>
  </si>
  <si>
    <t>01506.001080/2018-20</t>
  </si>
  <si>
    <t xml:space="preserve">Análise do Projeto de Avaliação de Impacto ao Patrimônio Arqueológico na Área de Implantação da ETE-Estação de Tratamento de Esgoto- Populina, Município de Pupulina, Estado de São Paulo​. Demanda da COPEL. </t>
  </si>
  <si>
    <t>Parecer 213/2018/ACON</t>
  </si>
  <si>
    <t>Despacho 391.2018 ACON</t>
  </si>
  <si>
    <t>01492.000217/2018-25</t>
  </si>
  <si>
    <t xml:space="preserve">Análise do Projeto de Avaliação de Impacto ao Patrimônio Arqueológico - PAIPA - Projeto Minas de Minério de Ferro N1/N2 e N3 em Serra Norte/Carajás. Demanda da COPEL. </t>
  </si>
  <si>
    <t>Parecer 214/2018/ACON</t>
  </si>
  <si>
    <t>Despacho 394.2018 ACON</t>
  </si>
  <si>
    <t>01506.003423/2018-91</t>
  </si>
  <si>
    <t xml:space="preserve">Análise do Projeto de Avaliação de Impacto ao Patrimônio Arqueológico na Área de Implantação do Loteamento Residencial Distrito Empresarial de Sertãozinho, Município de Sertãozinho, Estado de São Paulo​. Demanda da COPEL. </t>
  </si>
  <si>
    <t>Parecer  217/2018/ACON</t>
  </si>
  <si>
    <t>Despacho  395.2018 ACON</t>
  </si>
  <si>
    <t>01506.003686/2018-08</t>
  </si>
  <si>
    <t xml:space="preserve">Análise do Projeto de Avaliação de Impacto ao Patrimônio Arqueológico na Área de Implantação do Loteamento Jardim Anastácio II, Município de Barretos, Estado de São Paulo​. Demanda da COPEL. </t>
  </si>
  <si>
    <t>Parecer 218/2018/ACON</t>
  </si>
  <si>
    <t>Despacho  396.2018 ACON</t>
  </si>
  <si>
    <t>01506.901353/2017-57</t>
  </si>
  <si>
    <t xml:space="preserve">Análise do Projeto de Avaliação de Impacto ao Patrimônio Arqueológico na Área de Implantação do Loteamento Residencial Villagio de D’Itália, Município de Taquaritinga, Estado de São Paulo. Demanda da COPEL. </t>
  </si>
  <si>
    <t>Parecer  219/2018/ACON</t>
  </si>
  <si>
    <t>Despacho 397.2018 ACON</t>
  </si>
  <si>
    <t>01510.000692/2018-36</t>
  </si>
  <si>
    <t xml:space="preserve">Análise do Projeto de Avaliação de Impacto ao Patrimônio Arqueológico na Área de Implantação da "CGH Águas Mornas II", Município de Águas Mornas - SC. Demanda da COPEL. </t>
  </si>
  <si>
    <t>Parecer 221/2018/ACON</t>
  </si>
  <si>
    <t xml:space="preserve">
Despacho 400.2018 ACON</t>
  </si>
  <si>
    <t>01508.000370/2018-36</t>
  </si>
  <si>
    <t>Solicitação de Remessa de Material Arqueológico para o Exterior - MAE-UFPR (90 amostras de material osteológico de 11 sítios arqueológicos).</t>
  </si>
  <si>
    <t>PARECER 223/2018/ACON</t>
  </si>
  <si>
    <t>Ofício nº 1495/2018/GAB PRESI-IPHAN</t>
  </si>
  <si>
    <t>01508.000462/2018-16</t>
  </si>
  <si>
    <t>Solicitação de Remessa de Material Arqueológico para Análise no Exterior - 61 amostra de material osteológico do Museu Paranaense, oriundos de 18 sítios.</t>
  </si>
  <si>
    <t>PARECER 224/2018/ACON</t>
  </si>
  <si>
    <t>Ofício nº 1493/2018/GAB PRESI-IPHAN</t>
  </si>
  <si>
    <t>01516.000933/2013-82</t>
  </si>
  <si>
    <t>Análise Projeto de Prospecção Arqueológica e Educação Patrimonial da Mineradora Serra Verde-GO - Demanda Copel</t>
  </si>
  <si>
    <t>Parecer 226/2018/ACON</t>
  </si>
  <si>
    <t>Outros (Informa/Solicita ao Iphan)</t>
  </si>
  <si>
    <t>E-mail infomrando que os 7242 bens arqueológicos do Forte Príncipe da Beira que estavam no museu nacional possivelmente tenham sido perdidos no incêndio</t>
  </si>
  <si>
    <t> 04/09/2018</t>
  </si>
  <si>
    <t xml:space="preserve"> 04/09/2018</t>
  </si>
  <si>
    <t>DESPACHO 301.2018 ACON</t>
  </si>
  <si>
    <t>Memorando 2119/2018/CNA</t>
  </si>
  <si>
    <t xml:space="preserve">01502.001223/2018-33  
</t>
  </si>
  <si>
    <t>Informar que o NEPAB/UESC não mais fornecerá  endossos institucionais para a empresa Paralelo 20 ou ao arqueólogo Leandro Xavier</t>
  </si>
  <si>
    <t xml:space="preserve">01492.000390/2015-81  </t>
  </si>
  <si>
    <t>Iphan-PA solicita status do Sistema Integrado de Museus- SIM do Pará no CNIGP</t>
  </si>
  <si>
    <t>DESPACHO 404.2018 ACON</t>
  </si>
  <si>
    <t>Solicitação de movimentação de bens arqueológicos em território nacional (Outros)</t>
  </si>
  <si>
    <t>Análise da solicitação de autorização de traslado do acervo arqueológico proveniente das pesquisas realizadas pela Transnordestina S/A, para guarda temporária em contêineres no Museu de Paleontologia de Santana do Cariri, na Universidade Regional do Cariri.</t>
  </si>
  <si>
    <t>PARECER  227/2018/ACON</t>
  </si>
  <si>
    <t>Ofício nº 586/2018/CNA</t>
  </si>
  <si>
    <t>01450.004767/2018-18</t>
  </si>
  <si>
    <t>Informa que o Prof. Antônio Álamo Feitosa Saraiva é o representante da URCA para guarda do acervo arqueológico da Transnordestina</t>
  </si>
  <si>
    <t>ciência</t>
  </si>
  <si>
    <t>PE, PI, CE</t>
  </si>
  <si>
    <t>Transferência do acevo arqueológico proveniente das pesquisas realizadas pela Transnordestina Logística S.A que encontram-se sob a guarda da Zanettini Arqueologia.</t>
  </si>
  <si>
    <t>PARECER 228/2018/ACON</t>
  </si>
  <si>
    <t xml:space="preserve"> 01510.000377/2008-37</t>
  </si>
  <si>
    <t>Acervo Arqueológico - Projeto de Salvamento Arqueológico da Usina Hidrelétrica da Foz do Chapecó - SC.</t>
  </si>
  <si>
    <t>PARECER 232/2018/ACON</t>
  </si>
  <si>
    <t>Ofício nº 637/2018/CNA</t>
  </si>
  <si>
    <t xml:space="preserve">01450.004439/2018-11 </t>
  </si>
  <si>
    <t>Deterioração de gravuras rupestres do Sítio Manoel Vieira Braga, no município de Serranópolis (GO), localizado na Pousada das Araras.</t>
  </si>
  <si>
    <t>Minuta por e-mail</t>
  </si>
  <si>
    <t>Memorando nº 2171/2018/CNA</t>
  </si>
  <si>
    <t>01510.000524/2018-41</t>
  </si>
  <si>
    <t>Análise da Minuta de Termo de Ajustamento de Conduta entre a Frigg Florestal S.A. e o IPHAN no âmbito do processo de licenciamento do Estaleiro CMO, Município de São Francisco do Sul/SC.</t>
  </si>
  <si>
    <t>Parecer 233/2018/ACON</t>
  </si>
  <si>
    <t>Análise da Minuta de Termo de Ajustamento de Conduta a ser firmado entre o IPHAN e o DNIT, no caso do Contorno Ferroviário de São Francisco do Sul, Município do São Francisco do Sul/SC.</t>
  </si>
  <si>
    <t>Parecer 235/2018/ACON</t>
  </si>
  <si>
    <t>Solicitação de análise no exterior de duas amostras de carvão provenientes dos sítio arqueológico Otto Aigner 1, no município de Itá, estado de Santa Catarina.</t>
  </si>
  <si>
    <t>PARECER 234/2018/ACON</t>
  </si>
  <si>
    <t>Ofício nº 1523/2018/GAB PRESI-IPHAN</t>
  </si>
  <si>
    <t>Construção do novo espaço do NARQ/UEG. Análise do Ofício nº 321/2018 - Gab/UEG.</t>
  </si>
  <si>
    <t>Parecer 239/2018/ACON</t>
  </si>
  <si>
    <t>Despacho  439.2018 ACON</t>
  </si>
  <si>
    <t>01402.000656/2017-19</t>
  </si>
  <si>
    <t>Análise no exterior de 37 amostras residuais de fragmentos cerâmicos e de cachimbos provenientes dos sítios arqueológicos do litoral piauiense: Sítio Lagoa do Portinho I, Dunas I, Dunas II e Sambaqui da Baía</t>
  </si>
  <si>
    <t>PARECER 238/2018/ACON</t>
  </si>
  <si>
    <t>Ofício nº 1527/2018/GAB PRESI-IPHAN</t>
  </si>
  <si>
    <t>Solicitação de movimentação de bens arqueológicos em território nacional (Unificação de acervo)</t>
  </si>
  <si>
    <t>Unificação de acervo</t>
  </si>
  <si>
    <t>Autorização para transferência de bens arqueológicos provenientes do Projeto de Avaliação ao Patrimônio Arqueológico na Área de Influência da Linha de Transmissão 230 kV – SE Morro do Chapéu e Subestação do Complexo Eólico Babilônia, para unificação do acervo. (Jade)</t>
  </si>
  <si>
    <t>Memorando nº 21/2018/ACON</t>
  </si>
  <si>
    <t>Ofício nº 625/2018/CNA</t>
  </si>
  <si>
    <t>01450.005280/2018-44</t>
  </si>
  <si>
    <t>Solicitação de envio para o exterior de fragmento ósseo humano (temporal direito) para análises genéticas e datação.</t>
  </si>
  <si>
    <t>PARECER nº 240/2018/ACON</t>
  </si>
  <si>
    <t>01450.009636/2014-95</t>
  </si>
  <si>
    <t>MT/PA</t>
  </si>
  <si>
    <t>Destinação final de bens arqueológicos (Endosso)</t>
  </si>
  <si>
    <t>UHE São Manoel - Solicitação de Substituição do Endosso Institucional da Fundação Casa de Cultura de Marabá pelo Museu História Natural de Mato Grosso Casa Dom Aquino.</t>
  </si>
  <si>
    <t>PARECER 242/2018/ACON</t>
  </si>
  <si>
    <t>01490.000496/2018-47</t>
  </si>
  <si>
    <t>Movimentação de Acervo Arqueológico da Secretaria de Estado da Cultura para o Museu Amazônico visando a realização da exposição Fogo e Barro: a cerâmica no Amazonas</t>
  </si>
  <si>
    <t>PARECER  241/2018/ACON</t>
  </si>
  <si>
    <t>Ofício nº 630/2018/CNA</t>
  </si>
  <si>
    <t>01402.000603/2018-89</t>
  </si>
  <si>
    <t> Movimentação de 16 amostras de material construtivo pertencentes ao sítio arqueológico histórico Brejo de São João que estão acondicionados no laboratório da Fundação Museu do Homem Americano (FUMDHAM) para o Programa de Pós-Graduação em Arqueologia da Universidade Federal e Pernambuco.</t>
  </si>
  <si>
    <t>PARECER 243/2018/ACON</t>
  </si>
  <si>
    <t>Ofício nº 632/2018/CNA</t>
  </si>
  <si>
    <t>01510.001029/2018-59</t>
  </si>
  <si>
    <t>Análise no exterior de 18 fragmentos ósseos de fauna provenientes dos sítio arqueológicos Armandio Vortmann, localizado em Itá/SC, FC-CH-158, localizado em Chapecó/SC e ALPAA3, localizado em Alpestre/RS, para análise de isótopos estáveis 13C, 15N e 18O.</t>
  </si>
  <si>
    <t>PARECER 245/2018/ACON</t>
  </si>
  <si>
    <t>Ofício nº 1541/2018/GAB PRESI-IPHAN</t>
  </si>
  <si>
    <t>01516.000877/2018-91</t>
  </si>
  <si>
    <t>Solicitação de análise no exterior de 09 fragmentos ósseos e dentes humanos provenientes dos sítios arqueológicos Abrigo Tuvira, Abrigo Pedra Talhada, Lapa da Pedra e Bom Sucesso, estado de Goiás, para datação, análise de isótopos e ADN.</t>
  </si>
  <si>
    <t>PARECER  246/2018/ACON</t>
  </si>
  <si>
    <t xml:space="preserve">01450.004988/2018-88 </t>
  </si>
  <si>
    <t>Laboratório de Arqueologia Etnologia e Etno-história da Universidade Estadual de Maringá (LAEE/UEM) informa sobre o recebimento de material arqueológico resgatado no Projeto de Salvamento, Monitoramento e Educação Patrimonial da CGH Generoso, Município de Cruzeiro do lguaçu/PR</t>
  </si>
  <si>
    <t>PARECER  nº 248/2018/ACON</t>
  </si>
  <si>
    <t>Memo 2778/2018 CNA</t>
  </si>
  <si>
    <t>Minuta de TAC - Museu Municipal Ildemar de Abreu, Município de Pimenta Bueno, Rondônia.</t>
  </si>
  <si>
    <t>PARECER 249/2018/ACON</t>
  </si>
  <si>
    <t>01450.005203/2018-94</t>
  </si>
  <si>
    <t>Ofício n° 197/2018 LAEE/CCH-UEM - Resposta ao Ofício n°639/2017 - CNA/DEPAM/IPHAN</t>
  </si>
  <si>
    <t>Despacho  459.2018 ACON</t>
  </si>
  <si>
    <t>encaminhado Ofício  nº 1108/2018/DIVTEC IPHAN-PR/IPHAN-PR-IPHAN ao arqueólogo solicitando esclarecimentos pela não apresentação do acervo arqueológico à instituição de guarda</t>
  </si>
  <si>
    <t>01450.005202/2018-40</t>
  </si>
  <si>
    <t>Ofício n° 196/2018 LAEE/CCH-UEM - Resposta ao Ofício n°639/2017 - CNA/DEPAM/IPHAN</t>
  </si>
  <si>
    <t>Despacho  458.2018 ACON</t>
  </si>
  <si>
    <t>Solicitação de movimentação de bens arqueológicos em território nacional (Repatriamento de acervo arqueológico )</t>
  </si>
  <si>
    <t> Movimentação de Acervo Arqueológico dos Sítios Cumbe 07 e 19 do Instituto Tembetá para o Museu Comunitário do Cumbe e Canavieira - Repatriamento de acervo arqueológico.</t>
  </si>
  <si>
    <t>PARECER  250/2018/ACON</t>
  </si>
  <si>
    <t>01450.005251/2018-82</t>
  </si>
  <si>
    <t xml:space="preserve"> Informa que realizarão inventário do
acervo arqueológico da Ferrovia Nova Transnordestina,
conforme consta no Termo de Reciprocidadade celebrado entre a URCA e a Transordestina Logística S. A.
</t>
  </si>
  <si>
    <t>Despacho 468.2018 ACON</t>
  </si>
  <si>
    <t>01450.002176/2018-06</t>
  </si>
  <si>
    <t>Outros (Endosso da SE)</t>
  </si>
  <si>
    <t>Endosso da SE</t>
  </si>
  <si>
    <t>Projeto de Acompanhamento Arqueológico nas obras emergenciais de Restauração do Real Forte Príncipe da Beira, no município de Costa Marquês, Rondônia.</t>
  </si>
  <si>
    <t>Despacho 470.2018 ACON</t>
  </si>
  <si>
    <t>Movimentação do acervo arqueológico proveniente de pesquisas desenvolvidas na região do Cumbe, município de Aracati/CE, do Museu Câmara Cascudo para o Museu Comunitário do Cumbe e Canavieira - Repatriamento de acervo arqueológico.</t>
  </si>
  <si>
    <t>10/12//2018</t>
  </si>
  <si>
    <t>PARECER nº 252/2018/ACON</t>
  </si>
  <si>
    <t xml:space="preserve">01492.000507/2018-79 </t>
  </si>
  <si>
    <t>Remessa de material - ao laboratório Max Planck Institute, para realização de análises químicas dos ossos com foco nos isótopos estáveis de Carbono, Nitrogênio e Estrôncio, no âmbito da pesquisa de doutorado intitulada "Dieta e mobilidade de populações indígenas pré-históricas do baixo/médio rio Xingu, PA: estudo de indicadores biológicos e culturais"</t>
  </si>
  <si>
    <t>Memorando nº 24/2018/ACON</t>
  </si>
  <si>
    <t>Ofício nº 1592/2018/GAB PRESI-IPHAN</t>
  </si>
  <si>
    <t>01506.004002/2014-53</t>
  </si>
  <si>
    <t>Solicitação de movimentação de bens arqueológicos em território nacional (Socialização)</t>
  </si>
  <si>
    <t>Solicitação de Movimentação de peça arqueológica encontrada na área do Loteamento Residencial Jardim Cristo Redentor, Ribeirão Preto – SP</t>
  </si>
  <si>
    <t>Memorando nº 23/2018/ACON</t>
  </si>
  <si>
    <t>01496.000676/2015-26</t>
  </si>
  <si>
    <t>Destinação final de bens arqueológicos (Restituição)</t>
  </si>
  <si>
    <t>Requisição de coleção arqueológica por parte do grupo Tremembé de Almofala - Projeto de Salvamento Arqueológico na Área do Complexo Eólico Itarema</t>
  </si>
  <si>
    <t>DESPACHO 483.2018 ACON</t>
  </si>
  <si>
    <t>01490.000573/2018-69</t>
  </si>
  <si>
    <t>Solicitação de autorização para movimentação de bens arqueológicos - 9 (nove) urnas funerárias obtidas durante escavação no Sítio Arqueológico Tauary, pertencente ao projeto científico intitulado "Arqueologia em Unidades de Conservação do Médio Rio Solimões".</t>
  </si>
  <si>
    <t>Memorando nº 25/2018/ACON</t>
  </si>
  <si>
    <t>Ofício nº 697/2018/CNA</t>
  </si>
  <si>
    <t xml:space="preserve">01450.005354/2018-42 </t>
  </si>
  <si>
    <t>2° Renovação de LO da UHE Teles Pires</t>
  </si>
  <si>
    <t>Memorando nº 26/2018/ACON</t>
  </si>
  <si>
    <t>Ofício nº 702/2018/CNA</t>
  </si>
  <si>
    <t>Análise, conservação e socialização de bens arqueológicos (Outros)</t>
  </si>
  <si>
    <t>Análise do Ofício nº 693/2018/GR/UFAM - Relatório Final do Convênio nº 4600425094 celebrado entre a Fundação Universidade do Amazonas - FUA e a Empresa Petróleo Brasileira S/A - PETROBRAS.</t>
  </si>
  <si>
    <t>PARECER 261/2018/ACON</t>
  </si>
  <si>
    <t>01496.900133/2017-72</t>
  </si>
  <si>
    <t>Criação/apoio de instituição de guarda e pesquisa de bens arqueológicos (TAC)</t>
  </si>
  <si>
    <t>TAC</t>
  </si>
  <si>
    <t>TAC aplicado na Secretaria de Cultura em prol do Antigo edifício da Assembleia Provincial (Museu do Ceará) e coleções, Fortaleza-CE.</t>
  </si>
  <si>
    <t>Memorando nº 27/2018/ACON</t>
  </si>
  <si>
    <t>Memorando nº 3034/2018</t>
  </si>
  <si>
    <t>Solicitação de Remessa de Material Arqueológico para Análise no Exterior - 59 (cinquenta e nove) amostras de ossos humanos de 10 (dez) sítios arqueológicos pré-históricos, para realização de análises destrutivas de DNA antigo e datações radiocarbônicas.</t>
  </si>
  <si>
    <t>PARECER 264/2018/ACON</t>
  </si>
  <si>
    <t xml:space="preserve">Ofício nº 1613/2018/GAB </t>
  </si>
  <si>
    <t>01421.000119/2018-21</t>
  </si>
  <si>
    <t>Análise da solicitação de movimentação de bens arqueológicos em território nacional, das dependências da Instituição de Guarda e Pesquisa Museu Câmara Cascudo (MCC-UFRN), estado do Rio Grande do Norte para as dependências do Núcleo de Estudos e Pesquisas Arqueológicas da Bahia - NEPAB.</t>
  </si>
  <si>
    <t>PARECER  265/2018/ACON</t>
  </si>
  <si>
    <t>Ofício nº 709/2018/CNA</t>
  </si>
  <si>
    <t xml:space="preserve"> 01496.000257/2016-75</t>
  </si>
  <si>
    <t> Análise da Minuta de Termo de Ajustamento de Conduta para empresa CRISTAL AGROPECUÁRIA LTDA</t>
  </si>
  <si>
    <t>Parecer 263/2018/ACON</t>
  </si>
  <si>
    <t>01450.005394/2018-94</t>
  </si>
  <si>
    <t>Análise, conservação e socialização de bens arqueológicos (Acesso)</t>
  </si>
  <si>
    <t>Acesso</t>
  </si>
  <si>
    <t>Solicitação de acesso ao acervo do PRONAPABA, na reserva técnica do IPHAN/ES</t>
  </si>
  <si>
    <t>DESPACHO 465.2018 ACON</t>
  </si>
  <si>
    <t>Memorando nº 2788/2018/CNA</t>
  </si>
  <si>
    <t>Resposta/complementação (Envio de relatório)</t>
  </si>
  <si>
    <t>Envio de relatório</t>
  </si>
  <si>
    <t>Relatório de deslocamento de acervo entre o Laboratório de Arqueologia da UFGD e o MuArq (UFMS).</t>
  </si>
  <si>
    <t>DESPACHO 435.2018 ACON</t>
  </si>
  <si>
    <t>Ofício nº 627/2018/CNA</t>
  </si>
  <si>
    <t>Situação da coleção arqueológica proveniente da UHE Jirau - 5° Relatório trimestral</t>
  </si>
  <si>
    <t>Memo 22/2018/ACON</t>
  </si>
  <si>
    <t>Situação da coleção arqueológica proveniente da UHE Jirau - 6° Relatório trimestral</t>
  </si>
  <si>
    <t>Memo 28/2018/ACON</t>
  </si>
  <si>
    <t> Análise do Termo de Referência do Termo de Ajustamento de Conduta para empresa CRISTAL AGROPECUÁRIA LTDA</t>
  </si>
  <si>
    <t>Parecer 267/2018/ACON</t>
  </si>
  <si>
    <t>Resposta/complementação (Movimentação)</t>
  </si>
  <si>
    <t>Movimentação</t>
  </si>
  <si>
    <t>Movimentação de Acervo para a exposição Fogo e Barro: a cerâmica no Amazonas</t>
  </si>
  <si>
    <t>De acordo</t>
  </si>
  <si>
    <t>01450.005762/2018-02</t>
  </si>
  <si>
    <t xml:space="preserve">
Solicitação de envio par ao exterior de amostras das ânforas 3102-1 e 3102-2, sob a guarda do IAB, a serem encaminhadas para Datações de C-14 e Termoluminescência.</t>
  </si>
  <si>
    <t>Memorando nº 29/2018/ACON</t>
  </si>
  <si>
    <t>01510.000716/2018-57</t>
  </si>
  <si>
    <t>Solicitação de Remessa de Material Arqueológico para Análise no Exterior - 18 amostras de material osteológico da UNISUL.</t>
  </si>
  <si>
    <t>PARECER 01/2019/ACON</t>
  </si>
  <si>
    <t>Ofício nº 11/2019</t>
  </si>
  <si>
    <t>01504.000499/2018-84</t>
  </si>
  <si>
    <t>Análise de Proposta de Acompanhamento Arqueológico Referente ao Empreendimento "Levantamento Sísmico 3D Rio Betume". (DEMANDA COPEL).</t>
  </si>
  <si>
    <t>Parecer 02/2019/ACON</t>
  </si>
  <si>
    <t>01492.000504/2018-35</t>
  </si>
  <si>
    <t>Análise do Projeto de Salvamento Arqueológico dos Sítios Buruti, São Pedro, Panela 1 e Paraná na área de influência do Residencial Cidade Jardim - Empreendimento Buruti, município de Altamira-PA. (DEMANDA COPEL).</t>
  </si>
  <si>
    <t>Parecer 04/2019/ACON</t>
  </si>
  <si>
    <t>01502.000928/2018-33</t>
  </si>
  <si>
    <t>Avaliação de Potencial de Impacto ao Patrimônio Arqueológico das Obras do Parque Eólico Ventos da Serra Dourada - VSD, no município de Sento Sé do estado da Bahia (DEMANDA COPEL).</t>
  </si>
  <si>
    <t>Parecer 03/2019/ACON</t>
  </si>
  <si>
    <t>01402.000319/2017-21</t>
  </si>
  <si>
    <t>Solicitação de Remessa de Material Arqueológico para Análise no Exterior - "Programa de Gestão do Patrimônio Arqueológico - Parque Solar São Gonçalo, município de São Gonçalo do Gurguéia, Estado do Piauí".</t>
  </si>
  <si>
    <t>PARECER 05/2019/ACON</t>
  </si>
  <si>
    <t>01450.003093/2018-26</t>
  </si>
  <si>
    <t>Projeto de Avaliação de Impacto ao Patrimônio Arqueológico Subaquático do Empreendimento Reserva Bimbarras – Estruturas Náuticas</t>
  </si>
  <si>
    <t>Parecer 06/2019/ACON</t>
  </si>
  <si>
    <t>Patrimônio cultural subaquático - fragmentos de faianças encontrados e recolhidos na praia de Jurujuba, Niterói/RJ</t>
  </si>
  <si>
    <t>Marcela</t>
  </si>
  <si>
    <t>153/2017- CNA</t>
  </si>
  <si>
    <t>Solicita transferência do acervo arqueológico salvaguardado pelo Iphan-CE</t>
  </si>
  <si>
    <t>Memorando nº 4/2017/ACON</t>
  </si>
  <si>
    <t>Memorando nº 23/2018/CNA</t>
  </si>
  <si>
    <t>Análise do Inventário Arqueológico do Programa de Gestão Estratégica do Patrimônio Arqueológico, Histórico-Cultural da Área diretamente afetada do Rodoanel Mario Covas - Trecho Norte.</t>
  </si>
  <si>
    <t>41/2017/ACON</t>
  </si>
  <si>
    <t>Ofício nº 29/2018/CNA</t>
  </si>
  <si>
    <t>Ficha de Cadastro de Bem Arqueológico Móvel e Termo de Recebimento de Coleções Arqueológicas - Relatório Final de Diagnóstico e Prospecção Arqueológica para o  Projeto de Requalificação das Vias Urbanas do Centro Antigo da Cidade de Salvador, Trecho: Rua Chile.</t>
  </si>
  <si>
    <t>65/2018/ACON</t>
  </si>
  <si>
    <t>Ofício nº 273/2018/CNA</t>
  </si>
  <si>
    <t>Solicita cópia dos endossos institucionais fornecidos aos processos n°01496.000305/2009-040 e 1421.000164/2010-29</t>
  </si>
  <si>
    <t xml:space="preserve"> 154/2018/ACON</t>
  </si>
  <si>
    <t>Memorando nº 1818/2018/CNA</t>
  </si>
  <si>
    <t xml:space="preserve"> 01502.001851/2016-57</t>
  </si>
  <si>
    <t>Acervo arqueológico endossado pelo NAPAS - UFBA - Porto Seguro/BA.</t>
  </si>
  <si>
    <t xml:space="preserve"> 51/2018/ACON</t>
  </si>
  <si>
    <t>Memorando nº 814/2018/CNA</t>
  </si>
  <si>
    <t>Solicita a publicação e guarda  provisória do acervo arqueológico do extinto NAPAS/UFBA para a ACERVO – Centro de Referência em Patrimônio e Pesquisa</t>
  </si>
  <si>
    <t xml:space="preserve"> 172/2018/ACON</t>
  </si>
  <si>
    <t>Memorando nº 2177/2018/CNA</t>
  </si>
  <si>
    <t>Análise do Termo de Recebimento de Coleções Arqueológicas e Fichas de Cadastro de Bem Arqueológico Móvel do Projeto de Diagnóstico e Prospecção Arqueológica do Contorno de Campos de Goytacazes (Rodovia Mario Covas-BR-101-RJ).</t>
  </si>
  <si>
    <t>04/05//2018</t>
  </si>
  <si>
    <t>48/2018/ACON</t>
  </si>
  <si>
    <t>Ofício nº 212/2018/CNA</t>
  </si>
  <si>
    <t>Encaminha resposta ao Ofício n°139/2016 - CNA/DEPAM/IPHAN - Gasoduto Cacimbas - Catu</t>
  </si>
  <si>
    <t>DESPACHO 70.2017 ACON</t>
  </si>
  <si>
    <t>54/2017/CNA</t>
  </si>
  <si>
    <t>Reiterado através do Ofício nº 95/2018/CNA/DEPAM-IPHAN. Reiterado pela terceira vez em 05/11/2018</t>
  </si>
  <si>
    <t>Achado fortuito de duas caixas contendo moedas do século XIX e ferramentas, município de Tailândia/PA.</t>
  </si>
  <si>
    <t>PARECER 31/2018/ACON</t>
  </si>
  <si>
    <t>Memorando nº 439/2018/CNA</t>
  </si>
  <si>
    <t>Solicitação de repatriação de bens arqueológicos - CIPP (Complexo Industrial e Portuário do Pecém) - CE - Ofício nº l0/2018/CR-NE-ll/FUNAI</t>
  </si>
  <si>
    <t>PARECER 32/2018/ACON</t>
  </si>
  <si>
    <t>Ofício nº 175,178,179,180 e 181/2018/CNA</t>
  </si>
  <si>
    <t>01450.002482/2018-34</t>
  </si>
  <si>
    <t>GT</t>
  </si>
  <si>
    <t>15/05/2018; 13/07/2018; 16/11/2018</t>
  </si>
  <si>
    <t xml:space="preserve">Memo 10/2018/CONAC; Memo 17/2018/CONAC e Despacho 443.2018 ACON; </t>
  </si>
  <si>
    <t>Regularização da guarda de acervo sob a responsabilidade do Museu de Arqueologia e Etnologia Professor Oswaldo Rodrigues Cabral - MArquE/UFSC</t>
  </si>
  <si>
    <t>01450.001267/2021-11</t>
  </si>
  <si>
    <t>Projetos culturais para o Fundo Nacional da Cultura 2021 - 2º SELEÇÃO FNC/21. Ref. Processo nº 72031.004649/2021-86.</t>
  </si>
  <si>
    <t>Plano de Trabalho Simplificado para o Fundo Nacional da Cultura 2021, visando Contratação de plano de gestão de risco e desastres - Cais do Valongo</t>
  </si>
  <si>
    <t>01500.004936/2012-83</t>
  </si>
  <si>
    <t>Solicitação de proceder manutenção e remanejamento do material arqueológico sob guarda do Laboratório de Arqueologia Brasileira - LAB</t>
  </si>
  <si>
    <t>31/05/2021 </t>
  </si>
  <si>
    <t>01450.000550/2021-26</t>
  </si>
  <si>
    <t>IV Fórum Acervos Arqueológicos: Políticas de Acervos</t>
  </si>
  <si>
    <t>2744334, 2748309</t>
  </si>
  <si>
    <t>Encaminhamento de Parecer Técnico para o Fundo nacional de Cultura (FNC) 2021 - Projeto “Gestão do acervo do Museu Arqueológico do Rio Grande do Sul - Marsul” </t>
  </si>
  <si>
    <t>01506.000755/2021-19</t>
  </si>
  <si>
    <t>AÇÃO PENAL - PROCEDIMENTO ORDINÁRIO (283) Nº 0004148-41.2015.4.03.6133 / 2ª Vara Federal de Mogi das Cruzes - manifestação sobre interesse em bens apreendidos (02 machados pré-históricos)</t>
  </si>
  <si>
    <t>01502.000431/2021-11</t>
  </si>
  <si>
    <t>Transferência de guarda de acervo arqueológico do Museu de História Natural de Sauípe, Mata de São João/BA</t>
  </si>
  <si>
    <t>CONTRATAÇÃO DE PLANO DE GESTÃO DE RISCO E DESASTRES - CAIS DO VALONGO</t>
  </si>
  <si>
    <t>Revisão e consolidação das Portarias Iphan nº 195/2016 e 197/2016 - manifestação acerca da análise feita pela Procuradoria Federal junto ao Iphan</t>
  </si>
  <si>
    <t> 2749952</t>
  </si>
  <si>
    <t>01506.000753/2021-20</t>
  </si>
  <si>
    <t>Solicitação de Remessa para Análise de Bens Arqueológicos no Exterior, constituída de 12 amostras para realização de análises destrutivas (amostras de sementes, carvão e cerâmica), relacionadas à pesquisa "Povos Indígenas e o Meio Ambiente na Amazônia Antiga", sob responsabilidade de Eduardo Góes Neves</t>
  </si>
  <si>
    <t>01450.001865/2021-91</t>
  </si>
  <si>
    <t>Análise Termos de Referência para estudos com vistas á concessão dos Parques Nacionais da Serra da Bocaina e Serra da Capivara</t>
  </si>
  <si>
    <t>01450.001879/2021-12</t>
  </si>
  <si>
    <t>Criação de Grupo de Discussões (GD) para preservação de sítios arqueológicos</t>
  </si>
  <si>
    <t/>
  </si>
  <si>
    <t>Inventário do acervo arqueológico transferido do extinto IPARQ para o NUPEC</t>
  </si>
  <si>
    <t>Reaberto para reiteração</t>
  </si>
  <si>
    <t>Resposta ao Oficio 3175/2020 - Pendências do arqueólogo Sr. Wagner Gomes Bornal</t>
  </si>
  <si>
    <t>Informações sobre cooperação internacional para repatriação de patrimônio cultural brasileiro levado à Dinamarca pelo naturalista Peter Wilhelm Lund no séc. XIX- Inquérito Civil n°1.22.000.002291/2017-12</t>
  </si>
  <si>
    <t>01402.000175/2021-90</t>
  </si>
  <si>
    <t>Autorização para Movimentação de Bens Arqueológicos em Território Nacional – ref. fragmentos de placas de com pinturas rupestres do laboratório da Fundação Museu do Homem Americano (FUMDHAM)</t>
  </si>
  <si>
    <t>2781030, 2781155</t>
  </si>
  <si>
    <t>Solicitação de Movimentação de Bens Arqueológicos em Território Nacional - Sítio Igreja Madre de Deus</t>
  </si>
  <si>
    <t>Prazo informal para inventário</t>
  </si>
  <si>
    <t>Resposta ao DESPACHO Nº 269/2021 COSOL/CNA/DEPAM - Comemorações de 60 anos da Lei 3.924/1961</t>
  </si>
  <si>
    <t>Texto informativo sobre três sítios arqueológicos do Rio Grande do Norte</t>
  </si>
  <si>
    <t>Apenas para registro da atividade</t>
  </si>
  <si>
    <t>Roteiro para elaboração do vídeo em comemoração aos 60 anos da Lei nº 3924/61</t>
  </si>
  <si>
    <t>Minuta do Caderno de Diretrizes para Preservação de Bens Arqueológicos Móveis</t>
  </si>
  <si>
    <t>01450.002020/2021-12</t>
  </si>
  <si>
    <t>Programa de Apoio e Promoção de Instituições de Guarda e Pesquisa</t>
  </si>
  <si>
    <t>Criado na unidade</t>
  </si>
  <si>
    <t>01506.000859/2021-23</t>
  </si>
  <si>
    <t>Solicitação de Remessa de Material Arqueológico para o exterior – ref. Coleções Osteológicas Humanas do Mar Virado, Piaçaguera e Buracão</t>
  </si>
  <si>
    <t>01450.001967/2021-14</t>
  </si>
  <si>
    <t>Capacitação. Plano de Desenvolvimento de Pessoas - PDP 2021. LOA 2021</t>
  </si>
  <si>
    <t>72031.008312/2021-48</t>
  </si>
  <si>
    <t>44ª Sessão Ordinária do Comitê do Patrimônio Mundial - UNESCO</t>
  </si>
  <si>
    <t>Grupo de Discussões (GD) sobre socialização do patrimônio arqueológico - reunião alinahmento COSOL</t>
  </si>
  <si>
    <t>Despachado para COPEL</t>
  </si>
  <si>
    <t>Grupo de Discussões (GD) sobre socialização do patrimônio arqueológico - 1a reunião</t>
  </si>
  <si>
    <t>Grupo de Discussões (GD) sobre socialização do patrimônio arqueológico - 2a reunião</t>
  </si>
  <si>
    <t>Grupo de Discussões (GD) sobre socialização do patrimônio arqueológico - 3a reunião</t>
  </si>
  <si>
    <t>Grupo de Discussões (GD) sobre socialização do patrimônio arqueológico - resposta Despacho 306</t>
  </si>
  <si>
    <t>Procedimento Administrativo nº 1.00.000.016466/2019-90​ - Informa sobre a existência de Plano de Prevenção e Combate a Incêndio e Pânico (PPCIP) e Auto de Vistoria do Corpo de Bombeiros (AVCB) em prédios tombados e Instituições de Guarda e Pesquisa</t>
  </si>
  <si>
    <t>Análise da Solicitação de Movimentação de Bens Arqueológicos em Território Nacional - “Projeto de Levantamento, Resgate e Monitoramento do Patrimônio Arqueológico das Obras de Implantação da Ferrovia Norte/Sul, Extensão Sul - Trecho: Ouro Verde-GO/Estrela D’Oeste-SP”</t>
  </si>
  <si>
    <t>Análise da Solicitação de Movimentação de Bens Arqueológicos em Território Nacional - “Projeto de Levantamento, Resgate e Monitoramento do Patrimônio Arqueológico das Obras de Implantação da Ferrovia Norte/Sul, Extensão Sul - Trecho: Ouro Verde-GO/Estrela D’Oeste-SP”</t>
  </si>
  <si>
    <t>Entrega do acervo arqueológico proveniente do “Projeto de Levantamento, Resgate e Monitoramento do Patrimônio Arqueológico das Obras de Implantação da Ferrovia Norte/Sul, Extensão Sul - Trecho: Ouro Verde-GO/Estrela D’Oeste-SP” para o Museu Histórico de Jataí Francisco Honório de Campos</t>
  </si>
  <si>
    <t>01401.000093/2021-55</t>
  </si>
  <si>
    <t>Doação de material arqueológico ao Museu de Arqueologia da UFMS (MuArq- UFMS)</t>
  </si>
  <si>
    <t>01450.001877/2021-15</t>
  </si>
  <si>
    <t>Solicitação de apoio para repatriação e guarda de Urna Funerária Indígena em Santa Inês/BA</t>
  </si>
  <si>
    <t>01450.002022/2021-10</t>
  </si>
  <si>
    <t>Campanha Nacional para Cadastro de Sítios Arqueológicos</t>
  </si>
  <si>
    <t>01450.001769/2021-42</t>
  </si>
  <si>
    <t>Formulário Pagamento de Substituição COSOL</t>
  </si>
  <si>
    <t>01450.002105/2021-09</t>
  </si>
  <si>
    <t>Inscrições de trabalhos do PLCF 2021 - Categoria IV:  Artigo Científico</t>
  </si>
  <si>
    <t>01450.002104/2021-56</t>
  </si>
  <si>
    <t>Inscrições de trabalhos do PLCF 2021 - Categoria III: Tese de Doutorado</t>
  </si>
  <si>
    <t>01450.002103/2021-10</t>
  </si>
  <si>
    <t>Inscrições de trabalhos do PLCF 2021 - Categoria II: Dissertação de Mestrado</t>
  </si>
  <si>
    <t>01450.002102/2021-67</t>
  </si>
  <si>
    <t>Inscrições de trabalhos do PLCF 2021 - Categoria I: Monografia de Graduação</t>
  </si>
  <si>
    <t>01450.000352/2019-48</t>
  </si>
  <si>
    <t>Atualização da Planilha de Eventos Propostos nas Planilhas do Bicentenário</t>
  </si>
  <si>
    <t>44ª Sessão Ordinária do Comitê do Patrimônio Mundial - UNESCO - distribuição candidaturas</t>
  </si>
  <si>
    <t>44ª Sessão Ordinária do Comitê do Patrimônio Mundial - UNESCO - reunião Cosol</t>
  </si>
  <si>
    <t>44ª Sessão Ordinária do Comitê do Patrimônio Mundial - UNESCO - Parecer: Áustria, Alemanha e Eslováquia</t>
  </si>
  <si>
    <t>44ª Sessão Ordinária do Comitê do Patrimônio Mundial - UNESCO - Parecer: Peru</t>
  </si>
  <si>
    <t>44ª Sessão Ordinária do Comitê do Patrimônio Mundial - UNESCO - Parecer: Arábia Saudita</t>
  </si>
  <si>
    <t>44ª Sessão Ordinária do Comitê do Patrimônio Mundial - UNESCO - Parecer: Turquia</t>
  </si>
  <si>
    <t>44ª Sessão Ordinária do Comitê do Patrimônio Mundial - UNESCO - Parecer: Chile</t>
  </si>
  <si>
    <t>44ª Sessão Ordinária do Comitê do Patrimônio Mundial - UNESCO - Parecer: Alemanha e Holanda</t>
  </si>
  <si>
    <t>44ª Sessão Ordinária do Comitê do Patrimônio Mundial - UNESCO - Parecer: Japão</t>
  </si>
  <si>
    <t>44ª Sessão Ordinária do Comitê do Patrimônio Mundial - UNESCO - Parecer: Russia</t>
  </si>
  <si>
    <t>44ª Sessão Ordinária do Comitê do Patrimônio Mundial - UNESCO - Parecer: Mognolia</t>
  </si>
  <si>
    <t>44ª Sessão Ordinária do Comitê do Patrimônio Mundial - UNESCO - encaminhamento Direção</t>
  </si>
  <si>
    <t>2820134, 2820347</t>
  </si>
  <si>
    <t>01408.000135/2021-98</t>
  </si>
  <si>
    <t>Solicitação de remessa para análise de bens arqueológicos no exterior - ref. 01 fragmento de osso oriundo do sítio arqueológico Tambor, município de Cuité/PB</t>
  </si>
  <si>
    <t>Divulgação do edital da 9a. Edição do Prêmio Luiz de Castro Faria</t>
  </si>
  <si>
    <t>reaberto na unidade</t>
  </si>
  <si>
    <t>01450.002099/2021-81</t>
  </si>
  <si>
    <t>Ações relativas ao Prêmio Luis de Castro Faria - PLCF - reuniões anteriores</t>
  </si>
  <si>
    <t>Ações relativas ao Prêmio Luis de Castro Faria - PLCF - reunião 06/07/2021</t>
  </si>
  <si>
    <t>Prêmio Luís de Castro Faria - PLCF</t>
  </si>
  <si>
    <t>Ações relativas ao Prêmio Luis de Castro Faria - PLCF - resp. Despacho Nº 344/2021 COSOL/CNA/DEPAM</t>
  </si>
  <si>
    <t>72031.010759/2021-87</t>
  </si>
  <si>
    <t>Resposta ao DESPACHO Nº 359/2021 COSOL/CNA/DEPAM - Considerações sobre "Retomada do Turismo - Matriz de Responsabilidades" (SEI nº 2813077)</t>
  </si>
  <si>
    <t>Solicitação de Movimentação de Bens Arqueológicos em Território Nacional - LT 500 kV Cuiabá-Ribeirãozinho - Rio Verde Norte (MT/GO)</t>
  </si>
  <si>
    <t>solicita complementações</t>
  </si>
  <si>
    <t>01450.002288/2021-54 </t>
  </si>
  <si>
    <t>Auxílio (Demanda da Direção)</t>
  </si>
  <si>
    <t>1a. Reunião de Capacitação - CPAD</t>
  </si>
  <si>
    <t>2a. Reunião de Capacitação - CPAD</t>
  </si>
  <si>
    <t>Reunião Subcomissão CNA - CPAD</t>
  </si>
  <si>
    <t>01450.002190/2021-05</t>
  </si>
  <si>
    <t>Carta de Serviços ao Cidadão do IPHAN - ref. Prêmio Luiz de Castro Faria</t>
  </si>
  <si>
    <t>Resposta ao Ofício 003/2021 NUPEC/CERPA - ref. Inventário do acervo arqueológico transferido do extinto IPARQ para o NUPEC​</t>
  </si>
  <si>
    <t>01450.002186/2021-39</t>
  </si>
  <si>
    <t>Carta de Serviços ao Cidadão do IPHAN</t>
  </si>
  <si>
    <t>2º Relatório Anual do Programa de Gestão do Patrimônio Arqueológico, Histórico e Cultural, Usina Hidrelétrica (UHE) Jirau, Porto Velho, Rondônia - (1ª Renovação da Licença de Operação n° 1097/2012)</t>
  </si>
  <si>
    <t>Respondido sem manifestação formal do IPHAN</t>
  </si>
  <si>
    <t>72031.011321/2021-16</t>
  </si>
  <si>
    <t>Envio de contribuições para Cartilha Parlamentar 2021-2022</t>
  </si>
  <si>
    <t>72031.008003/2021-78</t>
  </si>
  <si>
    <t xml:space="preserve"> Resposta ao Ofício Nº 2324/2021/GAB PRESI/PRESI-IPHAN - Pertinência e correlação com este Iphan para Apoio à construção de Jardim Temático Paleontológico</t>
  </si>
  <si>
    <t>72031.011083/2021-49</t>
  </si>
  <si>
    <t>Levantamento de Ações e Projetos com Impacto Ambiental positivo</t>
  </si>
  <si>
    <t>01498.000271/2015-78</t>
  </si>
  <si>
    <t>Norma de Preservação do Arraial Novo do Bom Jesus</t>
  </si>
  <si>
    <t>Encaminhado para COPEL</t>
  </si>
  <si>
    <t>72031.005092/2021-09</t>
  </si>
  <si>
    <t>Fornecimento de dados - Índice de Competitividade do Turismo</t>
  </si>
  <si>
    <t>01500.001875/2020-11</t>
  </si>
  <si>
    <t>Solicitação de Movimentação de Bens Arqueológicos em Território Nacional - guarda provisória na Universidade do Estado do Rio de Janeiro - UERJ, do material arqueológico extraído das escavações realizadas na Zona Portuária do Rio de Janeiro, durante a Etapa 1 do Projeto Porto Maravilha, Rio de Janeiro/RJ</t>
  </si>
  <si>
    <t>01506.001024/2021-91</t>
  </si>
  <si>
    <t>Autorização para Movimentação de Bens Arqueológicos em Território Nacional - Fundação Bienal de São Paulo</t>
  </si>
  <si>
    <t>Despacho COSOL 2882655, solicita que o processo seja devolvido para a SE para análise conforme modelo de parecer</t>
  </si>
  <si>
    <t>Comemorações dos 60 anos da Lei nº 3924/61 - Proteção dos monumentos arqueológicos e pré-históricos</t>
  </si>
  <si>
    <t>72031.008262/2021-07</t>
  </si>
  <si>
    <t>Solicitação de subsídios à posição brasileira nas reuniões da COSBAN</t>
  </si>
  <si>
    <t>Ações relativas ao Prêmio Luiz de Castro Faria - PLCF - ref. reunião ordinária</t>
  </si>
  <si>
    <t>PLCF 2021</t>
  </si>
  <si>
    <t>2882906, 2882932</t>
  </si>
  <si>
    <t>01506.001097/2021-82</t>
  </si>
  <si>
    <t>Solicitação de Remessa para Análise de Bens Arqueológicos no Exterior - acervo existente no Museu de Arqueologia e Etnologia da Universidade de São Paulo – MAE/USP, no Estado de São Paulo, no Brasil à Universitat Autònoma de Barcelona, Barcelona, Espanha e SUERC (Escócia)</t>
  </si>
  <si>
    <t>01506.000929/2018-48</t>
  </si>
  <si>
    <t>Encaminha Processo de Arqueologia para  Homologação de Ficha de  Bem Móvel</t>
  </si>
  <si>
    <t>UHE Balbina - Projeto SAUHEB, Município de Presidente Figueiredo/AM</t>
  </si>
  <si>
    <t>ana.leal	Ciência no documento 2848579 (Parecer Técnico 1570)</t>
  </si>
  <si>
    <t>72031.010958/2021-95</t>
  </si>
  <si>
    <t>Informações para instrução dos atos normativos sujeitos à apreciação do Presidente da República</t>
  </si>
  <si>
    <t>01450.002288/2021-54</t>
  </si>
  <si>
    <t>Reunião Subcomissão CNA - CPAD - preenchimento formulário</t>
  </si>
  <si>
    <t>Reunião sobre dúvidas ao preenchimento do formulário - CPAD</t>
  </si>
  <si>
    <t>CPAD - Subcomissão CNA - ref. encaminhamento de formulário de diagnóstico</t>
  </si>
  <si>
    <t>CPAD - Subcomissão CNA - ref. reunião para preenchimento da listagem de eliminação de documentos</t>
  </si>
  <si>
    <t>CPAD - Subcomissão CNA - ref. listagem de eliminação de documentos</t>
  </si>
  <si>
    <t>01450.002542/2021-14</t>
  </si>
  <si>
    <t>Resposta Of. 14/2021 MAE/UFBA (2887719) - ref. valor do acervo arqueológico do MAE - Edital do BNDES</t>
  </si>
  <si>
    <t>Análise de solicitação de remessa de material arqueológico para análise no exterior do Projeto TRADITION, município de Joinville/SC</t>
  </si>
  <si>
    <t>01409.000258/2021-19</t>
  </si>
  <si>
    <t>Solicitação de Movimentação de Bens Arqueológicos em Território Nacional - Superintendência do Iphan no Espírito Santo com destino ao Centro de Interpretação da Vida e Obra de São José de Anchieta, na cidade de Anchieta/ES</t>
  </si>
  <si>
    <t>Prorrogação do edital da 9a. Edição do Prêmio Luiz de Castro Faria</t>
  </si>
  <si>
    <t>01506.005474/2016-95</t>
  </si>
  <si>
    <t>PGPA</t>
  </si>
  <si>
    <t>Solicita autorização para execução do Programa de Gestão do Patrimônio Arqueológico do Loteamento Jardim Amália</t>
  </si>
  <si>
    <t>01425.000120/2020-31</t>
  </si>
  <si>
    <t>Análise do Programa de Gestão do Patrimônio Arqueológico na Área de Implantação do empreendimento MILLENIUM JACIARA BIOENERGIA – município de Jaciara, Estado do Mato Grosso</t>
  </si>
  <si>
    <t>01510.003131/2015-46</t>
  </si>
  <si>
    <t>Solicitação de autorização para remessa de material arqueológico para análise no exterior – “Projeto de Pesquisa Acadêmica: Arqueologia da Floresta Atlântica Meridional Sul Americana”</t>
  </si>
  <si>
    <t>01506.000326/2021-41</t>
  </si>
  <si>
    <t>Programa de Gestão do Patrimônio Arqueológico na área de implantação do Empreendimento denominado Residencial Capadócia, no Município de Piraju, no Estado de São Paulo</t>
  </si>
  <si>
    <t>Já publicada portaria</t>
  </si>
  <si>
    <t>Solicitação de Movimentação de Bens Arqueológicos em Território Nacional - Transferência temporária de acervo arqueológico do Museu do Homem do Sambaqui para o Museu de Florianópolis/SC</t>
  </si>
  <si>
    <t>Para exposição por 3 anos</t>
  </si>
  <si>
    <t>01450.002675/2021-91</t>
  </si>
  <si>
    <t>Situação das Instituições de Guarda e Pesquisa localizadas no estado de São Paulo</t>
  </si>
  <si>
    <t>01512.000468/2021-20</t>
  </si>
  <si>
    <t>Solicitação de Remessa para Análise de Bens Arqueológicos no Exterior - projeto “Arqueologia e História Indígena do Pampa: estudo das populações pré-coloniais na bacia hidrográfica da Laguna dos Patos e Lagoa Mirim”</t>
  </si>
  <si>
    <t>Análise do 16º Relatório Trimestral Programa de Gestão do Patrimônio Arqueológico, Histórico e Cultural - Manutenção e Guarda do Acervo Arqueológico referente ao empreendimento Usina Hidrelétrica (UHE) Jirau</t>
  </si>
  <si>
    <t>01450.002702/2021-25</t>
  </si>
  <si>
    <t>Cadastro de profissionais ligados à Arqueologia no IPHAN</t>
  </si>
  <si>
    <t>Processo criado na unidade; Encaminhado por email para preenchimento</t>
  </si>
  <si>
    <t>01450.002559/2021-71</t>
  </si>
  <si>
    <t>Minuta de Oficio Circular paras as superintendências para envio de imagens de sítios arqueológicos e bens arqueológicos móveis</t>
  </si>
  <si>
    <t xml:space="preserve">Processo criado na unidade; </t>
  </si>
  <si>
    <t>Ações gerais para o Prêmio Luiz de Castro Faria - reunião ordinária</t>
  </si>
  <si>
    <t>01409.000033/2021-62</t>
  </si>
  <si>
    <t>Solicita autorização para execução do Programa de Gestão do Patrimônio Arqueológico na área de implantação do Condomínio Alphaville Três Praias Residencial 3, Guarapari/ES</t>
  </si>
  <si>
    <t>Devolvido para SE</t>
  </si>
  <si>
    <t>01496.000428/2021-23</t>
  </si>
  <si>
    <t>Solicitação de Movimentação de Bens Arqueológicos em Território Nacional - "A Arqueometria no estudo das relações entre grupos ceramistas e a paisagem no litoral cearense"</t>
  </si>
  <si>
    <t>01450.002021/2021-67</t>
  </si>
  <si>
    <t xml:space="preserve"> Recomendações de conservação do Anexo I da portaria 196/201</t>
  </si>
  <si>
    <t>Validação de projeto gráfico do Caderno de Diretrizes para Preservação de Bens Arqueológicos Móveis</t>
  </si>
  <si>
    <t>Solicitação de Movimentação de Bens Arqueológicos em Território Nacional - Bens Armazenados no Grupo de Pesquisa em Educação Patrimonial e Arqueologia – Grupep da Universidade do Sul de Santa Catarina – Unisul, Tubarão/SC, para exposição de longa duração nas dependências do Museu de Florianópolis/SC.</t>
  </si>
  <si>
    <t>00790.000004/2019-57</t>
  </si>
  <si>
    <t>Cais do Valongo - Docas Pedro II - Termo de Guarda Provisória</t>
  </si>
  <si>
    <t>01450.002691/2021-83</t>
  </si>
  <si>
    <t>Projetos do Iphan disponíveis para receberem recursos via emenda parlamentar no Orçamento de 2022</t>
  </si>
  <si>
    <t>01427.000021/2021-10</t>
  </si>
  <si>
    <t>Outros (Achados fortuitos)</t>
  </si>
  <si>
    <t>Achado de possível valor arqueológico na praia Rasa, Búzios/RJ</t>
  </si>
  <si>
    <t>01502.001456/2016-74</t>
  </si>
  <si>
    <t>Solicita autorização para execução do Programa de Gestão do Patrimônio Arqueológico na área de influência do Complexo Eólico Caetité Fase 2, no município de Caetité, Bahia</t>
  </si>
  <si>
    <t>Correção do texto - Diretrizes para Preservação de Bens Arqueológicos Móveis</t>
  </si>
  <si>
    <t>01506.001094/2021-49</t>
  </si>
  <si>
    <t>Solicitação de autorização de remessa de material arqueológico para análise no exterior, por parte de Bruno de Moraes Castro, presidente da Fundação Cultura de Jacahehy "José Maria de Abreu"</t>
  </si>
  <si>
    <t>72020.001638/2021-73</t>
  </si>
  <si>
    <t>Solicitação de acesso à informação do Fala.br</t>
  </si>
  <si>
    <t>Situação das Instituições de Guarda e Pesquisa (IGPs) localizadas no estado de São Paulo</t>
  </si>
  <si>
    <t>Ações gerais para o Prêmio Luiz de Castro Faria - reunião extraordinária (levantamento dos inscritos, membros da banca e outras demandas)</t>
  </si>
  <si>
    <t xml:space="preserve">Ações gerais para o Prêmio Luiz de Castro Faria - alterações no formulário de avaliação do PLCF 2021 </t>
  </si>
  <si>
    <t>Prêmio Luiz de Castro Faria Edição 2021  - finalização das inscrições e encaminhamentos</t>
  </si>
  <si>
    <t>vários</t>
  </si>
  <si>
    <t>01425.001076/2017-81</t>
  </si>
  <si>
    <t>Resposta ao Ofício Nº 674/2021/IPHAN-MT-IPHAN – ref. orientação sobre projeto Monitoramento Arqueológico do Programa de Sustentabilidade em Meio Ambiente Cultural: Resgate Arqueológico das obras de implantação da Linha de Transmissão de 69 kV (Mina Aripuanã - SE Dardanelos), Aripuanã/MT</t>
  </si>
  <si>
    <t>2944839 e Despacho 510 (SEI nº 2948735)</t>
  </si>
  <si>
    <t>01410.000163/2021-66</t>
  </si>
  <si>
    <t>Solicitação de Remessa para Análise de Bens Arqueológicos no Exterior, no âmbito do Projeto “Diversidade arqueológica na bacia do alto rio Madeira”</t>
  </si>
  <si>
    <t>01410.000162/2021-11</t>
  </si>
  <si>
    <t>Solicitação de Movimentação de Bens Arqueológicos em Território Nacional - Projeto “Diversidade arqueológica na bacia do alto rio Madeira”</t>
  </si>
  <si>
    <t>01450.002953/2021-18</t>
  </si>
  <si>
    <t>Movimentação de coleção arqueológica​ - Transferência provisória do acervo do Museu Arqueológico da Lapinha para o Museu Peter Lund</t>
  </si>
  <si>
    <t>2978885, 2978922, 2978949</t>
  </si>
  <si>
    <t>Processo analisado na ATEC-CNA</t>
  </si>
  <si>
    <t>01506.000539/2019-59</t>
  </si>
  <si>
    <t>Programa de Gestão do Patrimônio Arqueológico na área de Implantação do Condomínio Residencial Parque das Flores</t>
  </si>
  <si>
    <t>01450.000592/2021-67</t>
  </si>
  <si>
    <t>Análise de documentação para obtenção de portaria autorizativa para a execução de pesquisa arqueológica, em atenção à Lei nº 13.653/2018</t>
  </si>
  <si>
    <t>01502.000039/2021-71</t>
  </si>
  <si>
    <t>Programa de Gestão do Patrimônio Arqueológico na área de influência do empreendimento VLT Monotrilho do Subúrbio - Fase 1 – Trecho 03, município de Salvador, Bahia</t>
  </si>
  <si>
    <t>01450.004716/2019-69</t>
  </si>
  <si>
    <t>Projeto de Avaliação de Potencial de Impacto ao Patrimônio Arqueológico/PAPIPA - Projeto Lotus 1, nos estados de Minas Gerais e Bahia</t>
  </si>
  <si>
    <t>01514.002355/2018-43</t>
  </si>
  <si>
    <t>01502.000748/2020-76</t>
  </si>
  <si>
    <t>Solicita autorização para execução do Programa de Gestão do Patrimônio Arqueológico do Parque Eólico Baraúnas IV, Município de Sento Sé, Estado da Bahia</t>
  </si>
  <si>
    <t>Resp. ao Parecer Técnico nº 1615/2021/ATEC-CNA/CNA/DEPAM - ref. Solicitação de autorização para execução do Programa de Gestão do Patrimônio Arqueológico do Parque Eólico Baraúnas IV, Município de Sento Sé, Estado da Bahia</t>
  </si>
  <si>
    <t>01425.000228/2011-32</t>
  </si>
  <si>
    <t>Análise do relatório “Relatório Final do Monitoramento Arqueológico e Educação Patrimonial na Área de obras da Implantação de 8 Pontes dos Lotes 1 A 4, BR-242/MT”</t>
  </si>
  <si>
    <t>01504.000092/2019-38</t>
  </si>
  <si>
    <t>Reavaliação sobre projeto relacionado ao empreendimento "Revitalização da Praça da Bandeira", localizado no município de São Cristóvão/SE</t>
  </si>
  <si>
    <t>01510.000676/2021-49</t>
  </si>
  <si>
    <t>Análise das complementações da Solicitação de autorização para envio de remessa de material arqueológico para análise no exterior - Sambaqui Casa de Pedra</t>
  </si>
  <si>
    <t>RES: Atendimento de demanda editorial - 2771050 - Caderno de Diretrizes para Preservação de Bens Arqueológicos Móveis</t>
  </si>
  <si>
    <t>Programa de Gestão do Patrimônio Arqueológico (PGPA) na área de implantação do Condomínio Alphaville Três Praias Residencial 3, nos municípios de Guarapari/ES</t>
  </si>
  <si>
    <t>Revisão da Portaria Iphan n°. 196/2016</t>
  </si>
  <si>
    <t>01409.000460/2018-45</t>
  </si>
  <si>
    <t>Solicita autorização para execução do Programa de Gestão do Patrimônio Arqueológico e Programa Integrado de Educação Patrimonial na Área do Empreendimento Loteamento Reserva Vivere, no município de Linhares/ES</t>
  </si>
  <si>
    <t>01502.001253/2020-64</t>
  </si>
  <si>
    <t>Solicita autorização para execução do Programa de Gestão do Patrimônio Arqueológico na área de influência do empreendimento VLT Monotrilho do Subúrbio - Fase 1 – Trecho 02, município de Salvador, Bahia</t>
  </si>
  <si>
    <t>Grupo de Discussões (GD) sobre Socialização do Patrimônio Arqueológico</t>
  </si>
  <si>
    <t>Grupo de Discussões (GD) sobre Socialização do Patrimônio Arqueológico -  Resp. Despacho 369 (2822069)</t>
  </si>
  <si>
    <t>Grupo de Discussões (GD) sobre Socialização do Patrimônio Arqueológico - encaminha o Projeto Simplificado para Elaboração de Produtos Relacionados à Socialização do Patrimônio Arqueológico</t>
  </si>
  <si>
    <t>Grupo de Discussões (GD) sobre Socialização do Patrimônio Arqueológico - reunião para elaboração das estratégias de levantamento de dados (Alinhamento e sistematização)</t>
  </si>
  <si>
    <t>01498.000032/2020-85</t>
  </si>
  <si>
    <t xml:space="preserve">Conservação das ruínas do Forte Bom Jesus do Leão - Fernando de Noronha/PE </t>
  </si>
  <si>
    <t>01504.000236/2021-71</t>
  </si>
  <si>
    <t>Plano de Gestão do Patrimônio Arqueológico - Capela Jesus, Maria e José, Laranjeiras, Sergipe</t>
  </si>
  <si>
    <t>01450.003040/2021-19</t>
  </si>
  <si>
    <t>Revista do Centro Nacional de Arqueologia</t>
  </si>
  <si>
    <t>01508.000115/2021-99</t>
  </si>
  <si>
    <t>Solicitação de remessa de material arqueológico para análise no exterior - Projeto “Paleogenética de populações pré-históricas do território brasileiro”</t>
  </si>
  <si>
    <t>01504.000029/2020-35</t>
  </si>
  <si>
    <t>Análise do Programa de Gestão do Patrimônio Arqueológico na Área de Implantação da Jazida LAN Transportes - Santo Amaro das Brotas</t>
  </si>
  <si>
    <t>01516.000794/2018-00</t>
  </si>
  <si>
    <t>Solicita autorização para execução do Programa de Gestão do Patrimônio Arqueológico (PGPA) e Programa Integrado de Educação Patrimonial (PIEP) para as “Áreas de Influência do Empreendimento Linha de Transmissão 230 kV Edéia - Cachoeira Dourada”</t>
  </si>
  <si>
    <t>01506.000673/2020-93</t>
  </si>
  <si>
    <t>Solicita autorização para execução do Programa de Gestão do Patrimônio Arqueológico para o Loteamento Residencial Alto do Castelo 4, Município de Ribeirão Preto, Estado de São Paulo</t>
  </si>
  <si>
    <t>01512.000671/2018-09</t>
  </si>
  <si>
    <t>Projeto intitulado - Programa de Gestão do Patrimônio Arqueológico na área dos Hortos Florestais da Florestal Mostardas, município de Mostardas/RS</t>
  </si>
  <si>
    <t>Inquérito Civil  nº 1.33.000.001268/2018-08 -  Exposição  artefatos arqueológicos no Hotel Costão do Santinho, em Florianópolis/SC</t>
  </si>
  <si>
    <t>01490.001222/2014-41</t>
  </si>
  <si>
    <t>Análise Termo de Ajustamento de Conduta – TAC (2750106), referente ao empreendimento Porto Encontro das Águas, município de Manaus, estado Amazonas</t>
  </si>
  <si>
    <t>3005770, 3007759</t>
  </si>
  <si>
    <t>01408.000803/2012-96</t>
  </si>
  <si>
    <t>Termo de Ajustamento de Conduta (TAC) - IPHAN e Vale dos Ventos Geradora Eólica S.A.</t>
  </si>
  <si>
    <t>01514.002037/2018-82</t>
  </si>
  <si>
    <t>Análise do Programa de Gestão do Patrimônio Arqueológico na Área de Influência do Empreendimento Linha de Transmissão 230 kV Janaúba 3 - Jaíba</t>
  </si>
  <si>
    <t>01510.000711/2020-49</t>
  </si>
  <si>
    <t>Análise do Programa de Gestão do Patrimônio Arqueológico na área de implantação do condomínio Residencial Lago Azul – Salvamento, sinalização e monitoramento arqueológico do cercamento do Sítio Aldeia Lagoa da Serra I, Município de Araranguá/SC</t>
  </si>
  <si>
    <t>Análise sobre as complementações para autorização da execução do Programa de Gestão do Patrimônio Arqueológico na área de influência do Complexo Eólico Caetité Fase 2, no município de Caetité, Bahia</t>
  </si>
  <si>
    <t>of. 3023597 autoriza a pesquisa e não dá prazo</t>
  </si>
  <si>
    <t>72031.014838/2021-67</t>
  </si>
  <si>
    <t>Solicitação de Nota Técnica do Projeto de Lei nº 10835/2018</t>
  </si>
  <si>
    <t>Solicitação de autorização para remessa de material arqueológico para análise no exterior – “Projeto de Pesquisa Acadêmica: Arqueologia da Floresta Atlântica Meridional Sul Americana” - sítios U-391, U-458 e U-478</t>
  </si>
  <si>
    <t>01402.000420/2021-69</t>
  </si>
  <si>
    <t>Orientação sobre a demanda encaminhada via e-mail</t>
  </si>
  <si>
    <t>orientações quanto a remessa de material paleontológico na Serra da Capivara</t>
  </si>
  <si>
    <t>Ações gerais para o Prêmio Luiz de Castro Faria - reunião ordinária de outubro</t>
  </si>
  <si>
    <t>ciência no documento 3015413</t>
  </si>
  <si>
    <t>01500.002640/2017-32</t>
  </si>
  <si>
    <t>Transferência do "Acervo - Profª. Beltrão" do Núcleo e Laboratório de Arqueologia do Instituto Histórico e Geográfico Brasileiro para o Museu Nacional</t>
  </si>
  <si>
    <t>01450.002582/2021-66</t>
  </si>
  <si>
    <t>Solicitação de apoio par projeto de requalificação dos quatro sítios que compõem o Parque Histórico Nacional das Missões - PHNM</t>
  </si>
  <si>
    <t>01450.003101/2020-59</t>
  </si>
  <si>
    <t>Análise do Programa de Gestão do Patrimônio Arqueológico na área do empreendimento Complexo Solar Fotovoltaico Riacho da Serra II</t>
  </si>
  <si>
    <t>01510.000702/2021-39</t>
  </si>
  <si>
    <t>Solicitação de Movimentação de Bens Arqueológicos em Território Nacional - do MArquE/UFSC para Laboratório de Arqueologia e Patrimônio Arqueológico da Universidade da Região de Joinville (Univille)</t>
  </si>
  <si>
    <t>01409.000369/2021-25</t>
  </si>
  <si>
    <t>olicitação de Movimentação de Bens Arqueológicos em Território Nacional - Acervo do IPAE e RT da SE-ES para o Centro de Interpretação da Vida e Obra de São José de Anchieta, em Anchieta/ES</t>
  </si>
  <si>
    <t>Solicitação de Movimentação de Bens Arqueológicos em Território Nacional - Acervo do IPAE e RT da SE-ES para o Centro de Interpretação da Vida e Obra de São José de Anchieta, em Anchieta/ES</t>
  </si>
  <si>
    <t>01496.000257/2014-11</t>
  </si>
  <si>
    <t>Programa de Gestão do Patrimônio Arqueológico na área das obras do Cinturão das águas do Ceará - CAC - trecho Jati-Cariús (entrechos 3 e 4, lotes 3 e 4). Processo IPHAN n.º 01496.000257/2014-11 (Portaria 230/02)</t>
  </si>
  <si>
    <t>01490.000080/2019-18</t>
  </si>
  <si>
    <t>Solicitação de Movimentação de Bens Arqueológicos em Território Nacional - Sítio Arqueológico ICMBio, São Gabriel da Cachoeira - AM</t>
  </si>
  <si>
    <t>01500.002267/2021-04</t>
  </si>
  <si>
    <t>Transferência dos Bens Arqueológicos entre as dependências do Laboratório Aberto de Arqueologia Urbana (LAAU)</t>
  </si>
  <si>
    <t>3061635, 3061635, 3061667</t>
  </si>
  <si>
    <t>01450.007545/2012-53</t>
  </si>
  <si>
    <t>Patrimônio Cultural Subaquático - Achamento de canhão na Praia de Pituba</t>
  </si>
  <si>
    <t>01514.002036/2018-38</t>
  </si>
  <si>
    <t>Análise do Programa de Gestão do Patrimônio Arqueológico e Programa Integrado de Educação Patrimonial nas Áreas de Influência do Empreendimento Linha de Transmissão 345kV Pirapora 2 - Três Marias</t>
  </si>
  <si>
    <t>01402.000432/2021-93</t>
  </si>
  <si>
    <t>Solicitação de Remessa para Análise de Bens Arqueológicos no Exterior-Projeto - "Bioarqueologia como ferramenta de Compreensão da Adptção Humana e Histórica Populacional no Nordeste Brasileiro</t>
  </si>
  <si>
    <t>Análise da complementação, (documento SEI 3035782), ao PGPA na área de influência do empreendimento VLT Monotrilho do Subúrbio - Fase 1 – Trecho 02, município de Salvador, Bahia.</t>
  </si>
  <si>
    <t>01450.003075/2021-40</t>
  </si>
  <si>
    <t>Ofício-Circular Nº 8/2021/CNA/DEPAM-IPHAN - Padronização nas análises dos Projetos e Relatórios de Avaliação de Impacto ao Patrimônio Arqueológico e Programas de Gestão do Patrimônio Arqueológico</t>
  </si>
  <si>
    <t>ciência doc 2999171 (Ofício-Circular 8)</t>
  </si>
  <si>
    <t>01450.002826/2021-19</t>
  </si>
  <si>
    <t>Ofício-Circular Nº 7/2021/CNA/DEPAM-IPHAN - Campanha Nacional para Cadastro de Sítios Arqueológicos</t>
  </si>
  <si>
    <t>01403.000662/2012-51</t>
  </si>
  <si>
    <t>Termo de Ajustamento de Conduta - TAC. Sítios de registros rupestres no Assentamento Lameirão, município de Delmiro Gouveia, Estado de Alagoas</t>
  </si>
  <si>
    <t>01510.000823/2021-81</t>
  </si>
  <si>
    <t>Análise acerca de solicitação de autorização para remessa de material arqueológico para análise no exterior</t>
  </si>
  <si>
    <t>01508.000342/2012-23</t>
  </si>
  <si>
    <t>Termo de Ajustamento de Conduta firmado entre IPHAN e CONSÓRCIO ENERGÉTICO CRUZEIRO DO SUL</t>
  </si>
  <si>
    <t>Análise sobre resposta ao Ofício Nº 1805/2021/CNA/DEPAM-IPHAN - ref. autorização para execução do Programa de Gestão do Patrimônio Arqueológico e Programa Integrado de Educação Patrimonial na Área do Empreendimento Loteamento Reserva Vivere, no município de Linhares/ES</t>
  </si>
  <si>
    <t>Prorrogação do prazo para entrega da proposta técnica do Instituto do Homem Brasileiro (IHB) de modo a fornecer subsídios para o Termo de Ajustamento de Conduta em relação ao empreendimento UHE Sinop - MT</t>
  </si>
  <si>
    <t>Empreendimento "Jazida LAN Transportes​", localizado no município de Santo Amaro das Brotas/SE</t>
  </si>
  <si>
    <t>01502.001348/2020-88</t>
  </si>
  <si>
    <t>Programa de Gestão do Patrimônio Arqueológico Complexo Solar Newen Bahia, Municípios de Barreiras e Angical, Estado da Bahia</t>
  </si>
  <si>
    <t>01506.001465/2021-92</t>
  </si>
  <si>
    <t>Fragmentos Cerâmicos do Sítio Teotônio, na Região do Alto do Rio Madeira (Rondônia)</t>
  </si>
  <si>
    <t>Fiscalização no Forte Orange</t>
  </si>
  <si>
    <t>01492.000062/2019-16</t>
  </si>
  <si>
    <t>Análise do Programa de Gestão do Patrimônio Arqueológico e Projeto Integrado de Educação Patrimonial inerente as áreas de influência do empreendimento da Linha de Transmissão 230KV: Xinguara - Conceição do Araguaia</t>
  </si>
  <si>
    <t>01496.000012/2020-24</t>
  </si>
  <si>
    <t>Ações de preservação do sítio arqueológico "Ruínas históricas da comunidade de Patos", município de Itarema - CE</t>
  </si>
  <si>
    <t>01450.003633/2021-77</t>
  </si>
  <si>
    <t>Fiscalização em reserva técnica - Forte Santo Antônio da Barra, Salvador/BA</t>
  </si>
  <si>
    <t>Coleção arqueológica do Centro nacional de Arqueologia</t>
  </si>
  <si>
    <t>Reabertura na unidade</t>
  </si>
  <si>
    <t>01500.001572/2020-90</t>
  </si>
  <si>
    <t xml:space="preserve">Cais do Valongo - Reunião sobre recriação do Comitê de Gestão, a pedido do MPF. Despacho 3842 (SEI nº 2960169) </t>
  </si>
  <si>
    <t>01506.001237/2020-31</t>
  </si>
  <si>
    <t>01502.000652/2020-16</t>
  </si>
  <si>
    <t>Análise do Programa de Gestão do Patrimônio Arqueológico – Linha de Transmissão – LT 500 kV Sapeaçu – Camaçari IV</t>
  </si>
  <si>
    <t>01450.003402/2021-63</t>
  </si>
  <si>
    <t>Pedido de Informações - Prefeitura Municipal de São Borja/RS</t>
  </si>
  <si>
    <t>Análise do E-mail _ Ofício n 056_2021_MA_UFAM (SEI nº 3011842) e seus anexos</t>
  </si>
  <si>
    <t>Análise das complementações solicitadas por meio do Ofício Nº 1926/2021/CNA/DEPAM-IPHAN - Programa de Gestão do Patrimônio Arqueológico e Projeto Integrado de Educação Patrimonial – PGPA nas áreas de influência do empreendimento da Linha de Transmissão 345kV Pirapora 2 - Três Marias</t>
  </si>
  <si>
    <t>Solicitação de Prorrogação e Renovação do empréstimo de coleção arqueológica pertencente ao acervo do Museu Arqueológico da EMBASA</t>
  </si>
  <si>
    <t xml:space="preserve">3101058, 3100865 </t>
  </si>
  <si>
    <t>01516.000216/2018-65</t>
  </si>
  <si>
    <t>Solicitação de Remessa para Análise de Bens Arqueológicos no Exterior -  Amostras de carvão do sítio Toca da Anta oriundos do Programa de Gestão do Patrimônio Arqueológico nas Áreas do Complexo do Parque Industrial e Áreas de Plantio de Cana de Açúcar para a EBER Bio-Energia e Agricultura LTDA, Município de Montes Claros de Goiás e Aragarças, Estado de Goiás</t>
  </si>
  <si>
    <t>01508.000523/2019-26</t>
  </si>
  <si>
    <t>Programa de Gestão do Patrimônio Arqueológico na Área de Implantação da Linha de distribuição de alta tensão 138kV Irati Norte - Rio Azul - Municípios de Irati, Imbituva, Rebouças e Rio Azul, Estado do Paraná</t>
  </si>
  <si>
    <t>Análise do Programa de Gestão do Patrimônio Arqueológico do Loteamento Residencial Ribeirão Preto-Scodro</t>
  </si>
  <si>
    <t>Resposta ao Ofício Nº 1771/2021/CNA/DEPAM-IPHAN - ref. complementações para autorização para execução do Programa de Gestão do Patrimônio Arqueológico para o Loteamento Residencial Alto do Castelo 4, Município de Ribeirão Preto, Estado de São Paulo</t>
  </si>
  <si>
    <t>01494.000298/2020-68</t>
  </si>
  <si>
    <t>Solicita autorização para execução do Programa de Gestão do Patrimônio Arqueológico do Residencial Santorini, município de Paço do Lumiar no Estado do Maranhão</t>
  </si>
  <si>
    <t>01506.001232/2020-17</t>
  </si>
  <si>
    <t>Solicita autorização para execução do Programa de Gestão do Patrimônio Arqueológico na Área Diretamente Afetada (ADA) e Loteamento Residencial e Comercial Reserva Santana - Sítio Santana 01, Município de Pindamonhangaba, Estado de São Paulo</t>
  </si>
  <si>
    <t>Análise de complementação ao Programa de Gestão do Patrimônio Arqueológico na área das obras do Cinturão das águas do Ceará - CAC - trecho Jati-Cariús (entrechos 3 e 4, lotes 3 e 4)</t>
  </si>
  <si>
    <t>01498.000870/2020-59</t>
  </si>
  <si>
    <t>Programa de Gestão do Patrimônio Arqueológico na Área de Implantação das Usinas Solares Fotovoltaicas (UFV) Serra Talhada I, II e III, Município de, Estado de Pernambuco</t>
  </si>
  <si>
    <t>01401.000165/2018-69</t>
  </si>
  <si>
    <t>Termo de Ajustamento de Conduta - TAC - Empreendimento LT 230 KV SE Campo Grande II - SE Imbirussu C2</t>
  </si>
  <si>
    <t>01421.000147/2020-63</t>
  </si>
  <si>
    <t>Solicita autorização para execução do Programa de Gestão do Patrimônio Arqueológico na Área de Implantação do Complexo Eólico Rio do Vento Expansão</t>
  </si>
  <si>
    <t>01508.000236/2018-35</t>
  </si>
  <si>
    <t>Análise do Programa de Gestão do Patrimônio Arqueológico - Monitoramento na Área de Implantação da CGH Ouro Verde, municípios de Braganey, Corbélia e Iguatu, Estado do Paraná</t>
  </si>
  <si>
    <t>Análise dos documentos 3133788 e 3133805 - Projeto de Educação Patrimonial e Empreendedorismo Social na Capada Velha</t>
  </si>
  <si>
    <t>Solicita reunião para tratar de Pesquisa arqueológica relacionada ao empreendimento AHE Dardanelos, Município de Aripuanã -MT</t>
  </si>
  <si>
    <t xml:space="preserve"> Informações sobre cooperação internacional de patrimônio arqueológico - Inquérito Civil n°1.22.000.002291/2017-12</t>
  </si>
  <si>
    <t>01450.007778/2016-80</t>
  </si>
  <si>
    <t>Atividade ilícita (Tráfico ilícito)</t>
  </si>
  <si>
    <t>Denúncia sobre atividades ilícitas</t>
  </si>
  <si>
    <t xml:space="preserve">
Prêmio Luiz de Castro Faria
 </t>
  </si>
  <si>
    <t xml:space="preserve">Thiago </t>
  </si>
  <si>
    <t>resolvido</t>
  </si>
  <si>
    <t xml:space="preserve">resolvido </t>
  </si>
  <si>
    <t>01510.001051/2019-80</t>
  </si>
  <si>
    <t xml:space="preserve">Programa de Gestão do Patrimônio Arqueológico na Área do Loteamento Encosta da Lagoa, Município de Garopaba/SC
  </t>
  </si>
  <si>
    <t>despachado CNA</t>
  </si>
  <si>
    <t>01512.000592/2020-12</t>
  </si>
  <si>
    <t xml:space="preserve"> Programa de Gestão do Patrimônio Arqueológico na Área de Implantação da AGM Cavacos
 </t>
  </si>
  <si>
    <t>01506.004603/2016-28</t>
  </si>
  <si>
    <t>Projeto de Salvamento</t>
  </si>
  <si>
    <t xml:space="preserve"> Projeto de Salvamento Arqueológico na área do Residencial Vale Verde, no Município de Boituva, no Estado de São Paulo.
 </t>
  </si>
  <si>
    <t xml:space="preserve"> Solicitação de Remessa de Material Arqueológico para o exterior – ref. Fragmentos Cerâmicos do Sítio Teotônio, na Região do Alto do Rio Madeira (Rondônia)
 </t>
  </si>
  <si>
    <t>Programa de Gestão do Patrimônio Arqueológico do Residencial Santorini, município de Paço do Lumiar no Estado do Maranhão</t>
  </si>
  <si>
    <t>Pagamentos –  Vencedores da 9 ª Edição do Prêmio Luiz Castro Faria.</t>
  </si>
  <si>
    <t>01514.001405/2021-71</t>
  </si>
  <si>
    <t xml:space="preserve">MG </t>
  </si>
  <si>
    <t xml:space="preserve"> Projeto Arqueologia e História Indígena no Brasil Central.</t>
  </si>
  <si>
    <t xml:space="preserve">Ana </t>
  </si>
  <si>
    <t>01516.000363/2020-50</t>
  </si>
  <si>
    <t xml:space="preserve">Análise do Programa de Gestão do Patrimônio Arqueológico na Área de Implantação da CMOC Brasil - Mina Boa Vista </t>
  </si>
  <si>
    <t>francini</t>
  </si>
  <si>
    <t>02001.011348/2020-08</t>
  </si>
  <si>
    <t>Análise do Programa de Gestão do Patrimônio Arqueológico na Área de Implantação LT 138kV Chapada I/ Araripina II, no município de Simões estado do Piauí, e município de Araripina estado de Pernambuco</t>
  </si>
  <si>
    <t>raquel S.</t>
  </si>
  <si>
    <t xml:space="preserve">Alteração da arqueóloga coordenadora de campo - Programa de Gestão do Patrimônio Arqueológico e Projeto Integrado de Educação Patrimonial das áreas de influência do empreendimento da Linha de Transmissão 230KV: Xinguara - Conceição do Araguaia. </t>
  </si>
  <si>
    <t xml:space="preserve">Resolvido </t>
  </si>
  <si>
    <t>01508.000612/2021-97</t>
  </si>
  <si>
    <t>Autorização para Movimentação de Bens Arqueológicos em Território Nacional - Desenvolvimento da pesquisa de Mestrado em Arqueologia da Universidade Federal de Sergipe – UFS, da discente Adriana Jussara Schuster.</t>
  </si>
  <si>
    <t xml:space="preserve">SP </t>
  </si>
  <si>
    <t xml:space="preserve">Movimentação  (transferência de guarda/troca de endosso) </t>
  </si>
  <si>
    <t xml:space="preserve">Retificação de endosso institucional – ref. Projeto: Gestão do Patrimônio Arqueológico para a Delta Indústria Cerâmica Ltda - Unidade 2
</t>
  </si>
  <si>
    <t>01506.000732/2020-23</t>
  </si>
  <si>
    <t>Retificação de endosso – ref. Projeto: Avaliação de Impacto ao Patrimônio Arqueológico na área de Implantação da Estação de Esgoto ETE Florínea</t>
  </si>
  <si>
    <t>01506.005146/2016-99</t>
  </si>
  <si>
    <t xml:space="preserve">Retificação de endosso institucional – ref. Projeto: Avaliação de Impacto ao Patrimônio Arqueológico na área do Residencial France (antigo Condomínio Alpes)
 </t>
  </si>
  <si>
    <t>01512.000102/2020-70</t>
  </si>
  <si>
    <t>Análise do Programa de Gestão do Patrimônio Arqueológico na Área de Implantação da Linha de Transmissão 525kV Capivari do Sul - Gravataí, municípios de Capivari do Sul, Santo Antônio da Patrulha, Glorinha e Gravataí/RS</t>
  </si>
  <si>
    <t xml:space="preserve">RJ </t>
  </si>
  <si>
    <t xml:space="preserve">Solicitação de Movimentação de Bens Arqueológicos em Território Nacional de cachimbo cerâmico encontrado próximo ao deck de madeira instalado na Ilha do Itu, entregue ao Escritório Técnico da Costa Verde/ IPHAN-RJ  </t>
  </si>
  <si>
    <t>Programa de Gestão do Patrimônio Arqueológico da Linha de Transmissão – LT 500 kV Sapeaçu - Camaçari IV</t>
  </si>
  <si>
    <t>01502.000948/2021-18</t>
  </si>
  <si>
    <t>Solicita autorização para execução do Programa de Gestão do Patrimônio Arqueológico do Complexo Eólico Tanque Novo, municípios de Caetité e Tanque Novo, estado da Bahia</t>
  </si>
  <si>
    <t>01502.000945/2020-95</t>
  </si>
  <si>
    <t>Solicita autorização para execução do Projeto de Salvamento Arqueológico na Área da Estação de Tratamento de Esgoto – ETE da Primeira Etapa de Implantação do Sistema de Esgotamento Sanitário – SES de Senhor do Bonfim, município de Senhor do Bonfim, estado da Bahia</t>
  </si>
  <si>
    <t>01508.000574/2014-43</t>
  </si>
  <si>
    <t>Análise do Plano de Trabalho para a Preservação de Bens Arqueológicos Móveis Recolhidos no Rio Paraná</t>
  </si>
  <si>
    <t>favorável ao Plano de Trabalho.</t>
  </si>
  <si>
    <t>01514.001335/2021-51</t>
  </si>
  <si>
    <t>Canoa Monóxila - Museu de Sagarana - Município de Itaguara/MG.</t>
  </si>
  <si>
    <t>01425.000179/2010-57</t>
  </si>
  <si>
    <t>Acervo proveniente do Salvamento Arqueológico na área da Pequena Central Hidrelétrica Nova Guaporé, Municípios de Vale do São Domingos e Pontes e Lacerda -MT.</t>
  </si>
  <si>
    <t>01502.000090/2020-01</t>
  </si>
  <si>
    <t xml:space="preserve"> Programa de Gestão do Patrimônio Arqueológico na área de influência do empreendimento VLT Monotrilho do Subúrbio - Fase 2, município de Salvador, Bahia</t>
  </si>
  <si>
    <t>01498.001831/2016-92</t>
  </si>
  <si>
    <t>Programa de Gestão do Patrimônio Arqueológico das Obras de Urbanização da Vila de Nazaré no Município de Cabo de Santo Agostinho/PE</t>
  </si>
  <si>
    <t xml:space="preserve"> Linha de Tramissão 500 KV, Manaus - Boa vista - Análise do E-mail _ Ofício n 056_2021_MA_UFAM (SEI nº 3011842) e seus anexos </t>
  </si>
  <si>
    <t>01510.000206/2021-85</t>
  </si>
  <si>
    <t xml:space="preserve">SC </t>
  </si>
  <si>
    <t>Programa de Gestão do Patrimônio Arqueológico na área de Implantação do Loteamento Mirante da Baleia, Salvamento do Sítio Arqueológico Aldeia Ribanceira I, município de Imbituba/SC. - análise de complementações</t>
  </si>
  <si>
    <t>01502.001286/2018-90</t>
  </si>
  <si>
    <t>Programa de Gestão do Patrimônio Arqueológico para as Áreas de Implantação do Empreendimento Agroecoturístico e Imobiliário da Fazenda Ponta dos Castelhanos, Povoado de São Sebastião (Cova da Onça) – Ilha de Boipeba, Arquipélago de Tinharé, Cairu, Bahia".</t>
  </si>
  <si>
    <t>01496.000484/2020-87</t>
  </si>
  <si>
    <t>Complementação ao Programa de Gestão do Patrimônio Arqueológico (PGPA) na área de instalação do Complexo Fotovoltaico Morada do Sol, no município de Aquiraz-CE</t>
  </si>
  <si>
    <t>01496.000320/2019-16</t>
  </si>
  <si>
    <t xml:space="preserve">CE </t>
  </si>
  <si>
    <t>Análise do Projeto de Salvamento Arqueológico na Área de Implantação do Metrofor - Linha Leste.</t>
  </si>
  <si>
    <t>Manifestação sobre à conservação in situ da estrutura do Saveiro e quanto ao Ofício 67/2021 (2725085)</t>
  </si>
  <si>
    <t>01421.001059/2017-83</t>
  </si>
  <si>
    <t>Complementação ao Programa de Gestão do Patrimônio Arqueológico na Área de Implantação do Complexo Eólico Anemus Wind, localizado nos municípios de Currais Novos e São Vicente, Rio Grande do Norte</t>
  </si>
  <si>
    <t>01500.002116/2021-48</t>
  </si>
  <si>
    <t>Solicitação de remessa de material arqueológico para o exterior: 159 (cento e cinquenta e nove) fragmentos do afresco “Dragão-Marinho e dois Golfinhos”, procedente do Sítio Templo de Ísis - Pompeii Archaeological Park, pertencente à coleção Imperatriz Teresa Cristina.</t>
  </si>
  <si>
    <t>01502.000016/2021-67</t>
  </si>
  <si>
    <t>Análise do Programa de Gestão do Patrimônio Arqueológico na área de implantação do Complexo Eólico Assuruá 5, municípios de Gentio do Ouro e Xique Xique, Bahia.</t>
  </si>
  <si>
    <t>00409.543996/2021-93</t>
  </si>
  <si>
    <t>Encaminha ACP 5003896-30.2021.4.03.6104 que trata do Sítio Arqueológico Veleiro Kestrel (Praia Embaré - Santos/SP)</t>
  </si>
  <si>
    <t xml:space="preserve"> Patrimônio Cultural Subaquático - Achamento de canhão na Praia de Pituba</t>
  </si>
  <si>
    <t>01450.004288/2021-99</t>
  </si>
  <si>
    <t>Pedido de Acesso à Informação - NUP nº 72020.002600/2021-18 - Solicitação de informações sobre aparelhos culturais sob administração do Governo Federal</t>
  </si>
  <si>
    <t>01492.000401/2014-41</t>
  </si>
  <si>
    <t>Análise do Projeto de Salvamento e Educação Patrimonial na Área do Empreendimento Linha de Distribuição 138 KV Capanema – Primavera – PA</t>
  </si>
  <si>
    <t>01421.000003/2021-98</t>
  </si>
  <si>
    <t xml:space="preserve">RN </t>
  </si>
  <si>
    <t>Solicita autorização para execução do Programa de Gestão do Patrimônio Arqueológico na Área de Implantação do Acesso Externo do Conjunto Eólico Santo Agostinho</t>
  </si>
  <si>
    <t>Programa de Gestão do Patrimônio Arqueológico na Área de Implantação do Complexo Eólico Rio do Vento Expansão</t>
  </si>
  <si>
    <t>Transferência de guarda de acervo arqueológico - Museu de História Natural de Sauípe, Mata de São João/BA.</t>
  </si>
  <si>
    <t>01421.000351/2018-60</t>
  </si>
  <si>
    <t>Solicita autorização para execução do Programa de Gestão do Patrimônio Arqueológico do Complexo Eólico Cajuína Norte</t>
  </si>
  <si>
    <t>01510.001321/2015-29</t>
  </si>
  <si>
    <t>Análise do Programa de Gestão do Patrimônio Arqueológico da CGH Ramada</t>
  </si>
  <si>
    <t>01506.001459/2020-54</t>
  </si>
  <si>
    <t xml:space="preserve"> Análise do Programa de gestão do patrimônio arqueológico na área do Residencial Jardim Novo Tempo </t>
  </si>
  <si>
    <t>72031.019245/2021-97</t>
  </si>
  <si>
    <t xml:space="preserve"> Instrução Normativa (IN) nº 6, de 23 de dezembro de 2021, do Gabinete de Segurança Institucional, da Presidência da República.
 </t>
  </si>
  <si>
    <t>Apoio técnico para análise do estado de conservação de canoa Guaira, bem como das ações desenvolvidas pela conservadora responsável pelas ações executadas até o momento e as propostas futuras</t>
  </si>
  <si>
    <t>01450.009599/2016-87</t>
  </si>
  <si>
    <t>Endosso Institucional</t>
  </si>
  <si>
    <t>Orientação sobre o papel do lphan no que tange Ao endosso Institucional e financeiro - Análise Profer</t>
  </si>
  <si>
    <t>01492.000555/2019-48</t>
  </si>
  <si>
    <t xml:space="preserve"> Análise do Programa de Gestão do Patrimônio Arqueológico referente ao Projeto Jaguar.</t>
  </si>
  <si>
    <t>01450.002498/2021-42</t>
  </si>
  <si>
    <t>Relatório de testes sobre cadastro de Bens Arqueológicos Móveis no Sistema Integrado de Conhecimento e Gestão - SICG</t>
  </si>
  <si>
    <t>01508.000174/2021-67</t>
  </si>
  <si>
    <t>Análise do Programa de Gestão do Patrimônio Arqueológico na área do Complexo Mineroindustrial -  Município de Adrianópolis, Estado do Paraná.</t>
  </si>
  <si>
    <t>06/01/2022,</t>
  </si>
  <si>
    <t>01506.007626/2017-75</t>
  </si>
  <si>
    <t xml:space="preserve"> Sítio arqueológico "Veleiro Kestrel" (CNSA SP01416), naufrágio na Praia do Boqueirão, município de Santos/SP</t>
  </si>
  <si>
    <t xml:space="preserve">Apóio para criação/Revitalização de instituição ou local de guarda </t>
  </si>
  <si>
    <t>Análise da complementação (2378804) - ref. Fundação Casa Grande Memorial do Homem Kariri, Ceará.</t>
  </si>
  <si>
    <t>01496.000699/2018-83</t>
  </si>
  <si>
    <t>Análise do Programa de Gestão do Patrimônio Arqueológico na Área de Implantação do Complexo Fotovoltaico Belo Horizonte 1-5 (CFV  Belo Horizonte)</t>
  </si>
  <si>
    <t>Já publicada a Portaria</t>
  </si>
  <si>
    <t xml:space="preserve">Análise das complementações a solicitação de movimentação de material arqueológico da Biblioteca da Universidade do Oeste de Santa Catarina (UNOESC) ao Centro Arqueológico da mesma Instituição, município de Joaçaba/SC.
 </t>
  </si>
  <si>
    <t>01506.001792/2021-44</t>
  </si>
  <si>
    <t>Solicitação de autorização de remessa de material arqueológico para análise no exterior, constituída de 96 amostras ósseas e dentárias, provenientes de material zooarqueológico e bioarqueológico</t>
  </si>
  <si>
    <t>01502.000470/2019-01</t>
  </si>
  <si>
    <t>Programa de Gestão do Patrimônio Arqueológico - PGPA das obras do Complexo Solar Sertão Barreiras II, município de Barreiras, estado da Bahia</t>
  </si>
  <si>
    <t>01492.000388/2021-50</t>
  </si>
  <si>
    <t>Programa de Gestão do Patrimônio Arqueológico na Área de Implantação da LT 500 KV Tucuruí - Marituba, estado do Pará</t>
  </si>
  <si>
    <t>01450.001063/2021-81</t>
  </si>
  <si>
    <t>Nova Lei de Licitações e Contratos Administrativos - Lei nº 14.133/2021.</t>
  </si>
  <si>
    <t>Solicitação de Remessa de Material Arqueológico para Análise no Exterior da Coleção MAE/USP</t>
  </si>
  <si>
    <t>Solicitação de Remessa para Análise de Bens Arqueológicos no Exterior - Projeto de Pesquisa Acadêmica: Arqueologia da Floresta Atlântica Meridional Sul Americana</t>
  </si>
  <si>
    <t>01450.001612/2020-36</t>
  </si>
  <si>
    <t>Análise do Programa de Gestão do Patrimônio Arqueológico – LT 345 kV Santos Dumont 2 - Leopoldina 2 C1; LT 345 kV Leopoldina 2 - Lagos C1; SE 345/138 kV Leopoldina 2 - (6+1Res) x 75 MVA; Ampliação SE Lagos e Ampliação SE Santos Dumont 2.</t>
  </si>
  <si>
    <t>01496.000185/2021-23</t>
  </si>
  <si>
    <t xml:space="preserve"> Programa de Gestão do Patrimônio Arqueológico na Área de Lazer e Entretenimento do Jardim do Alchymist, Jijoca de Jericoacoara, no estado do Ceará</t>
  </si>
  <si>
    <t>01500.003673/2014-57</t>
  </si>
  <si>
    <t>Sítio Arqueológico Bateria Militar de Irajá - Rio de  Janeiro/RJ</t>
  </si>
  <si>
    <t xml:space="preserve">Programa de Gestão do Patrimônio Arqueológico das Obras de Urbanização da Vila de Nazaré no Município de Cabo de Santo Agostinho/PE
 </t>
  </si>
  <si>
    <t>01402.000179/2021-78</t>
  </si>
  <si>
    <t>Análise do Programa de Gestão do Patrimônio Arqueológico na Área de Implantação do Complexo Eólico Dom Inocêncio – Fase II.</t>
  </si>
  <si>
    <t>01512.000630/2021-18</t>
  </si>
  <si>
    <t>Remessa para o Exterior</t>
  </si>
  <si>
    <t>Solicitação de autorização de remessa de material arqueológico para análise no exterior, constituída de 22 amostras ósseas e dentárias, provenientes do sítio Cemitério da Igreja da Matriz, para realização de análises não destrutivas no âmbito da pesquisa "Sequenciamento de nova geração na análise de SNPS em amostras de contato (touch DNA) degradadas, de misturas e antigas: identificação individual, ancestralidade e predição de fenótipo", sob responsabilidade de Clarice Sampaio Alho</t>
  </si>
  <si>
    <t>01510.000601/2021-68</t>
  </si>
  <si>
    <t>Fiscalização em Instituição de Guarda e Pesquisa - Laboratório de Arqueologia e Patrimônio Arqueológico/LAPArq - UNIVILLE, município de Joinville, SC</t>
  </si>
  <si>
    <t>01512.000629/2021-85</t>
  </si>
  <si>
    <t>Solicitação de Remessa para Análise de Bens Arqueológicos no Exterior</t>
  </si>
  <si>
    <t>Resposta ao Ofício Ofício Preservar – 221/2021 (SEI 3200402).</t>
  </si>
  <si>
    <t>Programa de Gestão do Patrimônio Arqueológico na área de influência do empreendimento VLT Monotrilho do Subúrbio - Fase 2, município de Salvador, Bahia</t>
  </si>
  <si>
    <t>-3256344-</t>
  </si>
  <si>
    <t>72020.000109/2022-33</t>
  </si>
  <si>
    <t>Demanda Ouvidoria - NUP 72020.000109/2022-33.</t>
  </si>
  <si>
    <t>Revisão das Perguntas Frequentes (arqueologia) para a atualização do novo site do Iphan</t>
  </si>
  <si>
    <t>01402.000305/2018-99</t>
  </si>
  <si>
    <t>"Projeto de Combate a Incêndio e Pânico do Museu de Arqueologia e Paleontologia da Universidade Federal do Piauí" indicada na minuta do TAC (SEI nº 3141325).</t>
  </si>
  <si>
    <t>Programa de Gestão do Patrimônio Arqueológico na Área de Implantação da Jazida LAN Transportes - Santo Amaro das Brotas</t>
  </si>
  <si>
    <t>01512.004174/2015-29</t>
  </si>
  <si>
    <t>Análise do Programa de Gestão do Patrimônio Arqueológico na Área de Implantação do Projeto Fosfato Três Estradas – Fase 1.</t>
  </si>
  <si>
    <t>01510.000797/2021-91</t>
  </si>
  <si>
    <t>Coleção particular/Cessão</t>
  </si>
  <si>
    <t>Solicitação de cessão de bens arqueológicos à Casa de Cultura Menina do Vento Suli, município de Garopaba/SC</t>
  </si>
  <si>
    <t>Análise do Programa de Gestão do Patrimônio Arqueológico do Complexo Eólico Tanque Novo, municípios de Caetité e Tanque Novo, estado da Bahia</t>
  </si>
  <si>
    <t>Reiteração de Ofícios ao Museu Câmara Cascudo</t>
  </si>
  <si>
    <t>Análise da resposta ao Despacho Nº 572/2021 COSOL/CNA/DEPAM – ref. Habilitação do Instituto de Patrimônio e Guarda Arqueológica no Cadastro Nacional de Instituições de Guarda e Pesquisa - CNIGP</t>
  </si>
  <si>
    <t>Revisão e consolidação das Portarias nº 195/2016 e 197/2016.</t>
  </si>
  <si>
    <t>01510.000608/2021-80</t>
  </si>
  <si>
    <t xml:space="preserve">
Análise das complementações da Solicitação de Remessa de Material Arqueológico para Análise no Exterior (GRUPEP) - Projeto de Pesquisa TRADITION
 </t>
  </si>
  <si>
    <t>01512.000710/2021-65</t>
  </si>
  <si>
    <t xml:space="preserve">Solicitação de Remessa para Análise de Bens Arqueológicos no Exterior - projeto de pesquisa "Sociedade e Cultura: História Ambiental, Etno-História e Cultura Material" </t>
  </si>
  <si>
    <t>Solicitação de autorização para transferência de amostras de material arqueológico entre instituições do exterior e transferência de guarda e de responsabilidade pelo repatriamento.</t>
  </si>
  <si>
    <t>Demanda de Amostragem óssea de acervos no Brasil para análise de DNA antigo - novas amostras</t>
  </si>
  <si>
    <t>-3265618-</t>
  </si>
  <si>
    <t>01450.000163/2022-71</t>
  </si>
  <si>
    <t xml:space="preserve">
Prestação de Contas - Relatório de Gestão do Exercício de 2021
 </t>
  </si>
  <si>
    <t>-3271166-</t>
  </si>
  <si>
    <t>01496.000097/2020-41</t>
  </si>
  <si>
    <t xml:space="preserve">
Solicita autorização para execução do Programa de Gestão do Patrimônio Arqueológico na Área de Implantação Complexo Fotovoltaico Uruquê - Bloco 03, município de Jaguaretama - Ceará</t>
  </si>
  <si>
    <t>Solicitação de cessão de bens arqueológicos - material arqueológico nas Comunidades Quilombolas de São Félix, Bitiua e Mutaca - Bacuri/MA</t>
  </si>
  <si>
    <t>01510.000599/2021-27</t>
  </si>
  <si>
    <t>Fiscalização em Instituição de Guarda e Pesquisa - Laboratório de Arqueologia Pedro Ignácio Schmitz (LAPIS) do Instituto de Pesquisas Ambientais e Tecnológicas IPAT/UNESC, município de Criciúma, SC</t>
  </si>
  <si>
    <t>Situação do Centro de Referência em Patrimônio e Pesquisa (ACERVO) no Cadastro de Instituições de Guarda e Pesquisa de Bens Arqueológicos (CNIGP)</t>
  </si>
  <si>
    <t>01510.000039/2022-53</t>
  </si>
  <si>
    <t>Solicitação de Remessa para Análise de Bens Arqueológicos no Exterior - TRADITI ON - ERC Consolida tor Grant</t>
  </si>
  <si>
    <t>Projeto de Preservação de Bens Arqueológicos Móveis recolhidos no Rio Paraná</t>
  </si>
  <si>
    <t xml:space="preserve">
Análise do Projeto de Preservação de Bens Arqueológicos Móveis recolhidos no Rio Paraná, município de Porto Rico/PR
 </t>
  </si>
  <si>
    <t>01506.000868/2020-33</t>
  </si>
  <si>
    <t xml:space="preserve">Fiscalização no Museu Histórico e Pedagógico Dr. Costa Júnior
 </t>
  </si>
  <si>
    <t>Documentação encaminhada em resposta ao Ofício Nº 195/2021/CNA/DEPAM-IPHAN – ref. transferência do acervo do Laboratório de Arqueologia da Universidade Regional Integrada do Alto Uruguai e das Missões (URI) para o Núcleo de Pré-História e Arqueologia da Universidade de Passo Fundo (NuPHA/PPGH/UPF)</t>
  </si>
  <si>
    <t>Solicitação de Movimentação de Bens Arqueológicos em Território Nacional - Projeto de Salvamento Arqueológico e Educação Patrimonial da área atingida pela LT  500kV Cuiabá - Ribeirãozinho e LT 500kV Ribeirãozinho - Rio Verde Norte (MT/GO)</t>
  </si>
  <si>
    <t>01450.000091/2021-81</t>
  </si>
  <si>
    <t xml:space="preserve">Manual de orientações gerais - Estruturação de Processos de Normatização em contextos urbanos
</t>
  </si>
  <si>
    <t>01512.003732/2017-09</t>
  </si>
  <si>
    <t>Solicitação de Remessa para Análise de Bens Arqueológicos no Exterior - Programa de Gestão ao Patrimônio Arqueológico na Área de Influência da Linha de transmissão 230kV Atlântida 2 - Torres 2, municípios de Xangri-lá, Capão da Canoa, Terras de Areia, Três Forquilhas, Três Cachoeiras, Dom Pedro de Alcântara e Torres/RS</t>
  </si>
  <si>
    <t>01506.001853/2019-59</t>
  </si>
  <si>
    <t>Análise do Programa de gestão do patrimônio arqueológico na área do Residencial das Acácias.</t>
  </si>
  <si>
    <t>01402.000571/2018-11</t>
  </si>
  <si>
    <t>Solicita autorização para execução do Programa de Gestão do Patrimônio Arqueológico na Área de Implantação do Parque Floresta Fóssil do Rio Poti, Teresina/PI.</t>
  </si>
  <si>
    <t>Análise dos relatórios de monitoramento de temperatura e umidade das salas de guarda provisória do acervo arqueológico armazenado na UHE Samuel</t>
  </si>
  <si>
    <t>01492.000505/2015-37</t>
  </si>
  <si>
    <t xml:space="preserve">PA </t>
  </si>
  <si>
    <t xml:space="preserve">em atenção ao Ofício 153 (3277945) - referente ao pedido de envio de amostra de carvão para análise no exterior </t>
  </si>
  <si>
    <t>Fiscalização em Instituição de Guarda e Pesquisa - Museu Municipal Dr. José Olavo Machado, Santo Ângelo, RS.</t>
  </si>
  <si>
    <t>01494.000403/2021-40</t>
  </si>
  <si>
    <t xml:space="preserve">Fiscalização em Instituição de Guarda e Pesquisa - Centro de Pesquisa em Arqueologia e História Timbira - CPAHT </t>
  </si>
  <si>
    <t>Portarias IPHAN N° 195/16 e N° 196/16 - ProJeto de Levantamento, Salvamento e Monitoramento Arqueológico da Ferrovia de Integração Oeste Leste - Figueirópolis/TO — llhéusIBA</t>
  </si>
  <si>
    <t>01402.000035/2022-01</t>
  </si>
  <si>
    <t>Solicitação de Movimentação de Bens Arqueológicos em Território Nacional - Sítio Arqueológico Toca da Baixa dos Caboclos</t>
  </si>
  <si>
    <t>01490.000028/2022-59</t>
  </si>
  <si>
    <t>Movimentação de Bens Arqueológicos em Território Nacional – materiais do sítio Laguinho para Laboratório de Arqueólogia de Arqueologia Curt Nimuendajú, Universidade Federal do Oeste do Pará</t>
  </si>
  <si>
    <t>Análise da resposta ao Ofício Nº 757/2021/CNA/DEPAM-IPHAN – ref. Fiscalização em Instituição de Guarda e Pesquisa Museu Municipal Joaquim Marcelo Profeta da Cruz, em Vila Bela da Santíssima Trindade/MT</t>
  </si>
  <si>
    <t>Fiscalização em Instituição de Guarda e Pesquisa - Museu de História Natural Casa Dom Aquino, Cuiabá/MT</t>
  </si>
  <si>
    <t>Relatório sobre Acervos - Pesquisa Acadêmica e Arqueologia de Contrato - Endossados pela UNIVATES - LABORATÓRIO DE ARQUEOLOGIA/ MUSEU DE CIÊNCIAS - LABARQ/MCN</t>
  </si>
  <si>
    <t>01512.000056/2022-71</t>
  </si>
  <si>
    <t>Informações sobre a situação da IGP Museu Municipal Dr. José Olavo Machado / Núcleo de Arqueologia (Prefeitura de Santo Ângelo/RS) no CNIGP</t>
  </si>
  <si>
    <t>3319215
3320748</t>
  </si>
  <si>
    <t>Análise sobre complementações para execução do Programa de Gestão do Patrimônio Arqueológico na Área de Implantação Complexo Fotovoltaico Uruquê - Bloco 03, município de Jaguaretama - Ceará</t>
  </si>
  <si>
    <t>3265427
3324778
3335035</t>
  </si>
  <si>
    <t>3250852
3314423</t>
  </si>
  <si>
    <t>01410.000021/2020-18</t>
  </si>
  <si>
    <t>01421.000070/2020-21</t>
  </si>
  <si>
    <t>Análise das das atividades de prospecção complementar inserido no PGPA de Implantação do Complexo Eólico Catanduba, localizado no Município de Jandaíra, Estado do Rio Grande do Norte.</t>
  </si>
  <si>
    <t>3295203
3304885</t>
  </si>
  <si>
    <t xml:space="preserve">Fiscalização ao acervo arqueológico, etnográfico e paleontológico oriundo de doações, antigas escavações e antigas coletas montado pelo Sr. Luís Pereira Santiago  -município de Imperatriz- MA
</t>
  </si>
  <si>
    <t>3316228
3318830</t>
  </si>
  <si>
    <t>01425.000048/2022-11</t>
  </si>
  <si>
    <t xml:space="preserve"> 
Consulta à COSOL acerca de achado fortuito de artefato arqueológico e cessão para guarda particular
</t>
  </si>
  <si>
    <t xml:space="preserve"> Carta Externa 148/2021 (SEI nº 3239849) e Carta Externa 002/2022 (SEI nº 3243039)
 </t>
  </si>
  <si>
    <t>01424.000058/2011-04</t>
  </si>
  <si>
    <t>RPGPA</t>
  </si>
  <si>
    <t>Solicita autorização para execução do Projeto de Salvamento Arqueológico da Implantação da Rodovia Norte-Sul e acesso a AP-020 (Duca Serra), Macapá – Amapá.</t>
  </si>
  <si>
    <t>-3323879-</t>
  </si>
  <si>
    <t>Renovação de portaria e troca de coordenação geral - Projeto – PROGRAMA DE GESTÃO DO PATRIMONIO ARQUEOLÓGICO MILLENIUM JACIARA BIOENERGIA – município de Jaciara, Estado do Mato Grosso (Portaria _Nº 51 de 30 de Agosto de 2021 - 2925968)</t>
  </si>
  <si>
    <t>01516.000844/2019-21</t>
  </si>
  <si>
    <t>Solicita autorização para execução do Programa de Gestão do Patrimônio Arqueológico na Área de Implantação da Expansão Mineração Serra Grande S/A - Crixás/GO</t>
  </si>
  <si>
    <t xml:space="preserve">Análise do Ofício nº 03/MArquE/2022 (3326711) - Fiscalização em Instituição de Guarda e Pesquisa - Museu de Arqueologia e Etnologia da Universidade Federal de Santa Catarina (MArquE/UFSC)
 </t>
  </si>
  <si>
    <t>01450.000550/2022-15</t>
  </si>
  <si>
    <t>Sítio Eletrônico do Iphan - página do CNA</t>
  </si>
  <si>
    <t>3316657
3329231
3339443</t>
  </si>
  <si>
    <t>Destinação do material arqueológico identificado por meio de denúncia de detectorismo relacionado à Revolução Constitucionalista de 1932</t>
  </si>
  <si>
    <t>01506.000264/2022-59</t>
  </si>
  <si>
    <t xml:space="preserve"> Encaminha Processo de Arqueologia onde se solicita autorização para remessa de material arqueológico ao exterior para datação radiocarbônica.
 </t>
  </si>
  <si>
    <t>Relatório Revisão da Portaria IPHAN n°196/2016 e Minuta da Portaria</t>
  </si>
  <si>
    <t>3316920
3322900
3324780
3326653
3352858</t>
  </si>
  <si>
    <t>Solicita autorização para execução do Projeto de Salvamento Arqueológico da Implantação da Rodovia Norte-Sul e acesso a AP-020 (Duca Serra), Macapá – Amapá</t>
  </si>
  <si>
    <t xml:space="preserve">
3351651
</t>
  </si>
  <si>
    <t>3370658
3380925</t>
  </si>
  <si>
    <t>01506.000324/2020-71</t>
  </si>
  <si>
    <t>Solicita autorização para execução do Programa de Gestão do Patrimônio Arqueológico do Condomínio Residencial Araçoiaba da Serra, Município de Araçoiaba da Serra, Estado de São Paulo</t>
  </si>
  <si>
    <t>3353707
3384674</t>
  </si>
  <si>
    <t>Projeto - Diagnóstico de sítios arqueológicos brasileiros objetos de atividades de socialização</t>
  </si>
  <si>
    <t xml:space="preserve">Resultado do levantamento de processos - Grupo de Discussões (GD) sobre Socialização do Patrimônio Arqueológico </t>
  </si>
  <si>
    <t>Despacho 188 (SEI nº 3393278)</t>
  </si>
  <si>
    <t>Despacho 195 (SEI nº 3398872)</t>
  </si>
  <si>
    <t>01450.001175/2022-12</t>
  </si>
  <si>
    <t>Auxilio ao plano de fiscalizações de IGPs - SE-IPHAN-SP</t>
  </si>
  <si>
    <t>Elaboração de Termo de Referência para aprimoramento de informações do sítio arqueológico Veleiro Kestrel, Santos/SP</t>
  </si>
  <si>
    <t>3436044
3437621</t>
  </si>
  <si>
    <t xml:space="preserve">Análise dos produtos indicados na minuta do Termo de ajustamento das Obras emergenciais do Empreendimento Parque Solar São Gonçalo do Gurguéia </t>
  </si>
  <si>
    <t>Relatório Integrado de Educação Patrimonial - RIEP. Projeto Mina N3, localizado na Floresta Nacional de Carajás, município de Parauapebas- PA</t>
  </si>
  <si>
    <t>Análise do Projeto de Preservação de Bens Arqueológicos Móveis recolhidos no Rio Paraná, município de Porto Rico/PR</t>
  </si>
  <si>
    <t>01494.000520/2021-11</t>
  </si>
  <si>
    <t>Análise sobre execução de estratégias de esclarecimento e divulgação dos bens culturais acautelados referentes ao Projeto de Avaliação de Impacto ao Patrimônio Arqueológico do Empreendimento Syde Residence, no município de Paço do Lumiar, estado do Maranhão</t>
  </si>
  <si>
    <t>Programa de Gestão do Patrimônio Arqueológico referente ao Projeto Jaguar (PA)</t>
  </si>
  <si>
    <t>Análise do Ofício n 001/2022 (SEI nº 3226679) e seus anexos - Fundação Casa Grande Memorial do Homem Kariri, Ceará</t>
  </si>
  <si>
    <t>SEDE</t>
  </si>
  <si>
    <t xml:space="preserve">
Museu Regional do Iguaçu - MRI - Resposta ao Ofício Nº 287/2022/CNA/DEPAM-IPHAN</t>
  </si>
  <si>
    <t>“Projeto de Salvamento Arqueológico - Sítio Santarenzinho, Áreas
de influência da Estação de Transbordo de Cargas Rurópolis, Município de Rurópolis,
Estado do Pará".</t>
  </si>
  <si>
    <t>01409.000260/2021-98</t>
  </si>
  <si>
    <t>Solicita autorização para execução do Programa de Gestão do Patrimônio Arqueológico na ADA do empreendimento Residencial Costa dos Corais, no município de Fundão/ES</t>
  </si>
  <si>
    <t>01409.000468/2018-10</t>
  </si>
  <si>
    <t>Programa de Gestão do Patrimônio Arqueológico  Areal Rio Preto, no município de Fundão/ES</t>
  </si>
  <si>
    <t>01425.000148/2021-59</t>
  </si>
  <si>
    <t>Complementação - Solicitação de Remessa para Análise de Bens Arqueológicos no Exterior - Projeto de pesquisa acadêmica “Arqueologia na Gruta dos Fósseis – Carste de Cocalinho</t>
  </si>
  <si>
    <t>Solicitação de Remessa para Análise de Bens Arqueológicos no Exterior - Projeto de pesquisa acadêmica “Arqueologia na Gruta dos Fósseis – Carste de Cocalinho</t>
  </si>
  <si>
    <t>01500.003115/2020-30</t>
  </si>
  <si>
    <t xml:space="preserve">  Solicitação de Movimentação de Bens Arqueológicos em Território Nacional - Sítio São Joaquim</t>
  </si>
  <si>
    <t>PSA</t>
  </si>
  <si>
    <t xml:space="preserve">
 Solicita autorização para execução do Projeto de Salvamento Arqueológico da Implantação da Rodovia Norte-Sul e acesso a AP-020 (Duca Serra), Macapá – Amapá
 </t>
  </si>
  <si>
    <t>01450.002626/2020-77</t>
  </si>
  <si>
    <t>Termo de recebimento - Ofício 5678/2022 (3432044)</t>
  </si>
  <si>
    <t>Termo de Recebimento do Material Arqueológico da Instituição Endossante - Projeto de Avaliação de Impacto ao Patrimônio Arqueológico referente ao empreendimento Complexo Eólico Araripe IV e Linha de Transmissão</t>
  </si>
  <si>
    <t>3449485
3432044</t>
  </si>
  <si>
    <t xml:space="preserve">Programa de Gestão do Patrimônio Arqueológico para o Complexo Solar Riacho da Serra II – Relatório Parcial de Resgate Arqueológico do Sítio Guatambu I
  </t>
  </si>
  <si>
    <t>3433196
3427331</t>
  </si>
  <si>
    <t>Análise do Programa de Gestão do Patrimônio Arqueológico na ADA do empreendimento Residencial Costa dos Corais, no município de Fundão/ES.</t>
  </si>
  <si>
    <t xml:space="preserve"> Museu Regional do Iguaçu - MRI - Resposta ao Ofício Nº 287/2022/CNA/DEPAM-IPHAN​</t>
  </si>
  <si>
    <t xml:space="preserve">Resposta ao Ofício Nº 306/2022/CNA/DEPAM-IPHAN - Fiscalização em Instituição de Guarda e Pesquisa - Centro de Pesquisa em Arqueologia e História Timbira – CPAHT, </t>
  </si>
  <si>
    <t>01494.000050/2022-69</t>
  </si>
  <si>
    <t>Resposta ao DESPACHO Nº 193/2022 COSOL/CNA/DEPAM - Avaliação da pertinência de adoção de ações de Normatização e Conservação conforme Portaria nº 375/2018 aos bens móveis do sítio arqueológico Igreja Nossa Senhora do Carmo (MA-2111300-BA-ST-00024)</t>
  </si>
  <si>
    <t>Entrega da coleção arqueológica proveniente do Projeto de Levantamento, Salvamento e Monitoramento Arqueológico da Ferrovia de Integração Oeste Leste para o Núcleo Tocantinense de Arqueologia — NUTA/UNITINS.</t>
  </si>
  <si>
    <t xml:space="preserve"> Inclusão do Instituto de Patrimônio e Guarda Arqueológica (IPGA) no CNIGP</t>
  </si>
  <si>
    <t>01506.000863/2021-91</t>
  </si>
  <si>
    <t>Programa de Gestão do Patrimônio Arqueológico na Área Diretamente Afetada (ADA) e Programa de Educação Patrimonial  da  estação de esgoto ETE Itororó do Paranapanema, Município de Pirapozinho, Estado de São Paulo</t>
  </si>
  <si>
    <t>01450.000729/2019-69</t>
  </si>
  <si>
    <t>Encaminhamento do 5º Relatório Parcial do Programa de Gestão ao
Patrimônio Arqueológico ( PGPA) para as Linhas de Transmissão LT 500 kV
Terminal Rio - Lagos, LT 500 kV Lagos – Campos 2, LT 500 kV Campos 2 -
Mutum, e Subestações SE 500 kV Campos 2 e SE 500kV Lagos (Novo Pátio de
500kV), Estados do Rio de Janeiro, Espírito Santo e Minas Gerais</t>
  </si>
  <si>
    <t>01506.000749/2021-61</t>
  </si>
  <si>
    <t>Programa de Gestão do Patrimônio Arqueológico na Área Diretamente Afetada (ADA) e Programa de Educação Patrimonial Loteamento Residencial Ouro Verde, Município de Agudos, Estado de São Paulo</t>
  </si>
  <si>
    <t xml:space="preserve">
Inquérito Civil - 1.15.000.002629/2018-43 - Repatriação de bens arqueológicos indígenas resgatados durante a instalação do Complexo Industrial e Portuário do Pecém (CIPP) ao grupo Indígena Anacé
  </t>
  </si>
  <si>
    <t>01421.000241/2020-12</t>
  </si>
  <si>
    <t xml:space="preserve">
Programa de Gestão do Patrimônio Arqueológico na Área de Implantação do Complexo eólico Cajuína Serra
  </t>
  </si>
  <si>
    <t>01512.002336/2011-61</t>
  </si>
  <si>
    <t>Resposta ao Ofício Nº 343/2022/CNA/DEPAM-IPHAN - ref. Programa de Gestão do Patrimônio Arqueológico na área do Condomínio Residencial Praia Azul, município de Arroio do Sal/RS​</t>
  </si>
  <si>
    <t>01516.000560/2021-50</t>
  </si>
  <si>
    <t>01508.000667/2021-05</t>
  </si>
  <si>
    <t>Análise do "Projeto de Salvamento Arqueológico referente ao Empreendimento Fábrica de Pré-moldados de Concreto, município de Cascavel, estado do Paraná"</t>
  </si>
  <si>
    <t>Termo de Recebimento de Coleções Arqueológicas, acerca do empreendimento LT 500 kV Cuiabá - Ribeirãozinho - Rio Verde Norte (MT/GO)</t>
  </si>
  <si>
    <t>01500.000095/2022-15</t>
  </si>
  <si>
    <t>Aquisição de objeto de descoberta fortuita de interesse arqueológico pelo Museu Histórico Nacional - MHN</t>
  </si>
  <si>
    <t>Renovação de portaria de pesquisa - ref. Programa de Gestão do Patrimônio Arqueológico das Usinas Solares Fotovoltaicas (UFV) Serra Talhada I, II e III</t>
  </si>
  <si>
    <t>01506.001666/2021-90</t>
  </si>
  <si>
    <t>Renovação/Retificação de portaria</t>
  </si>
  <si>
    <t>Retificação de dados acerca do Projeto de Avaliação de Impacto ao Patrimônio Arqueológico para o Empreendimento Loteamento "Residencial São Marcos" no município de Quatá – SP</t>
  </si>
  <si>
    <t>Análise do "Programa de Gestão do Patrimônio Arqueológico para o Sítio Inhumas, Município de Inhumas, Estado de Goiás</t>
  </si>
  <si>
    <t>01510.000835/2020-24</t>
  </si>
  <si>
    <t>Programa de Gestão do Patrimônio Arqueológico na Área Afetada Pela Conclusão do Canal Extravasor da Barragem Norte, município de Boiteux/SC - análise de complementações</t>
  </si>
  <si>
    <t>01409.000490/2019-32</t>
  </si>
  <si>
    <t>Projeto de Gestão do Patrimônio Arqueológico do Empreendimento Loteamento Residencial Universitário, no município de São Mateus/ES​</t>
  </si>
  <si>
    <t>01450.001310/2022-20</t>
  </si>
  <si>
    <t>Prêmio Luiz de Castro Faria - 10ª Edição / 2022 (novo)</t>
  </si>
  <si>
    <t>Este processo foi atualizado para o processo: 01450.000891/2022-82</t>
  </si>
  <si>
    <t>01450.000891/2022-82</t>
  </si>
  <si>
    <t>Prêmio Luiz de Castro Faria - 10ª Edição / 2022</t>
  </si>
  <si>
    <t>01510.000833/2021-16</t>
  </si>
  <si>
    <t>Transferência temporária de acervo arqueológico do Museu do Naufrágio para o Museu de Florianópolis/SC</t>
  </si>
  <si>
    <t>01514.000584/2020-48</t>
  </si>
  <si>
    <t>Programa de Gestão do Patrimônio Arqueológico do Empreendimento Sistema de Transmissão 345 kV UFV Hélio Valgas 1-2-3-4-5-6-7-8-9- 10, município de Várzea da Palma, Minas Gerais</t>
  </si>
  <si>
    <t xml:space="preserve">Renovação da Portaria IPHAN nº 79 de 15 de dezembro de 2021 de autorização de pesquisa arqueológica na área  Área de Implantação do Metrofor - Linha Leste, Fortaleza-CE
  </t>
  </si>
  <si>
    <t>01450.001199/2022-71</t>
  </si>
  <si>
    <t>Relatório de participação em reunião do Grupo de Trabalho da Convenção Unesco de 1970 - 7 e 8 de abril de 2022</t>
  </si>
  <si>
    <t>01490.002004/2014-24</t>
  </si>
  <si>
    <t>Programa de Gestão do Patrimônio Arqueológico - PGPA na área de implantação do Jardins da Universidade, Município de Iranduba/AM​</t>
  </si>
  <si>
    <t>Resp. Ofício nº 475/2022/CNA/DEPAM-IPHAN - ref. Programa de Gestão do Patrimônio Arqueológico do Condomínio Residencial Araçoiaba da Serra</t>
  </si>
  <si>
    <t>01514.000454/2021-96</t>
  </si>
  <si>
    <t xml:space="preserve">Projeto de Salvamento Arqueológico no CAATA - Centro de Atendimento e Acolhimento Temporário de Animais/Fazenda Bom Retiro, município de Brumadinho/MG
  </t>
  </si>
  <si>
    <t>01494.000312/2021-12</t>
  </si>
  <si>
    <t xml:space="preserve"> Programa de Gestão ao Patrimônio Arqueológico do empreendimento Village Vila dos Ventos I e II</t>
  </si>
  <si>
    <t>Renovação de portaria "Plano de Gestão do Patrimônio Arqueológico - Capela Jesus, Maria e José, Município de Laranjeiras, Estado de Sergipe</t>
  </si>
  <si>
    <t>01450.004129/2018-99</t>
  </si>
  <si>
    <t>Termo de Recebimento de Coleções Arqueológicas​, acerca do empreendimento "Linha de Transmissão 500 kV Porto de Sergipe – Olindina - Sapeaçu e subestações associadas"​</t>
  </si>
  <si>
    <t>01492.000033/2020-80</t>
  </si>
  <si>
    <t>Renovação de portaria de pesquisa - ref. Programa de Gestão do Patrimônio Arqueológico na Área do Empreendimento Petróleo Sabbá S.A - Base de Santarém, Município de Santarém, Estado do Pará.</t>
  </si>
  <si>
    <t>01504.000967/2013-14</t>
  </si>
  <si>
    <t>Programa de Levantamento e Monitoramento Arqueológico na Área Diretamente Afetada pelo Sistema de Esgotamento Sanitário de São Cristóvão, Município de São Cristóvão/SE - pendencia relativa à 1a etapa do projeto</t>
  </si>
  <si>
    <t>Aux. COPEL - sei 2185154 e 2641223</t>
  </si>
  <si>
    <t>01510.000411/2021-41</t>
  </si>
  <si>
    <t xml:space="preserve">Detectorismo no estado de Santa Catarina e um breve apanhado sobre a relação da arqueologia com a prática de detectorismo no país. </t>
  </si>
  <si>
    <t>01510.000742/2021-81</t>
  </si>
  <si>
    <t>Complementação de cadastro de sítios arqueológicos identificados em vistoria ao município de Imbituba/SC</t>
  </si>
  <si>
    <t>COPEL - cadastro de sítio</t>
  </si>
  <si>
    <t xml:space="preserve">Questionamento sobre PGPA nas áreas de influência do empreendimento da Linha de Transmissão 230 kV Janaúba 3 – Jaíba
  </t>
  </si>
  <si>
    <t xml:space="preserve">P/ Conac - quebra de rito
</t>
  </si>
  <si>
    <t xml:space="preserve">Livro de Arqueologia - Expansão da Estrada de Ferro Carajás​
  </t>
  </si>
  <si>
    <t>Ação de socialização - complementação</t>
  </si>
  <si>
    <t>Esclarecimentos ao Programa de Gestão do Patrimônio Arqueológico – PGPA do empreendimento Sistema de Transmissão 345 kV UFV Hélio Valgas 1-2-3-4-5-6-7-8-9- 10, município de Várzea da Palma, Minas Gerais​</t>
  </si>
  <si>
    <t xml:space="preserve">Destinação do material arqueológico oriundo do licenciamento da Ferrovia Nova Transnordestina, localizado nas dependências da URCA, município do Crato/CE, e Implantação do Centro de Interpretação Arqueológica em Missão Velha/CE
  </t>
  </si>
  <si>
    <t xml:space="preserve">Socialização - cf. 3488635
</t>
  </si>
  <si>
    <t>01450.001554/2022-11</t>
  </si>
  <si>
    <t xml:space="preserve">Renovação de portaria - ref. Plano de Gestão do Patrimônio Arqueológico na área dos Hortos Florestais da Florestal Mostardas, município de Mostardas/RS </t>
  </si>
  <si>
    <t>01450.000362/2022-89</t>
  </si>
  <si>
    <t>Relatório de Avaliação de Impacto ao Patrimônio Arqueológico do empreendimento UFV Riacho da Serra JB (Fase 3)</t>
  </si>
  <si>
    <t>COPEL - RAIPA</t>
  </si>
  <si>
    <t>Programa de Gestão do Patrimônio Arqueológico, Histórico e Cultural Manutenção e Guarda do Acervo Arqueológico UHE Jirau - 18º Relatório Trimestral</t>
  </si>
  <si>
    <t>Relatório - 3488469</t>
  </si>
  <si>
    <t>01512.003419/2010-96</t>
  </si>
  <si>
    <t xml:space="preserve"> Análise do Programa de Gestão do Patrimônio Arqueológico na Área de Implantação da Barragem Arvorezinha, município de Bagé/RS.</t>
  </si>
  <si>
    <t>Ofício Nº 15 /2022 (3503335) - Inside Consultoria Científica - ref. Pedido de Prorrogação de Portaria para o Programa de Gestão do Patrimônio Arqueológico na Área do Empreendimento Petróleo Sabbá S.A.​</t>
  </si>
  <si>
    <t>01421.000176/2021-14</t>
  </si>
  <si>
    <t>Análise do Projeto de Salvamento na Área da Fábrica Móvel de Torres de Concreto, Município de Lajes no Estado do Rio Grande do Norte</t>
  </si>
  <si>
    <t>01494.000447/2021-70</t>
  </si>
  <si>
    <t>Programa de Gestão ao Patrimônio Arqueológico do empreendimento Village Recanto dos Pássaros I e II​</t>
  </si>
  <si>
    <t>01512.000410/2020-03</t>
  </si>
  <si>
    <t>Programa de Gestão do Patrimônio Arqueológico na Área de Influência da PCH Chimarrão, municípios de Muitos Capões e André da Rocha/RS</t>
  </si>
  <si>
    <t xml:space="preserve">Projeto de Salvamento Arqueológico referente ao Empreendimento Fábrica de Pré-moldados de Concreto, município de Cascavel, estado do Paraná
  </t>
  </si>
  <si>
    <t>01450.000785/2022-07</t>
  </si>
  <si>
    <t xml:space="preserve"> Solicitação de Autorização de Remessa de Material Arqueológico para Análise no Exterior</t>
  </si>
  <si>
    <t>Retificação do Ofício Nº 654/2022/CNA/DEPAM-IPHAN - ref. Entrega da coleção arqueológica proveniente do Projeto de Levantamento, Salvamento e Monitoramento Arqueológico da Ferrovia de Integração Oeste Leste para o Núcleo Tocantinense de Arqueologia — NUTA/UNITINS</t>
  </si>
  <si>
    <t>Movimentação de Bens Arqueológicos em Território Nacional – ref. doação de acervo da Instituto Fábrica de Florestas para a Casa da Torre Garcia D'Ávila</t>
  </si>
  <si>
    <t>Acervo do Projeto Monitoramento Arqueológico do Programa de Sustentabilidade em Meio Ambiente Cultural: Resgate Arqueológico das obras de implantação da Linha de Transmissão de 69 kV (Mina Aripuanã - SE Dardanelos), Aripuanã/MT</t>
  </si>
  <si>
    <t>Solicita - guarda provisória cf. 3487736, "manifestação final quanto à viabilidade da indicação da nova equipe responsável pelo acervo arqueológico"</t>
  </si>
  <si>
    <t>01502.000822/2022-16</t>
  </si>
  <si>
    <t>Movimentação de bens arqueológicos referente ao Projeto de Levantamento Arqueológico Prospectivo para o Aproveitamento Múltiplo de Recursos Naturais na Área de Influência do Sistema Xingó, BA e SE.​</t>
  </si>
  <si>
    <t>01492.000045/2022-76</t>
  </si>
  <si>
    <t>Projeto de Gestão do Patrimônio Arqueológico (PGPA) – Projeto Boa Esperança Tucumã – PA​</t>
  </si>
  <si>
    <t xml:space="preserve"> Projeto de Gestão do Patrimônio Arqueológico (PGPA) – Projeto Boa Esperança Tucumã – PA​</t>
  </si>
  <si>
    <t>01508.000441/2020-15</t>
  </si>
  <si>
    <t>Resposta ao Ofício Nº 516/2022/CNA/DEPAM-IPHAN - ref. Programa de Gestão do Patrimônio Arqueológico na Área da CGH Bom Sucesso, municípios de Bom Sucesso do Sul e Itapejara d’Oeste, estado do Paraná</t>
  </si>
  <si>
    <t>01510.000986/2021-63</t>
  </si>
  <si>
    <t>Projeto de Coleta Emergencial de Sítio Arqueológico Histórico de Superfície, vinculado ao Acompanhamento Arqueológico do empreendimento Loteamento Residencial Parque do Sol, município de São Francisco do Sul/SC</t>
  </si>
  <si>
    <t>aprovação condicionada à apresentação, no prazo de 10 dias, de informações sobre o local em que os bens arqueológicos serão armazenados provisoriamente - (Art. 6º da Portaria n° 205, de 15 de abril de 2020).</t>
  </si>
  <si>
    <t>01510.000304/2022-01</t>
  </si>
  <si>
    <t>Solicitação de Remessa de Material Arqueológico para Análise no Exterior da Coleção do Museu do Homem do Sambaqui Pe. João Alfredo Rohr, S.J., Colégio Catarinense, Florianópolis/SC</t>
  </si>
  <si>
    <t>01496.000096/2021-87</t>
  </si>
  <si>
    <t>01450.000798/2022-78</t>
  </si>
  <si>
    <t>Solicitação 002045.0020749/2022​ - indicação de três especialistas para compor a Comissão de Peritos, que avaliará o objeto, um ferro tipo almirantado, entregue à Delegacia da Capitania dos Portos em Cabo Frio.</t>
  </si>
  <si>
    <t>Encaminha processo com Declaração de Ciência do Responsável - ref. Projeto de Salvamento Arqueológico na Área da Fábrica Móvel de Torres de Concreto</t>
  </si>
  <si>
    <t>PSA complement. - resp. Ofício 490 (3523461)</t>
  </si>
  <si>
    <t>Complementação do Programa de Gestão do Patrimônio Arqueológico na ADA do empreendimento Residencial Costa dos Corais, no município de Fundão/ES</t>
  </si>
  <si>
    <t>Envio das complementações em atenção ao PARECER TÉCNICO nº 91/2022/COSOL/CNA/DEPAM - ref. Relatório de Avaliação de Impacto ao Patrimônio Arqueológico do empreendimento UFV Riacho da Serra JB (Fase 3)​</t>
  </si>
  <si>
    <t xml:space="preserve">COPEL - complement. RAIPA </t>
  </si>
  <si>
    <t>01510.001600/2017-54</t>
  </si>
  <si>
    <t>Solicitação de Remessa de Material Arqueológico para Análise no Exterior - Museu de Arqueologia e Etnologia Oswaldo Rodrigues Cabral – MARQUE/UFSC, Florianópolis/SC</t>
  </si>
  <si>
    <t xml:space="preserve"> Prêmio Luiz de Castro Faria - 10ª Edição / 2022</t>
  </si>
  <si>
    <t xml:space="preserve">PLCF 2022 (novo)
</t>
  </si>
  <si>
    <t>01500.000873/2020-04</t>
  </si>
  <si>
    <t>Cadastro do sítio arqueológico "Barra do Sana"</t>
  </si>
  <si>
    <t xml:space="preserve"> Resposta ao Ofício Nº 1177/2021/IPHAN-AM-IPHAN, com encaminhamento do Relatório Parcial, Ficha de Cadastro de Bens Móveis e Sítio Arqueológico para renovação de Portaria Autorizativa ao projeto Memória das Paisagens Indígenas Ancestrais do Noroeste Amazônico: Sítios Históricos e Lugares Sagrados  </t>
  </si>
  <si>
    <t>01510.000364/2022-16</t>
  </si>
  <si>
    <t>Solicitação de Remessa de Material Arqueológico para Análise no Exterior - do Museu de Arqueologia e Etnologia Oswaldo Rodrigues Cabral MArquE/UFSC, Florianópolis/SC, para o Kimmel Center of Archaeological Science, Israel</t>
  </si>
  <si>
    <t xml:space="preserve">Guarda definitiva dos acervos referentes à antiga sede do Tribunal Regional Eleitoral, TRE/RJ e do Museu Real - Inquérito Civil nº 1.30.001.003654/2016-66
 </t>
  </si>
  <si>
    <t xml:space="preserve"> Renovação da Portaria IPHAN nº 4 de 14 de janeiro de 2022 de autorização de pesquisa de Programa de Gestão na Área de Lazer e Entretenimento do Jardim do Alchymist, Jijoca de Jericoacoara-CE​</t>
  </si>
  <si>
    <t>01408.000170/2022-98</t>
  </si>
  <si>
    <t>Solicitação de Autorização de Remessa de Material Arqueológico para Análise no Exterior</t>
  </si>
  <si>
    <t>Prorrogação do empréstimo de coleção arqueológica pertencente ao acervo do sítio Canaã</t>
  </si>
  <si>
    <t>01502.001070/2021-20</t>
  </si>
  <si>
    <t>Programa de Gestão do Patrimônio Arqueológico - PGPA, na área de implantação da Usina Fotovoltaica – UFV Humaitá Solar - Município de Juazeiro/BA</t>
  </si>
  <si>
    <t>01516.000117/2021-89</t>
  </si>
  <si>
    <t>Programa de Gestão do Patrimônio Arqueológico - Linha de Transmissão Trindade - Silvânia e Estruturas Associadas</t>
  </si>
  <si>
    <t>01506.004945/2018-18</t>
  </si>
  <si>
    <t xml:space="preserve">Envio das complementações em atenção ao Ofício nº 3509/2019/GAB PRESI-IPHAN - ref. Questionamentos do Ministério Público Federal acerca do patrimônio arqueológico impactado pela UHE Taquaruçu
 </t>
  </si>
  <si>
    <t>COPEL - Conservação</t>
  </si>
  <si>
    <t>01512.000207/2020-29</t>
  </si>
  <si>
    <t>Análise do imbróglio mencionado no item 5 do PARECER TÉCNICO nº 670/2022 ATEC-COPEL/COPEL/CNA/DEPAM - ref. peças relacionadas no Museu Treze de Maio</t>
  </si>
  <si>
    <t>Solicita/informa - questionamento Copel sobre IGP</t>
  </si>
  <si>
    <t>01504.000580/2018-64</t>
  </si>
  <si>
    <t>Questionamento COPEL sobre guarda de material arqueológico - ref. Levantamento Arqueológico Prospectivo para o Aproveitamento Múltiplo dos Recursos Naturais, na Área de influência do Sistema Xingo, Estados da Bahia e Sergipe</t>
  </si>
  <si>
    <t>Resposta ao Parecer Técnico nº 102/2022/COSOL/CNA/DEPAM - ref. Programa de Gestão do Patrimônio Arqueológico (PGPA) – Projeto Boa Esperança Tucumã – PA</t>
  </si>
  <si>
    <t>Complementação - PGPA
Alex: colocar nova linha na tabela direção e COSOL, trata-se de analise de complementação</t>
  </si>
  <si>
    <t>Análise do produto conforme previsto em TAC e Termo de Referência - ref. Projeto de Preservação de Bens Arqueológicos Móveis recolhidos no Rio Paraná, município de Porto Rico/PR</t>
  </si>
  <si>
    <t>conservação - Despacho 97 (SEI nº 3307792)</t>
  </si>
  <si>
    <t>01502.000871/2022-59</t>
  </si>
  <si>
    <t>Solicitação de Remessa para Análise de Bens Arqueológicos no Exterior - “Limitando a cronologia do Período Arcaico no Brasil Central: datando a megafauna do Pleistoceno tardio e os esqueletos humanos e arte rupestre do Holoceno médio”</t>
  </si>
  <si>
    <t>01402.000173/2022-81</t>
  </si>
  <si>
    <t>Solicitação de Remessa para Análise de Bens Arqueológicos no Exterior - O Paleoambiente e as Ocupações Humanas Pré Históricas na Região da Serra da Capivara: Análise Geoarqueológica dos Depósitos Quaternários em Ambientes Cársco e Lacustre</t>
  </si>
  <si>
    <t>01402.000172/2022-37</t>
  </si>
  <si>
    <t>Solicitação de Movimentação de Bens Arqueológicos em Território Nacional - ref. Projeto Paleoambiente e as Ocupações Humanas Pré-Históricas na Região da Serra da Capivara: Análise Geoarqueológica dos Depósitos Quaternários em Ambientes Cársco e Lacustre</t>
  </si>
  <si>
    <t>Complementação ao Projeto de Coleta Emergencial de Sítio Arqueológico Histórico de Superfície, vinculado ao Acompanhamento Arqueológico do empreendimento Loteamento Residencial Parque do Sol, município de São Francisco do Sul/SC</t>
  </si>
  <si>
    <t>01502.000887/2021-81</t>
  </si>
  <si>
    <t>Projeto de Salvamento Arqueológico do Empreendimento Particular no Quadrado Histórico de Trancoso - Município de Porto Seguro/BA</t>
  </si>
  <si>
    <t>01502.000249/2019-45</t>
  </si>
  <si>
    <t xml:space="preserve">Plano de Trabalho para Salvamento Emergencial do Projeto de Acompanhamento Arqueológico no Loteamento La Laguna Praia do Forte - Município de Mata de São João/BA
 </t>
  </si>
  <si>
    <t>Alteração da Portaria 24 de 16 de Maio de 2022 - Programa de Gestão do Patrimônio Arqueológico na Área de Influência da PCH Chimarrão, municípios de Muitos Capões e André da Rocha/RS</t>
  </si>
  <si>
    <t>01492.000572/2019-85</t>
  </si>
  <si>
    <t>Programa de Gestão do Patrimônio Arqueológico do empreendimento Sistema de Distribuição de Energia Elétrica Geraldo-Xambioá, tensão nominal 138kV, Municípios de São Geraldo do Araguaia e Xambioá, Estados do Pará e Tocantins​</t>
  </si>
  <si>
    <t>01450.002870/2021-11</t>
  </si>
  <si>
    <t>Programa de Gestão do Patrimônio ao Patrimônio Arqueológico - LT 230 kV SE Umari - SE Seccionadora Riachão, Município de Serra de São Bento, Estado do Rio Grande do Norte, Municípios de Araruna e Riachão, Estado da Paraíba</t>
  </si>
  <si>
    <t xml:space="preserve">Análise interrompida a pedido da direção </t>
  </si>
  <si>
    <t>01514.002320/2019-95</t>
  </si>
  <si>
    <t xml:space="preserve">Proposta de destinação do material arqueológico - Programa de Pesquisa Arqueológica junto às Obras de Restauro da Casa do Conde  de Assumar e Programa de Educação Patrimonial. Município de Mariana, Estado de Minas Gerais </t>
  </si>
  <si>
    <t>Solicita - item IV.ii.1 - PARECER TÉCNICO nº 25/2022/COTEC IPHAN-MG/IPHAN-MG</t>
  </si>
  <si>
    <t>01450.005715/2018-51</t>
  </si>
  <si>
    <t xml:space="preserve">Comunicado sobre alteração do layout da área do Projeto de Avaliação de Impacto ao Patrimônio Arqueológico - Projeto Novas Minas (PNM), municípios de Oriximiná, Faro e Terra Santa, estado do Pará​
  </t>
  </si>
  <si>
    <t>COPEL - informa alteração ADA</t>
  </si>
  <si>
    <t>Encaminha complementações ao Projeto de Salvamento na Área da Fábrica Móvel de Torres de Concreto, Município de Lajes no Estado do Rio Grande do Norte</t>
  </si>
  <si>
    <t>Salvamento Arqueológico dos Sítios Mantega 01, Mantega 02, Mantega 03, Oficina 01, Oficina 02, Sete Quedas 01, Jerusalém 01, Cipó 01, Estrada 01, Jerusalém 02, Paredão 01, Paredão 02, Torre 20-01, Antinha 01, Antinha 02 e Babaçu 01 nas Áreas de Intervenção da UHE São Manoel – Atividades de Laboratório – Relatório Final</t>
  </si>
  <si>
    <t>COPEL - relatório</t>
  </si>
  <si>
    <t>01506.001452/2019-07</t>
  </si>
  <si>
    <t>Projeto de Salvamento Arqueológico do Sítio Arqueológico Cuíca D´Água na área do Empreendimento Viterra Bioenergia S/A - Unidade Rio Vermelho, no Município de Junqueirópolis, Estado de São Paulo​</t>
  </si>
  <si>
    <t>Programa de Gestão do Patrimônio Arqueológico na área das Obras Cinturão das Águas do Ceará - CAC - Trecho Jati-Carius, subtrechos 3 e 4 (lotes 3 e 4), CE</t>
  </si>
  <si>
    <t>01516.000647/2019-11</t>
  </si>
  <si>
    <t>Programa de Gestão do Patrimônio Arqueológico da PCH COR 125 - Pires de Rio e Urutaí, Estado de Goiás</t>
  </si>
  <si>
    <t>01450.001118/2021-52</t>
  </si>
  <si>
    <t xml:space="preserve"> Orientações sobre ferro tipo almirantado entregue à Capitania dos Portos do Rio Grande do Norte</t>
  </si>
  <si>
    <t>Conservação - âncora resgata submersa pela Marinha</t>
  </si>
  <si>
    <t>Encaminhamento de novos arquivos shapefile referente ao Complexo Eólico Tanque Novo - Municípios de Caetité e Tanque Novo/BA</t>
  </si>
  <si>
    <t>PGPA complement shp</t>
  </si>
  <si>
    <t>Resposta ao Ofício N°257/2022/CNA/DEPAM-IPHAN - ref. Fiscalização em Instituição de Guarda e Pesquisa - Museu de História Natural Casa Dom Aquino, Cuiabá/MT</t>
  </si>
  <si>
    <t xml:space="preserve">IGP complement - cf. 3584989
</t>
  </si>
  <si>
    <t xml:space="preserve"> Resposta ao Parecer Técnico COSOL 82/2022 e  85/2022 - ref. Projeto de Acompanhamento Arqueológico  CAATA - Centro de Atendimento e Acolhimento Temporário de Animais, Fazenda Bom Retiro, Brumadinho/MG</t>
  </si>
  <si>
    <t>cf. Ofício 1964 (3579533)</t>
  </si>
  <si>
    <t>01498.000778/2013-60</t>
  </si>
  <si>
    <t xml:space="preserve">Projeto de Resgate, Monitoramento Arqueológico e Educação Patrimonial do Seccionamento LT 500 KV ANGELIM II - RECIFE II, C2 para a SE SUAPE II, Municípios de Jaguarão dos Guararapes, Ipojuca, Escada, Cabo de Santo Agostinho e Moreno – PE
</t>
  </si>
  <si>
    <t>01408.000288/2021-35</t>
  </si>
  <si>
    <t xml:space="preserve">Programa de Gestão do Patrimônio Arqueológico na Área de Implantação do Parque Eólico Serra do Seridó - Fase 2  </t>
  </si>
  <si>
    <t>Programa de Gestão do Patrimônio Arqueológico na área de expansão da cava do platô Morro I, Complexo Minerador Ferro Carajás</t>
  </si>
  <si>
    <t xml:space="preserve">COPEL - p/ Fran - complement relatório
</t>
  </si>
  <si>
    <t>01551.000258/2021-75</t>
  </si>
  <si>
    <t>Questionamentos sobre endosso institucional do empreendimento Parcelamento Santa Luzia</t>
  </si>
  <si>
    <t>Solicita - quest endosso de outras UFs</t>
  </si>
  <si>
    <t>01450.000726/2020-69</t>
  </si>
  <si>
    <t xml:space="preserve"> PAIPA da PCH - Cachoeira do Meio, município de Lábrea, estado do Amazonas</t>
  </si>
  <si>
    <t>COPEL - PAIPA</t>
  </si>
  <si>
    <t>01450.000725/2020-14</t>
  </si>
  <si>
    <t>PAIPA da PCH - Cachoeira Água Preta, município de Lábrea, estado do Amazonas</t>
  </si>
  <si>
    <t xml:space="preserve">COPEL - PAIPA
</t>
  </si>
  <si>
    <t>01450.000724/2020-70</t>
  </si>
  <si>
    <t>PAIPA da PCH - Cachoeira Caracol, município de Lábrea, estado do Amazonas</t>
  </si>
  <si>
    <t>01450.000723/2020-25</t>
  </si>
  <si>
    <t>PAIPA da PCH - Cachoeira Fortaleza, município de Lábrea, estado do Amazonas</t>
  </si>
  <si>
    <t>01450.000722/2020-81</t>
  </si>
  <si>
    <t>PAIPA da PCH - Cachoeira São José, município de Lábrea, estado do Amazonas</t>
  </si>
  <si>
    <t>01502.001047/2018-30</t>
  </si>
  <si>
    <t xml:space="preserve"> Programa de Gestão do Patrimônio Arqueológico da Linha de Transmissão 230 Kv Morro Do Chapéu II – Irecê - C2 e C3, CD e Ampliações de Bays das Subestações Associadas - Municípios de América Dourada, Cafarnaum, Irecê, João Dourado, Lapão e Morro do Chapéu/BA</t>
  </si>
  <si>
    <t>01494.000499/2018-41</t>
  </si>
  <si>
    <t>Programa de Gestão do Patrimônio Arqueológico ao Empreendimento Condomínio Maria Isabel 2, localizado no município de Paço do Lumiar – MA.​</t>
  </si>
  <si>
    <t>01500.001730/2019-78</t>
  </si>
  <si>
    <t>Programa de Gestão do Patrimônio Arqueológico na área da Linha de Transmissão LT 500kV Açu - Campos 2</t>
  </si>
  <si>
    <t>Resposta ao Ofício Nº 708/2022/CNA/DEPAM-IPHAN - ref. complementações ao Projeto de Gestão do Patrimônio Arqueológico do Empreendimento Loteamento Residencial Universitário, no município de São Mateus/ES​</t>
  </si>
  <si>
    <t>01510.000422/2022-10</t>
  </si>
  <si>
    <t>Solicitação de Remessa para Análise de Bens Arqueológicos no Exterior do "Projeto Tradition (Long-term coastal adaptation, food security and poverty alleviation in Latin America)"</t>
  </si>
  <si>
    <t>01508.000652/2021-39</t>
  </si>
  <si>
    <t>Programa de Gestão do Patrimônio Arqueológico na área de implantação da CGH Ariranha -  Município de Ariranha do Ivaí, Estado do Paraná</t>
  </si>
  <si>
    <t>01498.000472/2022-02</t>
  </si>
  <si>
    <t xml:space="preserve">Solicitação de remessa de material arqueológico para o exterior
  </t>
  </si>
  <si>
    <t>Informações complementares referente ao cadastro "Oficina Lítica Ponta da Guaiúba"</t>
  </si>
  <si>
    <t xml:space="preserve">COPEL - cadastro de sítio
</t>
  </si>
  <si>
    <t>01409.000101/2014-64</t>
  </si>
  <si>
    <t>Autorização para Movimentação de Bens Arqueológicos em Território Nacional - ref. "Arqueologia do Litoral norte do Espírito Santo: sambaquis do Município de Linhares".</t>
  </si>
  <si>
    <t>Solicitação de Substituição de Arqueólogo Coordenador de Campo - Programa de Gestão do Patrimônio Arqueológico da Central Geradora Hidrelétrica (CGH) Ouro Verde – Municípios de Braganey, Corbélia e Iguatu, Estado do Paraná​</t>
  </si>
  <si>
    <t>Renovação de Portaria de Pesquisa referente ao Programa de Gestão do Patrimônio Arqueológico da Linha de Transmissão de Energia Elétrica LT 500kV Sapeaçu-Camaçari IV - Municípios de Sapeaçu, Cruz das Almas, São Félix, Cachoeira, Santo Amaro, São Francisco do Conde, São Sebastião do Passé, Candeias e Dias D’Ávila/BA</t>
  </si>
  <si>
    <t>encaminha complementações - Programa de Resgate e Monitoramento Arqueológico do Loteamento La Laguna Praia do Forte - Município de Mata de São João/BA.</t>
  </si>
  <si>
    <t xml:space="preserve">COPEL - Complement. Proj p/ Ana
</t>
  </si>
  <si>
    <t>01450.000614/2020-16</t>
  </si>
  <si>
    <t xml:space="preserve"> encaminha 4º Relatório Trimestral de Acompanhamento Arqueológico – BR – 174/RR – Lote 22.</t>
  </si>
  <si>
    <t xml:space="preserve">COPEL - relatório (3519275)
</t>
  </si>
  <si>
    <t>Complementações - Ref. Projeto de Avaliação de Impacto ao Patrimônio Arqueológico na área do Parcelamento de Solo Urbano Santa Luzia, Região Administrativa do Jardim Botânico-DF</t>
  </si>
  <si>
    <t>complementações - Declaração de Endosso Institucional</t>
  </si>
  <si>
    <t>Solicita autorização para execução do Programa de Gestão do Patrimônio Arqueológico - LT 230 kV SE Umari - SE Seccionadora Riachão, Município de Serra de São Bento, Estado do Rio Grande do Norte, Municípios de Araruna e Riachão, Estado da Paraíba</t>
  </si>
  <si>
    <t>Parecer Técnico 144 (SEI nº 3645588)</t>
  </si>
  <si>
    <t>Despacho 516 (SEI nº 3655244)</t>
  </si>
  <si>
    <t>encaminha Projeto do Sistema de Climatização da Reserva Técnica do Museu de História Natural de Alta Floresta da UNEMAT.</t>
  </si>
  <si>
    <t>Parecer Técnico 142 (SEI nº 3644030)</t>
  </si>
  <si>
    <t>IGP complement - Carta Externa 090/2022 (3613872)</t>
  </si>
  <si>
    <t xml:space="preserve"> Análise das complementações apresentadas em resposta ao Ofício Nº 1971/2022/CNL/GAB PRESI/PRESI-IPHAN referente ao Programa de Avaliação de Impacto ao Patrimônio Arqueológico para as Linhas de Transmissão LT 500 kV Terminal Rio - Lagos; LT 500 kV Lagos - Campos 2; e LT 500 kV Campos 2 - Mutum; Subestação (SE) 500 kV Campos 2; SE 500 kV Lagos (Novo Pátio de 500 kV), Estados do Rio de Janeiro, Espírito Santo e Minas Gerais</t>
  </si>
  <si>
    <t>Parecer Técnico 145 (SEI nº 3647339)</t>
  </si>
  <si>
    <t>Parecer - Relatório de Pesquisa Arqueológica 6 (SEI nº 3649769)</t>
  </si>
  <si>
    <t xml:space="preserve">Despacho 508 - análise de relatórios parciais e complementações.      </t>
  </si>
  <si>
    <t xml:space="preserve"> encaminha manifestação: repatriação de patrimônio arqueológico - Inquérito Civil n°1.22.000.002291/2017-12.</t>
  </si>
  <si>
    <t>01510.000363/2021-91</t>
  </si>
  <si>
    <t>Análise do Termo de Ajustamento de Conduta referente à instalação da Passarela do Ribeiro, no município de Bombinhas, estado de Santa Catarina</t>
  </si>
  <si>
    <t>Parecer Técnico 148 (SEI nº 3654191)</t>
  </si>
  <si>
    <t>01402.000023/2019-72</t>
  </si>
  <si>
    <t>Solicita autorização para execução do Projeto de Salvamento Arqueológico emergencial relacionado ao empreendimento Loteamento Reserva dos Babaçus, Teresina/PI</t>
  </si>
  <si>
    <t>Parecer Técnico 141 (SEI nº 3640005)</t>
  </si>
  <si>
    <t>Despacho 502 (SEI nº 3645191)</t>
  </si>
  <si>
    <t>Despacho 519 (SEI nº 3655814)</t>
  </si>
  <si>
    <t>01410.000112/2021-34</t>
  </si>
  <si>
    <t xml:space="preserve"> instância recursal - Programa de Gestão de Patrimônio Arqueológico do empreendimento TPRN Chuelo, em Porto Velho/RO. </t>
  </si>
  <si>
    <t>Parecer Técnico 149 (SEI nº 3656184)</t>
  </si>
  <si>
    <t xml:space="preserve"> encaminha Projeto de Pesquisa - PAIPA PCH Cachoeira Caracol. </t>
  </si>
  <si>
    <t>Despacho 542 (SEI nº 3669132)</t>
  </si>
  <si>
    <t>Solicitação de alteração da equipe técnica - Projeto de Avaliação de Impacto ao Patrimônio Arqueológico Projeto de Avaliação de  Impacto do Patrimônio Arqueológico PCH Cachoeira do Meio, no município de Lábrea, Amazonas - AM.</t>
  </si>
  <si>
    <t>Parecer Técnico 150 (SEI nº 3658127)</t>
  </si>
  <si>
    <t>solicitação de alteração na equipe responsável pela pesquisa arqueológica no âmbito do empreendimento PCH Cachoeira Fortaleza</t>
  </si>
  <si>
    <t>Zafenathy</t>
  </si>
  <si>
    <t>Despacho 525 (SEI nº 3660665)</t>
  </si>
  <si>
    <t>solicitação de alteração na equipe responsável pela pesquisa arqueológica no âmbito do empreendimento PCH Cachoeira Água Preta</t>
  </si>
  <si>
    <t>Despacho 543 (SEI nº 3669236)</t>
  </si>
  <si>
    <t>01401.000108/2022-66</t>
  </si>
  <si>
    <t>Projeto de Avaliação de Impacto ao Patrimônio Arqueológico (PAIPA) na área de instalação da Usina Fotovoltaica (UFV) Seriemas, município de Paranaíba - MS.</t>
  </si>
  <si>
    <t>Despacho 544 (SEI nº 3669291)</t>
  </si>
  <si>
    <t xml:space="preserve">complementações PAIPA - SEI nº 3632457
</t>
  </si>
  <si>
    <t>01401.000074/2021-29</t>
  </si>
  <si>
    <t>Análise de Proposta de Acompanhamento Arqueológico das obras de implantação e pavimentação do segmento da rodovia BR-419/MS, trecho: BR-163 (A) (Rio Verde de Mato Grosso) - ENTR. BR-060(B)/267(B) (Jardim) - Km 189,3 - km 244,00 Lote 04.</t>
  </si>
  <si>
    <t>Parecer - Proposta de Acompanhamento Arqueológico 1 (SEI nº 3663606)</t>
  </si>
  <si>
    <t>01401.000070/2022-21</t>
  </si>
  <si>
    <t xml:space="preserve"> análise de complementação - substituição em coordenação de campo. </t>
  </si>
  <si>
    <t>Despacho 565 (SEI nº 3681048)</t>
  </si>
  <si>
    <t>01401.000158/2021-62</t>
  </si>
  <si>
    <t>Solicita autorização para execução do “Projeto de Avaliação de Impacto ao Patrimônio Arqueológico na Área de Influência da Linha de Transmissão (LT) 138 kv PCH Fundãozinho - SE Parai”, Paraíso das Águas/MS.</t>
  </si>
  <si>
    <t>Parecer Técnico 153 (SEI nº 3664508)</t>
  </si>
  <si>
    <t>Despacho 567 (SEI nº 3682062)</t>
  </si>
  <si>
    <t>PAIPA - 3641570</t>
  </si>
  <si>
    <t>01401.000073/2022-65</t>
  </si>
  <si>
    <t>Projeto de Avaliação de Impacto ao Patrimônio Arqueológico (PAIPA) - PCH Pedra Branca, municípios de Paraíso das Águas e Chapadão do Sul/MS</t>
  </si>
  <si>
    <t>Parecer - Projeto de Avaliação de Impacto Arqueol 9 (SEI nº 3683675)</t>
  </si>
  <si>
    <t>PAIPA - SEI nº 3632569.</t>
  </si>
  <si>
    <t>01409.000215/2021-33</t>
  </si>
  <si>
    <t>Solicita autorização para execução do Programa de Gestão do Patrimônio Arqueológico e Programa Integrado de Educação Patrimonial do Empreendimento Cantinho da Paz</t>
  </si>
  <si>
    <t>Parecer Técnico 151 (SEI nº 3661352)</t>
  </si>
  <si>
    <t>Despacho 545 (SEI nº 3669960)</t>
  </si>
  <si>
    <t>01402.000062/2019-70</t>
  </si>
  <si>
    <t>Análise do "Programa de Gestão do Patrimônio Arqueológico na Área de Implantação do empreendimento Complexo Solar Raios do Parnaíba a ser implantado no município Ribeiro Gonçalves, estado do Piauí.</t>
  </si>
  <si>
    <t>Parecer - Programa de Gestão do Patr Arqueológico 46 (SEI nº 3677323)</t>
  </si>
  <si>
    <t>Análise de Solicitação: Deferimento. Retificação de Portaria no Diário Oficial da União. Programa de Gestão ao Patrimônio Arqueológico do empreendimento Village Vila dos Ventos I e II</t>
  </si>
  <si>
    <t>Despacho 547 (SEI nº 3672536)</t>
  </si>
  <si>
    <t>Análise de Solicitação: Retificação da Portaria 24 de 16 de Maio de 2022 (3521908), acrescentando o Apoio institucional (Centro de Pesquisa de História Natural e Arqueologia do Maranhão) do Programa de Gestão ao Patrimônio Arqueológico do empreendimento Village Recanto dos Pássaros I e II.</t>
  </si>
  <si>
    <t>Despacho 566 (SEI nº 3681719)</t>
  </si>
  <si>
    <t>01401.000110/2022-35</t>
  </si>
  <si>
    <t>Análise Projeto de Avaliação de Impacto ao Patrimônio Arqueológico (PAIPA) na área da Usina de etanol de milho da Inpasa Agroindustrial S/A, Sidrolândia-MS</t>
  </si>
  <si>
    <t>Parecer - Projeto de Avaliação de Impacto Arqueol 8 (SEI nº 3682571)</t>
  </si>
  <si>
    <t>Despacho 582 (SEI nº 3699288)</t>
  </si>
  <si>
    <t>PAIPA - 3642470</t>
  </si>
  <si>
    <t>01401.000325/2017-99</t>
  </si>
  <si>
    <t>Análise de complementações - Ref.: Relatório de Gestão do Patrimônio Arqueológico (RGPA) no âmbito das obras de pavimentação asfáltica da Rodovia MS 450 (Estrada Parque Piraputanga), municípios de Aquidauana e Dois Irmãos do Buriti, Mato Grosso do Sul.</t>
  </si>
  <si>
    <t>Parecer - Relatório de Pesquisa Arqueológica 8 (SEI nº 3686554)</t>
  </si>
  <si>
    <t>Despacho 585 (SEI nº 3709436)</t>
  </si>
  <si>
    <t>complementações - relatório final de PGPA.</t>
  </si>
  <si>
    <t>Análise de complementação ao Relatório do Programa de Gestão do Patrimônio Arqueológico do empreendimento Sistema de Distribuição de Energia Elétrica Geraldo-Xambioá, tensão nominal 138kV, Municípios de São Geraldo do Araguaia e Xambioá, Estados do Pará e Tocantins​</t>
  </si>
  <si>
    <t>Parecer - Relatório de Pesquisa Arqueológica 7 (SEI nº 3674760)</t>
  </si>
  <si>
    <t>Despacho 583 (SEI nº 3699485)</t>
  </si>
  <si>
    <t>complementações - relatório final de PGPA (SEI nº 3646609).</t>
  </si>
  <si>
    <t>01401.000072/2022-11</t>
  </si>
  <si>
    <t>Análise do Relatório do Projeto de Avaliação de Impacto ao Patrimônio Arqueológico (RAIPA) na área da ponte e respectivas cabeceiras no Rio Pardo, Ribas do Rio Pardo/MS.</t>
  </si>
  <si>
    <t>Parecer - Relatório de Pesquisa Arqueológica 10 (SEI nº 3688361)</t>
  </si>
  <si>
    <t>RAIPA - 3649563</t>
  </si>
  <si>
    <t>Análise do Relatório do Programa de Gestão do Patrimônio Arqueológico – RPGPA da LT 138 kV Chapada I – Araripina II, no município de Simões estado do Piauí, e município de Araripina estado de Pernambuco</t>
  </si>
  <si>
    <t>Parecer - Relatório de Pesquisa Arqueológica 9 (SEI nº 3688263)</t>
  </si>
  <si>
    <t>Despacho 584 (SEI nº 3700011)</t>
  </si>
  <si>
    <t>relatório final - PGPA  SEI nº 3640706.</t>
  </si>
  <si>
    <t>01506.001092/2022-31</t>
  </si>
  <si>
    <t>Solicitação de Remessa de Material Arqueológico ao exterior.</t>
  </si>
  <si>
    <t>Despacho 596 (SEI nº 3715734)</t>
  </si>
  <si>
    <t>remessa de material arqueológico ao exterior. Despacho 596 consta minuta de ofício autorizando a remessa.</t>
  </si>
  <si>
    <t xml:space="preserve">Devolução de processo - Ref.: Solicitação de Movimentação de Bens Arqueológicos oriundos do Sítio Arqueológico Tapiba, Trairi - CE
 </t>
  </si>
  <si>
    <t>Parecer Mov Bens Arqueológicos em Territ. Nacional 9 (SEI nº 3696849)</t>
  </si>
  <si>
    <t xml:space="preserve">solicitação para análise de material arqueológico.
</t>
  </si>
  <si>
    <t>01402.000015/2016-83</t>
  </si>
  <si>
    <t>Análise de complementações - ref.: Projeto de Salvamento Arqueológico na área da Adutora do Litoral (Etapa 2), Cajueiro da Praia, Piauí</t>
  </si>
  <si>
    <t>Parecer Técnico 161 (SEI nº 3697067)</t>
  </si>
  <si>
    <t xml:space="preserve">complementações - Parecer Técnico 3662364.
</t>
  </si>
  <si>
    <t>01551.000099/2021-17</t>
  </si>
  <si>
    <t>Análise do do Programa de Gestão do Patrimônio Arqueológico na área do Parcelamento de Solo Urbano Gleba A, R.A. Jardim Botânico - DF</t>
  </si>
  <si>
    <t>Parecer - Programa de Gestão do Patr Arqueológico 47 (SEI nº 3697290)</t>
  </si>
  <si>
    <t>Despacho 598 (SEI nº 3718088)</t>
  </si>
  <si>
    <t>01408.000234/2022-51</t>
  </si>
  <si>
    <t>Movimentação de Bens Arqueológicos em Território Nacional</t>
  </si>
  <si>
    <t>Despacho 594 (SEI nº 3712416)</t>
  </si>
  <si>
    <t>remessa de material arqueológico ao exterior - minuta de ofício autorizando o envio no Despacho 3712416.</t>
  </si>
  <si>
    <t>Condicionantes da Licença de Operação, Medidas Compensatórias e Acervo arqueológico - Ref. Empreendimento Usina Hidrelétrica Jirau, município de Porto Velho-RO</t>
  </si>
  <si>
    <t>Parecer Técnico 163 (SEI nº 3714732)</t>
  </si>
  <si>
    <t>01508.000845/2021-90</t>
  </si>
  <si>
    <t>Solicita autorização para execução do Programa de Gestão do Patrimônio Arqueológico na Área do Empreendimento Gran Costeira/Gran Torino, município de Araucária, estado do Paraná</t>
  </si>
  <si>
    <t>Parecer Técnico 162 (SEI nº 3712420)</t>
  </si>
  <si>
    <t>Despacho 606 (SEI nº 3724492)</t>
  </si>
  <si>
    <t>01502.001710/2021-00</t>
  </si>
  <si>
    <t>Programa de Gestão do Patrimônio Arqueológico (PGPA) para o Complexo Eólico Novo Horizonte - Municípios de Boninal, Ibitiara, Novo Horizonte e Piatã, estado da Bahia​</t>
  </si>
  <si>
    <t>Parecer - Programa de Gestão do Patr Arqueológico 55 (SEI nº 3727820)</t>
  </si>
  <si>
    <t>Despacho 610 (SEI nº 3730421)</t>
  </si>
  <si>
    <t>Parecer - Programa de Gestão do Patr Arqueológico 38 (SEI nº 3603740)</t>
  </si>
  <si>
    <t>Parecer Técnico 157 (SEI nº 3674291)</t>
  </si>
  <si>
    <t>Despacho 572 (SEI nº 3687929)</t>
  </si>
  <si>
    <t>01508.000244/2022-68</t>
  </si>
  <si>
    <t>Programa de Gestão do Patrimônio Arqueológico para o Sítio Córrego Ouro Verde identificado na ADA do empreendimento Loteamento The Falls at Iguaçu  -  Município de Foz do Iguaçu, Estado do Paraná</t>
  </si>
  <si>
    <t>Parecer - Programa de Gestão do Patr Arqueológico 56 (SEI nº 3737985)</t>
  </si>
  <si>
    <t>Resposta às complementações solicitadas por meio Ofício Nº 1269/2022 CNA/DEPAM-IPHAN, no âmbito o Projeto de Avaliação de Impacto ao Patrimônio Arqueológico na Área de Influência da Linha de Transmissão (LT) 138 kV PCH Fundãozinho - SE Paraiso I – Paraíso das Águas / MS</t>
  </si>
  <si>
    <t>Parecer Técnico 166 (SEI nº 3735479)</t>
  </si>
  <si>
    <t>01401.000121/2022-15</t>
  </si>
  <si>
    <t>Projeto de Avaliação de Impacto ao Patrimônio Arqueológico (PAIPA) PCH Cipó, municípios de Sonora e Pedro Gomes, estado do Mato Grosso do Sul​</t>
  </si>
  <si>
    <t>Parecer - Projeto de Avaliação de Impacto Arqueol 10 (SEI nº 3738457)</t>
  </si>
  <si>
    <t>Renovação do Programa de Gestão do Patrimônio Arqueológico na área de influência do empreendimento VLT Monotrilho do Subúrbio - Fase 1 – Trecho 03</t>
  </si>
  <si>
    <t>Despacho 629 (SEI nº 3742563)</t>
  </si>
  <si>
    <t>Complementações ao Programa de Gestão do Patrimônio Arqueológico (PGPA) para o Complexo Eólico Novo Horizonte - Municípios de Boninal, Ibitiara, Novo Horizonte e Piatã, estado da Bahia</t>
  </si>
  <si>
    <t>Parecer Técnico 172 (SEI nº 3743690)</t>
  </si>
  <si>
    <t>01450.000892/2022-27</t>
  </si>
  <si>
    <t>Ofício Nº 510008324857 - Inquérito Policial Nº 5021784-46.2018.4.02.5101/RJ - Peças Marajoaras apreendidas em leilão no Rio de Janeiro.</t>
  </si>
  <si>
    <t>Despacho 638 (SEI nº 3748877)</t>
  </si>
  <si>
    <t>Fiscalização em Instituição de Guarda e Pesquisa - Museu Nacional da Universidade Federal do Rio de Janeiro (MN-UFRJ)​</t>
  </si>
  <si>
    <t>Parecer - Fiscalização em IGP 15 (SEI nº 3735831)</t>
  </si>
  <si>
    <t>01401.000026/2021-31</t>
  </si>
  <si>
    <t xml:space="preserve">Análise das complementações do Relatório parcial do Programa de Gestão do Patrimônio Arqueológico na área de impactos diretos na margem direita do reservatório da UHE Sérgio Motta (Porto Primavera). </t>
  </si>
  <si>
    <t>Parecer Técnico 170 (SEI nº 3742616)</t>
  </si>
  <si>
    <t>Despacho 634 (SEI nº 3748347)</t>
  </si>
  <si>
    <t>Solicitação de Movimentação de Bens Arqueológicos em Território Nacional - “PROJETO DE SALVAMENTO ARQUEOLÓGICO Áreas de Influência da Estação de Transbordo de Cargas Rurópolis Município de Rurópolis, Estado do Pará”</t>
  </si>
  <si>
    <t>Parecer Mov Bens Arqueológicos em Territ. Nacional 10 (SEI nº 3733486)</t>
  </si>
  <si>
    <t>Despacho 633 (SEI nº 3748302)</t>
  </si>
  <si>
    <t>movimentação de acervo (SEI nº 3679285).</t>
  </si>
  <si>
    <t xml:space="preserve">encaminha resposta à Carte Externa CT 539/22. : complementações solicitadas no âmbito do Programa de Gestão do Patrimônio Arqueológico da PCH COR 125, Municípios de Pires do Rio e Urutaí, Estado de Goiás. 
</t>
  </si>
  <si>
    <t>Despacho 603 (SEI nº 3720495)</t>
  </si>
  <si>
    <t>Análise do Programa de Gestão do Patrimônio Arqueológico da Revitalização da Praça da Bandeira, Município de São Cristóvão, Estado de Sergipe</t>
  </si>
  <si>
    <t>Parecer - Programa de Gestão do Patr Arqueológico 52 (SEI nº 3716800)</t>
  </si>
  <si>
    <t>N° processo</t>
  </si>
  <si>
    <t>Asunto</t>
  </si>
  <si>
    <t>Instituição que endossou (DOU)</t>
  </si>
  <si>
    <t>Instituição da guarda final</t>
  </si>
  <si>
    <t>Motivação para mudança de instituição</t>
  </si>
  <si>
    <t>Obs.:</t>
  </si>
  <si>
    <t>Data:</t>
  </si>
  <si>
    <t>01508.000055/2004-11</t>
  </si>
  <si>
    <t>Salvamento Arqueológico na Área da LT 525 kV Salto Santiago - Ivaiporã - Cascavel Oeste</t>
  </si>
  <si>
    <t>Universidade Regional Integrada do Alto Uruguai e das Missões - Laboratório de Arqueologia - Campus Erechim</t>
  </si>
  <si>
    <t>Museu Histórico Celso Formighieri Sperança - Prefeitura Municipal de Cultura de Cascavel.</t>
  </si>
  <si>
    <t>A instituição não tem RT e o Iphan-PR sugeriu que o acervo fosse transferido para o Museu de Cascavel</t>
  </si>
  <si>
    <t xml:space="preserve">A LT pega 2 estados. Soubemos disso por meio da fiscalização no Museu Celso Formighieri (processo 01508.001463/2016-16, fl. 50). </t>
  </si>
  <si>
    <t>01514.004384/2013-35</t>
  </si>
  <si>
    <t>Diagnóstico, Prospecção Arqueológica e Educação Patrimonial Fazenda Passarelli</t>
  </si>
  <si>
    <t>Museu de Ciências Naturais - Pontifícia Universidade Católica de Minas Gerais - PUC/MG.</t>
  </si>
  <si>
    <t>Museu do Índio - Universidade Federal de Uberlândia (UFU/MG).</t>
  </si>
  <si>
    <t>Sem justificativa até o momento. A instituição não soube informar. Foi enviado o ofício nº 037/2017 para a arqueóloga coordenadora do projeto.</t>
  </si>
  <si>
    <t>Soubemos disso por meio da fiscalização no Museu do Índio da UFU/MG (processo 01514.003133/2016-86).</t>
  </si>
  <si>
    <r>
      <rPr>
        <sz val="8"/>
        <color rgb="FF000000"/>
        <rFont val="Arial"/>
      </rPr>
      <t xml:space="preserve">Projeto Oeste Paulista de Arqueologia: médio e baixo Vale do Rio Tietê </t>
    </r>
    <r>
      <rPr>
        <b/>
        <sz val="8"/>
        <color rgb="FF000000"/>
        <rFont val="Arial"/>
      </rPr>
      <t>(Projeto da década de 70)</t>
    </r>
    <r>
      <rPr>
        <sz val="8"/>
        <color rgb="FF000000"/>
        <rFont val="Arial"/>
      </rPr>
      <t>.</t>
    </r>
  </si>
  <si>
    <t>Museu de Arqueologia e Etnologia - Universidade de São Paulo - MAE/USP.</t>
  </si>
  <si>
    <t>Museu Histórico da Colonização de Pereira Barreto-SP.</t>
  </si>
  <si>
    <t>Demanda da 1ª Promotoria de Justiça do Município de Pereira Barreto, Estado de São Paulo, Inquérito Civil nº 14.0374.0000047/2010-5.</t>
  </si>
  <si>
    <t>Soubemos disso por meio da solicitação de autorização para movimentação de acervo arqueológico sob a tutela do MAE/USP para o Museu Histórico da Colonização de Pereira Barreto-SP (processo 01506.002618/2010-66).</t>
  </si>
  <si>
    <t>01514.003462/2008-17</t>
  </si>
  <si>
    <t>Diagnóstico Arqueológico PCH Serra das Agulhas</t>
  </si>
  <si>
    <t>Museu de Arqueologia e História Professora Doutora Márcia Angelina Alves</t>
  </si>
  <si>
    <t>Laboratório de Arqueologia e Estudo da Paisagem - Universidade Federal dos Vales do Jequitinhonha e Mucuri (LAEP-UFVJM/MG)</t>
  </si>
  <si>
    <t>Não foi apresentada.</t>
  </si>
  <si>
    <t>Cinco peças coletadas e localizadas atualmente do LAEP/UFVJM. Soubemos disso por meio da fiscalização no Museu de Arqueologia e História Professora Doutora Márcia Angelina Alves (processo 01514.003132/2016-31).</t>
  </si>
  <si>
    <t>01514.000694/2009-02</t>
  </si>
  <si>
    <t>Projeto Arqueológico Rio São João - PCH B3 - Resgate Arqueológico</t>
  </si>
  <si>
    <t>Laboratório de Arqueologia e Estudo da Paisagem - Universidade Federal dos Vales do Jequitinhonha e Mucuri (LAEP-UFVJM/MG).</t>
  </si>
  <si>
    <t>Acervo localizado no LAEP/UFVJM. Soubemos disso por meio da fiscalização no Museu de Arqueologia e História Professora Doutora Márcia Angelina Alves (processo 01514.003132/2016-31).</t>
  </si>
  <si>
    <t>01450.001411/2009-23</t>
  </si>
  <si>
    <t>Salvamento Arqueológico, Monitoramento Arqueológico e Educação Patrimonial na Área Abrangida Pela Linha de Transmissão 500kV Colinas – São João do Piauí (TO/MA/PI).</t>
  </si>
  <si>
    <t>Universidade Federal de Santa Maria - Centro de Ciências Sociais e Humanas - Laboratório de Estudos e Pesquisas Arqueológicas</t>
  </si>
  <si>
    <t>Museu Ozildo Albano (MOA), Picos-PI.</t>
  </si>
  <si>
    <t>Solicitação do CNA.</t>
  </si>
  <si>
    <r>
      <t xml:space="preserve">Tomamos conhecimento através do documento da IENE - Interligação Elétrica Norte e Nordeste (Protoc. 01450.006964/2017-82), em que solicita análise do Relatório Final com vistas à conclusão da condicionante 2.22 </t>
    </r>
    <r>
      <rPr>
        <i/>
        <sz val="8"/>
        <rFont val="Arial"/>
        <family val="2"/>
      </rPr>
      <t>"Manter atualizadas as tratativas junto ao IPHAN, relativas ao projeto de guarda e curadoria definitiva do patrimônio arqueológico resgatado durante as obras de instalação. O local deve ser localizado em um dos estados atravessados pelo empreendimento", bem como manifestação deste instituto quanto à renovação da LO 973/2010.</t>
    </r>
  </si>
  <si>
    <t>01450.001412/2009-78</t>
  </si>
  <si>
    <t>Salvamento Arqueológico, Monitoramento Arqueológico e Educação Patrimonial na Área Abrangida pela LT 500kV São João do Piauí – Milagres (PI/PE/CE).</t>
  </si>
  <si>
    <t>01410.000002/2008-03</t>
  </si>
  <si>
    <t>Acompanhamento Arqueológico das Escavações de Prospecção das Fundações das Estruturas do Forte Príncipe da Beira.</t>
  </si>
  <si>
    <t xml:space="preserve">Museu Paraense Emílio Goeldi </t>
  </si>
  <si>
    <t>17º Pelotão de Fuzileiros de Selva Destacado do Exército, na circunvizinhança do Forte.</t>
  </si>
  <si>
    <t>Tomamos conhecimento através do processo nº 01450.011183/2015-48 e da fiscalização no Forte ocorrida em 22/06/2017.</t>
  </si>
  <si>
    <t>01410.000140/2009-65</t>
  </si>
  <si>
    <t>Acompanhamento Arqueológico dos Serviços de Limpeza e Remoção de Materiais Culturais e Descartes através de Trabalhos Arqueográficos da Área Intramuros do Forte Príncipe da Beira.</t>
  </si>
  <si>
    <t>Superintendência do Iphan no Estado de Rondônia</t>
  </si>
  <si>
    <t>05/072017</t>
  </si>
  <si>
    <t xml:space="preserve">01506.000138/2009-27 </t>
  </si>
  <si>
    <t>Programa de Prospecção e Resgate Arqueológico Quadra 090, Setor 008 (Perímetro Nova Luz)</t>
  </si>
  <si>
    <t>Prefeitura Municipal de Jacareí - Fundação Cultural de Jacarehy José Maria de Abreu</t>
  </si>
  <si>
    <t>Centro de Arqueologia - Secretaria Municipal de Cultura, Departamento do Patrimônio Histórico – DPH - Prefeitura do Município de São Paulo</t>
  </si>
  <si>
    <t xml:space="preserve">Pedi retificação de portaria em 28-07-2017, por conta do e-mail: Conforme contato telefônico, estou encaminhando Oficio de entrega de acervo do Processo: 01506.000138/2009-27 - Programa de Prospecção e Resgate Arqueológico Quadra 090, Setor 008 (Perímetro Nova Luz), Munícipio de São Paulo, Estado de São Paulo, para retificação de instituição de guarda no DOU.
Informo ainda, que o coordenador esclarece no corpo deste Oficio que o acervo advindo das atividades de prospecção já havia sido entregue a este mesmo Instituição, DPH, no dia 30/06/2012. Desta forma, o entendimento é que nenhum acervo oriundo desta pesquisa arqueológica foi entregue a Museu de Jacarehy, instituição que originalmente forneceu o endosso.
</t>
  </si>
  <si>
    <t>28/072018</t>
  </si>
  <si>
    <t>01514.000366/2001-41</t>
  </si>
  <si>
    <t xml:space="preserve">PUC-MG </t>
  </si>
  <si>
    <t>Laboratório de Arqueologia e Estudo da Paisagem - Universidade Federal do Vale do Jequitinhonha e Mucuri (UFVJM)</t>
  </si>
  <si>
    <t>Era endosso temporário.</t>
  </si>
  <si>
    <t>01502.000350/97-00</t>
  </si>
  <si>
    <t>Acervo Arqueológico de Sauípe</t>
  </si>
  <si>
    <t>Centro de Estudos de Ciências Humanos (CECH)</t>
  </si>
  <si>
    <t>Museu de História Natural de Sauípe/Mata de São João, BA. (consta no CNIGP com o nome "Eco Parque Sauipe")</t>
  </si>
  <si>
    <r>
      <t xml:space="preserve">proveniente da execução dos projetos (Arqueologia Preventiva no Parque Ecológico Porto de Sauípe – </t>
    </r>
    <r>
      <rPr>
        <b/>
        <sz val="8"/>
        <color rgb="FF44546A"/>
        <rFont val="Arial"/>
        <family val="2"/>
      </rPr>
      <t>01502.000350/97-00</t>
    </r>
    <r>
      <rPr>
        <sz val="8"/>
        <color rgb="FF44546A"/>
        <rFont val="Arial"/>
        <family val="2"/>
      </rPr>
      <t xml:space="preserve">; Projeto Sauípe – Salvamento Arqueológico – </t>
    </r>
    <r>
      <rPr>
        <b/>
        <sz val="8"/>
        <color rgb="FF44546A"/>
        <rFont val="Arial"/>
        <family val="2"/>
      </rPr>
      <t>01502.000057/99-70</t>
    </r>
    <r>
      <rPr>
        <sz val="8"/>
        <color rgb="FF44546A"/>
        <rFont val="Arial"/>
        <family val="2"/>
      </rPr>
      <t xml:space="preserve"> e Projeto Parque Ecológico Porto de Sauípe – Reconhecimento e Salvamento Arqueológico – 01502.000057/99-70), endossados pelo Centro de Estudos de Ciências Humanos (CECH). Em meio ao processo é informado que tal acervo seria transferido para o MAE/UFBA, entretanto esta seria em caráter temporário. Logo, para que possamos finalizar o processo, questiono se houve alguma resolução por parte do Iphan-BA.</t>
    </r>
  </si>
  <si>
    <r>
      <t>01502.000057/99-70</t>
    </r>
    <r>
      <rPr>
        <sz val="8"/>
        <color rgb="FF44546A"/>
        <rFont val="Arial"/>
        <family val="2"/>
      </rPr>
      <t xml:space="preserve"> </t>
    </r>
  </si>
  <si>
    <t>Programa de Prospecções e Resgate Arqueológico Parque Eólico DESENVIX</t>
  </si>
  <si>
    <t>Museu Histórico e Pedagógico Voluntários da Pátria da Prefeitura de Araraquara-SP</t>
  </si>
  <si>
    <t>Núcleo de Estudos e Pesquisas Arqueológicas da Bahia (NEPAB) do Departamento de Filosofia e Ciências humanas (DFCH) da Universidade Estadual de Santa Cruz (UESC) - Ilhéus/BA</t>
  </si>
  <si>
    <t>01/10/2021</t>
  </si>
  <si>
    <t>01/11/2021</t>
  </si>
  <si>
    <t>Demandas</t>
  </si>
  <si>
    <t>Entrada</t>
  </si>
  <si>
    <t>Saída</t>
  </si>
  <si>
    <t>Fiscalização</t>
  </si>
  <si>
    <t>Outras</t>
  </si>
  <si>
    <t>Total</t>
  </si>
  <si>
    <t>Demandas (Outras)</t>
  </si>
  <si>
    <t>Apoio criação/revitalização IGP</t>
  </si>
  <si>
    <t>Auxílio CONAC</t>
  </si>
  <si>
    <t>total</t>
  </si>
  <si>
    <t>Outras (discr.)</t>
  </si>
  <si>
    <t>01450</t>
  </si>
  <si>
    <t>Apta</t>
  </si>
  <si>
    <t>A endossar pequenos volumes de acervos</t>
  </si>
  <si>
    <t>Apta a receber pequenos volumes de acervos</t>
  </si>
  <si>
    <t>.</t>
  </si>
  <si>
    <t>Adcionou</t>
  </si>
  <si>
    <t>01423</t>
  </si>
  <si>
    <t>Mediante viabilização de espaço</t>
  </si>
  <si>
    <t>Apta mediante viabilização de espaço provisório a ser aprovado pelo Iphan</t>
  </si>
  <si>
    <t>01403</t>
  </si>
  <si>
    <t>Inapta</t>
  </si>
  <si>
    <t>Em processo de fiscalização</t>
  </si>
  <si>
    <t>Apta, em processo de fiscalização. Sujeita a avaliação do Iphan</t>
  </si>
  <si>
    <t>s/d</t>
  </si>
  <si>
    <t>01490</t>
  </si>
  <si>
    <t>Manteve</t>
  </si>
  <si>
    <t>01424</t>
  </si>
  <si>
    <t>01502</t>
  </si>
  <si>
    <t>Tráfico ilícito</t>
  </si>
  <si>
    <t>01496</t>
  </si>
  <si>
    <t>01551</t>
  </si>
  <si>
    <t>01409</t>
  </si>
  <si>
    <t>Raquel N.</t>
  </si>
  <si>
    <t>01516</t>
  </si>
  <si>
    <t>Termo de Cessão/Doação</t>
  </si>
  <si>
    <t>01494</t>
  </si>
  <si>
    <t>01514</t>
  </si>
  <si>
    <t>01401</t>
  </si>
  <si>
    <t>01425</t>
  </si>
  <si>
    <t>01492</t>
  </si>
  <si>
    <t>01408</t>
  </si>
  <si>
    <t>01498</t>
  </si>
  <si>
    <t>01402</t>
  </si>
  <si>
    <t>01508</t>
  </si>
  <si>
    <t>01500</t>
  </si>
  <si>
    <t>01421</t>
  </si>
  <si>
    <t>01410</t>
  </si>
  <si>
    <t>Adcionou - estava antes como transferência de guarda/troca de endosso institucional/ Regularização de acervo</t>
  </si>
  <si>
    <t>01419</t>
  </si>
  <si>
    <t>01512</t>
  </si>
  <si>
    <t>01510</t>
  </si>
  <si>
    <t>01504</t>
  </si>
  <si>
    <t>01506</t>
  </si>
  <si>
    <t>01422</t>
  </si>
  <si>
    <t>TO</t>
  </si>
  <si>
    <t>Destruição de patrimônio</t>
  </si>
  <si>
    <t>Novo</t>
  </si>
  <si>
    <t>Alterado de "Renovação de portaria" para "Renovação/Retificação de portaria"</t>
  </si>
  <si>
    <t>RPSA</t>
  </si>
  <si>
    <t>Adcionou - duplicata</t>
  </si>
  <si>
    <t>Apagou</t>
  </si>
  <si>
    <t>Criação/apoio de IGP</t>
  </si>
  <si>
    <t xml:space="preserve">Destinação final </t>
  </si>
  <si>
    <t>Solicitação de movimentação em território nacional</t>
  </si>
  <si>
    <t>Solicitação de Remessa para Análise no Exterior</t>
  </si>
  <si>
    <t>Cadastro Nacional de Instituições de Guarda e Pesquisa de Bens Arqueológicos - CNIGP / IPHAN</t>
  </si>
  <si>
    <t>Município</t>
  </si>
  <si>
    <t>Instituição de Guarda</t>
  </si>
  <si>
    <t>Vinculação</t>
  </si>
  <si>
    <t>Logradouro</t>
  </si>
  <si>
    <t>Telefone</t>
  </si>
  <si>
    <t>Site eletrônico</t>
  </si>
  <si>
    <t>Responsável</t>
  </si>
  <si>
    <t>Apta para conceder Endosso Institucional?</t>
  </si>
  <si>
    <t>Data de atualização</t>
  </si>
  <si>
    <t>Data da última fiscalização</t>
  </si>
  <si>
    <t>Fiscal</t>
  </si>
  <si>
    <t>Fiscalizada segundo o fiscalis</t>
  </si>
  <si>
    <t>Possui FormSus da OS 02/2016 ou fiscalis?</t>
  </si>
  <si>
    <t>Posição da SE</t>
  </si>
  <si>
    <t>Detalhes -condicionantes</t>
  </si>
  <si>
    <t>Encaminha COSOL</t>
  </si>
  <si>
    <t>Em caso de inapta, colocar motivos (resumido). Não apagar o resumo depois que voltar a ser apta</t>
  </si>
  <si>
    <t>Tem interesse em endossar?</t>
  </si>
  <si>
    <t>Modalidade</t>
  </si>
  <si>
    <t>Pública/ Privada</t>
  </si>
  <si>
    <t>Grande grupo</t>
  </si>
  <si>
    <t>Possui laudo dos bombeiros?</t>
  </si>
  <si>
    <t>Observação Laudo Corpo de Bombeiros</t>
  </si>
  <si>
    <t>Processo de avaliação da Aptidão</t>
  </si>
  <si>
    <t>Pontos Fortes da IGP</t>
  </si>
  <si>
    <t>Pontos que precisam melhorar</t>
  </si>
  <si>
    <t>Rio Branco</t>
  </si>
  <si>
    <t>Laboratório do Centro de Arqueologia e Antropologia Indígena da Amazônia Ocidental - CAAINAM</t>
  </si>
  <si>
    <t xml:space="preserve">Universidade Federal do Acre (UFAC) </t>
  </si>
  <si>
    <t xml:space="preserve">Rodovia BR 364 KM 04, s/nº. Complemento: Campus Universitario Reitor Aulio Gelio Alves de Souza. Bairro: Distrito Industrial. CEP: 69915-900. Rio Branco, Acre. </t>
  </si>
  <si>
    <t xml:space="preserve">(68) 39012500 </t>
  </si>
  <si>
    <t>http://www.ufac.br/portal/unidades-academicas/campus-rio-branco/cfch</t>
  </si>
  <si>
    <t>Antonia Damasceno Barbosa</t>
  </si>
  <si>
    <t>Não responde</t>
  </si>
  <si>
    <t>Anteriormente chamado de "Centro de Filosofia e Ciências Humanas" alterado em 01/09/2021, última modificação cf. 2918342 (mantém "apta" e solicita complementações, inclusive laudo)</t>
  </si>
  <si>
    <t>universidade pública</t>
  </si>
  <si>
    <t>Pública</t>
  </si>
  <si>
    <t>Conforme o Formulário de fiscalização (1419972) não possui Laudo (estão aguardando a vistoria do Corpo de Bombeiros). O ofício 1562597 enviado em 6/11/19 solicita "Certificado do Corpo de Bombeiros".</t>
  </si>
  <si>
    <t>01450.000354/2016-94</t>
  </si>
  <si>
    <t xml:space="preserve">Fundação Elias Mansour </t>
  </si>
  <si>
    <t>Governo do Estado do Acre</t>
  </si>
  <si>
    <t xml:space="preserve">Rua Senador Eduardo Assmar, 1291 - 2º Distrito - Calçadão da Gameleira - CEP: 69.901-160. Rio Branco, Acre. </t>
  </si>
  <si>
    <t>(68) 3223-9688</t>
  </si>
  <si>
    <t>gabinete.fem@ac.gov.br</t>
  </si>
  <si>
    <t>http://www.cultura.ac.gov.br/wps/portal/fem/fem/principal</t>
  </si>
  <si>
    <t>Não tem interesse em permanecer com a guarda do acervo. Foi solicitado a formalização da transferencia do acervo da FEM para a UFAC</t>
  </si>
  <si>
    <t>Descadastrar após retirada do acervo</t>
  </si>
  <si>
    <t>instituto/fundação/secretaria-governo</t>
  </si>
  <si>
    <t>Fundação Municipal de Cultura Garibaldi Brasil</t>
  </si>
  <si>
    <t>Prefeitura Municipal de Rio Branco</t>
  </si>
  <si>
    <t xml:space="preserve">Av. Dr. Pereira Passos, 225. Parque Capitão Ciriaco - CEP: 69.901-010 - Bairro: 6 de Agosto. Rio Branco, Acre. </t>
  </si>
  <si>
    <t xml:space="preserve">(68) 3225-1707 </t>
  </si>
  <si>
    <t>rodrigo.forneck@riobranco.ac.gov.br</t>
  </si>
  <si>
    <t>http://lai.riobranco.ac.gov.br/lai/index.php/institucional2/fundacao-garibaldi-brasil</t>
  </si>
  <si>
    <t>Ana Paula Leal (CNA) e Cristiane Martins (AC)</t>
  </si>
  <si>
    <t>Não tem interesse em permanecer com a guarda do acervo. Foi solicitado a formalização da transferencia do acervo da FEM para a UFAC.</t>
  </si>
  <si>
    <t>prefeitura</t>
  </si>
  <si>
    <t>01450.000253/2016-13;  01450.000290/2016-21</t>
  </si>
  <si>
    <t>União dos Palmares</t>
  </si>
  <si>
    <t>Centro Arqueológico Palmarino - CENARP</t>
  </si>
  <si>
    <t>Universidade Federal de Alagoas (UFAL)</t>
  </si>
  <si>
    <t>Apta em processo de fiscalização</t>
  </si>
  <si>
    <t>Mudamos o nome</t>
  </si>
  <si>
    <t>centro de arqueologia-universidade pública</t>
  </si>
  <si>
    <t>Maceió</t>
  </si>
  <si>
    <t>Instituto Histórico e Geográfico de Alagoas – IHGAL</t>
  </si>
  <si>
    <t>Governo do Estado de Alagoas</t>
  </si>
  <si>
    <t xml:space="preserve">Rua do Sol, 382, Centro, Maceió. </t>
  </si>
  <si>
    <t>(82) 3223-779</t>
  </si>
  <si>
    <t>http://www.ihgal.al.org.br</t>
  </si>
  <si>
    <t>IHG Estado</t>
  </si>
  <si>
    <t>Museu de História Natural</t>
  </si>
  <si>
    <t>Rua Amazonas s/n, Prado; CEP: 57010-060</t>
  </si>
  <si>
    <t>(82) 3214-1629</t>
  </si>
  <si>
    <t>mhnufal@gmail.com</t>
  </si>
  <si>
    <t>http://mhnufal.blogspot.com.br</t>
  </si>
  <si>
    <t>Auremilia da Costa Silva Carneiro</t>
  </si>
  <si>
    <t xml:space="preserve">RT não individualizada, sem ar condicionado, desumidificador e medidores, suportes inapropriados, sem sistema de segurança, rachaduras nas paredes, infiltrações e telhados caindo por deterioração da madeira. </t>
  </si>
  <si>
    <t>museu/universidade pública</t>
  </si>
  <si>
    <t>Núcleo de Ensino e Pesquisa Arqueológico - NEPA</t>
  </si>
  <si>
    <t xml:space="preserve">Campus A.C. Simoes BR 104 Norte KM97, Tabuleiro dos Martins, Maceió. Cep 57072970; </t>
  </si>
  <si>
    <t>sjallen@uol.com.br</t>
  </si>
  <si>
    <t>www.nucelo.ufal.br/nepa</t>
  </si>
  <si>
    <t>núcleo de arqueologia/universidade pública</t>
  </si>
  <si>
    <t>Delmiro Gouveia</t>
  </si>
  <si>
    <t>Núcleo de Pesquisa e Estudos Arqueológicos e Históricos - NUPEAH</t>
  </si>
  <si>
    <t xml:space="preserve">AL-145, 3849 - Cidade Universitária, Campus do Sertão Delmiro Gouveia, CEP: 57480-000 </t>
  </si>
  <si>
    <t>Apta com condicionante: apenas pequenos volumes de acervos</t>
  </si>
  <si>
    <t>Auremilia da Costa Silva Carneiro / Rute Barbosa</t>
  </si>
  <si>
    <t>A SE não conseguiu acesso às dependências com acervo arqueológico mesmo após várias tentativas</t>
  </si>
  <si>
    <t>Mudamos o nome pois o endosso veio com o nome que está agora no CNIGP. O endereço não foi informado pela SE</t>
  </si>
  <si>
    <t>Ofício CNA (0180184) em 06/03/2018 solicita que o responsável entre em contato com a SE/AL para agendamento da fiscalização. Por enquanto "Informamos que o Núcleo ficará impedido de conceder endossos para futuros projetos de arqueologia, até que as pendências com este Instituto sejam sanadas."</t>
  </si>
  <si>
    <t>Tefé</t>
  </si>
  <si>
    <t>Instituto de Desenvolvimento Sustentável Mamirauá</t>
  </si>
  <si>
    <t>Ministério da Ciência, Tecnologia e Inovações</t>
  </si>
  <si>
    <t>Estr. do Bexiga, 2584 - Bairro Fonte Boa, Tefé - AM, 69553-225</t>
  </si>
  <si>
    <t>(97)3343-9700</t>
  </si>
  <si>
    <t>mamiraua@mamiraua.org.br</t>
  </si>
  <si>
    <t>https://www.mamiraua.org.br/</t>
  </si>
  <si>
    <t>Privada</t>
  </si>
  <si>
    <t>Manaus</t>
  </si>
  <si>
    <t>Museu Amazônico - Laboratório de Arqueologia</t>
  </si>
  <si>
    <t>Universidade Federal do Amazonas (UFAM)</t>
  </si>
  <si>
    <t xml:space="preserve">Setor sul do Campus Universitário Arthur Virgílio Filho, Campus da Universidade Federal do Amazonas. CEP 69080-900. E Av. Ramos Ferreira, 1030 - Centro, Cep.: 69010-120 </t>
  </si>
  <si>
    <t>(92)3305-1480</t>
  </si>
  <si>
    <t>museuamazonico@ufam.edu.br</t>
  </si>
  <si>
    <t>apta</t>
  </si>
  <si>
    <t xml:space="preserve">Atualização sobre fiscalização e prazo para dequações: 27/12/2022 (cf. 3631768); Estava como "associação privada Museu da Amazônia". No 1819721 é dito que os vestígios do sítio Caldeirão durante o projeto "Projeto Caldeirão - as terras pretas de índio o entendimento de sua formação e evolução estão na UFAM e não no Curso Superior de Tecnologia em Arqueologia da UEA </t>
  </si>
  <si>
    <t>laudo, base de dados, sistema d esegurança, normas</t>
  </si>
  <si>
    <t>Museu da Amazônia - Núcleo de Arqueologia e Etnologia (MUSA-NAE)</t>
  </si>
  <si>
    <t>Associação privada Museu da Amazônia</t>
  </si>
  <si>
    <t>Rua Planeta Plutão, 11, Loteamento Parque Morada do Sol - Aleixo. CEP: 69060-060</t>
  </si>
  <si>
    <t>(92)3236-3079/9197/5326/3019-9294</t>
  </si>
  <si>
    <t>musa@museudaamazonia.org.br</t>
  </si>
  <si>
    <t>http://www.museudaamazonia.org.br</t>
  </si>
  <si>
    <t>Elen Barros</t>
  </si>
  <si>
    <t>acervo do Iphan-AM foi p lá (01490.000010/2020-95)</t>
  </si>
  <si>
    <t>museu privado</t>
  </si>
  <si>
    <t>Ofício (1232367) 30/04/2019 "a estruturação do NAE é recente, os itens solicitados (plano evacuação etc) estão em fase de planejamento para execução em um novo imóvel." Haverá fiscalização em 2020.</t>
  </si>
  <si>
    <t>01490.001962/2015-69; 01450.000182/2016-59</t>
  </si>
  <si>
    <t>Laboratório de Arqueologia Alfredo Mendonça de Souza</t>
  </si>
  <si>
    <t>Secretaria de Estado de Cultura (SEC) - Governo do Estado do Amazonas</t>
  </si>
  <si>
    <t>Espaço Centro Cultural Usina Chaminé,  Av. Lourenço Braga s/n, Centro, Manaus-AM</t>
  </si>
  <si>
    <t>(92) 3631-6047</t>
  </si>
  <si>
    <t>arqueologia@culturamazonas.am.gov.br
demus@culturamazonas.am.gov.br</t>
  </si>
  <si>
    <t>Iberê Fernando de Oliveira Martins</t>
  </si>
  <si>
    <t>Museu/Estado</t>
  </si>
  <si>
    <t>Macapá</t>
  </si>
  <si>
    <t>Centro de Estudos e Pesquisas Arqueológicas do Amapá (CEPAP)</t>
  </si>
  <si>
    <t>Universidade Federal do Amapá (UNIFAP)</t>
  </si>
  <si>
    <t xml:space="preserve">Rod. Juscelino Kubitschek, KM-02 Jardim Marco Zero - CEP 68.903-419 - Macapá, Amapá. </t>
  </si>
  <si>
    <t>Tel/Fax (92) 3631-6045</t>
  </si>
  <si>
    <t>Hélio Gomes</t>
  </si>
  <si>
    <t>01424.000058/2016-19</t>
  </si>
  <si>
    <t>Instituto de Pesquisas Científicas e Tecnológicas do Estado do Amapá (IEPA), Núcleo de Pesquisa Arqueológica (NuPArq)</t>
  </si>
  <si>
    <t>Governo do Estado do Amapá</t>
  </si>
  <si>
    <t>Av. Feliciano Coelho , 1.509 - Trem - CEP: 68901-025</t>
  </si>
  <si>
    <t>(96) 3212-5342 / 3212-5341</t>
  </si>
  <si>
    <t>gabinete.iepa@iepa.ap.gov.br</t>
  </si>
  <si>
    <t>http://www.iepa.ap.gov.br</t>
  </si>
  <si>
    <t>núcleo de arqueologia estado</t>
  </si>
  <si>
    <t>01424.000076/2016-92</t>
  </si>
  <si>
    <t>Museu Histórico do Amapá Joaquim Caetano da Silva</t>
  </si>
  <si>
    <t xml:space="preserve">Av: Mário Cruz, 376 – Centro, 68900-740 Macapá, Amapá. </t>
  </si>
  <si>
    <t>(96) 3223-5432</t>
  </si>
  <si>
    <t>https://www.facebook.com/MuseuJoaquimCaetano</t>
  </si>
  <si>
    <t>Kleber Souza</t>
  </si>
  <si>
    <t>Não é possível repassar esses dados para o CNIGP. A SE/IPHAN - AP, encontra se desde agosto de 2017 com os dois veículos danificados, fato que impossibilita ações de fiscalização de empreendimentos e de instituições de apoio.</t>
  </si>
  <si>
    <t>Porto Seguro</t>
  </si>
  <si>
    <t>ACERVO Centro de Referência em Patrimônio e Pesquisa</t>
  </si>
  <si>
    <t>Rua Sete de Setembro, 6 - Centro, CEP 45.810-000</t>
  </si>
  <si>
    <t>(73) 3288-0104</t>
  </si>
  <si>
    <t>http://acervo.org.br/</t>
  </si>
  <si>
    <t>22/03/2016</t>
  </si>
  <si>
    <t>Jeanne Almeida Dias</t>
  </si>
  <si>
    <t>Tive que modificar o status, pois o Iphan-BA não mandou ofício de inaotidão, vide Despacho 19 (SEI nº 3236317). Segundo Nota Técnica 43 (SEI nº 3258129)A ACERVO já havia se manifestado nos documentos SEI! nº 1860260 e nº 1860251 no sentido de encerrar suas atividades de guarda de coleções após a conclusão dessas ações e finalização de suas últimas pesquisas em curso e outras para as quais já forneceu documento de endosso institucional, onde se enquadra a pesquisa da Área 2.</t>
  </si>
  <si>
    <t>privado</t>
  </si>
  <si>
    <t>01502.001851/2016-57 (???)</t>
  </si>
  <si>
    <t xml:space="preserve"> São Felix</t>
  </si>
  <si>
    <t>Casa da Cultura Américo Simas</t>
  </si>
  <si>
    <t>Prefeitura Municipal de São Felix</t>
  </si>
  <si>
    <t xml:space="preserve">Rua João Severino da Luz Neto, s/nº – Centro. São Félix, Bahia. </t>
  </si>
  <si>
    <t>(75) 3425-2914</t>
  </si>
  <si>
    <t>http://casadaculturaamericosimas.blogspot.com.br</t>
  </si>
  <si>
    <t>Mata de São João</t>
  </si>
  <si>
    <t>Casa da Torre Garcia D'Ávila</t>
  </si>
  <si>
    <t>Fundação Garcia D'Ávilla</t>
  </si>
  <si>
    <t>Avenida do farol, 1540 - Praia do Forte, Mata de São João - BA, 48280-000</t>
  </si>
  <si>
    <t>(71) 3676-1133</t>
  </si>
  <si>
    <t>sapiranga@fgd.org.br</t>
  </si>
  <si>
    <t>http://www.fgd.org.br</t>
  </si>
  <si>
    <t>Segundo a SE - Instituição fiscalizada. Proc. 01502.001088/2017-45</t>
  </si>
  <si>
    <t>construção histórica</t>
  </si>
  <si>
    <t>01502.001088/2017-45</t>
  </si>
  <si>
    <t>Paulo Afonso</t>
  </si>
  <si>
    <t>Centro de Arqueologia e Antropologia de Paulo Afonso  - CAAPA</t>
  </si>
  <si>
    <t>Universidade do Estado da Bahia (UNEB)</t>
  </si>
  <si>
    <t xml:space="preserve">Rua do Bom Conselho, 179. Bairro Alves de Souza. CEP: 48.608-230. Paulo Afonso, Bahia. </t>
  </si>
  <si>
    <t>(75) 32816585 / 7364 / 7562</t>
  </si>
  <si>
    <t>http://www.uneb.br</t>
  </si>
  <si>
    <t>Cachoeira</t>
  </si>
  <si>
    <t>Laboratório de Documentação e Arqueologia - Centro de Artes, Humanidades e Letras - CAHL</t>
  </si>
  <si>
    <t>Universidade Federal do Recôncavo Baiano (UFRB)</t>
  </si>
  <si>
    <t>Rua Ana Nery, 25 - Colegiado de Museologia/LADA UFRB  Rua Maestro Irineu Sacramento, S/N, Centro. CEP: 44.300-000. Cachoeira, Bahia.</t>
  </si>
  <si>
    <t>(75) 3425-2729 / 3425-2551</t>
  </si>
  <si>
    <t>site.cahl@ufrb.edu.br</t>
  </si>
  <si>
    <t>http://www.ufrb.edu.br/cahl/       http://www.ufrb.edu.br/reconcavoarqueologico/lada</t>
  </si>
  <si>
    <t>Samuel Lira Gordenstein</t>
  </si>
  <si>
    <t>laboratório de arqueologia/ universidade pública</t>
  </si>
  <si>
    <t>01502.000612/2017-61</t>
  </si>
  <si>
    <t>Salvador</t>
  </si>
  <si>
    <t>Centro de Estudos de Ciências Humanas (CEC.H)</t>
  </si>
  <si>
    <t xml:space="preserve">Rua Simões Filho n° 516, Jardim Armação. CEP 41.705-010, Salvador - BA. </t>
  </si>
  <si>
    <t>Fone (71) 3231-4249 /8255-8687</t>
  </si>
  <si>
    <t>cech.arqueologia.ba@gmail.com</t>
  </si>
  <si>
    <t>http://cech-ba.blogspot.com.br/2010_11_01_archive.html</t>
  </si>
  <si>
    <t xml:space="preserve">Ana Carolina Montalvão e Ana Paula Leal </t>
  </si>
  <si>
    <t>retomar o processo e definir o que faremos para poder definir o status</t>
  </si>
  <si>
    <t>centro/privado</t>
  </si>
  <si>
    <t>01450.011188/2016-51</t>
  </si>
  <si>
    <t>Centro de Pesquisa Arqueológica e Antropológica</t>
  </si>
  <si>
    <t>Universidade Estadual da Bahia</t>
  </si>
  <si>
    <t xml:space="preserve">Rua Silveira Martins, 2555, Cabula. Salvador-BA. CEP: 41.150-000. 
</t>
  </si>
  <si>
    <t>71 3117-2200</t>
  </si>
  <si>
    <t>http://www.uneb.br/</t>
  </si>
  <si>
    <t>A SE pediu para atualizar o nome da institução para "Centro de Pesquisa Arqueológica e Antropológica - Universidade Estadual da Bahia (UNEB, Campus Senhor do Bonfim)", no entanto não nos encaminhou a endereço da instituição. Salvador ou Senhor do Bonfim??  Instituição fiscalizada. Proc. 01502.001089/2017-90</t>
  </si>
  <si>
    <t>01502.000618/2017-38</t>
  </si>
  <si>
    <t>Museu de Arqueologia e Etnologia - MAE</t>
  </si>
  <si>
    <t>Universidade Federal da Bahia (UFBA)</t>
  </si>
  <si>
    <t xml:space="preserve">Endereço: Terreiro de Jesus, s/n, Prédio da Faculdade de Medicina, Pelourinho, Salvador, Bahia, Brasil. CEP: 40025-010. </t>
  </si>
  <si>
    <t>(71) 3283-5531/5533</t>
  </si>
  <si>
    <t>mae@ufba.br</t>
  </si>
  <si>
    <t>http://www.mae.ufba.br</t>
  </si>
  <si>
    <t>Ana Paula Leal e Ana Montalvão</t>
  </si>
  <si>
    <t>Sem padrão de RT. Durante a vistoria verificou-se que a estrutura do prédio se encontrava muito aquem do que deveria para salvaguarda dos materiais em relação ao armazenamento e acondicionamento dos mesmos</t>
  </si>
  <si>
    <t>Segundo a SE - Instituição fiscalizada. Proc. 01450.0011011/2015-74</t>
  </si>
  <si>
    <t>01450.011011/2015-74</t>
  </si>
  <si>
    <t>Faculdade Vasco da Gama</t>
  </si>
  <si>
    <t>Grupo Educacional UNIESP</t>
  </si>
  <si>
    <t>Estrada do Coqueiro Grande, 48. Cajazeiras VIII - CEP 41330-020 /  Avenida Vasco da Gama, 2787. Vasco da Gama - CEP 40240-090 - Salvador, Bahia.</t>
  </si>
  <si>
    <t xml:space="preserve"> (71) 3309-7810 / 3111-9000</t>
  </si>
  <si>
    <t xml:space="preserve"> http://www.faculdadevascodagama.edu.br/faculdade.asp</t>
  </si>
  <si>
    <t>curso/universidade pública</t>
  </si>
  <si>
    <t>Universidade (curso/dep/grupo de pesq/inst)</t>
  </si>
  <si>
    <t>Instituto do Patrimônio Artístico e Cultural da Bahia</t>
  </si>
  <si>
    <t>Governo do Estado da Bahia</t>
  </si>
  <si>
    <t xml:space="preserve">Centro Histórico de Salvador, Rua 28 de Setembro, nº 15 - Centro. CEP: 40.020-246. Salvador, Bahia. </t>
  </si>
  <si>
    <t>(71) 3116-6673/3117-6490</t>
  </si>
  <si>
    <t>ascom.ipac@ipac.ba.gov.br</t>
  </si>
  <si>
    <t>http://www.ipac.ba.gov.br</t>
  </si>
  <si>
    <t>Laboratório de Arqueologia da Faculdade de Filosofia e Ciências Humanas – FFCH</t>
  </si>
  <si>
    <t xml:space="preserve">Rua Prof. Aristides Novis, 197. Federação. CEP:  40.210-730. Salvador, Bahia. </t>
  </si>
  <si>
    <t>(71) 3331-2755 / 3283-6340</t>
  </si>
  <si>
    <t>ffch@ufba.br</t>
  </si>
  <si>
    <t>http://www.ffch.ufba.br/spip.php?article8</t>
  </si>
  <si>
    <t>Mudamos o nome de Laboratório de Arqueologia para Laboratório de Arqueologia da Faculdade de Filosofia e Ciências Humanas – FFCH / Universidade Federal da Bahia (UFBA), em 17/01/18. Obs da SE.  Incluída no cronograma de fiscalização de 2018. Proc.01502.001090/2017-14</t>
  </si>
  <si>
    <t>laboratório de arqueologia pública</t>
  </si>
  <si>
    <t>Laboratório de Arqueologia do Metrô de Salvador</t>
  </si>
  <si>
    <t>Companhia de Transporte de Salvador (CTS)</t>
  </si>
  <si>
    <t>Estação Ferroviária da Calçada    Laboratório localizado no canteiro central de obras na Rótula do Abacaxi.</t>
  </si>
  <si>
    <t xml:space="preserve">(71) 99217-6456                 </t>
  </si>
  <si>
    <t>lhobt@hotmail.com</t>
  </si>
  <si>
    <t>Alexandre Colpas</t>
  </si>
  <si>
    <t>Não há espaço na RT para recebimento. Consta a informação de que na RT estão acondicionadas caixas com documentação do Ministério do Trabalho e Emprego, que não guardam qualquer relação com a Instituição de Guarda e Pesquisa.</t>
  </si>
  <si>
    <t>Não deixou explícito</t>
  </si>
  <si>
    <t>laboratório privado</t>
  </si>
  <si>
    <t>01502.000624/2017-95</t>
  </si>
  <si>
    <t>Senhor do Bonfim</t>
  </si>
  <si>
    <t>Laboratório de Arqueologia e Paleontologia - LAP</t>
  </si>
  <si>
    <t>BR 407, km 127, s/nº, UNEB - Campus VII - CEP: 48970000 - Senhor do Bonfim, Bahia.</t>
  </si>
  <si>
    <t>(74) 35414013</t>
  </si>
  <si>
    <t>http://lapuneb.blogspot.com.br</t>
  </si>
  <si>
    <t>Luiz Augusto Viva</t>
  </si>
  <si>
    <t>Museu Arqueológico da Embasa</t>
  </si>
  <si>
    <t>Rua Saldanha Marinho, S/N - Caixa D'agua, CEP 40323-010, Salvador, Bahia.</t>
  </si>
  <si>
    <t>(71) 3241-8135</t>
  </si>
  <si>
    <t>museu.arqueologico@embasa.ba.gov.br</t>
  </si>
  <si>
    <t>http://www.embasa.ba.gov.br/responsabilidade_socioambiental/museu_arq_embasa</t>
  </si>
  <si>
    <t xml:space="preserve">A RT caracteriza-se como mero depósito de peças, sem padrão de reserva técnica; Não há espaço dentro da RT para o recebimento de novos acervos;
</t>
  </si>
  <si>
    <t xml:space="preserve">Museu de História Natural de Sauípe </t>
  </si>
  <si>
    <t>Parque de Sauipe</t>
  </si>
  <si>
    <t>Estrada Rural Sauípe a Entre Rios, KM 01, S/Nº - Vila Sauipe, Mata de São João - BA, CEP: 48280-000</t>
  </si>
  <si>
    <t>(71) 98117-3654</t>
  </si>
  <si>
    <t>Segundo a SE - Instituição fiscalizada. Proc.01502.001087/2017-09; outros processos relacionados: 01502.001215/2020-10</t>
  </si>
  <si>
    <t>n achei</t>
  </si>
  <si>
    <t>01502.001087/2017-09</t>
  </si>
  <si>
    <t>Ilhéus</t>
  </si>
  <si>
    <t>Núcleo de Estudos e Pesquisas Arqueológicas da Bahia - NEPAB</t>
  </si>
  <si>
    <t>Universidade Estadual de Santa Cruz (UESC)</t>
  </si>
  <si>
    <t>Rodovia Ilhéus-Itabuna, km 16, s/n, Salobrinho. CEP 45.662-000. Ilhéus, Bahia.</t>
  </si>
  <si>
    <t xml:space="preserve"> (73)3680-5139; 3680-5171</t>
  </si>
  <si>
    <t>nepab@uesc.br</t>
  </si>
  <si>
    <t>http://www.uesc.br/nucleos/nepab/</t>
  </si>
  <si>
    <t>Mesmo? Tava como Fiscalizada, em análise. Segundo a SE - Instituição fiscalizada. Proc.01450.011184/2016-73</t>
  </si>
  <si>
    <t>01450.011184/2016-73</t>
  </si>
  <si>
    <t>Feira de Santana</t>
  </si>
  <si>
    <t>Museu Casa do Sertão</t>
  </si>
  <si>
    <t>Universidade Estadual de Feira de Santana (UEFS)</t>
  </si>
  <si>
    <t>Av. Transnordestina S/n. Bairro Novo Horizonte. CEP: 44.036-900. Feira de Santana, Bahia.</t>
  </si>
  <si>
    <t>(75) 31618000</t>
  </si>
  <si>
    <t>http://www.uefs.br/portal</t>
  </si>
  <si>
    <t>Mudamos o nome de Universidade Estadual de Santa Cruz para Museu Casa do Sertão em 17/01/18. Obs da SE.  Instituição fiscalizada. Proc.01502.001091/2017-69.</t>
  </si>
  <si>
    <t>Vitória da Conquista</t>
  </si>
  <si>
    <t>Laboratório de Arqueologia e Etnologia</t>
  </si>
  <si>
    <t>Universidade Estadual do Sudoeste da Bahia (UESB)</t>
  </si>
  <si>
    <t>Endereço: Estrada do Bem Querer, km 4, CEP: 45000-000, Vitória da Conquista/BA</t>
  </si>
  <si>
    <t>(77) 3425 9356</t>
  </si>
  <si>
    <t>laeuesb1@gmail.com/lauuesb@outlook.com</t>
  </si>
  <si>
    <t>http://www.uesb.br</t>
  </si>
  <si>
    <t>Jeanne Dias</t>
  </si>
  <si>
    <t>mudei o nome. Estava como Universidade Estadual do Sudoeste da Bahia (UESB) - em 29/08/2019 foi retirado do nome do laboratório, o termo Etnografia, em razão do endosso institutcional ter vindo sem esse termo</t>
  </si>
  <si>
    <t>laboratório de arqueologia - universidade pública</t>
  </si>
  <si>
    <t xml:space="preserve"> Baturite</t>
  </si>
  <si>
    <t>Comunidade Kolping da Serra do Evaristo</t>
  </si>
  <si>
    <t>Associação privada Comunidade Kolping da Serra do Evaristo</t>
  </si>
  <si>
    <t xml:space="preserve">Serra do Evaristo S/N. CEP: 62.760-000, Zona Rural. Baturite, Ceará. </t>
  </si>
  <si>
    <t>(85) 99985158 /(85) 9 9728.9828</t>
  </si>
  <si>
    <t xml:space="preserve">kolping.doce@yahoo.com.br </t>
  </si>
  <si>
    <t>http://kolping-ce.blogspot.com.br/p/comunidades-kolping-do-ceara.html</t>
  </si>
  <si>
    <t>comunidade privada</t>
  </si>
  <si>
    <t>Fortaleza</t>
  </si>
  <si>
    <t>Instituto Cobra Azul de Arqueologia e Patrimônio - ICA</t>
  </si>
  <si>
    <t>Rua Osvaldo Aranha, 288 - Parangaba, Fortaleza - Ceará   CEP: 60.720-840</t>
  </si>
  <si>
    <t>(85) 34890234</t>
  </si>
  <si>
    <t>instituto@cobrazul.com.br</t>
  </si>
  <si>
    <t>www.cobrazul.com.br</t>
  </si>
  <si>
    <t>Completar com data do último ofício enviado à IGP</t>
  </si>
  <si>
    <t>Cristiane de Andrade Buco</t>
  </si>
  <si>
    <t>Instituto Cadastrado em 03/02/2017. Privado - João Nilo de Souza Nobre (Presidente)</t>
  </si>
  <si>
    <t>Instituto/Associação Privada</t>
  </si>
  <si>
    <t>Nova Olinda</t>
  </si>
  <si>
    <t>Fundação Casa Grande Memorial do Homem Kariri</t>
  </si>
  <si>
    <t xml:space="preserve">  Av. Jeremias Pereira, 444 - CEP: 63.165-000. Nova Olinda, Ceará   </t>
  </si>
  <si>
    <t>(88) 3546-1333 / 3521-8133</t>
  </si>
  <si>
    <t xml:space="preserve">imprensafcg@gmail.com;  fundacaocasagrandemhk@gmail.com
</t>
  </si>
  <si>
    <t>http://www.fundacaocasagrande.org.br/principal.php</t>
  </si>
  <si>
    <t>Francisco Hélio de Sousa Filho</t>
  </si>
  <si>
    <t>Luci Danielli Avelino de Sousa e Cristiane Buco</t>
  </si>
  <si>
    <t>ONG</t>
  </si>
  <si>
    <t>expedição do Certificado de Conformidade no dia 09 de dezembro de 2021, válido por 3 anos (cf. 3290035)</t>
  </si>
  <si>
    <t>Instituto de Arqueologia e Patrimônio Cultural do Ceará</t>
  </si>
  <si>
    <t>Instituto Tembetá</t>
  </si>
  <si>
    <t>Rua Gervásio de Castro 302 Benfica. CEP 60420-200</t>
  </si>
  <si>
    <t>(85) 3032-2097</t>
  </si>
  <si>
    <t>contato@tembeta.com.br</t>
  </si>
  <si>
    <t>www.tembetá.com.br</t>
  </si>
  <si>
    <t xml:space="preserve">Cristiane de Andrade Buco </t>
  </si>
  <si>
    <t>Atenderam às solicitações. Possuem plano de evacuação, protocolos.</t>
  </si>
  <si>
    <t>Instituto de Ciências do Mar - LABOMAR</t>
  </si>
  <si>
    <t>Universidade Federal do Ceará (UFC)</t>
  </si>
  <si>
    <t>Av. da Abolição, 3207 – Meireles - CEP 60165-081.</t>
  </si>
  <si>
    <t xml:space="preserve"> 
(85) 3366-7000/ 7001/7002</t>
  </si>
  <si>
    <t xml:space="preserve"> 
labomar@ufc.br</t>
  </si>
  <si>
    <t xml:space="preserve"> 
www.ufc.br</t>
  </si>
  <si>
    <t>Verônica Pontes Viana</t>
  </si>
  <si>
    <t>Não possui espaço de guarda de eacervos (RT).</t>
  </si>
  <si>
    <t>Instituto/universidade pública</t>
  </si>
  <si>
    <t>Parambu</t>
  </si>
  <si>
    <t xml:space="preserve">Museu Arqueológico e Histórico de Parambu - MAHP </t>
  </si>
  <si>
    <t>Prefeitura de Parambu</t>
  </si>
  <si>
    <t>Rua Joaquim Noronha, 19 – Centro
CEP: 63680-000, Parambu/CE</t>
  </si>
  <si>
    <t>(88) 3448-1729</t>
  </si>
  <si>
    <t>secultparambu@hotmail.com</t>
  </si>
  <si>
    <t xml:space="preserve">http://www.parambu.ce.gov.br/index.php/secretarias/cultura-e-turismo; http://belezasdeparambu.arteblog.com.br/770003/Visita-ao-Museu-de-Parambu      </t>
  </si>
  <si>
    <t>Thalison dos Santos</t>
  </si>
  <si>
    <t>Mudamos o nome de Museu da Cidade da Parambu para Museu Arqueológico e Histórico de Parambu - MAHP, em 24/01/2018.</t>
  </si>
  <si>
    <t>Museu público</t>
  </si>
  <si>
    <t>Santana do Cariri</t>
  </si>
  <si>
    <t>Museu de Paleontologia de Santana do Cariri</t>
  </si>
  <si>
    <t>Universidade Regional do Cariri (URCA)</t>
  </si>
  <si>
    <t xml:space="preserve">Rua Dr. José Augusto Araújo, 326, CEP: 63190-000. Santana do Cariri, Ceará.  </t>
  </si>
  <si>
    <t>(88) 3545.1206</t>
  </si>
  <si>
    <t>amfsales@urca.br /museudepaleontologia@gmail.com</t>
  </si>
  <si>
    <t>http://museudepaleontologiaurca.blogspot.com.br</t>
  </si>
  <si>
    <t>Há problemas na estrutura (Infiltração na RT).</t>
  </si>
  <si>
    <t>Solicitação complementações (cf. 3512246); Existe o Núcleo de Arqueologia da URCA. Não confundir com o Centro de Referência que vai ser construído em Missão Velha para abrigar o acervo da Transnordestina. Este ficará em containers provisoriamente, na URCA, em Crato, enquanto constróem esse Centro de referência (vide 0083265 fl 70).</t>
  </si>
  <si>
    <t>01496.000404/2016-15; 01450.008821/2017-13</t>
  </si>
  <si>
    <t>Tauá</t>
  </si>
  <si>
    <t>Museu Regional dos Inhamuns</t>
  </si>
  <si>
    <t>Fundação Bernardo Feitosa</t>
  </si>
  <si>
    <t xml:space="preserve">Praça José Gonçalves de Oliveira, s/n Bairro Luís Antônio - Tauá, Ceará. </t>
  </si>
  <si>
    <t>(88) 3437-2115m</t>
  </si>
  <si>
    <t>fundacaobernardofeitosa1@gmail.com</t>
  </si>
  <si>
    <t>Museu/Fundação Privada</t>
  </si>
  <si>
    <t>Quixadá</t>
  </si>
  <si>
    <t>Núcleo de Arqueologia e Semiótica do Ceará - NARSE</t>
  </si>
  <si>
    <t>Universidade Estadual do Ceará (UECE)</t>
  </si>
  <si>
    <t>Av. Epitácio Pessoa, 254 - Planalto Universitário - Quixadá - 63.900.000</t>
  </si>
  <si>
    <t xml:space="preserve"> (88) 3445-1039 / (88) 3445.1036</t>
  </si>
  <si>
    <t>feclesc@uece.br</t>
  </si>
  <si>
    <t>http://www.uece.br/feclesc</t>
  </si>
  <si>
    <t>Universidade Estadual do Ceará</t>
  </si>
  <si>
    <t xml:space="preserve">Av. Dr. Silas Munguba, 1700, Campus do Itaperi, CEP: 60.714.903. Fortaleza, Ceará. </t>
  </si>
  <si>
    <t>(85) 3101-9956</t>
  </si>
  <si>
    <t xml:space="preserve">assecom@uece.br; edmar.pereira@uece.br </t>
  </si>
  <si>
    <t>http://www.uece.br/uece/</t>
  </si>
  <si>
    <t>Igor Pedroza</t>
  </si>
  <si>
    <t>Completar</t>
  </si>
  <si>
    <t>Inapta pelo Parecer Técnico 1020 (1617350)</t>
  </si>
  <si>
    <t>Instituto de Patrimônio e Guarda Arqueológica-IPGA</t>
  </si>
  <si>
    <t>Rua Pereira Filgueiras 2020, sala 503 CEP: 60.160-194, Aldeota, Fortaleza-CE</t>
  </si>
  <si>
    <t>(85) 99919 1220</t>
  </si>
  <si>
    <t>: contato@ institutoipga.com / evelinefonteles@yahoo.com_x000D_</t>
  </si>
  <si>
    <t>https://institutoipga.com</t>
  </si>
  <si>
    <t>Eveline da Nóbrega Fonteles</t>
  </si>
  <si>
    <t>Brasília</t>
  </si>
  <si>
    <t>Museu de Geociências - Mgeo do Instituto de Geociências (IG)</t>
  </si>
  <si>
    <t>Universidade de Brasília (UNB)</t>
  </si>
  <si>
    <t xml:space="preserve">Instituto de Geociências, Universidade de Brasília Campus Universitário Darcy Ribeiro ICC - Ala Central, Bloco A, Sala AT 276/18 - CEP 70.910-900 - Brasília DF </t>
  </si>
  <si>
    <t>61 3307-2433 / 2435</t>
  </si>
  <si>
    <t>igd@unb.br</t>
  </si>
  <si>
    <t>http://www.igd.unb.br</t>
  </si>
  <si>
    <t>Margareth Souza</t>
  </si>
  <si>
    <t>01551.000313/2016-60</t>
  </si>
  <si>
    <t>Anchieta</t>
  </si>
  <si>
    <t>Casa da Cultura Angelina Lopes Assad</t>
  </si>
  <si>
    <t>Prefeitura Municipal de Anchieta</t>
  </si>
  <si>
    <t xml:space="preserve"> R. Getúlio Vargas, 161 - Centro, Anchieta - ES, CEP: 29230-000</t>
  </si>
  <si>
    <t>Telefone/Fax: (28) 3536-3667, 3536-1756 e 99944-0443</t>
  </si>
  <si>
    <t xml:space="preserve">turismo@anchieta.es.gov.br
</t>
  </si>
  <si>
    <t xml:space="preserve"> https://www.facebook.com/TurismoAnchieta/
</t>
  </si>
  <si>
    <t xml:space="preserve"> Rafael Deminicis</t>
  </si>
  <si>
    <t>acrescentamos</t>
  </si>
  <si>
    <t>Vitória</t>
  </si>
  <si>
    <t>Escola da Ciência, Biologia e História  - ECBH</t>
  </si>
  <si>
    <t xml:space="preserve">Prefeitura Municipal de Vitória </t>
  </si>
  <si>
    <t xml:space="preserve">Rua Avenida Dário Lourenço de Souza, 790, Mário Cypreste (Sambão do Povo). </t>
  </si>
  <si>
    <t>(27) 3233-3556</t>
  </si>
  <si>
    <t>ecienciafisica@gmail.com</t>
  </si>
  <si>
    <t>www.vitoria.es.gov.br/turista/centros-de-ciencia-e-educacao</t>
  </si>
  <si>
    <t>Instituto de Pesquisa Arqueológica e Etnográfica Adam Orssich - IPAE</t>
  </si>
  <si>
    <t>Av. Governador Bley, nº 186, Ed. BEMGE, Sala 708, CEP: 29.010-150, Centro, Vitória-ES</t>
  </si>
  <si>
    <t>(27) 99933-1734</t>
  </si>
  <si>
    <t>contato@ipaearqueologia.org.br</t>
  </si>
  <si>
    <t>www.ipaearqueologia.org.br</t>
  </si>
  <si>
    <t>Cadastramos em 2016. Adicionei "Adam Orssich" no nome pq veio no endosso que a Rita me mostrou</t>
  </si>
  <si>
    <t>Instituto Privado</t>
  </si>
  <si>
    <t>01409.000315/2015-11</t>
  </si>
  <si>
    <t>Linhares</t>
  </si>
  <si>
    <t>Museu de Ciências do Espírito Santo - MUCES</t>
  </si>
  <si>
    <t>Centro de Estudos e Pesquisas Ambientais  e culturais (CEPES)</t>
  </si>
  <si>
    <t xml:space="preserve">Rua João Paulo II, nº2053 Bairro: Interlagos 
CEP: 29.903-580 Linhares/ES 
</t>
  </si>
  <si>
    <t>Infiltração e presença de insetos na área do laboratório. Não existe segurança no local. Não apresenta os requisitos mínimos de conservação. Acervo foi retirado devido denúncia ao MPF.</t>
  </si>
  <si>
    <t>As peças foram transferidas devido a um inquérito</t>
  </si>
  <si>
    <t>Museu/Associação Privada</t>
  </si>
  <si>
    <t>01409.000140/2013-81</t>
  </si>
  <si>
    <t>Instituto de Pesquisa e Desenvolvimento Socioambiental – ECOS</t>
  </si>
  <si>
    <t>CTA - Meio Ambiente</t>
  </si>
  <si>
    <t>Av. Saturnino Rangel Mauro, 283 Pontal de Camburi - CEP: 29062-030, Vitória/ES</t>
  </si>
  <si>
    <t>(27) 3345 4220</t>
  </si>
  <si>
    <t>Rafael Deminicis</t>
  </si>
  <si>
    <t>A RT possui aproximadamente 9m². Não há espaço dentro da RT para recebimento de novos acervos.</t>
  </si>
  <si>
    <t>Conforme o Formulário de fiscalização (0424223) o edifício possui laudo do Corpo de Bombeiros.</t>
  </si>
  <si>
    <t>Serra</t>
  </si>
  <si>
    <t>Museu Histórico da Serra</t>
  </si>
  <si>
    <t>Prefeitura Municipal da Serra</t>
  </si>
  <si>
    <t xml:space="preserve">Avenida Cassiano Castelo, 22, Centro. Serra. Cep: 29177-010 </t>
  </si>
  <si>
    <t>(27) 3251-6636</t>
  </si>
  <si>
    <t>museughistorico@serra.es.gov.br</t>
  </si>
  <si>
    <t>A instituição foi fiscalizada em 20/06/16, 16/02/2017 e 10/05/2018 pela SE/IPHAN/ES.</t>
  </si>
  <si>
    <t>São Mateus</t>
  </si>
  <si>
    <t>Museu Municipal da História de São Mateus</t>
  </si>
  <si>
    <t>Prefeitura Municipal de São Mateus</t>
  </si>
  <si>
    <t xml:space="preserve">Praça Municipal,s/n,Centro. São Mateus,ES. Cep: 29930-210; Fone:  (27) 3767-1020 (Secretaria de Cultura)  </t>
  </si>
  <si>
    <t>3767-9726/9988-1727; Fax: (27) 3763-2812</t>
  </si>
  <si>
    <t>museucultura@saomateus.es.gov.br; cultura@saomateus.es.gov.br;maria2008helena@hotmail.com</t>
  </si>
  <si>
    <t>www.saomateus.es.gov.br</t>
  </si>
  <si>
    <t>01/04/2019 e 10/01/2022</t>
  </si>
  <si>
    <t>Rafael Deminicis e Bruno Barreto</t>
  </si>
  <si>
    <t>Inapto</t>
  </si>
  <si>
    <t xml:space="preserve">manutenção de ar-condicionado, acondicionamento e mobiliário, Medidores, inventário, laudo, protocolos, manutenção de fechaduras, infiltrações; controle de pragas, organização da RT e equipe </t>
  </si>
  <si>
    <t>Porangatu</t>
  </si>
  <si>
    <t>Museu Municipal Ângelo Rosa de Moura de Porangatu</t>
  </si>
  <si>
    <t xml:space="preserve"> Prefeitura Municipal de Porangatu</t>
  </si>
  <si>
    <t xml:space="preserve">Avenida Tiradentes, s/n, Esquina com a Rua Pedro Ludovico, s/n - Próximo a Praça da Matriz Velha, Nossa Senhora da Piedade. Porangatu. Cep: 76550-000; </t>
  </si>
  <si>
    <t>(62) 3362-5095 / 5063/ 5065 / 5042</t>
  </si>
  <si>
    <t>secretariadeculturaopgtu@hotmail.com</t>
  </si>
  <si>
    <t>Célia Correa Ferro – Diretora de Cultura</t>
  </si>
  <si>
    <t>Dado não coletado. Antes da OS 02/2016</t>
  </si>
  <si>
    <t>Não possui estrutura para acondicionar acervos e a RT está com problemas de inflitração.</t>
  </si>
  <si>
    <t>Sim. O secretário de cultura respondeu dizendo que está providenciando a reforma do telhado. As demais solicitações serão encaminhadas depois</t>
  </si>
  <si>
    <t>Musei o nome conforme decreto de criação do museu</t>
  </si>
  <si>
    <t>01516.001901/2014-85</t>
  </si>
  <si>
    <t>Goiânia</t>
  </si>
  <si>
    <t>Museu Goiano Zoroastro Artiaga</t>
  </si>
  <si>
    <t>Governo do Estado de Goiás</t>
  </si>
  <si>
    <t xml:space="preserve">Praça Cívica nº 13,  Centro 74003-010  </t>
  </si>
  <si>
    <t>613201-4675</t>
  </si>
  <si>
    <t>museuzoroastroartiaga@agepel.go.gov.br</t>
  </si>
  <si>
    <t>www.agepel.go.gov.br</t>
  </si>
  <si>
    <t>Francilene Rocha e Héllen Carvalho</t>
  </si>
  <si>
    <t>Sim, ok em 2019</t>
  </si>
  <si>
    <t xml:space="preserve">Conforme relato da última vistoria, o museu encontra-se fechado e sem condições de fornecer novos endossos, motivo pelo qual recomenda-se a sua inaptidão. </t>
  </si>
  <si>
    <t>Ofício SE-GO (1576469) em 31/10/2019 solicita Laudo do Corpo de Bombeiros. Segundo Formulário fiscalização (1661881) em 13/11/2019 não possui Laudo. Há um protocolo (1662034) apresentado pela IGP de solicitação junto ao Corpo de Bombeiro.</t>
  </si>
  <si>
    <t>01516.001834/2014-07</t>
  </si>
  <si>
    <t>Instituto Goiano de Pré-História e Antropologia - IGPA</t>
  </si>
  <si>
    <t>Pontifícia Universidade Católica de Goiás (PUC/GO)</t>
  </si>
  <si>
    <t xml:space="preserve"> Av. Universitária n.1069, St. Universitário
CEP 74605-160 </t>
  </si>
  <si>
    <t>(62) 3946-1654; Fax: 62-3946-1165;</t>
  </si>
  <si>
    <t>igpa@pucgoias.edu.br</t>
  </si>
  <si>
    <t>http://sites.pucgoias.edu.br/pesquisa/igpa/</t>
  </si>
  <si>
    <t xml:space="preserve"> 16/11/2017</t>
  </si>
  <si>
    <t>Héllen Batista Carvalho e Rute de Lima Pontim</t>
  </si>
  <si>
    <t xml:space="preserve">O IGPA propriamente não possui estrutura para acondicionar novos acervos. A RT localiza-se em área insalubre e imprópria. Todavia, o Instituto Trópico Subúmido (ITS) passou a fazer parte do IGPA (ver processo n 01516.000648/2016-12) e é para lá que têm ido os acervos. O endereço do ITS é Campus II Avenida Bela Vista, Km 02 - Jardim Olímpico Goiânia - Goiás - Brasil.  (62) 3946 1711. E-mail: its@pucgoias.edu.br. </t>
  </si>
  <si>
    <t>Instituto/universidade particular</t>
  </si>
  <si>
    <t xml:space="preserve">Laboratório de Arqueologia do Museu Antropológico </t>
  </si>
  <si>
    <t>Universidade Federal de Goiás (UFG)</t>
  </si>
  <si>
    <t xml:space="preserve">Endereço: Avenida Universitária, 1166, Setor Universitário, Goiânia. Cep: 74605-010; </t>
  </si>
  <si>
    <t xml:space="preserve">
64 3632-4049; (62) 3209-6010 / 3209-6011, Fax:  (62) 3209-6360</t>
  </si>
  <si>
    <t>museu@museu.ufg.br</t>
  </si>
  <si>
    <t xml:space="preserve">www.museu.ufg.br </t>
  </si>
  <si>
    <t>Gênio Eurípedes Cabral de Assis – Secretario de Cultura de jatai</t>
  </si>
  <si>
    <t>Francilene Rocha</t>
  </si>
  <si>
    <t>LABARQ???</t>
  </si>
  <si>
    <t>01516.001131/2016-32</t>
  </si>
  <si>
    <t>Jataí</t>
  </si>
  <si>
    <t>Museu Histórico de Jataí "Francisco Honório de Campos"</t>
  </si>
  <si>
    <t>Prefeitura de Jataí</t>
  </si>
  <si>
    <t>Rua José Manoel Vilela, 286, Centro, Jataí. Cep: 75800-008</t>
  </si>
  <si>
    <t>(64) 3632-4049</t>
  </si>
  <si>
    <t>museuhistoricojatai@gmail.com</t>
  </si>
  <si>
    <t>www.jatai.go.gov.br/index.php?link=onde_visitar/museuhistorico.htm&amp;h=1500</t>
  </si>
  <si>
    <t>Francilene Nogueira de Lyra Rocha e Héllen Batista Carvalho</t>
  </si>
  <si>
    <t>Alterado status "apta ... peq. volumes" (cf. 2462136)</t>
  </si>
  <si>
    <t xml:space="preserve"> Cidade de Goiás</t>
  </si>
  <si>
    <t>Núcleo de Arqueologia da Universidade Estadual de Goiás (NARQ)</t>
  </si>
  <si>
    <t>Universidade Estadual de Goiás (UEG)</t>
  </si>
  <si>
    <t xml:space="preserve">Praça Santos Dumont n° 17, Bairro João Francisco, cidade de Goiás. CEP 76600-000 </t>
  </si>
  <si>
    <t>Gislaine Valério de Lima Tedesco – Coordenadora</t>
  </si>
  <si>
    <t>Héllen Batista Carvalho e Aline Amaral Di Salvo</t>
  </si>
  <si>
    <t>Alterações em 16/06/2021 (cf. Ofício 1034, 2718349), nome da IGP (anterior: "Núcleo de Arqueologia, Centro de Pesquisa e Documentação em História e Arqueologia") e contato; consta solicitação de laudo (Ofício 54, 2407366)</t>
  </si>
  <si>
    <t>Cf. Parecer Técnico 42 (0194546)</t>
  </si>
  <si>
    <t>Em estudo, sem número de processo (cf. 2407366)</t>
  </si>
  <si>
    <t>Centro Cultural Jesco Puttkamer - Instituto Goiano de Pré-História e Antropologia (IGPA)</t>
  </si>
  <si>
    <t>Av. T-3, 1732 - Quadra 171 - Lotes 37-39 - Setor Bueno, Goiânia - GO, CEP: 74210-240</t>
  </si>
  <si>
    <t>(62) 3251-0721 - (62) 3251-0721 / (62) 3946-1221</t>
  </si>
  <si>
    <t>museujesco.pucgoias@gmail.com / centroculturalucg@hotmail.com</t>
  </si>
  <si>
    <t>em implementação</t>
  </si>
  <si>
    <t>São Luís</t>
  </si>
  <si>
    <t>Centro de Pesquisa de História Natural e Arqueologia do Maranhão</t>
  </si>
  <si>
    <t>Governo do Estado do Maranhão</t>
  </si>
  <si>
    <t>Rua 28 de Julho (Rua do Giz), nº 59 – Praia Grande | CEP: 65.010-680</t>
  </si>
  <si>
    <t>62 3936-2162</t>
  </si>
  <si>
    <t>Mariana Zanchetta Otaviano</t>
  </si>
  <si>
    <t>Diversas complementações em urgência e outras para prazo: 29/07/2022 (cf. 3412489)</t>
  </si>
  <si>
    <t>centro de arqueologia/estado</t>
  </si>
  <si>
    <t>Fundação Municipal do Patrimônio Histórico - FUMPH</t>
  </si>
  <si>
    <t>Prefeitura de São Luis</t>
  </si>
  <si>
    <t>Rua do Sol nº 660 - Centro - CEP: 65020-590.</t>
  </si>
  <si>
    <t>62 9 8413-1867</t>
  </si>
  <si>
    <t>as atividades desenvolvidas são exclusivamente administrativas e burocráticas. não possui laboratório, reserva técnica e acervo arqueológico, também não há corpo técnico  especializado.</t>
  </si>
  <si>
    <t>Imperatriz</t>
  </si>
  <si>
    <t>Centro de Pesquisa em Arqueologia e História "Timbira"</t>
  </si>
  <si>
    <t>Universidade Estadual da Região Tocantina do Maranhão (UEMA SUL)</t>
  </si>
  <si>
    <t xml:space="preserve">R. Godofredo Viana, nº 1300 – Bairro Centro 
CEP: 65900-100 - Imperatriz/MA
</t>
  </si>
  <si>
    <t>Maristane de Sousa Rosa Sauimbo - Núcleo de Estudos Africanos e Indígenas - NEAI</t>
  </si>
  <si>
    <t>Ana Elisa da Silva Martinho, Sara Batista Santana</t>
  </si>
  <si>
    <r>
      <t xml:space="preserve">CADASTRAMOS EM 2016     A instituição assumiu a identidade jurídica de </t>
    </r>
    <r>
      <rPr>
        <b/>
        <sz val="8"/>
        <rFont val="Arial"/>
        <family val="2"/>
      </rPr>
      <t>Universidade Estadual da Região Tocantina do Maranhão - UEMA SUL</t>
    </r>
    <r>
      <rPr>
        <sz val="8"/>
        <rFont val="Arial"/>
        <family val="2"/>
      </rPr>
      <t>. Informação encaminhada em abril de 2017.</t>
    </r>
  </si>
  <si>
    <t>Segundo o Formulário (0011174) 18/01/2016 a IGP "ainda não conta com sistema de detecção de incêndios, tão pouco câmeras de vigilância, porém os responsáveis pelo edifício demostraram interesse na rápida instalação desses equipamento." A IGP está no Plano de fiscalização 2020.</t>
  </si>
  <si>
    <t>01450.008379/2016-36</t>
  </si>
  <si>
    <t>Reserva Técnica da Universidade Federal do Maranhão</t>
  </si>
  <si>
    <t>Universidade Federal do Maranhão (UFMA)</t>
  </si>
  <si>
    <t>Representação Institucional - Gabinete da Reitoria da UFMA. Av. dos Portugueses, 1966, Bacanga, São Luís, Maranhão</t>
  </si>
  <si>
    <t>(98) 98400 4229</t>
  </si>
  <si>
    <t>arkley.bandeira@ufma.br</t>
  </si>
  <si>
    <t>Prof. Arkley Marques Bandeira</t>
  </si>
  <si>
    <t>Sara Batista Santana</t>
  </si>
  <si>
    <t>Anterioremente denominada "Laboratório de Arqueologia - LARQ" alterações ainda de endereço e contato (cf. 2303478 - antigos: Endereço "Prédio da pós-graduação em Ciências Humanas e Sociais da UFMA. Av. dos Portugueses, 1966. Bacanga, São Luís, Maranhão." e Contato "Sr. Alexandre Guida Navarro - Prédio de Pós-Graduação em Ciências Humanas e Sociais da UFMA") //Recomendações: medidores umidade e poluição; solucionar infiltração; realizar atividade museológica; plano de evacuação</t>
  </si>
  <si>
    <t>Parecer solicitou Laudo do Corpo de Bombeiros prazo 12 meses (deverá ser entregue até 08/04/2021</t>
  </si>
  <si>
    <t>01450.011180/2015-12; 01494.000038/2016-14 e 01494.000513/2019-97</t>
  </si>
  <si>
    <t>Instituto do Ecomuseu Sítio do Físico</t>
  </si>
  <si>
    <t>Instituto do Ecomuseu Sítio do Físico (IESF)</t>
  </si>
  <si>
    <t>sitiodofisico@gmail.com</t>
  </si>
  <si>
    <t>Problemas diversos com segurança e condições do acervo</t>
  </si>
  <si>
    <t>"Inapta" - cf. 2405311</t>
  </si>
  <si>
    <t>Museu privado</t>
  </si>
  <si>
    <t>Caxias</t>
  </si>
  <si>
    <t>Memorial da Balaiada</t>
  </si>
  <si>
    <t>Departamento do Patrimônio Histórico e Artístico do Maranhão</t>
  </si>
  <si>
    <t>Av. General Sampaio, 297-339 - Cangalheiro, Caxias - MA, 65604-010</t>
  </si>
  <si>
    <t>Inapta e várias recomendações</t>
  </si>
  <si>
    <t>Instituição sem condições adequadas de conservação das peças que possu; necessita diversos ajustes</t>
  </si>
  <si>
    <t>pablo do Iphan me ligou dizendo que ela nã tem interesse,pois só quer ficar com o acervo da balaiada que já está lá. Acrescentei o nome do memorial. Temos que colocar sem interesse em endossar.</t>
  </si>
  <si>
    <t>Memorial/Associação Privada</t>
  </si>
  <si>
    <t>Patos de Minas</t>
  </si>
  <si>
    <t>Casa de Olegário Maciel - Museu da Cidade de Pato de Minas</t>
  </si>
  <si>
    <t>Governo do Estado de Minas Gerais</t>
  </si>
  <si>
    <t>Leme do Prado</t>
  </si>
  <si>
    <t>Centro de Referência de Porto Coris</t>
  </si>
  <si>
    <t>Companhia Energética de Minas Gerais S.A. (CEMIG)</t>
  </si>
  <si>
    <t>0800 721 0116</t>
  </si>
  <si>
    <t>http://www.cemig.com.br/pt-br/A_Cemig_e_o_Futuro/sustentabilidade/nossos_programas/ambientais/Irape/Paginas/preservacao_cultural.aspx</t>
  </si>
  <si>
    <t>Centro/Estado</t>
  </si>
  <si>
    <t>Viçosa</t>
  </si>
  <si>
    <t>Departamento de Solos</t>
  </si>
  <si>
    <t>Universidade Federal de Viçosa (UFV)</t>
  </si>
  <si>
    <t>departamento/universidade pública</t>
  </si>
  <si>
    <t>Arcos</t>
  </si>
  <si>
    <t>Estação Ecológica de Corumbá</t>
  </si>
  <si>
    <t>Instituto Estadual de Florestas de Minas Gerais (IEF)</t>
  </si>
  <si>
    <t>Km 74,5 da MG 170 (margem direita), à 9,5 Km de Arcos</t>
  </si>
  <si>
    <t>(37) 3351-5487</t>
  </si>
  <si>
    <t>yustane.lopes@meioambiente.mg.gov.br</t>
  </si>
  <si>
    <t xml:space="preserve">http://www.ief.mg.gov.br/noticias/1/1786-estacao-ecologica-de-corumba-empossa-1d-conselho-consultivo   </t>
  </si>
  <si>
    <t>Igor Morais Mariano Rodrigues</t>
  </si>
  <si>
    <t>A instituição não possui laboratório de pesquisa, nem reserva técnica;</t>
  </si>
  <si>
    <t>Instituto Estadual</t>
  </si>
  <si>
    <t>Patrocínio</t>
  </si>
  <si>
    <t>Fundação Casa da Cultura de Patrocínio “Dr. Odair de Oliveira”</t>
  </si>
  <si>
    <t>Prefeitura de Patrocínio</t>
  </si>
  <si>
    <t>http://www.patrocinio.mg.gov.br/index.php?option=com_content&amp;view=article&amp;id=49&amp;Itemid=56</t>
  </si>
  <si>
    <t>Mariana</t>
  </si>
  <si>
    <t>Museu da Música de Mariana - Instituto de Ciências Humanas</t>
  </si>
  <si>
    <t>Universidade Federal de Ouro Preto (UFOP)</t>
  </si>
  <si>
    <t>Rua do Seminário, s/n - Centro - CEP: 35420-000. Mariana, Minas Gerais.</t>
  </si>
  <si>
    <t>(31) 3559-1189</t>
  </si>
  <si>
    <t>ichs@ichs.ufop.br</t>
  </si>
  <si>
    <t>http://www.ichs.ufop.br/ichs</t>
  </si>
  <si>
    <t>Ádila Borges Figueira Cerqueira</t>
  </si>
  <si>
    <t>Não informado</t>
  </si>
  <si>
    <t>Solicita complementações</t>
  </si>
  <si>
    <t>Diversas solicitções de complementação (cf. 2412422)</t>
  </si>
  <si>
    <t>Solicitado em 18/02/2021 (cf. 2412422)</t>
  </si>
  <si>
    <t>01514.001598/2019-45</t>
  </si>
  <si>
    <t>Lagoa Santa</t>
  </si>
  <si>
    <t>Centro de Arqueologia Annette Laming Emperaire - CAALE</t>
  </si>
  <si>
    <t>Prefeitura de Lagoa Santa</t>
  </si>
  <si>
    <t>Avenida Acadêmico Nilo Figueiredo, n°62 - Centro - Lagoa Santa/MG</t>
  </si>
  <si>
    <t>(31) 3681-8753</t>
  </si>
  <si>
    <t xml:space="preserve"> 10/06/2016</t>
  </si>
  <si>
    <t>Ana Carolina Montalvão e Ana Paula Leal - Igor Morais Mariano Rpdrigues</t>
  </si>
  <si>
    <t>centro de arqueologia/prefeitura</t>
  </si>
  <si>
    <t>01514.005688/2017-43; 01450.010950/2015-00</t>
  </si>
  <si>
    <t>Arceburgo</t>
  </si>
  <si>
    <t xml:space="preserve">Instituto Histórico e Cultural de Arceburgo </t>
  </si>
  <si>
    <t>Prefeitura Municipal de Arcerburgo</t>
  </si>
  <si>
    <t>Rua Coronel Cândido Souza Dias, 990, CEP: 37820-000 – Arceburgo/MG</t>
  </si>
  <si>
    <t>(35) 3556-2156</t>
  </si>
  <si>
    <t xml:space="preserve">ihcaarceburgo@yahoo.com.br </t>
  </si>
  <si>
    <t>Sarah Hissa</t>
  </si>
  <si>
    <t>Não possui estrutura e RT para acondicionamento de acervos arqueológicos. O acervo que existe nesta instituição provêm de doações.</t>
  </si>
  <si>
    <t>Sim.</t>
  </si>
  <si>
    <t>01514.004347/2016-70</t>
  </si>
  <si>
    <t>Diamantina</t>
  </si>
  <si>
    <t xml:space="preserve">Laboratório de Arqueologia e Estudo da Paisagem </t>
  </si>
  <si>
    <t>Universidade Federal dos Vales do Jequitinhonha e Mucuri (UFVJM)</t>
  </si>
  <si>
    <t xml:space="preserve"> Rodovia MGT 367, Km 583, n°5000, Alto da Jacuba, Diamantina, MG, Brasil. CEP:
39.100-000.  </t>
  </si>
  <si>
    <t>Fone: (38) 99979-6466 / (38) 3532-6047</t>
  </si>
  <si>
    <t>marcelofagundes.arqueologia@gmail.com /  marcelo.
fagundes@ufvjm.edu.br</t>
  </si>
  <si>
    <t>Mudei o endereço pq recebemos um ofício do responsável atualizando o endereço</t>
  </si>
  <si>
    <t>01514.003562/2016-53</t>
  </si>
  <si>
    <t>Uberlândia</t>
  </si>
  <si>
    <t xml:space="preserve">Museu do Índio </t>
  </si>
  <si>
    <t>Universidade Federal de Uberlândia (UFU)</t>
  </si>
  <si>
    <t>Rua Vitalino Resende do Carmo, 116, Santa Maria, Uberlândia/MG</t>
  </si>
  <si>
    <t>(34) 3236-3707 / 3224-3524</t>
  </si>
  <si>
    <t>musindio@ufu.br / lidiamm@uol.com.br</t>
  </si>
  <si>
    <t>Sarah Hissa e Reginaldo Barcelos</t>
  </si>
  <si>
    <t xml:space="preserve">Não possui Laboratório.
Não há espaço na RT para recebimento de novos acervos.
</t>
  </si>
  <si>
    <t>01514.003133/2016-86</t>
  </si>
  <si>
    <t>Belo Horizonte</t>
  </si>
  <si>
    <t>Laboratório de Arqueologia do Departamento de Antropologia e Arqueologia da Faculdade de Filosofia e Ciências Humanas (Fafich)</t>
  </si>
  <si>
    <t>Universidade Federal de Minas Gerais (UFMG)</t>
  </si>
  <si>
    <t>Avenida Antônio Carlos, 6627 - Pampulha, Belo Horizonte - MG, 31270-901.</t>
  </si>
  <si>
    <t>Fone: (31) 3409-5050</t>
  </si>
  <si>
    <t>cgradant@fafich.ufmg.br/colgrad.ufmg.br/antropologia</t>
  </si>
  <si>
    <t>Maria Raquel Neto Silva</t>
  </si>
  <si>
    <t>Tava como Fiscalizada, em análise     Esse laboratório é coordenado pelo professor Luís Cláudio Symanski.</t>
  </si>
  <si>
    <t>laboratório de arqueologia, universidade pública</t>
  </si>
  <si>
    <t>Ituiutaba</t>
  </si>
  <si>
    <t>Museu Antropológico de Ituiutaba (MUSAI)</t>
  </si>
  <si>
    <t>Fundação Cultural de Ituiutaba</t>
  </si>
  <si>
    <t>Pains</t>
  </si>
  <si>
    <t>Museu Arqueológico do Carste do Alto São Francisco - MAC</t>
  </si>
  <si>
    <t>Prefeitura Municipal de Pains</t>
  </si>
  <si>
    <t>Rodovia MG-439, nº 1000, Centro. CEP 35.582-000</t>
  </si>
  <si>
    <t>(37) 3323-5110</t>
  </si>
  <si>
    <t>Nova Ponte</t>
  </si>
  <si>
    <t>Museu Arqueológico Nova Ponte</t>
  </si>
  <si>
    <t>Prefeitura Municipal de Nova Ponte</t>
  </si>
  <si>
    <t>Lavras</t>
  </si>
  <si>
    <t>Museu Bi Moreira</t>
  </si>
  <si>
    <t>Universidade Federal de Lavras (UFLA)</t>
  </si>
  <si>
    <t>Juiz de Fora</t>
  </si>
  <si>
    <t xml:space="preserve">Museu de Arqueologia e Etnologia Americana </t>
  </si>
  <si>
    <t>Universidade Federal de Juiz de Fora (UFJF)</t>
  </si>
  <si>
    <t>Endereço: Rua José Lourenço Kelmer, S/n - Martelos, Juiz de Fora - MG, CEP: 36036-330</t>
  </si>
  <si>
    <t>(32) 2102-3911</t>
  </si>
  <si>
    <t>Perdizes</t>
  </si>
  <si>
    <t>Prefeitura Municipal de Perdizes</t>
  </si>
  <si>
    <t>Rua  Antônio Luciano Barbosa, s/n - Centro, Perdizes/MG</t>
  </si>
  <si>
    <t>(34) 3663-1341</t>
  </si>
  <si>
    <t>linda.cult@hotmail.com  / alvesma@usp.br</t>
  </si>
  <si>
    <t xml:space="preserve"> A Reserva Técnica caracteriza-se como mero depósito de peças, sem padrão de RT. Não há espaço para recebimento de novos acervos.</t>
  </si>
  <si>
    <t>01514.003132/2016-31</t>
  </si>
  <si>
    <t>Ouro Preto</t>
  </si>
  <si>
    <t>Museu de Ciência e Técnica da Escola de Minas</t>
  </si>
  <si>
    <t>Museu de Ciência e Técnica da Escola de Minas - Universidade Federal de Ouro Preto
Rua Henrique Goerceix, 20 - Centro, Ouro Preto - MG, 35400-000</t>
  </si>
  <si>
    <t>museu.em@ufop.edu.br</t>
  </si>
  <si>
    <t>Prof. Dr. Hernani Mota de Lima, Diretor</t>
  </si>
  <si>
    <t>Adila Borges Figueira Cerqueira</t>
  </si>
  <si>
    <t>Diversas solicitções de complementação (cf. 2404634)</t>
  </si>
  <si>
    <t>Solicitado em 17/02/2021 (cf. 2404634)</t>
  </si>
  <si>
    <t xml:space="preserve">Museu de Ciências Naturais </t>
  </si>
  <si>
    <t>Pontifícia Universidade Católica de Minas Gerais (PUC/MG)</t>
  </si>
  <si>
    <t xml:space="preserve"> R. Dom José Gaspar, 290 - Coração Eucarístico, Belo Horizonte - MG, CEP: 30535-901</t>
  </si>
  <si>
    <t>Ana Paula Leal e Ana Carolina Montalvão</t>
  </si>
  <si>
    <t>museu/universidade privada</t>
  </si>
  <si>
    <t>01450.010947/2015-88</t>
  </si>
  <si>
    <t>Museu de História Natural e Jardim Botânico - MHNJB</t>
  </si>
  <si>
    <t>Rua Gustavo da Silveira, 1035 - Santa Inês - Belo Horizonte/MG, CEP: 31080-010</t>
  </si>
  <si>
    <t>Fone: (31) 3409-7615/7616</t>
  </si>
  <si>
    <t>smuseo@mhnjb.ufmg.br</t>
  </si>
  <si>
    <t>Iphan-MG disse que  tudo vai para o setor de arqueologia do MHNJB. Comunicado pelo memorando 610/16 GAB/MG. O diretor do MHNJB informou que os endossos sairão somente em nome do MHNJB. Por isso não iremos mais excluir o MHNJB e sim o Setor de Arqueologia (12/07/2017)</t>
  </si>
  <si>
    <t>01450.011192/2016-10</t>
  </si>
  <si>
    <t>Museu do Diamante</t>
  </si>
  <si>
    <t>Instituto Brasileiro de Museus (Ibram)</t>
  </si>
  <si>
    <t>Sede fechada: Rua Direita, 14 – Centro – CEP: 39100-000 – Diamantina/MG
Sede provisória: Praça Lobo de Mesquita, 266 – Centro – CEP: 39.100-000 – Diamantina/MG (Casa da Chica da Silva)</t>
  </si>
  <si>
    <t>(61) 3521-4180/3521-4349</t>
  </si>
  <si>
    <t>museudodiamante@museus.gov.br</t>
  </si>
  <si>
    <t>https://museudodiamante.museus.gov.br/</t>
  </si>
  <si>
    <t>IBRAM</t>
  </si>
  <si>
    <t>Araxá</t>
  </si>
  <si>
    <t>Museu Histórico de Araxá Dona Beja</t>
  </si>
  <si>
    <t>Prefeitura Municipal de Araxá</t>
  </si>
  <si>
    <t>Montes Claros</t>
  </si>
  <si>
    <t>Museu Regional do Norte de Minas</t>
  </si>
  <si>
    <t>Universidade Estadual de Montes Claros (Unimontes)</t>
  </si>
  <si>
    <t>Secretaria Municipal de Cultura e Patrimônio</t>
  </si>
  <si>
    <t>Prefeitura Municipal de Ouro Preto</t>
  </si>
  <si>
    <t>Corumbá</t>
  </si>
  <si>
    <t>Laboratório de Arqueologia do Pantanal (LAPan)</t>
  </si>
  <si>
    <t>Universidade Federal do Mato Grosso do Sul (UFMS)</t>
  </si>
  <si>
    <t>Rua Domingos Sahib, 99, Centro. Corumbá, MS- CEP: 79300-130</t>
  </si>
  <si>
    <t>(67) 3234-6841</t>
  </si>
  <si>
    <t>23/02/2016</t>
  </si>
  <si>
    <t>Zafenathy de Paiva</t>
  </si>
  <si>
    <t xml:space="preserve">Antiga CEUC. Segundo Zafenathy, não fornecem mais endosso (salvas exceções quando se tratam de pesquisas acadêmicas). </t>
  </si>
  <si>
    <t>Dourados</t>
  </si>
  <si>
    <t>Laboratório de Arqueologia, Etnologia e História Indígena</t>
  </si>
  <si>
    <t>Universidade Federal da Grande Dourados (UFGD)</t>
  </si>
  <si>
    <t>Rodovia Dourados-Itanhum, KM 12. Caixa Postal 315, CEP: 79804-970/ Campus da UFGD</t>
  </si>
  <si>
    <t>(67) 3410-2307</t>
  </si>
  <si>
    <t>Zafenathy Carvalho de Paiva</t>
  </si>
  <si>
    <t>Possui laudo. Conforme Formulário de Fiscalização (0526084) em 20/11/2015.</t>
  </si>
  <si>
    <t>01401.000179/2016-11</t>
  </si>
  <si>
    <t>Campo Grande</t>
  </si>
  <si>
    <t>Laboratório de Pesquisas Arqueológicas, Museu de Arqueologia (LAP/MuArq)</t>
  </si>
  <si>
    <t xml:space="preserve">Av. Fernando Corrêa da Costa, 859 – 1º andar 
CEP: 79004-311, Campo Grande/MS
</t>
  </si>
  <si>
    <t>(67) 3301-5751</t>
  </si>
  <si>
    <t>www.muarq.sites.ufms.br</t>
  </si>
  <si>
    <t>Informações sobre Plano de Engenharia Anti-incêndio e indicação de que o museu tem reserva técnica funcionando em novo endereço e que o museu será trasnferido futuramente (até 2022) para este novo endereço - endereço: Estádio Morenão (cf. 2513133)</t>
  </si>
  <si>
    <t> 01450.004613/2018-18; 01401.000183/2016-89</t>
  </si>
  <si>
    <t>Museu das Culturas Dom Bosco</t>
  </si>
  <si>
    <t>Universidade Católica Dom Bosco</t>
  </si>
  <si>
    <t>Av. Afonso Pena, 7000 - Cidade Jardim, Campo Grande - MS, 79031-010</t>
  </si>
  <si>
    <t>(67) 3326-9788</t>
  </si>
  <si>
    <t>Manoel de Lima</t>
  </si>
  <si>
    <t xml:space="preserve">Segundo Zafenathy, não fornecem mais endosso (salvas exceções quando se tratam de pesquisas acadêmicas). </t>
  </si>
  <si>
    <t>Museu de História do Pantanal (MUHPAN)</t>
  </si>
  <si>
    <t>Fundação Barbosa Rodrigues</t>
  </si>
  <si>
    <t>Rua Manoel Cavassa, 275 - Centro, Corumbá - MS, 79301-120</t>
  </si>
  <si>
    <t>(67) 3232-0303</t>
  </si>
  <si>
    <t xml:space="preserve">Segundo o Zafenathy, continua endossando pesquisas no âmbito do licenciamento ambiental. </t>
  </si>
  <si>
    <t>Cuiabá</t>
  </si>
  <si>
    <t>Instituto Homem Brasileiro</t>
  </si>
  <si>
    <t>Rua dos Coqueiros n. 19, Jardim das  Palmeiras, Cep. 78080-160</t>
  </si>
  <si>
    <t>(65) 3664-2407</t>
  </si>
  <si>
    <t>Ana Joaquina da Cruz Oliveira e Francisco Forte Stuchi</t>
  </si>
  <si>
    <t>Solicitação de complementações</t>
  </si>
  <si>
    <t>Diversas solicitções de complementação, inclusive laudo; Tornada "apta" em 08/09/2021 (cf. 2947671);</t>
  </si>
  <si>
    <t>cf. 2521511</t>
  </si>
  <si>
    <t>Alta Floresta</t>
  </si>
  <si>
    <t>Universidade do Estado de Mato Grosso (UNEMAT)</t>
  </si>
  <si>
    <t>Avenida Ariosto da Riva, 3075, Centro. CEP: 78580-970– Alta Floresta/MT</t>
  </si>
  <si>
    <t>(66) 3521-9555</t>
  </si>
  <si>
    <t>museudealtafloresta@gmail.com</t>
  </si>
  <si>
    <t>Francini Medeiros e Francisco Forte Stuchi</t>
  </si>
  <si>
    <t>A RT possui espaço, porém a instituição deve receber o acervo de três empreendimento, sendo um de grande porte (UHE Colíder), portanto, foi considerada como inapta. . Tornou-se apto a receber pequenos volumes de acervos em junho/2017. Esta sendo verificado com o empreendedor da UHE Colíder (COPEL) a ampliação da RT</t>
  </si>
  <si>
    <t>Of 2620819, solicita laudo e info sobre proj de climatização.</t>
  </si>
  <si>
    <t xml:space="preserve">Solicitação de laudo de bombeiros indicado no 2620819 para SE </t>
  </si>
  <si>
    <t>01450.008735/2016-11</t>
  </si>
  <si>
    <t>Várzea Grande</t>
  </si>
  <si>
    <t>Laboratório de Geologia, Paleontologia e Arqueologia</t>
  </si>
  <si>
    <t>Centro Universitário Várzea Grande (Univag)</t>
  </si>
  <si>
    <t>laboratório de aruqeologia-universidade privada</t>
  </si>
  <si>
    <t xml:space="preserve"> Museu Rondon de Etnologia e arqueologia (Musear)</t>
  </si>
  <si>
    <t>Universidade Federal de Mato Grosso (UFMT)</t>
  </si>
  <si>
    <t>Av. Fernando Corrêa da Costa, nº 2367 -Bairro Boa Esperança. Cuiabá -MT -78060-900</t>
  </si>
  <si>
    <t xml:space="preserve">
(65) 3615-8489 (Supervisão); 3313-7387 (Museologia); 3313-7386 (Secretaria)</t>
  </si>
  <si>
    <t>delgadopaulo01@yahoo.com.br museurondonufmt@gmail.com</t>
  </si>
  <si>
    <t>Paulo Sergio Delgado</t>
  </si>
  <si>
    <t>Francisco Forte Stuchi</t>
  </si>
  <si>
    <t>2708526 faz diversas solicitações, última alteração em 15/06/2021 diversas aterações, inclusive tornada "apta" sme condicionantes; mudei o nome , antes tava "Laboratório de Pesquisas Arqueológicas", segundo informações do F. Stuchi</t>
  </si>
  <si>
    <t>Aprovação do processo de segurança contra incêndio e pânico (3161261) emitido pelo Corpo de Bombeiros</t>
  </si>
  <si>
    <t>Museu de História Natural e Antropologia</t>
  </si>
  <si>
    <t>Governo do Estado do Mato Grosso</t>
  </si>
  <si>
    <t xml:space="preserve"> Parque Mãe Bonifácia - Rua Severino de Queiroz, s/n.
Complemento: Esquina com Rua Corsino Amarantes. CEP: 78053-372</t>
  </si>
  <si>
    <t xml:space="preserve">Museu de História Natural de Mato Grosso Casa Dom Aquino </t>
  </si>
  <si>
    <t>Instituto Ecossistemas e Populações Tradicionais (Ecoss)</t>
  </si>
  <si>
    <t>Av. Manoel José de Arruda, 2000 - Jardim Europa, município de Cuiabá, Estado do Mato Grosso - 78025-190</t>
  </si>
  <si>
    <t>(65) 3634-4858</t>
  </si>
  <si>
    <t>presidente@institutoecoss.com.br</t>
  </si>
  <si>
    <t>http://www.cultura.mt.gov.br/-/2675771-museu-de-historia-natural-casa-dom-aquino</t>
  </si>
  <si>
    <t>Suzana Hirooka</t>
  </si>
  <si>
    <t>Ana Joaquina da Cruz Oliveira</t>
  </si>
  <si>
    <t>" o cumprimento da complementação desse item se dará no prazo de 90 dias, a partir da data de hoje" (27 de maio de 2022) 3600446; o nome estava como "Museu de Pré-História Casa Dom Aquino - Centro de Pesquisa e Laboratório de Arqueologia", mas mudei devido ao SEI nº 1462752 p. 112; alterado endereço (anterior: "Av. Carandai,99 Caixa postal 3300 78060-601") e contato em 16/06/2021 (cf. 2531716)</t>
  </si>
  <si>
    <t>Campo Novo do Parecis</t>
  </si>
  <si>
    <t>Museu Histórico do Parecis</t>
  </si>
  <si>
    <t>Prefeitura de Campo Novo do Parecis</t>
  </si>
  <si>
    <t>Rua São Paulo (n.379) no centro do município de Campo Novo do Parecis (MT)</t>
  </si>
  <si>
    <t>considerar a instituição inapta</t>
  </si>
  <si>
    <t>"Descadastrada" em 01/06/2021 (cf. 2709541)</t>
  </si>
  <si>
    <t xml:space="preserve">Relatório informa que "o mesmo não existia mais, tendo o prédio passado a abrigar a Secretaria Municipal de Desenvolvimento Econômico" (2523858) descadastrada por meio do 2708163 </t>
  </si>
  <si>
    <t>Cáceres</t>
  </si>
  <si>
    <t>Museu de Arqueologia, Espeleologia e Etnográfia</t>
  </si>
  <si>
    <t>Av. Santos Dumont sem número Bairro      , Cáceres MT Cep. 78.200-000</t>
  </si>
  <si>
    <t>o empreendedor vai construir RT. retomar o processo e definir o que faremos para poder definir o status</t>
  </si>
  <si>
    <t>16/08/2016</t>
  </si>
  <si>
    <t>núcleo/universidade pública</t>
  </si>
  <si>
    <t>Marabá</t>
  </si>
  <si>
    <t>Núcleo de Arqueologia,
Etnologia e Educação Patrimonial (NAEEP) - Fundação Casa da Cultura de Marabá (FCCM)</t>
  </si>
  <si>
    <t>Prefeitura Municipal de Marabá</t>
  </si>
  <si>
    <t>Folha 21, Quadra especial, Lote 01 - Nova Marabá, Caixa Postal 172 - CEP 68.507-670</t>
  </si>
  <si>
    <t>(94) 3322-2315</t>
  </si>
  <si>
    <t>arqueologia@casadaculturademaraba.org</t>
  </si>
  <si>
    <t>04/01/2019 e 09/05/2019</t>
  </si>
  <si>
    <t>Daniela Aparecida Ferreira</t>
  </si>
  <si>
    <t>De acordo com o ofício 01/2019 - NAEEP, de 18 de fevereiro de 2019, o Núcleo de Arqueologia, assim como outros núcleos de pesquisa da FCCM
passou por uma nova nomenclatura, passando a ser chamado de Núcleo de Arqueologia,
Etnologia e Educação Patrimonial.</t>
  </si>
  <si>
    <t>Conforme Parecer (1173229) 09/05/2019 foram entregues "Cópia do auto de vistoria do Corpo de Bombeiros da Polícia Militar ou protocolo de solicitação de visita;"</t>
  </si>
  <si>
    <t>Santarém</t>
  </si>
  <si>
    <t xml:space="preserve">Laboratório de Arqueologia Curt Nimuendajú </t>
  </si>
  <si>
    <t>Universidade Federal do Oeste do Pará (UFOPA)</t>
  </si>
  <si>
    <t>Reitoria: Rua Vera Paz, s/n (Unidade Tapajós)  Bairro Salé  CEP 68040-255     Santarém, Pará, Brasil</t>
  </si>
  <si>
    <t>(93) 2101-4905     </t>
  </si>
  <si>
    <t>abcurtnimuendaju@gmail.com; arqueologia.ics@ufopa.edu.br</t>
  </si>
  <si>
    <t>Belém</t>
  </si>
  <si>
    <t>Museu Paraense Emílio Goeldi</t>
  </si>
  <si>
    <t xml:space="preserve">Governo Federal </t>
  </si>
  <si>
    <t>Av. Gov Magalhães Barata, 376 - São Brás, Belém - PA, CEP: 66040-170</t>
  </si>
  <si>
    <t>(91) 3217-6040</t>
  </si>
  <si>
    <t> </t>
  </si>
  <si>
    <t>https://www.gov.br/museugoeldi</t>
  </si>
  <si>
    <t>Não sei</t>
  </si>
  <si>
    <t>01450.005787/2015-55</t>
  </si>
  <si>
    <t>Museu do Forte do Presépio</t>
  </si>
  <si>
    <t>Governo do Estado do Pará</t>
  </si>
  <si>
    <t>Praça Dom Frei Caetano Brandão, s/n - Cidade Velha, Belém - PA, CEP: 66020-600</t>
  </si>
  <si>
    <t>museu.cnp@hotmail.com</t>
  </si>
  <si>
    <t>preencher</t>
  </si>
  <si>
    <t>Tava como Fiscalizada, em análise</t>
  </si>
  <si>
    <t>01492.000118/2006-18</t>
  </si>
  <si>
    <t>Cachoeira do Arari</t>
  </si>
  <si>
    <t>Museu do Marajó Padre Giovanni Gallo</t>
  </si>
  <si>
    <t>Associação privada Museu do Marajó Padre Giovanni Gallo</t>
  </si>
  <si>
    <t>Avenida do Museu, 1983, Cachoeira do Arari/ PA - CEP 68.840-000</t>
  </si>
  <si>
    <t>91 3758-1102; (91) 9842-76773</t>
  </si>
  <si>
    <t>http://www.museudomarajo.com.br</t>
  </si>
  <si>
    <t>Otaci Gemaque ou Dona Zezé - curadores</t>
  </si>
  <si>
    <t>Daniela Ferreira</t>
  </si>
  <si>
    <t>inaptar</t>
  </si>
  <si>
    <t>sociedade civil sem fins lucrativos</t>
  </si>
  <si>
    <t>Museu do Estado do Pará</t>
  </si>
  <si>
    <t>Praça D. Pedro II, s/n. - Cidade Velha, Belém - PA, CEP: 66020-240</t>
  </si>
  <si>
    <t>(91) 4009-9830</t>
  </si>
  <si>
    <t>Tava como Fiscalizada, em análise. Tirei o "histórico" do meio.</t>
  </si>
  <si>
    <t>Laboratório de Arqueologia Denise Pahl Schaan – LADS (UFPA) – Universidade Federal do Pará (UFPA)</t>
  </si>
  <si>
    <t xml:space="preserve"> Laboratório de Arqueologia Denise Pahl Schaan – LADS (UFPA) – Universidade Federal do Pará (UFPA)</t>
  </si>
  <si>
    <t>Universidade Federal do Pará (UFPA)</t>
  </si>
  <si>
    <t>Universidade Federal do Pará, Instituto de Filosofia e Ciências Humanas - Programa de Pós-Graduação em Antropologia - 
Laboratório de Arqueologia - Sala 03 - Rua Augusto Correa s/n, Bairro do Guamá - CEP 66.075-110</t>
  </si>
  <si>
    <t>91 3201-8327</t>
  </si>
  <si>
    <t>ppgacampos@ufpa.br</t>
  </si>
  <si>
    <t>http://ppga.propesp.ufpa.br/index.php/br/pesquisa/laboratorios</t>
  </si>
  <si>
    <t>Diogo Menezes Costa - coordenador laboratório</t>
  </si>
  <si>
    <t>Ok, 2020</t>
  </si>
  <si>
    <t>Tava como Fiscalizada, em análise. Trata-se do laboratório da Denise Schaan. Fica em Belém, no Guamá</t>
  </si>
  <si>
    <t>Tucuruí</t>
  </si>
  <si>
    <t>Secretaria Municipal de Educação e Cultura</t>
  </si>
  <si>
    <t>Prefeitura Municipal de Tucuruí</t>
  </si>
  <si>
    <t>TV Raimundo Ribeiro de Souza, 01 - Sta Isabel
Tucuruí-PA - CEP: 68.456-180</t>
  </si>
  <si>
    <t>seceducacao@tucurui.pa.gov.br</t>
  </si>
  <si>
    <t>Secretária de Educação e Cultura: Maria da Conceição Pereira Bugarim</t>
  </si>
  <si>
    <t>Sem condições de manter acervo. Não possui acervo nem interesse em endossar.</t>
  </si>
  <si>
    <t>"Inapta" (cf. 2363640)</t>
  </si>
  <si>
    <t>Altamira</t>
  </si>
  <si>
    <t>Universidade Federal do Pará (UFPA) - campus Altamira</t>
  </si>
  <si>
    <t>Acrescentamos pq ela endossará o acervo de Belo Monte por meio de um Museu que será criado. Na UFPA Altamira existe um laboratório de arqueologia do curso de etnodesenvolvimento criado pela Schaan em 2008 no âmbito da BR 230 transamazônica, mas este laboratório nunca endossou formalmente, pois ela usava o nome da UFPA para o endosso, mas não especificava o laboratório. è preciso verificar se ainda existe acervo arqueológico neste laboratório ou se tudo foi transferido para o NPEA.</t>
  </si>
  <si>
    <t>Carajás</t>
  </si>
  <si>
    <t>Parque Zoobotânico de Carajás - Parque Zoobotânico Vale</t>
  </si>
  <si>
    <t>Companhia Vale do Rio Doce</t>
  </si>
  <si>
    <t>Est. Raimundo Mascarenhas, s/n KM 26 - Núcleo Urbano de Carajás - PA. Telefone para contato: 94 3327-4878</t>
  </si>
  <si>
    <t>ver se tem informação no processo</t>
  </si>
  <si>
    <t>João Pessoa</t>
  </si>
  <si>
    <t>Fundação Casa de José Américo - Secretaria de Educação e Cultura da Paraíba</t>
  </si>
  <si>
    <t>Governo do Estado da Paraíba</t>
  </si>
  <si>
    <t>Av. Cabo Branco, 3336, João Pessoa, CEP: 58045-010</t>
  </si>
  <si>
    <t>(83) 3214-8541</t>
  </si>
  <si>
    <t>fcja.adm@hotmail.com</t>
  </si>
  <si>
    <t>Ana Carolina Rodrigues Cunha e Larissa de Moura Fontes</t>
  </si>
  <si>
    <t>Não possui RT, nem estrutura para acondicionar acervos, além disso o material está acondicionado de forma inadequada.</t>
  </si>
  <si>
    <t>Instituto do Patrimônio Histórico e Artístico do Estado da Paraíba (IPHAEP)</t>
  </si>
  <si>
    <t>Av. João Machado, 348 - Jaguaribe, João Pessoa - PB</t>
  </si>
  <si>
    <t>(83) 3218-5122</t>
  </si>
  <si>
    <t xml:space="preserve">http://paraiba.pb.gov.br/iphaep/
</t>
  </si>
  <si>
    <t>Ana Carolina Rodrigues Cunha</t>
  </si>
  <si>
    <t>O acervo local será exposto (vide detalhamentos no processo). Não tem interesse em endossar bem como, se manter como uma Instituição de Guarda.</t>
  </si>
  <si>
    <t>O acervo local será exposto (vide detalhamentos no processo). Não tem interesse em endossar bem como, se manter como uma Instituição de Guarda. Descadastrar após retirada do acervo</t>
  </si>
  <si>
    <t>Campina Grande</t>
  </si>
  <si>
    <t>Laboratório de Arqueologia e Paleontologia - LABAP</t>
  </si>
  <si>
    <t>Universidade Estadual da Paraíba (UEPB)</t>
  </si>
  <si>
    <t>Av. Getúlio Vargas S/N, 2°andar, Centro, Campina Grande/PB, CEP:58400-052</t>
  </si>
  <si>
    <t>(83) 99983-8196</t>
  </si>
  <si>
    <t>http://labapuepb.blogspot.com.br</t>
  </si>
  <si>
    <t>Luciano de Souza e Silva/Ana Carolina Rodrigues Cunha</t>
  </si>
  <si>
    <t>Mantêm materiais arqueológicos e paleontológicos. Tem interesse em endossar e em se manter uma instituição de guarda.</t>
  </si>
  <si>
    <t>demos 90 dias para se adequarem sob pena dela tornar-se inapta. O responsável encaminhou documento dizendo que realizou todas as recomendações. Pedimos que a SE/PB acompanhe através das vistorias. Mantêm materiais arqueológicos e paleontológicos. Tem interesse em endossar e em se manter uma instituição de guarda.</t>
  </si>
  <si>
    <t>Areia</t>
  </si>
  <si>
    <t>Museu Regional de Areia (MURA)</t>
  </si>
  <si>
    <t xml:space="preserve">Arquidiocese da Paraíba/ Associação dos Amigos de Areia
</t>
  </si>
  <si>
    <t>PB-079, Areia - PB, CEP 58397-000</t>
  </si>
  <si>
    <t>(83) 3362-2360</t>
  </si>
  <si>
    <t>http://www.paraibacriativa.com.br/artista/museu-regional-de-areia/</t>
  </si>
  <si>
    <t>Guarda material arqueológico de somente um projeto. Não tem interesse em se manter como uma instituição de guarda bem como, endossar novos projetos.</t>
  </si>
  <si>
    <t>O museu não possui reserva técnica;</t>
  </si>
  <si>
    <t>acrescentamos em 2016, tem que ver se estava previsto no fiscalis, porém a instituição já concedeu endosso (2014). Guarda material arqueológico de somente um projeto. Não tem interesse em se manter como uma instituição de guarda bem como, endossar novos projetos.</t>
  </si>
  <si>
    <t>Núcleo de Documentação e Informação Histórica Regional - NDIHR</t>
  </si>
  <si>
    <t>Universidade Federal da Paraíba (UFPB)</t>
  </si>
  <si>
    <t xml:space="preserve">Núcleo de Documentação e Informação Histórica Regional – NDIHR/UFPB.
Universidade Federal da Paraíba, Cidade Universitária, Campus I, Bloco F
CEP: 58.051-900, João Pessoa/PB
</t>
  </si>
  <si>
    <t>(83) 3216-7200</t>
  </si>
  <si>
    <t xml:space="preserve">http://www.ndihr.ufpb.br/
</t>
  </si>
  <si>
    <t>Carlos Xavier de Azevedo</t>
  </si>
  <si>
    <t>Mantêm materiais arqueológicos. Tem interesse em endossar e em se manter uma instituição de guarda, mas, não mostra mais capacidade física para tal.</t>
  </si>
  <si>
    <t>Não há espaço para recebimento de novos acervos. Não atendeu as solicitações da fiscalização de 2015 e 2017.</t>
  </si>
  <si>
    <t>núcleo, universidade pública</t>
  </si>
  <si>
    <t>Oficina-Escola de Revitalização do Patrimônio Cultural de João Pessoa</t>
  </si>
  <si>
    <t>Rua da Areia n°33, Bairro Varadouro  CEP: 58010-640, João Pessoa/PB</t>
  </si>
  <si>
    <t>(83) 3249-1140</t>
  </si>
  <si>
    <t xml:space="preserve"> oficinaescolajp@gmail.com
</t>
  </si>
  <si>
    <t>17/12/2015; 24/04/2019</t>
  </si>
  <si>
    <t xml:space="preserve">Mantêm materiais arqueológicos. Tem interesse em endossar e em se manter uma instituição de guarda, mas não detém recursos financeiros para adequações solicitadas. </t>
  </si>
  <si>
    <t>Não possui RT, nem estrutura para acondicionar acervos</t>
  </si>
  <si>
    <t>Tem interesse em endossar e em se manter uma instituição de guarda, mas não detém recursos financeiros para adequações solicitadas. O material arqueológico foi trasnferido para o Laboratório de Arqueologia e Paleontologia da UEPB - LABAP/UEPB (cf. 2316851)</t>
  </si>
  <si>
    <t>Entidade mantida com recursos do prefeitura de João Pessoa e Estado da Paraíba</t>
  </si>
  <si>
    <t>Santa Casa de Misericórdia da Paraíba</t>
  </si>
  <si>
    <t>Av. Duque de Caxias s/n, Centro   CEP: 58010-770, João Pessoa/PB</t>
  </si>
  <si>
    <t>(83) 3222-4257</t>
  </si>
  <si>
    <t>Larissa de M. Fontes e Luciana Domingos</t>
  </si>
  <si>
    <t>Sem informação</t>
  </si>
  <si>
    <t>Esperando SE providenciar a transferência. Descadastrar após retirada do acervo</t>
  </si>
  <si>
    <t>Associação Privada</t>
  </si>
  <si>
    <t xml:space="preserve">Igreja da Graça - Fazenda da Graça </t>
  </si>
  <si>
    <t>InterCement</t>
  </si>
  <si>
    <t>Fazenda da Graça, Avenida da Graça – s/n, CEP: 58085-160, João Pessoa/PB</t>
  </si>
  <si>
    <t>(83) 3221 - 2724</t>
  </si>
  <si>
    <t>Luciano de Souza e Silva</t>
  </si>
  <si>
    <t>Recife</t>
  </si>
  <si>
    <t>Laboratório de Arqueologia do Departamento de História</t>
  </si>
  <si>
    <t>Universidade Federal de Pernambuco (UFPE)</t>
  </si>
  <si>
    <t>Av. Acadêmico Hélio Ramos, S/N, Cidade Universitária, Recife-PE. Centro de Filosofia e Ciências Humanas-CFCH, 11º andar, Laboratório de Arqueologia da UFPE. CEP: 50740-530</t>
  </si>
  <si>
    <t>(81) 2126-8290 / 2126-8291</t>
  </si>
  <si>
    <t>marcos@brasilarqueologico.com.br</t>
  </si>
  <si>
    <t>Lívia Oliveira</t>
  </si>
  <si>
    <t>Marcos Albuquerque é o responsável.</t>
  </si>
  <si>
    <t>01498.000370/2016-31</t>
  </si>
  <si>
    <t>Caixa Cultural Recife</t>
  </si>
  <si>
    <t>Caixa Econômica Federal</t>
  </si>
  <si>
    <t>Av. Alfredo Lisboa, 505 - Bairro do Recife, Recife-PE</t>
  </si>
  <si>
    <t>(81) 3236-9943</t>
  </si>
  <si>
    <t>Não possui espaço para guarda</t>
  </si>
  <si>
    <t>Espaço Público</t>
  </si>
  <si>
    <t>01498.000371/2016-85</t>
  </si>
  <si>
    <t>Olinda</t>
  </si>
  <si>
    <t xml:space="preserve">Laboratório de Arqueologia -Secretaria de Patrimônio e Cultura </t>
  </si>
  <si>
    <t>Prefeitura Municipal de Olinda</t>
  </si>
  <si>
    <t>Secretaria de Património, Cultura,
Turismo e Desenvolvimento Económico, à Rua de São Bento, 160, Varadouro, Olinda/ PE</t>
  </si>
  <si>
    <t>(81) 33051142; (81) 99966-4155</t>
  </si>
  <si>
    <t>Nyara Martins -- assessora técnica na SEP; José Aylton Melão Arqueólogo, Coordenador da Divisão de Arqueologia/
Laboratório de Arqueologia</t>
  </si>
  <si>
    <t>mudei o nome. Manter o status e aguardar resposta do ofício quanto ao encaminhamento do registro fotográfico da desorganização do local (12/07/2017).</t>
  </si>
  <si>
    <t>laboratóio de arqueologia/prefeitura</t>
  </si>
  <si>
    <t>01498.002357/2016-16</t>
  </si>
  <si>
    <t>Fundação do Patrimônio Histórico e Artístico de Pernambuco (FUNDARPE)</t>
  </si>
  <si>
    <t>Governo do Estado de Pernambuco</t>
  </si>
  <si>
    <t>Rua da Aurora, 463/469 - Boa Vista, Recife/PE, CEP: 50050-000</t>
  </si>
  <si>
    <t>(81) 3184-3000</t>
  </si>
  <si>
    <t>presidenciafundarpe1@gmail.com</t>
  </si>
  <si>
    <t>www.cultura.pe.gov.br</t>
  </si>
  <si>
    <t xml:space="preserve"> Elenita Rufino</t>
  </si>
  <si>
    <t>Trata-se de um prédio administrativo.</t>
  </si>
  <si>
    <t>01498.000798/2016-83</t>
  </si>
  <si>
    <t>Museu do Estado de Pernambuco (MEPE)</t>
  </si>
  <si>
    <t>Fundação do Patrimônio Histórico e Artístico de Pernambuco (Fundarpe)</t>
  </si>
  <si>
    <t>Avenida Rui Barbosa, 960 - Graça, Recife-PE</t>
  </si>
  <si>
    <t xml:space="preserve">(81) 3184-3174         </t>
  </si>
  <si>
    <t>museu.mepe@gmail.com</t>
  </si>
  <si>
    <t xml:space="preserve"> www.museudoestadope.com.br</t>
  </si>
  <si>
    <t>Apta, sem interesse em endossar</t>
  </si>
  <si>
    <t>Conforme Formulário de Fiscalização (0338123) a IGP possui laudo "O laudo encontra-se com a Fundarpe"</t>
  </si>
  <si>
    <t>Núcleo de Ensino e Pesquisas Arqueológicas (NEPARQ) do Departamento de História</t>
  </si>
  <si>
    <t>Universidade Federal Rural de Pernambuco (UFRPE)</t>
  </si>
  <si>
    <t>Rua Dom Manoel de Medeiros, s/n - Dois Irmãos, Recife-PE</t>
  </si>
  <si>
    <t>(81) 3320-6465</t>
  </si>
  <si>
    <t>Não há espaço para recebimento de novos acervos na RT. Tornou-se apto a receber pequenos volumes de acervos em maio/2017</t>
  </si>
  <si>
    <t>MUDEI P RURAL</t>
  </si>
  <si>
    <t>núcleo de arqueologia, universidade pública</t>
  </si>
  <si>
    <t>01498.000364/2016-83</t>
  </si>
  <si>
    <t>Laboratório de Arqueologia Biológica e Forense, Departamento de Arqueologia</t>
  </si>
  <si>
    <t>Av. da Arquitetura s/n, Centro de Filosofia e Ciências Humanas, 10°andar, Cidade Universitária, CEP: 50.740-550 – Recife/PE.</t>
  </si>
  <si>
    <t>(81) 2126-7364</t>
  </si>
  <si>
    <t>danielacisneiros@yahoo.com.br; ilcapc@hotmail.com; deparqueologia@hotmail.com</t>
  </si>
  <si>
    <t xml:space="preserve">https://www.ufpe.br/deparqueologia </t>
  </si>
  <si>
    <t>18/11/2015; 03/04/2019</t>
  </si>
  <si>
    <t>Mudei o nome. (Antes tava Departamento de Arqueologia – Laboratório de Arqueologia - LEA) lab de arqueologia ligado ao curso d ehistória. O NEA e o LEA foram excluídos em 08/08/2017 pq o Depto informou que os endossos serão de sua responsabilidade.</t>
  </si>
  <si>
    <t>departamento, universidade pública</t>
  </si>
  <si>
    <t>01498.000365/2016-28</t>
  </si>
  <si>
    <t>Memorial Noronhense</t>
  </si>
  <si>
    <t>CEP: 50.740-550 – Recife/PE</t>
  </si>
  <si>
    <t>(81) 3619-0800</t>
  </si>
  <si>
    <t>memorialnoronhense@noronha.pe.gov.br</t>
  </si>
  <si>
    <t xml:space="preserve">www.noronha.pe.gov.br                                                         </t>
  </si>
  <si>
    <t>Grazielle Rodrigues do Nascimento</t>
  </si>
  <si>
    <t xml:space="preserve">Por não contar com uma Reserva Técnica, item essencial em uma instituição de guarda, o acervo arqueológico fica armazenado, em condições inadequadas, dentro do banheiro e da copa. , a administração do município pretende disponibilizar uma sala em um imóvel ao lado do Memorial, conhecido por Armazém de Cereais, para abrigar a Reserva Técnica. Entretanto, não há previsão para a abertura desse espaço. Cabe ressaltar que, embora tenha sido restaurado, o Armazém precisa adequar suas estruturas para o acondicionamento dos acervos arqueológicos. As paredes do imóvel, interna e externamente, apresentam umidade juntamente com salinidade devido à proximidade com o mar. Para amenizar a umidade das paredes internas, foi deixado um espaço entre a parede e o piso, que foi preenchido com pedras (Figura 02). Embora a direção do Memorial tenha relatado que é aplicado pesticida no edifício, é possível visualizar marcas antigas deixadas por cupins na parede, evidenciando que o edifício já foi alvo de infestação desses insetos </t>
  </si>
  <si>
    <t>Memorial público</t>
  </si>
  <si>
    <t>01498.001450/2016-11</t>
  </si>
  <si>
    <t>Museu da Cidade do Recife - Forte das Cinco Pontas</t>
  </si>
  <si>
    <t>Prefeitura de Recife</t>
  </si>
  <si>
    <t>Largo das Cinco Pontas, s/n - Forte das Cinco Pontas - Bairro São José - Recife/PE</t>
  </si>
  <si>
    <t>(81) 3355-3106 / 3355-3107</t>
  </si>
  <si>
    <t>museucidaderecife@gmail.com</t>
  </si>
  <si>
    <t>Petrolina</t>
  </si>
  <si>
    <t>Museu do Sertão</t>
  </si>
  <si>
    <t>Prefeitura Municipal de Petrolina</t>
  </si>
  <si>
    <t>Rua Esmelinda Brandão, s/n, Centro, Petrolina-PE. CEP: 56304-640</t>
  </si>
  <si>
    <t>(87) 3862-1534</t>
  </si>
  <si>
    <t>museudosertaopetrolina@gmail.com</t>
  </si>
  <si>
    <t>Pétrius Bélo</t>
  </si>
  <si>
    <t>A instituição não possui reserva técnica, apenas área expositiva. Há histórico de deterioração do prédio por infiltração, umidade, insetos xilófagos (cupins) e fissuras.</t>
  </si>
  <si>
    <t>01498.001020/2017-72</t>
  </si>
  <si>
    <t>Núcleo de Estudos Indigenistas do Departamento de Letras</t>
  </si>
  <si>
    <t>Centro de Artes e Comunicação, Av. da Arquitetura, s/n - Cidade Universitária, Recife-PE</t>
  </si>
  <si>
    <t>Acrescentei  "Departamento de Letras"</t>
  </si>
  <si>
    <t>01498.002618/2016-06</t>
  </si>
  <si>
    <t>Museu de Arqueologia e Ciências Naturais</t>
  </si>
  <si>
    <t>Universidade Católica de Pernambuco (UNICAP)</t>
  </si>
  <si>
    <t>Rua Oliveira Lima, 824, Boa Vista, Recife - PE, CEP: 50050-390</t>
  </si>
  <si>
    <t>(81) 2119-4144; (81) 2119-4192</t>
  </si>
  <si>
    <t>museunicap@gmail.com; roberta.richard@unicap.br</t>
  </si>
  <si>
    <t>museu.unicap.br</t>
  </si>
  <si>
    <t>Universidade Privada</t>
  </si>
  <si>
    <t>São Raimundo Nonato</t>
  </si>
  <si>
    <t>Fundação Museu do Homem Americano</t>
  </si>
  <si>
    <t>Fundação Museu do Homem Americano (FUMDHAM)</t>
  </si>
  <si>
    <t>Av. Deputado Batista Dias, s/n, São Raimundo Nonato - PI, CEP: 64770-000</t>
  </si>
  <si>
    <t>(86) 3582-1612</t>
  </si>
  <si>
    <t>fumdham@fumdham.org.br</t>
  </si>
  <si>
    <t>Bernardo Grillo</t>
  </si>
  <si>
    <t xml:space="preserve">Não </t>
  </si>
  <si>
    <t>entidade civil sem fins lucrativos. Como coloco?</t>
  </si>
  <si>
    <t>01402.000544/2015-04</t>
  </si>
  <si>
    <t>Laboratório de Arqueologia Pré-Histórica do Curso de Arqueologia e Preservação Patrimonial</t>
  </si>
  <si>
    <t>Universidade Federal do Vale do São Francisco (UNIVASF)</t>
  </si>
  <si>
    <t>Rua João Ferreira dos Santos, s/n, Bairro Campestre, São Raimundo Nonato/PI, CEP: 64770-000</t>
  </si>
  <si>
    <t>(89) 3582-9750/ 3582-2120</t>
  </si>
  <si>
    <t xml:space="preserve"> arqueologia@univasf.edu.br</t>
  </si>
  <si>
    <t xml:space="preserve"> www.univasf.edu.br</t>
  </si>
  <si>
    <t>Na Serra da Capivara. Por enquanto deixaremos como apta, em processo de fiscalização. Esperar eles responderam no nome de quem sairá o endosso</t>
  </si>
  <si>
    <t>Ofício CNA 05/06/2017 solicita encaminhamento Cópia do Laudo de Corpo de Bombeiros. Conforme Parecer (0011744) em 25/05/2017 "Certiflcações de segurança contra incêndio, emitida pelo corpo de bombeiros; Resposta: O Sr. Julianeli informou que a Universidade dispõe de "projeto de combate à incêndio das edificações e que estamos tomando as medidas cabíveis, junto ao governo do Estado do Piauí, para obtenção do certificado de segurança contra incêndio, tendo em vista que na região de São Raimundo Nonato não há unidade do Corpo de Bombeiros" (f1.22)</t>
  </si>
  <si>
    <t>01450.008374/2016-11</t>
  </si>
  <si>
    <t>Teresina</t>
  </si>
  <si>
    <t xml:space="preserve">Museu de Arqueologia e Paleontologia  </t>
  </si>
  <si>
    <t xml:space="preserve">Universidade Federal do Piauí (UFPI)         </t>
  </si>
  <si>
    <t>Universidade Federal do Piauí – UFPI,  Campus Universitário Ministro Petrônio Portella - Bairro Ininga - CEP: 64049-550 Teresina – PI ( Departamento de Arqueologia CCN 2)</t>
  </si>
  <si>
    <t>(86) 3237-2260</t>
  </si>
  <si>
    <t xml:space="preserve"> Luiza Leal</t>
  </si>
  <si>
    <t>museu, universidade pública</t>
  </si>
  <si>
    <t>01402.900216/2017-63; 01450.000160/2016-99</t>
  </si>
  <si>
    <t>Museu Dom Avelar Brandão Vilela</t>
  </si>
  <si>
    <t>Fundação Cultural Cristo Rei</t>
  </si>
  <si>
    <t>Poeta Domingos Fonseca, nº 1310, Bairro -  Cristo Rei, CEP - 64017-200, Teresina-PI</t>
  </si>
  <si>
    <t>(86) 221-6025</t>
  </si>
  <si>
    <t>05/052015 e 18/10/2019</t>
  </si>
  <si>
    <t>Luzia Leal de Oliveira</t>
  </si>
  <si>
    <t>01450.000165/2016-11 e 01402.0005721/2019-47</t>
  </si>
  <si>
    <t>Picos/PI</t>
  </si>
  <si>
    <t>Museu Ozildo Albano - MOA</t>
  </si>
  <si>
    <t xml:space="preserve">Associação dos Amigos do Museu Ozildo Albano </t>
  </si>
  <si>
    <t>Albano Josino Ferreira 404, Centro, CEP: 64600-000, Pico/PI</t>
  </si>
  <si>
    <t>(89) 3422-6380</t>
  </si>
  <si>
    <t>museuozildoalbano@outlook.com</t>
  </si>
  <si>
    <t>https://www.museuozildoalbano.com.br</t>
  </si>
  <si>
    <t>Privado</t>
  </si>
  <si>
    <t xml:space="preserve"> 01402.900215/2017-19; 01450.000161/2016-33</t>
  </si>
  <si>
    <t>Núcleo de Antropologia e Pré-História - NAP</t>
  </si>
  <si>
    <t xml:space="preserve">Universidade Federal do Piauí, Campus Universitário Ministro Petrônio Portella - Bairro Ininga
CEP: 64049-550, Teresina - PI
</t>
  </si>
  <si>
    <t>01450.000160/2016-99</t>
  </si>
  <si>
    <t>Curitiba</t>
  </si>
  <si>
    <t>Centro de Estudos e Pesquisas Arqueológicas - CEPA</t>
  </si>
  <si>
    <t>Universidade Federal do Paraná (UFPR)</t>
  </si>
  <si>
    <t>Universidade Federal Do Parana - General Carneiro Street, 460 - Centro, Curitiba - PR, CEP: 80050-540</t>
  </si>
  <si>
    <t xml:space="preserve"> (41) 3360-5121</t>
  </si>
  <si>
    <t>01450.011217/2016-85</t>
  </si>
  <si>
    <t>Maringá</t>
  </si>
  <si>
    <t>Laboratório de Arqueologia, Etnologia e Etno-História (LAEE)</t>
  </si>
  <si>
    <t>Universidade Estadual de Maringá (UEM)</t>
  </si>
  <si>
    <t>Av. Colombo, 5790, Bloco G-45, CEP: 87020-900, Maringá/PR</t>
  </si>
  <si>
    <t>(44) 3011-4670</t>
  </si>
  <si>
    <t>lab-lee@uem.br</t>
  </si>
  <si>
    <t>www.uem.br/laee</t>
  </si>
  <si>
    <t>24/05/2016 10/04/2019</t>
  </si>
  <si>
    <t>Daniela Sophiati</t>
  </si>
  <si>
    <t>Através do TAC LT 230kV Londrina - Maringá (Processo n°01508.000302/2016-13) foi realizado o inventário do acervo arqueológico. vamos aguardar 30 dias (até 23/09) para verificar se o laboratório ainda possui espaço para novos acervos</t>
  </si>
  <si>
    <t>Ofício 1510 (2919282) solicita várias complementações, inclusive laudo ("tão logo este seja obtido")</t>
  </si>
  <si>
    <t>01508.000302/2016-13</t>
  </si>
  <si>
    <t>R. Quinze de Novembro, 575 - Centro Histórico, Paranaguá - PR, CEP: 83203-010</t>
  </si>
  <si>
    <t xml:space="preserve"> (41) 3721-1200</t>
  </si>
  <si>
    <t xml:space="preserve">Ana Carolina Montalvão e Ana Paula Leal  </t>
  </si>
  <si>
    <t>diz q tem, mas n entregou</t>
  </si>
  <si>
    <t>01450.011213/2016-05</t>
  </si>
  <si>
    <t>Museu de História Natural Capão da Imbuia</t>
  </si>
  <si>
    <t>Prefeitura de Capão da Imbuia</t>
  </si>
  <si>
    <t>Rua Professor Nivaldo Braga , 1369 CEP: 82.810-080 - Curitiba/PR</t>
  </si>
  <si>
    <t>(41) 32670819</t>
  </si>
  <si>
    <t>mhnci@smma.curitiba.pr.gov.br</t>
  </si>
  <si>
    <t xml:space="preserve">   mhnci.webnode.com </t>
  </si>
  <si>
    <t>Alessandra Spitz Lourenço</t>
  </si>
  <si>
    <t xml:space="preserve">Todo o acervo arqueológico se encontra em três caixas de papelão com conservação precária e acondicionamento indevido. O museu não tem espaço adequadoe gostaria de transferir o material ali existente para uma instituição que tenha as condições necessárias para salvaguarda-lo. O próprio diretor se prontificou a entrar em contato com a arqueóloga Dra. Cláudia Parellada, responsável pelo Museu Paranaense, para que fosse realizada a transferência. </t>
  </si>
  <si>
    <t>Transferir material referente ao Processo 01508.000034/2010-36</t>
  </si>
  <si>
    <t>01508.001211/2016-97</t>
  </si>
  <si>
    <t>Cascavel</t>
  </si>
  <si>
    <t>Museu Histórico Celso Formighieri Sperança</t>
  </si>
  <si>
    <t>Prefeitura Municipal de Cultura de Cascavel</t>
  </si>
  <si>
    <t>Rua Duque de Caxias, 379 - Centro, Cascavel/PR</t>
  </si>
  <si>
    <t>(45) 3902-1865</t>
  </si>
  <si>
    <t xml:space="preserve">miscascavel@gmail.com </t>
  </si>
  <si>
    <t>www.cascavel.pr.gov.br</t>
  </si>
  <si>
    <t>01508.001463/2016-16</t>
  </si>
  <si>
    <t>Apucarana</t>
  </si>
  <si>
    <t>Museu Histórico David Carneiro</t>
  </si>
  <si>
    <t>Universidade Estadual do Paraná (UNESPAR)</t>
  </si>
  <si>
    <t>Avenida Minas Gerais, 5021 - Vila Nova, Apucarana-PR, CEP: 86813-250</t>
  </si>
  <si>
    <t>(43) 3420-5700</t>
  </si>
  <si>
    <t>cpps@unespar.edu.br</t>
  </si>
  <si>
    <t>www.unespar.edu.br</t>
  </si>
  <si>
    <t>O prédio está desativado.</t>
  </si>
  <si>
    <t>01508.001212/2016-31</t>
  </si>
  <si>
    <t>Museu Paranaense</t>
  </si>
  <si>
    <t>Governo do Estado do Paraná</t>
  </si>
  <si>
    <t> R. Kellers, 289 - Alto São Francisco, Curitiba - PR,CEP: 80410-100</t>
  </si>
  <si>
    <t xml:space="preserve"> (41) 3304-3300</t>
  </si>
  <si>
    <t>01450.011209/2016-39</t>
  </si>
  <si>
    <t>Lapa</t>
  </si>
  <si>
    <t>Museu Histórico da Lapa</t>
  </si>
  <si>
    <t>R. Francisco Cunha, 30 - Zoneamento e Uso do Solo Urbano, Lapa - PR, CEP: 83750-000</t>
  </si>
  <si>
    <t>Não, mas temos o formsus</t>
  </si>
  <si>
    <t>Santo Inácio</t>
  </si>
  <si>
    <t>Museu Histórico de Santo Inácio</t>
  </si>
  <si>
    <t>Prefeitura de Santo Inácio</t>
  </si>
  <si>
    <t>R. Marcelino Alves Alcântara, 132 - Centro, Santo Inácio - PR, CEP: 86650-000</t>
  </si>
  <si>
    <t>(44) 3352-1222</t>
  </si>
  <si>
    <t xml:space="preserve"> Barra Mansa</t>
  </si>
  <si>
    <t>Fundação de Cultura de Barra Mansa</t>
  </si>
  <si>
    <t>Prefeitura Municipal de Barra Mansa</t>
  </si>
  <si>
    <t>Centro, Barra Mansa - RJ, CEP: 27310-060</t>
  </si>
  <si>
    <t>Rio de Janeiro</t>
  </si>
  <si>
    <t xml:space="preserve">Instituto Brasileiro de Pesquisas Arqueológicas </t>
  </si>
  <si>
    <t>Rua Cisne de Faria, 123/101 – Maria da Graça. CEP: 20785-060, Rio de Janeiro/RJ</t>
  </si>
  <si>
    <t>Ana Paula Leal (CNA) e Marcela Nogueira (RJ)</t>
  </si>
  <si>
    <t>Há problemas na estrutura (piso, esquadrias e paredes possuem fissuras, além de infiltração). O espaço de guarda não possui padrão de Reserva Técnica. O imóvel não apresentou o que foi solicitado anteriormente (ofício 0481/2013 CNA/DEPAM/IPHAN). Não possui laboratório.</t>
  </si>
  <si>
    <t>A sede do IBPA não se encontra mais no mesmo endereço, o "chalé imperial". O acervo está temporariamente depositado na UERJ. Endereço provisório para correspondência: Rua Cisne de Faria, 123, 101 - Maria da Graça, CEP: 20.785-060 - Rio de Janeiro/RJ - Telefones: (21) 2281-4203 / 99625-5199</t>
  </si>
  <si>
    <t>instituto privado</t>
  </si>
  <si>
    <t>Acervo atualmente na UERJ vide 01500.003478/2018-51</t>
  </si>
  <si>
    <t>01450.000014/2016-63</t>
  </si>
  <si>
    <t>Laboratório de Arqueologia Casa de Pedra, Museu Nacional (MN)</t>
  </si>
  <si>
    <t>Universidade Federal do Rio de Janeiro (UFRJ)</t>
  </si>
  <si>
    <t>Alexander Kellner
Diretor do Museu Nacional - RJ
Avenida General Herculano Gomes, S/N Horto Botânico - Quinta da Boa Vista, São Cristóvão
Rio de Janeiro/RJ, CEP: 20.941-390
E-mail: falecomdiretor@mn.ufrj.br</t>
  </si>
  <si>
    <t>Cássia Cruz</t>
  </si>
  <si>
    <t>Problemas diversos com segurança e informação sobre acervos. Consta lista de solicitações ainda não atendidas pela IGP, dentre ela o laudo de bombeiros</t>
  </si>
  <si>
    <t>Tornada "Inapta' (cf. 2405254)</t>
  </si>
  <si>
    <t>Laboratório de Antropologia Biológica - IFCH</t>
  </si>
  <si>
    <t>Universidade do Estado do Rio de Janeiro (UERJ)</t>
  </si>
  <si>
    <t xml:space="preserve">Rua São Francisco Xavier, 524, Maracanã – 9º andar – Bloco F – Sala 9029
</t>
  </si>
  <si>
    <t>(21) 2587-7565</t>
  </si>
  <si>
    <t>http://www.uerj.br</t>
  </si>
  <si>
    <t>Dirce Eleonora Nigro Solis – Diretora do IFCH - UERJ</t>
  </si>
  <si>
    <t xml:space="preserve"> Cássia Cruz, Maria Cristina Leal e Regina Coeli Pinheiro da Silva</t>
  </si>
  <si>
    <t>Estava como Fiscalizada, em análise</t>
  </si>
  <si>
    <t>laboratório, universidade públlica</t>
  </si>
  <si>
    <t>Duque de Caxias</t>
  </si>
  <si>
    <t>Laboratório de Arqueologia Brasileira (LAB)</t>
  </si>
  <si>
    <t>R Queimadas, 5, Quadra28 Lote 350, Chacara Arcampo, Duque De Caxias, RJ, CEP 25251-050, Brasil</t>
  </si>
  <si>
    <t>(21) 7873-2082</t>
  </si>
  <si>
    <t>jeanne.cordeiro@hotmail.com</t>
  </si>
  <si>
    <t xml:space="preserve">
É uma associação Privada - Código 3999 aberta em 2004, cujo CNPJ é 07.360.809/0001-73. A responsável é a Sra. Jeanne Cordeiro de Oliveira
</t>
  </si>
  <si>
    <t>Fundação Casa de Rui Barbosa</t>
  </si>
  <si>
    <t>R. São Clemente, 134 - Botafogo, Rio de Janeiro - RJ, 22260-000</t>
  </si>
  <si>
    <t xml:space="preserve"> (21) 3289-4600</t>
  </si>
  <si>
    <t>Simone</t>
  </si>
  <si>
    <t>Não possui espaço adequado na RT. Foi solicitado uma nova vistoria para a SE/RJ.</t>
  </si>
  <si>
    <t>01450.011134/2015-13</t>
  </si>
  <si>
    <t>Belford Roxo</t>
  </si>
  <si>
    <t>Instituto de Arqueologia Brasileira</t>
  </si>
  <si>
    <t xml:space="preserve">Estr. Cruz Vermelha, 45 - Vila Santa Teresa, Belford Roxo - RJ
</t>
  </si>
  <si>
    <t xml:space="preserve"> (21) 3135-8117</t>
  </si>
  <si>
    <t xml:space="preserve">Ana Paula Leal e Ana Carolina Montalvão (CNA) </t>
  </si>
  <si>
    <t>01450.005833/2015-16</t>
  </si>
  <si>
    <t>Instituto de Pesquisa Histórica e Arqueológica do Rio de Janeiro (Ipharj)</t>
  </si>
  <si>
    <t xml:space="preserve">Av. Chrisóstomo Pimentel de Oliveira, 443. Anchieta - Rio de Janeiro / RJ CEP 21645-521. </t>
  </si>
  <si>
    <t xml:space="preserve"> (21) 3358-0809</t>
  </si>
  <si>
    <t xml:space="preserve"> www.ipharj.com.br</t>
  </si>
  <si>
    <t>30/08/2017; 18/09/2018</t>
  </si>
  <si>
    <t>Ana Paula Leal (CNA) e Regiane (RJ)</t>
  </si>
  <si>
    <t>O responsável pela instituições compra materiais arqueológicos e não responde aos nossos questionamentos quanto ao tema.</t>
  </si>
  <si>
    <t>Museu do Trem</t>
  </si>
  <si>
    <t>Rede Ferroviária Federal</t>
  </si>
  <si>
    <t>Arraial do Cabo</t>
  </si>
  <si>
    <t>Prefeitura de Arraial do Cabo</t>
  </si>
  <si>
    <t>Av. da Liberdade - Pr Anjos, Arraial do Cabo - RJ, CEP: 28930-000</t>
  </si>
  <si>
    <t xml:space="preserve"> (22) 2622-5217</t>
  </si>
  <si>
    <t>Macaé</t>
  </si>
  <si>
    <t>Solar dos Mellos</t>
  </si>
  <si>
    <t>Prefeitura de Macaé</t>
  </si>
  <si>
    <t>R. Conde de Araruama, 248 - Centro, Macaé - RJ, 27910-640</t>
  </si>
  <si>
    <t>(22) 2759-5049</t>
  </si>
  <si>
    <t>Não apresenta condições</t>
  </si>
  <si>
    <t>não apresenta RT, laboratório e espaço p extroversão.</t>
  </si>
  <si>
    <t>Antes o nome estava "prefeitura de Macaé"</t>
  </si>
  <si>
    <t>Mendes</t>
  </si>
  <si>
    <t>Instituto d'Orbigny</t>
  </si>
  <si>
    <t>Avenida das Jaboticabeiras, 55, Cinco Lagos. CEP: 26700-000, Mendes - RJ</t>
  </si>
  <si>
    <t>(21) 97239-1122; (24) 2465-0406</t>
  </si>
  <si>
    <t>grifo@grifo.arq.br</t>
  </si>
  <si>
    <t>N</t>
  </si>
  <si>
    <t>Cadastrar</t>
  </si>
  <si>
    <t>Instituição científica sem fins lucrativos</t>
  </si>
  <si>
    <t>Secretaria de Patrimônio Cultural, Intervenção Urbana, Arquitetura e Design</t>
  </si>
  <si>
    <t>Prefeitura da Cidade do Rio de Janeiro</t>
  </si>
  <si>
    <t>Mossoró</t>
  </si>
  <si>
    <t xml:space="preserve">Laboratório de Arqueologia O Homem Potiguar </t>
  </si>
  <si>
    <t>Universidade do Estado do Rio Grande do Norte (UERN)</t>
  </si>
  <si>
    <t>Avenida Professor Antônio Campos, S/N, Bairro Costa e Silva, Mossoró – RN, CEP: 59633010</t>
  </si>
  <si>
    <t>(84) 3315 2142</t>
  </si>
  <si>
    <t xml:space="preserve"> laboratorioarqueologiaohomempotiguar.blogspot.com</t>
  </si>
  <si>
    <t>Marina Souza</t>
  </si>
  <si>
    <t>Foi encaminhada a fiscalização anterior esta de 2018 não.</t>
  </si>
  <si>
    <t>Natal</t>
  </si>
  <si>
    <t>Laboratório de Arqueologia, Departamento de História (Larq/CCHLA)</t>
  </si>
  <si>
    <t>Universidade Federal do Rio Grande do Norte (UFRN)</t>
  </si>
  <si>
    <t>Campus Central UFRN - CCHLA - Natal/RN</t>
  </si>
  <si>
    <t>Luiz Carlos da Rocha</t>
  </si>
  <si>
    <t>Museu Câmara Cascudo</t>
  </si>
  <si>
    <t>Av. Hermes da Fonseca, 1398, Tirol CEP: 59020-650 – Natal/RN</t>
  </si>
  <si>
    <t>(84) 33424911</t>
  </si>
  <si>
    <t>museucc@mcc.ufrn.br;
everardo.ramos@ufrn.br;
abrahao.silva@ufrn.br</t>
  </si>
  <si>
    <t>Luiz Carlos Medeiros da Rocha e Antônio Maia dos Santos Júnior (este não é arqueologo)</t>
  </si>
  <si>
    <t xml:space="preserve">Não possui mais espaço na RT de Arqueologia. A diretora do museu informou que não vai conceder mais endossos até que a situação seja regularizada. </t>
  </si>
  <si>
    <t>para mudança do status foi solicitado uma declaração assinada pela direção do museu. O museu tem adotado medidas para conservação e pesquisa do acervo (03/05/2018); cf. atualizações em 3366170, 28/03/2022</t>
  </si>
  <si>
    <t>01421.000047/2018-12; 01421.000207/2016-61</t>
  </si>
  <si>
    <t>01421.000047/2018-12 (cf. 3366170)</t>
  </si>
  <si>
    <t>Ariquemes</t>
  </si>
  <si>
    <t>Museu de Arqueologia (MAR)</t>
  </si>
  <si>
    <t>Instituto Federal de Rondônia (IFRO), Campus Ariquemes</t>
  </si>
  <si>
    <t>BR 364, Km 13, Zona Rural – Ariquemes/Rondônia</t>
  </si>
  <si>
    <t>(69) 2103-0100</t>
  </si>
  <si>
    <t xml:space="preserve">campusariquemes@ifro.edu.br / osvino.schimidt@ifro.edu.br </t>
  </si>
  <si>
    <t>www.ifro.edu.br</t>
  </si>
  <si>
    <t>Cristiane Martins</t>
  </si>
  <si>
    <t>TEM QUE COLOCAR DESSE JEITO NA TABELA DO CNA</t>
  </si>
  <si>
    <t>Museu/IF</t>
  </si>
  <si>
    <t>01450.000011/2016-20</t>
  </si>
  <si>
    <t>Presidente Médici</t>
  </si>
  <si>
    <t>Museu Regional de Arqueologia de Rondônia</t>
  </si>
  <si>
    <t>Prefeitura Municipal de Presidente Médici</t>
  </si>
  <si>
    <t>Avenida Tiradentes, Nº 2064, Bairro: Lino Alves Teixeira, Presidente Médici-RO</t>
  </si>
  <si>
    <t>(69) 3471-2892</t>
  </si>
  <si>
    <t>museuregional@presidentemedici.ro.gov</t>
  </si>
  <si>
    <t>museuregional.blogspot</t>
  </si>
  <si>
    <t xml:space="preserve">Cristiane Martins </t>
  </si>
  <si>
    <t xml:space="preserve">Não há espaço para recebimento de novos acervos na RT. Tornou-se apto em junho/2017 </t>
  </si>
  <si>
    <t>01450.010285/2016-27</t>
  </si>
  <si>
    <t>Porto Velho</t>
  </si>
  <si>
    <t>Departamento de Arqueologia (DARQ)</t>
  </si>
  <si>
    <t>Universidade Federal de Rondônia (UNIR)</t>
  </si>
  <si>
    <r>
      <t>Campus</t>
    </r>
    <r>
      <rPr>
        <sz val="8"/>
        <rFont val="Arial"/>
        <family val="2"/>
      </rPr>
      <t> José Ribeiro Filho, BR 364 – Km 9,5 – Zona Rural (Sentido Rio Branco)</t>
    </r>
  </si>
  <si>
    <t xml:space="preserve"> (69) 2182-2143</t>
  </si>
  <si>
    <t>arqueologia@unir.br</t>
  </si>
  <si>
    <t>www.arqueologia.unir.br</t>
  </si>
  <si>
    <t>Raquel Neto</t>
  </si>
  <si>
    <t>Mudei o nome. Estava apenas como Universidade Federal de Rondônia</t>
  </si>
  <si>
    <t>Boa Vista-RR</t>
  </si>
  <si>
    <t>Museu Integrado de Roraima (MIRR)</t>
  </si>
  <si>
    <t>Instituto de Amparo à Ciência, Tecnologia e Inovação (IACTI)</t>
  </si>
  <si>
    <t>Av. Brigadeiro Eduardo Gomes, Parque Anauá, Bairro dos esatdos - Boa Vista/RR. CEP: 69305-005</t>
  </si>
  <si>
    <t xml:space="preserve">(95) 9 8114-1117 </t>
  </si>
  <si>
    <t>museuintegrado.rr@gmail.com</t>
  </si>
  <si>
    <t>Rafaela Regina Pascuti Leal</t>
  </si>
  <si>
    <t>"presentem cronograma para cumprimento das recomendações feitas pelo IPHAN" (cf. 2668448)</t>
  </si>
  <si>
    <t xml:space="preserve">Não possui Laboratório.
Não possui sistema de segurança e nem sistema de combate a incêndio.
</t>
  </si>
  <si>
    <t>O responsável era a antiga Fundação Estadual de Meio Ambiente, Ciência e Tecnologia do Estado de Roraima (FEMACT/RR); diversas solicitações de adequação (cf. 3008109)</t>
  </si>
  <si>
    <t> 01419.000154/2016-28; 01419.000023/2020-27</t>
  </si>
  <si>
    <t>01419.000030/2020-29 (PA para auxiliar o Museu)</t>
  </si>
  <si>
    <t>Lageado</t>
  </si>
  <si>
    <t>Laboratório de Arqueologia do Museu de Ciências (Labarq/MCN)</t>
  </si>
  <si>
    <t>Unidade Integrada Vale do Taquari de Ensino Superior (Univates)</t>
  </si>
  <si>
    <t xml:space="preserve">Rua Avelino Tallini, 171
Bairro Universitário
CEP 95914-014
Lageado/RS
</t>
  </si>
  <si>
    <t xml:space="preserve"> (51) 3714-7000 - Ramal 5563</t>
  </si>
  <si>
    <t>arqueologia@univates.br 
ngalarce@univates.br</t>
  </si>
  <si>
    <t xml:space="preserve">https://www.univates.br/mcn
</t>
  </si>
  <si>
    <t>Piero Tessaro</t>
  </si>
  <si>
    <t>Mudamos o nome de Centro de Memória, Documentação e Pesquisa - CMDPU para Museu de Ciências Naturais / Setor de Arqueologia (UNIVATES) em 10/01/18. Obs da SE.</t>
  </si>
  <si>
    <t>centro, universidade</t>
  </si>
  <si>
    <t xml:space="preserve">Laudo venceu em 27/12/2019. Foi solicitado o envio de outro </t>
  </si>
  <si>
    <t>São Leopoldo</t>
  </si>
  <si>
    <t>Instituto Anchietano de Pesquisas - IAP</t>
  </si>
  <si>
    <t>Universidade do Vale do Rio dos Sinos (UNISINOS)</t>
  </si>
  <si>
    <t>Av. Unisinos, 950, Setor B, Prédio 05, Sala 108, Bairro Cristo Rei, São Leopoldo/RS, CEP: 93.022-750</t>
  </si>
  <si>
    <t>(51) 3590-8409</t>
  </si>
  <si>
    <t>anchietano@unisinos.br</t>
  </si>
  <si>
    <t>As recomendações encaminhadas pelo CNA foram atendidas.</t>
  </si>
  <si>
    <t>01512.003538/2016-34</t>
  </si>
  <si>
    <t>Porto Alegre</t>
  </si>
  <si>
    <t>Laboratório de Arqueologia e Etnologia (LAE)</t>
  </si>
  <si>
    <t>Universidade Federal do Rio Grande do Sul (UFRGS)</t>
  </si>
  <si>
    <t xml:space="preserve">Av. Bento Gonçalves, 9500
Campus do Vale – UFRGS
Asla2/Anexo A2 do Prédio 43312 do IFCH
CEP: 91509-900
Porto Alegre/RS
</t>
  </si>
  <si>
    <t>(51) 3308-9941 / 3308-7306</t>
  </si>
  <si>
    <t>lae-ifch@ufrgs.br</t>
  </si>
  <si>
    <t xml:space="preserve">http://www.ufrgs.br/deptoantropologia
</t>
  </si>
  <si>
    <t>Julio Steglish</t>
  </si>
  <si>
    <t>Não há vistorias periódicas do estado de conservação do acervo na reserva técnica;
Há histórico de infiltração - vazamento de instalação de água no pavimento superior;</t>
  </si>
  <si>
    <t>Erechim</t>
  </si>
  <si>
    <t xml:space="preserve"> Museu Regional do Alto  Uruguai / Laboratório de Arqueologia (URI/Erechim)</t>
  </si>
  <si>
    <t>Universidade Regional Integrada do Alto Uruguai e das Missões (URI)</t>
  </si>
  <si>
    <t xml:space="preserve">Av. Sete de Setembro, 1621
CEP 99709-910
Erechim, RS
</t>
  </si>
  <si>
    <t>(54) 3520-9000 Ramal 9197</t>
  </si>
  <si>
    <t>rodrigofornel@uri.com.br</t>
  </si>
  <si>
    <t xml:space="preserve">http://www.uricer.edu.br; 
https://www.facebook.com/urimurau/
</t>
  </si>
  <si>
    <t>03 e 04/10/2018</t>
  </si>
  <si>
    <t>Jonathan Caino</t>
  </si>
  <si>
    <t>Sem equipe, RT inapropriada, sem documentação.</t>
  </si>
  <si>
    <t>Mudamos o nome de Laboratório de Arqueologia, Campus Erechim para Museu Regional do Alto  Uruguai / Laboratório de Arqueologia (URI/Erechim) em 10/01/18. Obs da SE.</t>
  </si>
  <si>
    <t>laboratório de arqueologia, universidade privada</t>
  </si>
  <si>
    <t xml:space="preserve"> 01512.000508/2018-38</t>
  </si>
  <si>
    <t>Taquara</t>
  </si>
  <si>
    <t>Museu Arqueológico do Rio Grande do Sul (MARSUL)</t>
  </si>
  <si>
    <t>Governo do Estado do Rio Grande do Sul</t>
  </si>
  <si>
    <t>RS 020, km 58 - CEP 95600-000</t>
  </si>
  <si>
    <t>(51) 3542 1553</t>
  </si>
  <si>
    <t>www.facebook.com/museuarqueologicors</t>
  </si>
  <si>
    <t>Raquel Silva</t>
  </si>
  <si>
    <t>01512.000464/2008-74; 01450.001401/2018-89;</t>
  </si>
  <si>
    <t>Pedido de auxílio TAC (01450.002130/2020-01)</t>
  </si>
  <si>
    <t>Santa Cruz do Sul</t>
  </si>
  <si>
    <t>Centro de Ensino e Pesquisas Arqueológicas - CEPA</t>
  </si>
  <si>
    <t>Universidade de Santa Cruz do Sul (UNISC)</t>
  </si>
  <si>
    <t>Av. Independência, 2293 - Bairro: Universitário. CEP: 96.815-900 - Santa Cruz do Sul - RS/Brasil</t>
  </si>
  <si>
    <t>(51) 37177628</t>
  </si>
  <si>
    <t>http://www.unisc.br</t>
  </si>
  <si>
    <t>Raquel Rech</t>
  </si>
  <si>
    <t>2547731 (Ofício 561) - 04/2021</t>
  </si>
  <si>
    <t>centro de arqueologia-universidade privada</t>
  </si>
  <si>
    <t>Universidade Integrada do Vale do Taquari de Ensino Superior (UNIVATES)</t>
  </si>
  <si>
    <t>Apta a endossar pequenos volumes"Apta a receber pequenos volumes. Encaminhar cópia do Laudo do Corpo de Bombeiros válido, uma vez que o documento apresentado anteriormente (1553751) expirou em 27/12/2019. Encaminhar em até 90 dias (a partir de 31/03/2020):
Acondicionar as caixas com material arqueológico, sobretudo aquelas que se encontram no chão, de acordo com o item VII. ""Quanto ao acondicionamento e ao mobiliário"" da Portaria Iphan n.º 196/2016.
Caso a instituição tenha interesse em endossar pesquisas arqueológicas que venham a gerar grandes volumes de acervos, deverá providenciar a ampliação da Reserva Técnica, apresentando espaço adequado, conforme Item IV ""Quanto à Reserva Técnica (RT)"" da Portaria Iphan n.º 196/2016."</t>
  </si>
  <si>
    <t>Museu de Porto Alegre José Joaquim Felizardo</t>
  </si>
  <si>
    <t>Prefeitura de Porto Alegre</t>
  </si>
  <si>
    <t>Rua Joaquim Alfredo, 582, Cidade Baixa, CEP: 90050-230 Porto Alegre/RS</t>
  </si>
  <si>
    <t>(51) 3289-8275</t>
  </si>
  <si>
    <t>museu@smc.prefpoa.com.br</t>
  </si>
  <si>
    <t>www.museudeportoalegre.com.br</t>
  </si>
  <si>
    <t xml:space="preserve"> Jonathan Caino</t>
  </si>
  <si>
    <t>Museu/prefeitura</t>
  </si>
  <si>
    <t>Torres</t>
  </si>
  <si>
    <t>Laboratório de Arqueologia - Campus Torres - LAUTOR</t>
  </si>
  <si>
    <t>Universidade Luterana do Brasil (ULBRA)</t>
  </si>
  <si>
    <t xml:space="preserve">Av. Universitária, nº 1900 – Parque do Balonismo CEP:
95.560-000
</t>
  </si>
  <si>
    <t xml:space="preserve"> Raquel Machado Rech</t>
  </si>
  <si>
    <t xml:space="preserve"> Devido ao fechamento do curso de História do Campus ULBRA/Torres, o Laboratório de Arqueologia da ULBRA Torres (LAUTOR) não teve mais funcionamento, diante disso foi solicitada a transferência do seu acervo para o Laboratório de Arqueologia e Etnologia (LAE) vinculado ao curso de História do Campus ULBRA/Canoas.</t>
  </si>
  <si>
    <t>laboratório de arqueologia</t>
  </si>
  <si>
    <t>Laboratório de Arqueologia do Museu de Ciências e Tecnologia (LA-MCT)</t>
  </si>
  <si>
    <t>Pontifícia Universidade Católica do Rio Grande do Sul (PUC/RS)</t>
  </si>
  <si>
    <t xml:space="preserve">Av. Ipiranga, 6681 – Prédio 40
90.619-900 – Porto Alegre/RS
</t>
  </si>
  <si>
    <t>(51) 3320-3521</t>
  </si>
  <si>
    <t>mct@pucrs.br</t>
  </si>
  <si>
    <t>www.pucrs.br/mct</t>
  </si>
  <si>
    <t xml:space="preserve"> Raquel Rech e Piero Tessaro</t>
  </si>
  <si>
    <t>01512.000288/2016-81</t>
  </si>
  <si>
    <t>Bento Gonçalves</t>
  </si>
  <si>
    <t>Museu do Imigrante - Fundação Casa das Artes</t>
  </si>
  <si>
    <t>Prefeitura de Bento Gonçalves</t>
  </si>
  <si>
    <t xml:space="preserve">Rua Herny Hugo Dreher, 127
Bairro Planalto
CEP 97542-570 
Bento Gonçalves, RS
</t>
  </si>
  <si>
    <t>(54) 3454-5253 ou 3454-5211</t>
  </si>
  <si>
    <t>fcasadasartes@terra.com.br</t>
  </si>
  <si>
    <t xml:space="preserve">http://www.bentogoncalves.rs.gov.br/pagina/fundacao-casa-das-artes
</t>
  </si>
  <si>
    <t>Julio Steglich</t>
  </si>
  <si>
    <t>RT inadequada</t>
  </si>
  <si>
    <t>Tinha fora de validade</t>
  </si>
  <si>
    <t>Canoas</t>
  </si>
  <si>
    <t xml:space="preserve">Avenida Farroupilha, 8001
Bairro São José
Prédio 12 - Sala 61C
CEP 92425-900
Canoas, RS
</t>
  </si>
  <si>
    <t>(51) 3477-4000, Ramal 2350</t>
  </si>
  <si>
    <t>dirhistoria@ulbra.br; 
historia.canoas@ulbra.br</t>
  </si>
  <si>
    <t xml:space="preserve">http://www.ulbra.br/canoas/infraestrutura-e-servicos/laboratorios/laboratorio-de-arqueologia-e-etnologia
</t>
  </si>
  <si>
    <t>Mudamos o nome de Laboratório de Arqueologia e Etnologia (LAE) do Museu de Ciências Naturais para Laboratório de Arqueologia e Etnologia (ULBRA/Canoas) em 10/01/18.  Obs da SE.</t>
  </si>
  <si>
    <t>museu/universidade</t>
  </si>
  <si>
    <t>Jaguarão</t>
  </si>
  <si>
    <t>Laboratório de Cultura Material e Arqueologia  - LACUMA</t>
  </si>
  <si>
    <t>Universidade Federal do Pampa (UNIPAMPA)</t>
  </si>
  <si>
    <t>Rua Conselheiro Diana, 650, Bairro Kennedy/CEP:96300-000 - Jaguarão/RS</t>
  </si>
  <si>
    <t>(53) 3257-3278</t>
  </si>
  <si>
    <t>sara.munaretto@unipampa.edu.br / edison.cruxen@unipampa.edu.br</t>
  </si>
  <si>
    <t>Não possui Reserva Técnica.</t>
  </si>
  <si>
    <t>Pelotas</t>
  </si>
  <si>
    <t>Reserva Técnica de Arqueologia</t>
  </si>
  <si>
    <t>Universidade Federal de Pelotas (UFPEL)</t>
  </si>
  <si>
    <t>Rua Cel. Alberto Rosa, 154, Bairro Porto, Pelotas/RS - CEP: 96.010-770</t>
  </si>
  <si>
    <t>(53) 3284-5529</t>
  </si>
  <si>
    <t>http://wp.ufpel.edu.br/lepaarq</t>
  </si>
  <si>
    <t>O ICH - UFPel já forneceu endosso mas a única RT apta ao recebimento de acervos é o LEPAARQ. O endereço do LÂMINA é Rua Barão de Santa Tecla nº 408, Centro , Pelotas, RS, CEP. 96010-160.         O espaço de guarda do lepaarq foi transformado em Reserva Técnica da UFPel, vide 0534169</t>
  </si>
  <si>
    <t>01512.002685/2016-97; 01450.010371/2016-30</t>
  </si>
  <si>
    <t>Caxias do Sul</t>
  </si>
  <si>
    <t>Laboratório de Ensino e Pesquisas Arqueológicas - LEPAR</t>
  </si>
  <si>
    <t>Universidade de Caxias do Sul (UCS)</t>
  </si>
  <si>
    <t>Rua Francisco Getúlio Vargas, 1130, Petrópolis, Caxias do Sul - RS  - CEP: 95.070-560</t>
  </si>
  <si>
    <t xml:space="preserve">(54) 32182052 </t>
  </si>
  <si>
    <t>imhc@ucs.br</t>
  </si>
  <si>
    <t>www.ucs.br/site/instituto-memoria-historica-e-cultural/laboratorio-de-ensino-e-pesquisas-arqueologicas-lepar/</t>
  </si>
  <si>
    <t>Recomendações e receber pequenos volumes</t>
  </si>
  <si>
    <t>01512.013765/2014-14</t>
  </si>
  <si>
    <t>Santa Maria</t>
  </si>
  <si>
    <t>Laboratório de Estudos e Pesquisas Arqueológicas - LEPA</t>
  </si>
  <si>
    <t>Universidade Federal de Santa Maria (UFSM)</t>
  </si>
  <si>
    <t>Rua Floriano Peixoto, 1184 - Anexo - Antiga Reitoria da UFMS - Centro - CEP: 97015-372 - Santa Maria/RS</t>
  </si>
  <si>
    <t>(55) 3220-9240</t>
  </si>
  <si>
    <t>Não há espaço dentro da RT para recebimento de novos acervos. Há deterioração do prédio por meio de infiltração e fissuras. Há deterioração do acervo metálico corroído devido à forte umidade do local.</t>
  </si>
  <si>
    <t>01512.002898/2015-38</t>
  </si>
  <si>
    <t>Museu Antropológico do Rio Grande do Sul</t>
  </si>
  <si>
    <t>Rua dos Andradas, 1234, Ed. Santa Cruz, 10 andar, salas 1003/1004/1005, Centro Porto Alegre-RS</t>
  </si>
  <si>
    <t>(051) 3228-7664</t>
  </si>
  <si>
    <t>museuantropologico@gmail.com</t>
  </si>
  <si>
    <t>www.cultura.rs.gov.br/v2/instituições-sedac/instituto-19</t>
  </si>
  <si>
    <t xml:space="preserve">Raquel Rech e Júlio Steglich </t>
  </si>
  <si>
    <t xml:space="preserve">Possui problemas na estrutura (má conservação do teto e instalação elétrica precária).
Não há espaço na RT para recebimento de novos acervos.
</t>
  </si>
  <si>
    <t>Nonoai</t>
  </si>
  <si>
    <t>Museu Honório Veloso de Linhares</t>
  </si>
  <si>
    <t>Prefeitura de Nonoai</t>
  </si>
  <si>
    <t xml:space="preserve">Escola Munic. Jair de Moura Calixto
R. Dr. Pedro Roso, s/nº
Centro 
CEP 99600-000
Nonoai, RS
</t>
  </si>
  <si>
    <t>(54) 3362-1122</t>
  </si>
  <si>
    <t>educacao@nonoai.rs.gov.br; smecnonoai@yahoo.com.br</t>
  </si>
  <si>
    <t xml:space="preserve">http://sistemas.museus.gov.br/cnm
</t>
  </si>
  <si>
    <t>Passo fundo</t>
  </si>
  <si>
    <t>Museu de Artes Visuais Ruth Schneider (MAVRS) e Museu Histórico Regional (MHR)</t>
  </si>
  <si>
    <t>Universidade de Passo Fundo (UPF)</t>
  </si>
  <si>
    <t>Av. Brasil Oeste, 758, Centro - CEP: 99025-003, Passo Fundo/RS</t>
  </si>
  <si>
    <t>(54) 3316-8586 / 3316-8587 /</t>
  </si>
  <si>
    <t>mhr@upf.br / Site: www.upf/mhr</t>
  </si>
  <si>
    <t>01512.002592/2016-62</t>
  </si>
  <si>
    <t>Piratini</t>
  </si>
  <si>
    <t>Museu Histórico Municipal Barbosa Lessa</t>
  </si>
  <si>
    <t>Prefeitura de Piratini</t>
  </si>
  <si>
    <t>Av. Gomes Jardim, 104 - Bairro Centro/CEP:96010-770 - Piratini/RS</t>
  </si>
  <si>
    <t>(53) 3257-1200 3257-1201</t>
  </si>
  <si>
    <t>elianeperoba.piratini@hotmail.com</t>
  </si>
  <si>
    <t>www.facebook.com/museu.municipalbarbosalessa</t>
  </si>
  <si>
    <t xml:space="preserve"> Piero Tessaro </t>
  </si>
  <si>
    <t>Há problemas na estrutura (Infiltração).</t>
  </si>
  <si>
    <t>01512.002598/2016-30</t>
  </si>
  <si>
    <t>Guaíba</t>
  </si>
  <si>
    <t>Museu Municipal Carlos Nobre</t>
  </si>
  <si>
    <t>Prefeitura de Guaíba</t>
  </si>
  <si>
    <t>Av. 7 de Setembro, 460, CEP:92.500-000, Guaíba-RS</t>
  </si>
  <si>
    <t>museucarlosnobre@gmail.com</t>
  </si>
  <si>
    <t xml:space="preserve"> Jonathan Caino e Raquel Rech </t>
  </si>
  <si>
    <t xml:space="preserve">Há problemas de infiltração.
Não possui laboratório.
</t>
  </si>
  <si>
    <t>01512.001461/2016-68</t>
  </si>
  <si>
    <t>Santo Ângelo</t>
  </si>
  <si>
    <t xml:space="preserve"> Museu Municipal Dr. José Olavo Machado / Núcleo de Arqueologia</t>
  </si>
  <si>
    <t>Prefeitura de Santo Ângelo</t>
  </si>
  <si>
    <t xml:space="preserve">Rua Antunes Ribas esquina Antônio Manoel, s/Nº
Centro Histórico
CEP 98801-630
Santo Ângelo/RS
</t>
  </si>
  <si>
    <t>(55) 3312-0170 ou 3312-7193</t>
  </si>
  <si>
    <t>mjom85@hotmail.com
narqpmsa@gmail.com</t>
  </si>
  <si>
    <t>http://museuolavomachado.blogspot.com.br</t>
  </si>
  <si>
    <t xml:space="preserve">Jonathan Santos Caino
</t>
  </si>
  <si>
    <t>Mudamos o nome de Museu Municipal Dr. José Olavo Machado para Museu Municipal Dr. José Olavo Machado / Núcleo de Arqueologia em 10/01/18. Obs da SE.;
Reiteração de of ara inaptidão (cf. Ofício 280, 3322254)</t>
  </si>
  <si>
    <t>Gaurama</t>
  </si>
  <si>
    <t>Museu Municipal Irmã Celina Schardong</t>
  </si>
  <si>
    <t>Prefeitura Municipal de Gaurama</t>
  </si>
  <si>
    <t xml:space="preserve">Rua João Amândio Sperb, 338
Antiga Estação Ferroviária
CEP 99830-000
Gaurama, RS
</t>
  </si>
  <si>
    <t>(54) 3391-1200</t>
  </si>
  <si>
    <t xml:space="preserve">museu@gaurama.rs.gov.br
</t>
  </si>
  <si>
    <t>http://mapa.cultura.rs.gov.br/espaco/id:662/</t>
  </si>
  <si>
    <t>PPCI 2019 conforme parecer</t>
  </si>
  <si>
    <t>01502.000509/2018-82</t>
  </si>
  <si>
    <t>São Pedro do Sul</t>
  </si>
  <si>
    <t>Museu Paleontológico e Arqueológico Walter Ilha</t>
  </si>
  <si>
    <t>Prefeitura de São Pedro do Sul</t>
  </si>
  <si>
    <t>BR 287, Km 292 - Estrada da Carpintaria, 120 - CEP: 97400-000 - São Pedro do Sul/RS</t>
  </si>
  <si>
    <t>(55) 3276-1085</t>
  </si>
  <si>
    <t>museuwalterilhasps@gmail.com e janetedallacosta@gmail.com</t>
  </si>
  <si>
    <t>http://www.saopedrodosul.org/secretaria/educacao-cultura-esportes-e-turismo.html</t>
  </si>
  <si>
    <t>Núcleo de Estudos do Patrimônio e Memória – NEP</t>
  </si>
  <si>
    <t>Av. Roraima, 1000 - Prédio 74-B/3º Andar - Campus Camobi da UFSM - CEP: 97015-372 - Santa Maria/RS</t>
  </si>
  <si>
    <t>(55) 3220-9550</t>
  </si>
  <si>
    <t>Passo Fundo</t>
  </si>
  <si>
    <t>Laboratório de Cultura Material e Arqueologia, Núcleo de Pré História e Arqueologia (Lacuma/Nupha)</t>
  </si>
  <si>
    <t>BR 285, Km 292 - Bairro São José - Unidade IFCH - Prédio B4 - CEP: 99056-900 - Passo Fundo/RS</t>
  </si>
  <si>
    <t>(54) 3316-8339</t>
  </si>
  <si>
    <t>www.arqueologiaupf.wordpress.com</t>
  </si>
  <si>
    <t>núcleo de arqueologia/universidade</t>
  </si>
  <si>
    <t>Museu Universitário de Arqueologia e Etnologia - MUAE</t>
  </si>
  <si>
    <t xml:space="preserve">Av. Bento Gonçalves, 9500
Bairro Agronomia
Prédio 43 – Sala 232 – IFCH
CEP 90540-000
Porto Alegre, RS
</t>
  </si>
  <si>
    <t>(51) 3316-6860/6868/7169</t>
  </si>
  <si>
    <t>mual@ifch.ufrgs.br</t>
  </si>
  <si>
    <t xml:space="preserve">http://museus.cultura.gov.br/espaco/8600/
</t>
  </si>
  <si>
    <t>Núcleo de Pesquisa Arqueológica – NuPArq</t>
  </si>
  <si>
    <t xml:space="preserve">Av. Bento Gonçalves, 9500
Bairro Agronomia
Prédio 43322 (Prédio do Pantheon do IFCH) – Sala 210
CEP 91501-970
Porto Alegre, RS
Fone: (51) 3308-7169                  
</t>
  </si>
  <si>
    <t>(51) 3308-7169</t>
  </si>
  <si>
    <t>nuparq@ufrgs.br</t>
  </si>
  <si>
    <t xml:space="preserve">http://www.ufrgs.br/nuparq
</t>
  </si>
  <si>
    <t xml:space="preserve">Não há espaço para o recebimento de novos acervos; Inaptada pelo 
DESPACHO 97.2018 ACON/CNA/DEPAM.
</t>
  </si>
  <si>
    <t>Rio Grande</t>
  </si>
  <si>
    <t>Núcleo de Pesquisa Arqueológica - Centro Municipal de Cultura Inah Emil Martensen</t>
  </si>
  <si>
    <t>Prefeitura Municipal de Rio Grande</t>
  </si>
  <si>
    <t xml:space="preserve">Rua Marechal Floriano, 91
Bairro Cassino
CEP 96207-390
Rio Grande, RS
</t>
  </si>
  <si>
    <t>(53) 3231-6399</t>
  </si>
  <si>
    <t>centrodecultura.rg@gmail.com; 
npa.rg.rs@gmail.com</t>
  </si>
  <si>
    <t xml:space="preserve">http://mapa.cultura.rs.gov.br/espaco/id:373; 
http://centromunicipaldeculturarg.blogspot.com.br
</t>
  </si>
  <si>
    <t>Mudamos o nome de Núcleo de Pesquisa Arqueológica (NPA) do Centro Municipal de Cultura Inah Emil Martensen para Núcleo de Pesquisa Arqueológica - Centro Municipal de Cultura Inah Emil Martensen em 10/01/18. Obs da SE.</t>
  </si>
  <si>
    <t>núcleo de arqueologia/prefeitura</t>
  </si>
  <si>
    <t>São Gabriel</t>
  </si>
  <si>
    <t>Museu Nossa Senhora do Rosário Bom Fim</t>
  </si>
  <si>
    <t>Prefeitura Municipal de São Gabriel</t>
  </si>
  <si>
    <t xml:space="preserve">Rua Andrade Neves,
259 
CEP:97300-000
Centro
São Gabriel, RS
</t>
  </si>
  <si>
    <t>(55) 3232.5279</t>
  </si>
  <si>
    <t>museubomfim@hotmail.com</t>
  </si>
  <si>
    <t xml:space="preserve">http://mapa.cultura.rs.gov.br/espaco/id:401
</t>
  </si>
  <si>
    <t>Mudamos o nome de Prefeitura Municipal de São Gabriel para Museu Nossa Senhora do Rosário Bom Fim em 10/01/18. Obs da SE.</t>
  </si>
  <si>
    <t>Universidade de Santa Cruz do Sul</t>
  </si>
  <si>
    <t>Universidade de Santa Cruz do Sul  (UNISC)</t>
  </si>
  <si>
    <t xml:space="preserve">Av. Independência, 2293
Bairro Universitário
CEP: 96815-900
Santa Cruz do Sul/RS
</t>
  </si>
  <si>
    <t>(51) 3717-7300 ou 3717-1855</t>
  </si>
  <si>
    <t>info@unisc.br; 
sergio@unisc.br</t>
  </si>
  <si>
    <t xml:space="preserve">http://www.unisc.br/pt/home/estrutura-administrativa/centros/centro-de-ensino-e-pesquisas-arqueologicas-cepa
</t>
  </si>
  <si>
    <t>Mudamos o nome de Universidade de Santa Cruz do Sul para Centro de Ensino e Pesquisas Arqueológicas (UNISC) em 10/01/18. Obs da SE.</t>
  </si>
  <si>
    <t>universidade</t>
  </si>
  <si>
    <t>01512.002497/2015-88;  01512.004565/2015-43</t>
  </si>
  <si>
    <t>Bagé</t>
  </si>
  <si>
    <t>Museu Dom Diogo de Souza</t>
  </si>
  <si>
    <t>Fundação Áttila Taborda/Universidade da Região da Campanha (FAT/URCAMP)</t>
  </si>
  <si>
    <t>Rua Emílio Guilayn, 759 - Centro, CEP: 96400-150, Bagé/RS</t>
  </si>
  <si>
    <t xml:space="preserve"> (53) 3242-8244, Ramal 250</t>
  </si>
  <si>
    <t>museudomdiogo@homail.com</t>
  </si>
  <si>
    <t xml:space="preserve"> http://site.urcamp.tche.br/urcamp/alem-da-urcamp/museus
</t>
  </si>
  <si>
    <t>Campos Novos</t>
  </si>
  <si>
    <t>Fundação Cultural Camponovense Cid Caesar de Almeida Pedroso</t>
  </si>
  <si>
    <t>Prefeitura Municipal de Campos Novos</t>
  </si>
  <si>
    <t>Praça Lauro Muller Nº: 39, Centro, Campos Novos. CEP: 89620-000.</t>
  </si>
  <si>
    <t>(49) 3541-1554</t>
  </si>
  <si>
    <t xml:space="preserve">cultura@camposnovos.sc.gov.br; </t>
  </si>
  <si>
    <t>Vinicius Paiva Gonçalves</t>
  </si>
  <si>
    <t>Por possuir acervo arqueolóigco optou-se em manter a IGP como "Inapta", apesar da mesma não ter interesse em receber novos acervos arqueológicos.</t>
  </si>
  <si>
    <r>
      <rPr>
        <sz val="8"/>
        <color rgb="FF000000"/>
        <rFont val="Arial"/>
      </rPr>
      <t>Atestado HABITESE_AUTO_DE-VISTORIA_CBMSC (4054879)</t>
    </r>
    <r>
      <rPr>
        <sz val="8"/>
        <color rgb="FFFFC000"/>
        <rFont val="Arial"/>
      </rPr>
      <t>.</t>
    </r>
  </si>
  <si>
    <t>01510.000540/2022-10</t>
  </si>
  <si>
    <t>Não possui padrão de Reserva Técnica e não tem interesse em endossar.</t>
  </si>
  <si>
    <t>Gerência Estratégica de Cultura e Patrimônio Histórico do Município de Anchieta</t>
  </si>
  <si>
    <t>Tubarão</t>
  </si>
  <si>
    <t>Grupo de Pesquisa em Educação Patrimonial e Arqueologia - GRUPEP</t>
  </si>
  <si>
    <t>Universidade do Sul de Santa Catarina (UNISUL)</t>
  </si>
  <si>
    <t>Av. José Acácio Moreira, 787 - Dehon, Tubarão</t>
  </si>
  <si>
    <t>grupo de pesquisa/universidade</t>
  </si>
  <si>
    <t>Criciúma</t>
  </si>
  <si>
    <t>Laboratório de Arqueologia Pedro Ignácio Schmitz (LAPIS) do Instituto de Pesquisas Ambientais e Tecnológicas (IPAT)</t>
  </si>
  <si>
    <t>Universidade do Extremo Sul Catarinense (UNESC)</t>
  </si>
  <si>
    <t>Rodovia Governador Jorge Lacerda, km 4,5 - Sala 12 do Bloco de Ensino I.parque
Bairro Sangão Criciúma/SC - CEP: 88807-400 - Caixa Postal 3167</t>
  </si>
  <si>
    <t>(48) 3444-3761; (48) 99918-6641</t>
  </si>
  <si>
    <t>lapis@unesc.net e  jbi@unesc.net</t>
  </si>
  <si>
    <t>http://www.unesc.net</t>
  </si>
  <si>
    <t>Prof. Dr. Juliano Bitencourt Campos, responsável pelo Laboratório e pelo acervo da IG</t>
  </si>
  <si>
    <t>Antes tava apenas "IPAT"; "Apta" mas diversas solicitações (cf. 3275094)</t>
  </si>
  <si>
    <t>Laguna</t>
  </si>
  <si>
    <t>Museu Anita Garibaldi</t>
  </si>
  <si>
    <t>Prefeitura Municipal de Laguna</t>
  </si>
  <si>
    <t>Balneário Rincão</t>
  </si>
  <si>
    <t>Museu Arqueológico Igrejinha Nossa Senhora dos Navegantes</t>
  </si>
  <si>
    <t>Rua Florianopolis, s/n Distrito Balneario Rincao</t>
  </si>
  <si>
    <t>48 3428-2253</t>
  </si>
  <si>
    <t>museuarqueorincao@gmail.com</t>
  </si>
  <si>
    <t>Alexandre Cavalcanti Gomes Neto e Hamilton
Marcelo Morais Lins Junior;</t>
  </si>
  <si>
    <t>Lei nº 1814 de 25 de julho de 2002 (Criação do Museu)</t>
  </si>
  <si>
    <t>Museu/Prefeitura</t>
  </si>
  <si>
    <t>Jaguaruna</t>
  </si>
  <si>
    <t>Museu Cidade de Jaguaruna</t>
  </si>
  <si>
    <t>Prefeitura de Jasguaruna</t>
  </si>
  <si>
    <t>29/02/2023</t>
  </si>
  <si>
    <t>01510.000767/2022-65</t>
  </si>
  <si>
    <t>"Está em andamento um projeto de ampliação e restauração do prédio, para melhor adequar e conservar o acervo, mas que ainda não tem previsão de execução." Verificar a possibiildade da execução dos projetos vir a ser possível por meio de um TAC.</t>
  </si>
  <si>
    <t>Florianópolis - SC</t>
  </si>
  <si>
    <t>Museu de Arqueologia e Etnologia Professor Oswaldo Rodrigues Cabral (Marque)</t>
  </si>
  <si>
    <t>Universidade Federal de Santa Catarina (UFSC)</t>
  </si>
  <si>
    <t>Endereço Principal: Campus Universitário, Trindade, Florianópolis - Universidade Federal de Santa Catarina (UFSC)</t>
  </si>
  <si>
    <t xml:space="preserve">marquedirecao@contato.ufsc.br </t>
  </si>
  <si>
    <t>https://museu.ufsc.br</t>
  </si>
  <si>
    <t>Lucas de Melo Reis Bueno</t>
  </si>
  <si>
    <t xml:space="preserve"> Vinicius Paiva Gonçalves</t>
  </si>
  <si>
    <t xml:space="preserve">"favoravelmente à manutenção, com ressalvas, desta Instituição como apta a receber acervos arqueológicos" (cf. 2865289) </t>
  </si>
  <si>
    <t>diversas solicitações de adequamentos (cf. 2999739)</t>
  </si>
  <si>
    <t>retirada de "professor" do nome do museu e, 29/10/2021 (cf. 2999739); diversas complementações soclitiadas em 18/10/2021 (cf. 3035938)</t>
  </si>
  <si>
    <t>nova inspeção prevista para setembro de 2021 (cf. 2999739)</t>
  </si>
  <si>
    <t xml:space="preserve"> Ibirama</t>
  </si>
  <si>
    <t>Museu Eduardo de Lima e Silva Hoerhann</t>
  </si>
  <si>
    <t>Prefeitura de Ibirama</t>
  </si>
  <si>
    <t>(47) 3357-4442</t>
  </si>
  <si>
    <t>museuibirama@ibirama.sc.gov.br</t>
  </si>
  <si>
    <t xml:space="preserve">Reserva Técnica em obras e espaço provisório reduzido, devendo receber materiais advindos de Endossos Institucionais emitidos;
</t>
  </si>
  <si>
    <t>Consta Atestado de Edificação em Regularização (3920380)</t>
  </si>
  <si>
    <t>01510.000541/2022-64</t>
  </si>
  <si>
    <t>Itajaí</t>
  </si>
  <si>
    <t>Museu Etno-Arqueológico de Itajaí</t>
  </si>
  <si>
    <t>Fundação Genésio Miranda Lins - Prefeitura Municipal de Itajaí</t>
  </si>
  <si>
    <t>Museu Histórico de Santa Catarina</t>
  </si>
  <si>
    <t>Governo do Estado de Santa Catarina</t>
  </si>
  <si>
    <t>Palácio Cruz e Sousa 400, Praça XV de Novembro, 227 - Centro, CEP: 88010-560</t>
  </si>
  <si>
    <t>(48) 3665-6363</t>
  </si>
  <si>
    <t xml:space="preserve"> mhsc@fcc.sc.gov.br</t>
  </si>
  <si>
    <t>Tornada inapta em 31/08/2021 (cf. 2919744), Diversas solicitações em 31/08/2021 (cf. 2822974)</t>
  </si>
  <si>
    <t>Laudo apresentado não possui assinatura (cf. 2822974)</t>
  </si>
  <si>
    <t>São Francisco do Sul</t>
  </si>
  <si>
    <t>Museu Histórico de São Francisco do Sul</t>
  </si>
  <si>
    <t>Prefeitura de São Francisco do Sul</t>
  </si>
  <si>
    <t>foi, segundo a SE</t>
  </si>
  <si>
    <t>Museu Histórico e Arquivo Público de Itajaí</t>
  </si>
  <si>
    <t>Fundação Genésio Miranda Lins</t>
  </si>
  <si>
    <t>São José</t>
  </si>
  <si>
    <t>Museu Histórico Municipal de São José</t>
  </si>
  <si>
    <t>Prefeitura de São José</t>
  </si>
  <si>
    <t>Irani</t>
  </si>
  <si>
    <t>Museu Monge José Maria - Fundação Cultural Memória Viva do Contestado da Região do Irani</t>
  </si>
  <si>
    <t>Prefeitura de Irani</t>
  </si>
  <si>
    <t>Joinville</t>
  </si>
  <si>
    <t>Museu Arqueológico de Sambaqui de Joinville - MASJ</t>
  </si>
  <si>
    <t>Prefeitura de Joinville</t>
  </si>
  <si>
    <t>Estr. Dona Francisca, 600 - Centro (Pirabeiraba), Joinville - SC, CEP: 89201-220</t>
  </si>
  <si>
    <t>(47) 3433-0114</t>
  </si>
  <si>
    <t xml:space="preserve"> </t>
  </si>
  <si>
    <t>Apta com condicionante: viabilização de espaço</t>
  </si>
  <si>
    <t>15/05/2017 e 12/01/2022</t>
  </si>
  <si>
    <t>2015 e 21/10/2021</t>
  </si>
  <si>
    <t>Ana Paula Leal (2015)/Vinícius Paiva (2021)</t>
  </si>
  <si>
    <t xml:space="preserve">sim </t>
  </si>
  <si>
    <t>Apta c cond</t>
  </si>
  <si>
    <t xml:space="preserve"> Há problemas na estrutura do prédio (Ocorreu inundação). Em 15/05/2017 colocamos como Apta mediante viabilização de espaço provisório a ser aprovado pelo Iphan. </t>
  </si>
  <si>
    <t>01510.000284/2013-70; 01510.003131/2015-46; 01510.002563/2015-30</t>
  </si>
  <si>
    <t>Chapecó</t>
  </si>
  <si>
    <t>Núcleo de Estudos Etnológicos e Arqueológicos do Centro de Memória do Oeste de Santa Catarina (NEEA/CEOM)</t>
  </si>
  <si>
    <t>Universidade Comunitária Regional de Chapecó (Unochapecó)</t>
  </si>
  <si>
    <t>Avenida Senador Attílio Fontana, 591-E - Efapi, CEP: 89809-000</t>
  </si>
  <si>
    <t>(49) 3321-8000</t>
  </si>
  <si>
    <t xml:space="preserve">Joinville </t>
  </si>
  <si>
    <t>Laboratório de Arqueologia e Patrimônio Arqueológico (LAPArq)</t>
  </si>
  <si>
    <t>Universidade da Região de Joinville  (UNIVILLE)</t>
  </si>
  <si>
    <t>solicitações (cf. 3257486)</t>
  </si>
  <si>
    <t xml:space="preserve">Joaçaba </t>
  </si>
  <si>
    <t xml:space="preserve">Universidade do Oeste de Santa Catarina - Campus de Joaçaba </t>
  </si>
  <si>
    <t>Universidade do Oeste de Santa Catarina (UNOESC)</t>
  </si>
  <si>
    <t>Universidade do Vale do Itajaí (UNIVALI)</t>
  </si>
  <si>
    <t>Canindé do São Francisco</t>
  </si>
  <si>
    <t>Museu de Arqueologia de Xingó - MAX</t>
  </si>
  <si>
    <t>Universidade Federal de Sergipe (UFS)</t>
  </si>
  <si>
    <t>Rodovia Canindé-Piranhas
Trevo da UHE – Xingó
                                                   Sede do MAX/UFS - Unidade Administrativa
Cidade Universitária Prof. José Aloísio de Campos
Av. Marechal Rondon, s/n
Jardim Rosa Elze, São Cristóvão-SE 
CEP: 49100-000</t>
  </si>
  <si>
    <t>(79) 3194-6453</t>
  </si>
  <si>
    <t xml:space="preserve"> Ademir Ribeiro Junior</t>
  </si>
  <si>
    <t>Necessita adequações</t>
  </si>
  <si>
    <t>Diversas complementações solicitadas até o momento não atendidas (cf. 2887145)</t>
  </si>
  <si>
    <t>São Cristóvão</t>
  </si>
  <si>
    <t>Museu Histórico de Sergipe</t>
  </si>
  <si>
    <t>Governo do Estado do Sergipe</t>
  </si>
  <si>
    <t xml:space="preserve">Praça São Francisco, 26. São Cristóvão/SE </t>
  </si>
  <si>
    <t>museu.sergipe@cultura.se.gov.br</t>
  </si>
  <si>
    <t xml:space="preserve"> museuhsergipe.blogspot.com.br</t>
  </si>
  <si>
    <t>Beijanizy Abadia</t>
  </si>
  <si>
    <t>Não apresenta RT adequada, apresenta infiltrações.</t>
  </si>
  <si>
    <t>sem condições, mas terá que se adaptar pois pretende continuar endossando - contém 2 caixas de material arqueológico somente. Mudei o status pq ainda n despachei</t>
  </si>
  <si>
    <t>01504.000075/2015-77</t>
  </si>
  <si>
    <t>Laranjeiras</t>
  </si>
  <si>
    <t xml:space="preserve">Laboratório de Arqueologia do Departamento de Arqueologia (LARQ/DARQ)
</t>
  </si>
  <si>
    <t>Praça Samuel de Oliveira, s/n - Centro, CEP:49170-000</t>
  </si>
  <si>
    <t xml:space="preserve"> (79) 3281-2939</t>
  </si>
  <si>
    <t xml:space="preserve">darq.ufs@gmail.com
</t>
  </si>
  <si>
    <t>Mudei o nome. Estava "núcleo de arqueologia". Foi fiscalizada pela 1ªvez em 2015.</t>
  </si>
  <si>
    <t>Guarulhos</t>
  </si>
  <si>
    <t>Arquivo Histórico de Guarulhos, Secretaria de Cultura de Guarulhos</t>
  </si>
  <si>
    <t>Prefeitura de Guarulhos</t>
  </si>
  <si>
    <t>Araras</t>
  </si>
  <si>
    <t>Casa de Cultura “Emílio Silvestre Wolff”</t>
  </si>
  <si>
    <t>Prefeitura de Araras</t>
  </si>
  <si>
    <t>Presidente Prudente</t>
  </si>
  <si>
    <t>Centro de Museologia, Antropologia e Arqueologia (CEMAARQ), Faculdade de Ciência e Tecnologia</t>
  </si>
  <si>
    <t>Universidade Estadual Paulista (UNESP)</t>
  </si>
  <si>
    <t xml:space="preserve">Rua Roberto Simonsen, 305. Centro Educacional.
</t>
  </si>
  <si>
    <t>Piraju</t>
  </si>
  <si>
    <t>Centro Regional de Arqueologia Ambiental, Museu de Arqueologia e Etnologia (MAE)</t>
  </si>
  <si>
    <t>Universidade de São Paulo (USP)</t>
  </si>
  <si>
    <t>centro de arqueologia-universidade</t>
  </si>
  <si>
    <t>São João da Boa Vista</t>
  </si>
  <si>
    <t>Departamento de Cultura e Turismo de São João da Boa Vista</t>
  </si>
  <si>
    <t>Prefeitura de São João da Boa Vista</t>
  </si>
  <si>
    <t>Santa Maria da Serra</t>
  </si>
  <si>
    <t>Departamento de Educação e Cultura</t>
  </si>
  <si>
    <t>Prefeitura do Município de Santa Maria da Serra</t>
  </si>
  <si>
    <t>São Paulo</t>
  </si>
  <si>
    <t xml:space="preserve">Faculdade de Letras e Ciências Humanas </t>
  </si>
  <si>
    <t>ver p onde foi esse acerv q só entrou em 1997</t>
  </si>
  <si>
    <t>curso/universidade</t>
  </si>
  <si>
    <t>Paraíbuna</t>
  </si>
  <si>
    <t>Fundação Cultural Benedicto Siqueira e Silva</t>
  </si>
  <si>
    <t>Prefeitura Municipal de Paraíbuna</t>
  </si>
  <si>
    <t>Endereço: Praca Mosenhor Ernesto Almirio Arantes, 64, Paraibuna - SP, CEP: 12260-000</t>
  </si>
  <si>
    <t>(12) 3974-0712</t>
  </si>
  <si>
    <t xml:space="preserve">A SE inaptou e depois deixou como apta. Segundo parecer 989/16 (01506.004663/2016-41) a Fundação encontra-se inapta, mas no processo 01506.003991/2014-68 (0240648, págs. 47-53 do pdf) a situação foi regularizada.
</t>
  </si>
  <si>
    <t>01506.003991/2014-68</t>
  </si>
  <si>
    <t>São José dos Campos</t>
  </si>
  <si>
    <t>Fundação Cultural Cassiano Ricardo</t>
  </si>
  <si>
    <t>Prefeitura Municipal de São José dos Campos</t>
  </si>
  <si>
    <t>Jacareí</t>
  </si>
  <si>
    <t>Fundação Cultural de Jacarehy “José Maria de Abreu”, Prefeitura Municipal de Jacareí</t>
  </si>
  <si>
    <t>Prefeitura Municipal de Jacareí</t>
  </si>
  <si>
    <t>Taubaté</t>
  </si>
  <si>
    <t>Fundação Dom José Antônio do Couto - FUNDJAC</t>
  </si>
  <si>
    <t>Diocese de Taubaté</t>
  </si>
  <si>
    <t>Entidade sem fins lucrativos</t>
  </si>
  <si>
    <t>São Sebastião</t>
  </si>
  <si>
    <t>Fundação Museu de História, Pesquisa e Arqueologia do Mar (FUNDAMAR)</t>
  </si>
  <si>
    <t>Av vereador Antonio borges 1905. balneário dos trabalhadores, Praia Grande. Cep.: 11600-000</t>
  </si>
  <si>
    <t>12-98125-1364</t>
  </si>
  <si>
    <t>fundacaomar@gmail.com</t>
  </si>
  <si>
    <t>Regina Helena Rezende Bechelli</t>
  </si>
  <si>
    <t>Última atualização cf. 1771882 / 2412467</t>
  </si>
  <si>
    <t>ONG - sem fins lucrativos</t>
  </si>
  <si>
    <t>cf. 1771882 / 2412467</t>
  </si>
  <si>
    <t>Fundação para a Conservação e a Produção Florestal do Estado de São Paulo</t>
  </si>
  <si>
    <t>Prefeitura de São Sebastião</t>
  </si>
  <si>
    <t>Fundação Patrimônio Histórico da Energia e Saneamento</t>
  </si>
  <si>
    <t>Governo do Estado de São Paulo</t>
  </si>
  <si>
    <t xml:space="preserve">lameda Cleveland, 601 - Campos Elíseos. CEP.: 01218-000 - </t>
  </si>
  <si>
    <t>Fundação Pública Deodato Santana</t>
  </si>
  <si>
    <t>Santos</t>
  </si>
  <si>
    <t>Instituto de Pesquisas Científicas</t>
  </si>
  <si>
    <t>Universidade Católica de Santos (UNISANTOS)</t>
  </si>
  <si>
    <t>universidade privada</t>
  </si>
  <si>
    <t>Ilhabela</t>
  </si>
  <si>
    <t>Instituto Histórico Geográfico e Arqueológico de Ilhabela</t>
  </si>
  <si>
    <t>Prefeitura Municipal de Ilhabela</t>
  </si>
  <si>
    <t>Campinas</t>
  </si>
  <si>
    <t>Laboratório de Arqueologia Pública Paulo Duarte - Núcleo de Estudos e Pesquisas Ambientais (LAP/NEPAM)</t>
  </si>
  <si>
    <t>Universidade Estadual de Campinas (UNICAMP)</t>
  </si>
  <si>
    <t xml:space="preserve"> Bragança Paulista</t>
  </si>
  <si>
    <t>Laboratório de Estudos Arqueológicos</t>
  </si>
  <si>
    <t>Fundação Municipal de Ensino Superior de Bragança Paulista (FESB)</t>
  </si>
  <si>
    <t>laboratório de arqueologia/universidade</t>
  </si>
  <si>
    <t>Laboratório de Estudos Evolutivos Humanos, Instituto de Biociências</t>
  </si>
  <si>
    <t xml:space="preserve">Rua do Matão, 277 - Instituto de Biociências, Universidade de São Paulo. CEP: 05508-090 </t>
  </si>
  <si>
    <t>laboratório</t>
  </si>
  <si>
    <t>Rio Claro</t>
  </si>
  <si>
    <t>Laboratório Interdisciplinar de Pesquisa sobre o Patrimônio, Memória e Território - LAPAT</t>
  </si>
  <si>
    <t>laboratório, universidade pública</t>
  </si>
  <si>
    <t>Mauá</t>
  </si>
  <si>
    <t>Museu Barão de Mauá</t>
  </si>
  <si>
    <t>Prefeitura Municipal de Mauá</t>
  </si>
  <si>
    <t>Museu da Cidade</t>
  </si>
  <si>
    <t>Prefeitura Municipal de Campinas</t>
  </si>
  <si>
    <t>Iepê</t>
  </si>
  <si>
    <t xml:space="preserve">Museu de Arqueologia de Iepê </t>
  </si>
  <si>
    <t>Prefeitura de Iepê</t>
  </si>
  <si>
    <t>(antigo Museu do Índio de Iepê)</t>
  </si>
  <si>
    <t>Araraquara</t>
  </si>
  <si>
    <t>Museu de Arqueologia e Paleontologia de Araraquara - MAPA</t>
  </si>
  <si>
    <t>Prefeitura de Araraquara</t>
  </si>
  <si>
    <t>Embu das Artes</t>
  </si>
  <si>
    <t>Museu de Arte Sacra dos Jesuítas</t>
  </si>
  <si>
    <t>Pateo do Collegio/ Jesuítas Brasil</t>
  </si>
  <si>
    <t>museu/prefeitura</t>
  </si>
  <si>
    <t xml:space="preserve"> Botucatu</t>
  </si>
  <si>
    <t>Museu do Café da Fazenda Lageado - Campus de Botucatu</t>
  </si>
  <si>
    <t>Universidade Estadual Paulista, Campus de Botucatu (UNESP)</t>
  </si>
  <si>
    <t>Por meio do Of. N° 059/2017-MC (protocolo 01450.008763/2017-10) fomos informados de que o endosso institucional do museu do café sai em nome do diretor da faculdade de ciências agrônomas.</t>
  </si>
  <si>
    <t>Itapeva</t>
  </si>
  <si>
    <t>Museu Histórico de Itapeva</t>
  </si>
  <si>
    <t>Prefeitura Municipal de Itapeva</t>
  </si>
  <si>
    <t>Peruíbe</t>
  </si>
  <si>
    <t>Museu Histórico e Arqueológico de Peruíbe</t>
  </si>
  <si>
    <t>Prefeitura de Peruíbe</t>
  </si>
  <si>
    <t>Mogi Mirim</t>
  </si>
  <si>
    <t>Museu Histórico e Pedagógico "Dr. João Theodoro Xavier"</t>
  </si>
  <si>
    <t>Prefeitura de Mogi Mirim</t>
  </si>
  <si>
    <t>Botucatu</t>
  </si>
  <si>
    <t>Museu Histórico e Pedagógico “Francisco Blasi”, Prefeitura Municipal de Botucatu</t>
  </si>
  <si>
    <t>Prefeitura de Botucatu</t>
  </si>
  <si>
    <t>Museu Histórico e Pedagógico “Voluntários da Pátria"</t>
  </si>
  <si>
    <t>Limeira</t>
  </si>
  <si>
    <t>Museu Histórico Major José Levy Sobrinho</t>
  </si>
  <si>
    <t>Prefeitura Municipal de Limeira</t>
  </si>
  <si>
    <t>Sorocaba</t>
  </si>
  <si>
    <t>Museu Histórico Sorocabano</t>
  </si>
  <si>
    <t>Prefeitura de Sorocaba</t>
  </si>
  <si>
    <t>Jahu</t>
  </si>
  <si>
    <t>Museu Municipal José Raphael Toscano</t>
  </si>
  <si>
    <t xml:space="preserve">Prefeitura de Jahu                    </t>
  </si>
  <si>
    <t>Rua Tenente Lopes, 350- Centro - CEP: 17.201-460</t>
  </si>
  <si>
    <t>(14) 36024777</t>
  </si>
  <si>
    <t>Diretor do Museu: Fabio Grossi dos Santos</t>
  </si>
  <si>
    <t>Monte Mor</t>
  </si>
  <si>
    <t>Museu Municipal Elisabeth Aytai</t>
  </si>
  <si>
    <t>Prefeitura Municipal de Monte Mor</t>
  </si>
  <si>
    <t>Itatiba</t>
  </si>
  <si>
    <t>Museu Municipal Padre Francisco de Paula Lima</t>
  </si>
  <si>
    <t>Prefeitura de Itatiba</t>
  </si>
  <si>
    <t>Museu Paulista - Museu do Ipiranga</t>
  </si>
  <si>
    <t>Mogi das Cruzes</t>
  </si>
  <si>
    <t>Núcleo de Arqueologia - NABC</t>
  </si>
  <si>
    <t>Universidade Braz Cubas (UBC)</t>
  </si>
  <si>
    <t>Núcleo de Estudos Estratégicos - NEE</t>
  </si>
  <si>
    <t>Núcleo de Pesquisa e Estudo em Chondrichthyes - NUPEC</t>
  </si>
  <si>
    <t>Centro Regional de Pesquisas Arqueológicas (CERPA)</t>
  </si>
  <si>
    <t>Sede administrativa:
Av. Ana Costa 374, cj. 41 - Gonzaga - Santos - SP, 11060-002</t>
  </si>
  <si>
    <t>13 99125-0224; 13 3027-8595</t>
  </si>
  <si>
    <t>gonzalez@nupec.com.br</t>
  </si>
  <si>
    <t>Manoel Gonzales Diretor</t>
  </si>
  <si>
    <t>associação sem fins lucrativos</t>
  </si>
  <si>
    <t>Parque Estadual de Ilhabela</t>
  </si>
  <si>
    <t>Prefeitura de Ilhabela</t>
  </si>
  <si>
    <t>São Bernardo do Campo</t>
  </si>
  <si>
    <t>Prefeitura do Município de São Bernardo do Campo</t>
  </si>
  <si>
    <t>Areias</t>
  </si>
  <si>
    <t>Prefeitura Municipal de Areias</t>
  </si>
  <si>
    <t>Prefeitura Municipal de Mogi Mirim</t>
  </si>
  <si>
    <t>Prefeitura Municipal de Sorocaba</t>
  </si>
  <si>
    <t>Secretaria de Cultura e Turismo</t>
  </si>
  <si>
    <t>Caçapava</t>
  </si>
  <si>
    <t xml:space="preserve">Secretaria de Cultura, Esporte e Lazer </t>
  </si>
  <si>
    <t>Prefeitura Municipal de Caçapava</t>
  </si>
  <si>
    <t>Secretaria de Obras e Meio Ambiente</t>
  </si>
  <si>
    <t>Secretaria do Meio Ambiente de São Paulo - Instituto Florestal</t>
  </si>
  <si>
    <t>Piracicaba</t>
  </si>
  <si>
    <t xml:space="preserve">Secretaria Municipal de Ação Cultural de Piracicaba (SEMAC) </t>
  </si>
  <si>
    <t>Prefeitura Municipal de Piracicaba</t>
  </si>
  <si>
    <t>Secretaria Municipal de Ação Cultural e Cidadania</t>
  </si>
  <si>
    <t>Secretaria Municipal de Cultura de Rio Claro</t>
  </si>
  <si>
    <t>Prefeitura de Rio Claro</t>
  </si>
  <si>
    <t>Centro de Arqueologia - Departamento do Patrimônio Histórico - DPH, Secretaria Municipal de Cultura</t>
  </si>
  <si>
    <t>Prefeitura do Município de São Paulo</t>
  </si>
  <si>
    <t>só 1 endosso</t>
  </si>
  <si>
    <t>Universidade Estadual Paulista</t>
  </si>
  <si>
    <t>Rosana</t>
  </si>
  <si>
    <t>Universidade Estadual Paulista - Unidade de Rosana</t>
  </si>
  <si>
    <t>Av. Professor Almeida Prado, 1466 – Cidade Universitária. Cep 05508-070 São Paulo/SP</t>
  </si>
  <si>
    <t>(11) 3091-4905</t>
  </si>
  <si>
    <t>26/01/2017 Parecer solicitando Laudo de vistoria do Corpo de Bombeiros (prazo de 60 dias).  Ofício MAE/USP (0127137) em 03/08/2017 "Conforme informado no processo 2017.1.64.71.6 que trata da solicitação para
elaboração de "mapa de riscos" a SEF está elaborando o edital para contratação de
projeto técnico para aprovação no Corpo de Bombeiros do Estado de São Paulo que
inclu irá o Bloco Principal. O Projeto Técnico contém uma série de medidas necessárias à prevenção e combate a incêndios: rotas de fuga, saídas de emergência, posição de hidrantes e extintores, reserva de água para combate a incêndios, dentre outras e é necessário para a posterior execução das intervenções nele estabelecidas e para a futura obtenção, pelo MAE, do AVCB - Auto de vistoria do Corpo de Bombeiros.</t>
  </si>
  <si>
    <t>Pereira Barreto</t>
  </si>
  <si>
    <t>Museu Histórico da Colonização de Pereira Barreto</t>
  </si>
  <si>
    <t>Associação de Amigos do Museu Histórico da Colonização de Pereira Barreto</t>
  </si>
  <si>
    <t xml:space="preserve">Rua Hagimê Fujimoto, 1000
CEP: 15370-000, Pereira Barreto/SP
</t>
  </si>
  <si>
    <t xml:space="preserve">(18) 3704-1052 </t>
  </si>
  <si>
    <t>museupereirabarreto@gmail.com</t>
  </si>
  <si>
    <t>Júlia Berra</t>
  </si>
  <si>
    <t>Cadastramos em 2017</t>
  </si>
  <si>
    <t>museu público</t>
  </si>
  <si>
    <t>01450.006190/2017-90</t>
  </si>
  <si>
    <t>Palmas</t>
  </si>
  <si>
    <t>Núcleo Tocantinense de Arqueologia - NUTA</t>
  </si>
  <si>
    <t>Universidade Estadual do Tocantins (UNITINS)</t>
  </si>
  <si>
    <t>Anel Viário – Rodovia TO 050, Qd. 20, Lt. 65. Jardins dos Ipês, CEP: 77500-000</t>
  </si>
  <si>
    <t>(63) 3363-1265</t>
  </si>
  <si>
    <t>nuta@untins.br</t>
  </si>
  <si>
    <t>https://www.unitins.br/nut</t>
  </si>
  <si>
    <t>Rômulo Negreiros</t>
  </si>
  <si>
    <t>01422.000441/2015-06</t>
  </si>
  <si>
    <t>Laboratório de Arqueologia da Faculdade de Filosofia e Ciências Humanas (Fafich)</t>
  </si>
  <si>
    <t>(31) 3409-5050</t>
  </si>
  <si>
    <t>Esse laboratório é coordenado pelo professor Carlos Magno Guimarães.</t>
  </si>
  <si>
    <t>01450.005645/2018-31; 01450.005605/2018-99</t>
  </si>
  <si>
    <t>Conceição dos Ouros</t>
  </si>
  <si>
    <t>Museu Histórico, Arqueológico, Cultural e Ambiental do Município de Conceição dos Ouros</t>
  </si>
  <si>
    <t>Prefeitura Municipal de Conceição dos Ouros</t>
  </si>
  <si>
    <t xml:space="preserve">Museu está localizado no ginásio esportivo localizado na Praça de Esportes
João Ribeiro de Carvalho. A prefeitura está localizada na Rua Capitão Francisco de Oliveira Costa , nº 10 </t>
  </si>
  <si>
    <t xml:space="preserve">(35) 3653-1007 (35) 984350574 </t>
  </si>
  <si>
    <t>cultura@conceicaodosouros.mg.gov.br</t>
  </si>
  <si>
    <t>Aline Cristina da Costa</t>
  </si>
  <si>
    <t xml:space="preserve"> Ana C.R. Cunha e Ádila Cerqueira</t>
  </si>
  <si>
    <t>só tem interesse em endossar se viabilizar espaço, vide 1895316</t>
  </si>
  <si>
    <t xml:space="preserve">O acervo foi exumado do Sítio Arqueológico do Lico. </t>
  </si>
  <si>
    <t>Museu</t>
  </si>
  <si>
    <t>Prefeitura</t>
  </si>
  <si>
    <t>01514.002294/2008-42; 01514.000490/2020-79</t>
  </si>
  <si>
    <t>Reserva Técnica Lepan</t>
  </si>
  <si>
    <t>Universidade Federal de Rio Grande (Furg)</t>
  </si>
  <si>
    <t xml:space="preserve">Universidade Federal de Rio Grande - Furg. Av. Itália, Km 8
Bairro Carreiros
CEP 96203-900
Rio Grande/RS
</t>
  </si>
  <si>
    <t>(53) 3230-5364</t>
  </si>
  <si>
    <t xml:space="preserve">beatrizthiesen@yahoo.com.br
</t>
  </si>
  <si>
    <t>É a junção do Liber studiun e Lepan</t>
  </si>
  <si>
    <t xml:space="preserve">01450.005169/2019-39 
</t>
  </si>
  <si>
    <t>Museu Arqueológico da Lapinha</t>
  </si>
  <si>
    <t>Rua do Rosário 567, Lapinha
Lagoa Santa, MG
(Parque Estadual do Sumidouro)
CEP: 33400-000</t>
  </si>
  <si>
    <t>(31) 3681-1363</t>
  </si>
  <si>
    <t>erikarapunzel@gmail.com</t>
  </si>
  <si>
    <t>falta de sistema de segurança; problemas estruturais (ameaça de deslocamento e possíveis riscos para as edificações; rachaduras e frestas; infiltrações); galerias de insetos; problemas no acondicionamento dos bens arqueológicos; museu fechado desde 06/18.</t>
  </si>
  <si>
    <t>ACP-0052012-52.2012.4.01.3800; "Por fim, reitero que o acervo está em risco de destruição, devendo ser transferido o mais breve possível, mesmo que temporariamente, para instituição apta segundo o CNIGP/IPHAN" (cf. 2599642)</t>
  </si>
  <si>
    <t>Caetité</t>
  </si>
  <si>
    <t>Museu do Alto Sertão da Bahia - MASB</t>
  </si>
  <si>
    <t>Prefeitura Municipal de Caetité</t>
  </si>
  <si>
    <t xml:space="preserve">Rua da Chácara, nº 245, Bairro da Chácara, CEP: 46400-000. </t>
  </si>
  <si>
    <t>(77) 9993-34981</t>
  </si>
  <si>
    <t>https://www.portalmasb.com</t>
  </si>
  <si>
    <t>Beatriz Brito de Ferreira Bandeira</t>
  </si>
  <si>
    <t>Solicita complementações (cf. 1037925)</t>
  </si>
  <si>
    <t>Área utilizável da RT atualmente: 17,3m²</t>
  </si>
  <si>
    <r>
      <t xml:space="preserve">cf. 2184871; Auto de Vistoria do Corpo de Bombeiros - AVCB com </t>
    </r>
    <r>
      <rPr>
        <sz val="8"/>
        <color rgb="FFFF0000"/>
        <rFont val="Arial"/>
        <family val="2"/>
      </rPr>
      <t>validade até 30/06/2022</t>
    </r>
    <r>
      <rPr>
        <sz val="8"/>
        <rFont val="Arial"/>
        <family val="2"/>
      </rPr>
      <t xml:space="preserve"> (cf. 2876951)</t>
    </r>
  </si>
  <si>
    <t xml:space="preserve">Museu de Florianópolis </t>
  </si>
  <si>
    <t>Florianópolis</t>
  </si>
  <si>
    <t>Sesc/SC</t>
  </si>
  <si>
    <t xml:space="preserve">Praça XV de Novembro, nº 214, Centro, Cep: 88010-400 - Florianópolis - SC
</t>
  </si>
  <si>
    <t>cristina.12186@sesc-sc.com.br</t>
  </si>
  <si>
    <t>Pública/privada</t>
  </si>
  <si>
    <t>SESC e Prefeitura</t>
  </si>
  <si>
    <t xml:space="preserve"> Laboratório de Bioarqueologia Translacional </t>
  </si>
  <si>
    <t> Núcleo de Pesquisa e Medicamentos da Universidade Federal do Ceará (NPDM/UFC).  Campus Porangabuçu da UFC</t>
  </si>
  <si>
    <t>Programa de Pós-graduação em Medicina Translacional da Linha de Pesquisa em Bioarqueologia do Núcleo de Pesquisa e Medicamentos da Universidade Federal do Ceará (NPDM/UFC);</t>
  </si>
  <si>
    <t>rua Coronel Nunes de Melo, n° 1000, bairro Rodolfo Teófilo, CEP: 430275, Fortaleza - Ceará -</t>
  </si>
  <si>
    <t xml:space="preserve"> (85) 33668221/8023;</t>
  </si>
  <si>
    <t>medicinatranslacional@ufc.gov.br.</t>
  </si>
  <si>
    <t> Dr. Manoel Odorico de Moraes Filho - Coordenador Geral do NPDM/UFC</t>
  </si>
  <si>
    <t>Verônica Viana</t>
  </si>
  <si>
    <t>Resta como pendência o envio de certificado recente de conformidade do Corpo de Bombeiros Militar do Estado do Ceará, visto que o apresentado data do ano de 2015.</t>
  </si>
  <si>
    <t>01496.000183/2023-04</t>
  </si>
  <si>
    <t xml:space="preserve">	
Museu Histórico Municipal de Jaraguá</t>
  </si>
  <si>
    <t>Jaraguá</t>
  </si>
  <si>
    <t>Prefeitura  Municipal de Jaraguá - GO</t>
  </si>
  <si>
    <t>Rua Coronel Elias da Fonseca, S/Nº, Quadra 18, Lote 3, Centro.    Jaraguá-GO</t>
  </si>
  <si>
    <t>(62) 3326-3159</t>
  </si>
  <si>
    <t>mhmjaraguá.go@gmail.com</t>
  </si>
  <si>
    <t xml:space="preserve">
Jackson Araújo Silva</t>
  </si>
  <si>
    <t>Simi</t>
  </si>
  <si>
    <t xml:space="preserve">administracao@camponovodoparecis.mt.gov.br   </t>
  </si>
  <si>
    <t>Instituição</t>
  </si>
  <si>
    <t>Cidade</t>
  </si>
  <si>
    <t>Endereço</t>
  </si>
  <si>
    <t>Contato</t>
  </si>
  <si>
    <t>Processo encaminhado a ACON</t>
  </si>
  <si>
    <t>Data</t>
  </si>
  <si>
    <t>Possui FormSus?</t>
  </si>
  <si>
    <t>Situação</t>
  </si>
  <si>
    <r>
      <t xml:space="preserve">Em caso de inapta, colocar motivos (resumido). </t>
    </r>
    <r>
      <rPr>
        <b/>
        <sz val="8"/>
        <color rgb="FFFF0000"/>
        <rFont val="Arial"/>
        <family val="2"/>
      </rPr>
      <t>Não apagar o resumo depois que voltar a ser apta</t>
    </r>
  </si>
  <si>
    <t>Pública/Privada</t>
  </si>
  <si>
    <t>Museu Coripós</t>
  </si>
  <si>
    <t>Santa Maria da Boa Vista</t>
  </si>
  <si>
    <t>Rua Capitão Luiz Barros, 236.  CEP 56380-000</t>
  </si>
  <si>
    <t>(87) 9981-64541; elianealvesalves2651@gmail.com; http://museucoripos.blogspot.com.br/</t>
  </si>
  <si>
    <t>Elenita Rufino</t>
  </si>
  <si>
    <t>Museu Jaguaribano</t>
  </si>
  <si>
    <t>Aracati</t>
  </si>
  <si>
    <t>Rua Coronel Alexanzito, 743, Centro. Cep 62800-000</t>
  </si>
  <si>
    <t>(88) 3421-3396; museujaguaribano@gmail.com; www.museujaguaribano.org.br</t>
  </si>
  <si>
    <t>tombado</t>
  </si>
  <si>
    <t>Memorial de Sergipe</t>
  </si>
  <si>
    <t>possui laudo de bombeiros</t>
  </si>
  <si>
    <t>Núcleo e Laboratório de Arqueologia - IHGB</t>
  </si>
  <si>
    <t>Av. Augusto Severo, n° 8 sala 204</t>
  </si>
  <si>
    <t>04/10/2016</t>
  </si>
  <si>
    <t>Maria Christina Leal Ferreira Rodrigues</t>
  </si>
  <si>
    <t>Criado para dinamizar as análises laboratoriais de material proveniente de pesquisas arqueológicas no Projeto Central - BA e Projeto de Arqueogeologia do Quaternário da Bacia de São José de Itaboraí - RJ.</t>
  </si>
  <si>
    <t>Galpão B da Gamboa</t>
  </si>
  <si>
    <t>Rua da Gamboa</t>
  </si>
  <si>
    <t>Museu histórico de Ibiá</t>
  </si>
  <si>
    <t>Ibiá</t>
  </si>
  <si>
    <t>Rua Prefeito Noé Dias dos Reis, nº 14, Centro de Ibiá, CEP 38950-000</t>
  </si>
  <si>
    <t>13/04/2016</t>
  </si>
  <si>
    <t>Durante a fiscalização planejada ao sítio Quilombo do Ambrósio, a SE foi informado da presença do acervo em questão, o que motivou nossa vistoria ao referido museu municipal.</t>
  </si>
  <si>
    <t>Iphan-SE</t>
  </si>
  <si>
    <t>Lâmina</t>
  </si>
  <si>
    <t>Leicma</t>
  </si>
  <si>
    <t>Museu de História Natural Louis Jacques Brunet</t>
  </si>
  <si>
    <t>Secretaria de Educação do Estado de Pernambuco</t>
  </si>
  <si>
    <t>Rua da Aurora, 703. CEP 50050-000</t>
  </si>
  <si>
    <t xml:space="preserve">(81) 3303-5315; </t>
  </si>
  <si>
    <t>Museu Estadual de Rondônia - MERO</t>
  </si>
  <si>
    <t>Av. Dom Pedro II, 608, Centro. CEP: 76801-096</t>
  </si>
  <si>
    <t>(69) 3216-1096; museuestadualrondonia@gmail.com; http://www.rondonia.ro.gov.br/secel/institucional/equipamentos/equipamentos-culturais/museus/</t>
  </si>
  <si>
    <t>08/08/2016 e 19/06/2017</t>
  </si>
  <si>
    <t>n tem laudo</t>
  </si>
  <si>
    <t>Museu Tertuliano de Melo</t>
  </si>
  <si>
    <t>Ibaretama</t>
  </si>
  <si>
    <t>Faz. Coité, s/n, Distrito Pedra e Cal - Zona Rural. CEP: 63990-974</t>
  </si>
  <si>
    <t>(88) 3246-1204; museutertuliano@gmail.com; http://museutertulianodemelo.blogspot.com.br</t>
  </si>
  <si>
    <t>20/03/2017</t>
  </si>
  <si>
    <t>Superintendência do IPHAN no Ceará</t>
  </si>
  <si>
    <t>Rua Liberato Barroso, 525. cep: 60030-160</t>
  </si>
  <si>
    <t>(85) 3221-6263</t>
  </si>
  <si>
    <t>06/12/2017</t>
  </si>
  <si>
    <t>INSTITUTO HISTÓRICO E GEOGRÁFICO PARAIBANO</t>
  </si>
  <si>
    <t>JOÃO PESSOA</t>
  </si>
  <si>
    <t>RUA BARÃO DO ABIAÍ, NO. 64, CENTRO. Cep: 58013-080</t>
  </si>
  <si>
    <t>(83) 3222-0513; solacerda@gmail.com; http://ihgp.net/</t>
  </si>
  <si>
    <t>15/12/2015</t>
  </si>
  <si>
    <t>ANA CAROLINA RODRIGUES CUNHA</t>
  </si>
  <si>
    <t>MUSEU HISTÓRICO GALDINO BICHO – INSTITUTO HISTÓRICO E GEOGRÁFICO DE SERGIPE</t>
  </si>
  <si>
    <t>ARACAJU</t>
  </si>
  <si>
    <t>RUA ITABAIANA, 41 – CENTRO – ARACAJU/SE. Cep: 49010-170</t>
  </si>
  <si>
    <t xml:space="preserve">(79) 3214-8491; museugaldinobicho@gmail.com; www.ihgse.org.br </t>
  </si>
  <si>
    <t>25/08/2016</t>
  </si>
  <si>
    <t>BEIJANIZY FERREIRA DA CUNHA ABADIA</t>
  </si>
  <si>
    <t>CASA DO IPHAN - SÃO CRISTÓVÃO</t>
  </si>
  <si>
    <t>SÃO CRISTOVÃO</t>
  </si>
  <si>
    <t>Rua Erundino Prado n°50 - Centro (Praça São Francisco). Cep: 49000-000</t>
  </si>
  <si>
    <t>(79) 3261-1436</t>
  </si>
  <si>
    <t>05/08/2016</t>
  </si>
  <si>
    <t>Museu Municipal Cristóforo Colombo</t>
  </si>
  <si>
    <t>Colombo</t>
  </si>
  <si>
    <t>Rua Marechal Floriano Peixoto, 8771. cep: 83414-270</t>
  </si>
  <si>
    <t>(41) 3656-6612; museu@colombo.pr.gov.br; www.colombo.pr.gov.br</t>
  </si>
  <si>
    <t>21/10/2016</t>
  </si>
  <si>
    <t>Alessandra Spitz Guedes Alcoforado Lourenço</t>
  </si>
  <si>
    <t>Tem laudo de bombeiros</t>
  </si>
  <si>
    <t>Museu Campos Gerais - UEPG</t>
  </si>
  <si>
    <t>Ponta Grossa</t>
  </si>
  <si>
    <t>Rua Engenheiro Schamber, 686 – Centro (antigo Banestado). Cep: 84010-340</t>
  </si>
  <si>
    <t>(42) 3220-3470; paulodemello04@gmail.com; museucamposgerais@uepg.br</t>
  </si>
  <si>
    <t>09/08/2016</t>
  </si>
  <si>
    <t>Daniela Gadotti Sophiati</t>
  </si>
  <si>
    <t>Museu Regional do Iguaçu</t>
  </si>
  <si>
    <t>Reserva do Iguaçu</t>
  </si>
  <si>
    <t xml:space="preserve">Vila Residencial da COPEL - Usina Segredo. Cep: </t>
  </si>
  <si>
    <t>(42) 3675-1801; museu.iguaçu@copel.com; http://www.copel.com/hpcopel/hotsite_museu/</t>
  </si>
  <si>
    <t>14/10/2016</t>
  </si>
  <si>
    <t>Museu Casa do Sertão/UEFS</t>
  </si>
  <si>
    <t>Universidade Estadual de Feira de Santana</t>
  </si>
  <si>
    <t>21/06/2017</t>
  </si>
  <si>
    <t>Samuel Gordenstein</t>
  </si>
  <si>
    <t>Museu Major Militão Pereira de Almeida</t>
  </si>
  <si>
    <t>Itumbiara</t>
  </si>
  <si>
    <t>Rua Santa Rita, 21, Centro, Itumbiara/GO, CEP 75503-290</t>
  </si>
  <si>
    <t>11/05/2016</t>
  </si>
  <si>
    <t>Luis Henrique Albernaz Sirico
Arqueólogo - IPHAN/GO
Matrícula SIAPE n. 2125833</t>
  </si>
  <si>
    <t>Antigo Museu do Porto de Imbituba</t>
  </si>
  <si>
    <t>Imbituba</t>
  </si>
  <si>
    <t>Avenida Dr. João Rinsa</t>
  </si>
  <si>
    <t>20/07/2016</t>
  </si>
  <si>
    <t>Pedro Henrique de Almeida Batista Damin</t>
  </si>
  <si>
    <t>Museu da ONG PAS</t>
  </si>
  <si>
    <t>Canto direito da Praia dos Ingleses - acesso por caminhada; Praia dos Ingleses</t>
  </si>
  <si>
    <t>13/09/2016</t>
  </si>
  <si>
    <t>Hamilton Marcelo Morais Lins Junior</t>
  </si>
  <si>
    <t>Museu do Naufrágio</t>
  </si>
  <si>
    <t>Canto direito da Praia dos Ingleses - acesso por caminhada, Praia dos Ingleses</t>
  </si>
  <si>
    <t>02/06/2016</t>
  </si>
  <si>
    <t>Hamilton Marcelo Morais Lins Júnior</t>
  </si>
  <si>
    <t>Museu Lajedo da Soledade</t>
  </si>
  <si>
    <t>Apodi</t>
  </si>
  <si>
    <t>Distrito Soledade</t>
  </si>
  <si>
    <t>18/07/2017</t>
  </si>
  <si>
    <t>Marina Souza Barbosa</t>
  </si>
  <si>
    <t>Museu Municipal Jornalista Lauro da Escóssia</t>
  </si>
  <si>
    <t>Mossotó</t>
  </si>
  <si>
    <t>Rua Antônio Gomes, 514 - Centro</t>
  </si>
  <si>
    <t>Igreja de Reis Magos</t>
  </si>
  <si>
    <t>16/01/2016</t>
  </si>
  <si>
    <t>Rafael Borges Deminicis</t>
  </si>
  <si>
    <t>Bairro Jardim da Penha</t>
  </si>
  <si>
    <t>20/01/2016</t>
  </si>
  <si>
    <t>Museu do Tropeiro</t>
  </si>
  <si>
    <t>Castro</t>
  </si>
  <si>
    <t>Praça Sant`Ana do Iapó - Centro, Castro</t>
  </si>
  <si>
    <t>10/10/2016</t>
  </si>
  <si>
    <t>Acervo arqueológico do sítio Antiga Casa de Fundição e Intendência de Sabará</t>
  </si>
  <si>
    <t>Sabará</t>
  </si>
  <si>
    <t>Rua da Intendência, s/n, Centro – Sabará/ MG.</t>
  </si>
  <si>
    <t>26/02/2016</t>
  </si>
  <si>
    <t>Durante a vistoria ao sítio Antiga Casa de Fundição e Intendência de Sabará, avaliamos a coleção exumada do sítio em 2004. O material arqueológico como um todo está localizado temporariamente em salas do museu com pouca ventilação e espaço, até que a Rese</t>
  </si>
  <si>
    <t>Museu do Homem do Curimataú</t>
  </si>
  <si>
    <t>Cuité</t>
  </si>
  <si>
    <t>Rua 15 de Novembro, s/n</t>
  </si>
  <si>
    <t>Larisa Moura</t>
  </si>
  <si>
    <t>Convento de Santo Antonio de  Sirinhaém</t>
  </si>
  <si>
    <t>Sirinhaém</t>
  </si>
  <si>
    <t>Rua São Francisco s/n</t>
  </si>
  <si>
    <t>15/12/2016</t>
  </si>
  <si>
    <t>Livia Oliveira</t>
  </si>
  <si>
    <t>O material arqueológico ainda não foi conduzido para a instituição de guarda e o mesmo encontra-se com identificação fora dos padrões.</t>
  </si>
  <si>
    <t>Museu Dom José Tupinambá da Frota</t>
  </si>
  <si>
    <t>Sobral</t>
  </si>
  <si>
    <t>Av. Dom José, 878 - Dom Jose, Sobral - CE</t>
  </si>
  <si>
    <t>23/05/2017</t>
  </si>
  <si>
    <t>O edifício está na poligonal de tombamento federal do sítio histórico de Sobral.</t>
  </si>
  <si>
    <t>Museu Histórico Desembargador Edmundo Mercer Júnior</t>
  </si>
  <si>
    <t>Tibagi</t>
  </si>
  <si>
    <t>Centro Histórico de Tibagi</t>
  </si>
  <si>
    <t>06/07/2017</t>
  </si>
  <si>
    <t>Acervo arqueológico de Ponta Grossa</t>
  </si>
  <si>
    <t>Icapuí</t>
  </si>
  <si>
    <t>Antiga igreja evangélica, Ponta Grossa, s/n</t>
  </si>
  <si>
    <t>11/08/2017</t>
  </si>
  <si>
    <t>Verônica Pontes Viana / Siape 1813244</t>
  </si>
  <si>
    <t>Catalogação do acervo arqueológico da Casa do capitão Mor</t>
  </si>
  <si>
    <t>R. Randal PompEu, 145 - Centro, Sobral - CE, 62010-465</t>
  </si>
  <si>
    <t>01/09/2016</t>
  </si>
  <si>
    <t>Museu Municipal de Itaituba Aracy Paraguassú</t>
  </si>
  <si>
    <t>Itaituba</t>
  </si>
  <si>
    <t>Avenida Hugo de Mendonça, 115</t>
  </si>
  <si>
    <t>22/08/2017</t>
  </si>
  <si>
    <t>Daniela Aparecida Ferreira - SIAPE 2282636</t>
  </si>
  <si>
    <t>tem laudo</t>
  </si>
  <si>
    <t>Coleção Arqueológica do Convento Ipuarama</t>
  </si>
  <si>
    <t>Lagoa Seca</t>
  </si>
  <si>
    <t>Convento Ipuarama</t>
  </si>
  <si>
    <t>28/09/2017</t>
  </si>
  <si>
    <t>Museu do Urubu</t>
  </si>
  <si>
    <t>Brejo Santo</t>
  </si>
  <si>
    <t>bairro Bela Vista</t>
  </si>
  <si>
    <t>28/11/2017</t>
  </si>
  <si>
    <t>Cristiane Buco</t>
  </si>
  <si>
    <t>h</t>
  </si>
  <si>
    <t>Museu de Arqueologia da Unicap</t>
  </si>
  <si>
    <t>Igreja Católica</t>
  </si>
  <si>
    <t xml:space="preserve">Rua do Príncipe, 526, Boa Vista. Cep 50050-900. </t>
  </si>
  <si>
    <t xml:space="preserve">museunicap@gmail.com; (81) 3423-0541
museu.unicap.br
  </t>
  </si>
  <si>
    <t xml:space="preserve"> Laboratório de Estudos Evolutivos Humanos (LEEH), Departamento do Genética e Biologia Evolutiva, Instituto de Biociências</t>
  </si>
  <si>
    <t xml:space="preserve"> salas 215 e 220 do Edifício André Dreyfus (Rua do Matão, número 277, Cidade Universitária, São Paulo, SP. CEP 05508.090</t>
  </si>
  <si>
    <t xml:space="preserve">
Tel. 11 3091-7725 Fax 11 3091-7553</t>
  </si>
  <si>
    <t>No doc 01450.004063/2018-37 a senhora Maria Mercedes Martinez Okumura informa que é  anova responsável pelas coleções.</t>
  </si>
  <si>
    <t>Laboratório de Arqueologia do Museu da Imprensa de Pernambuco</t>
  </si>
  <si>
    <t>Av. Conde da Boa Vista, 1424 - Boa Vista. 50060-001</t>
  </si>
  <si>
    <t>(81) 3072-4386</t>
  </si>
  <si>
    <t xml:space="preserve">01498.000857/2018-85 </t>
  </si>
  <si>
    <t xml:space="preserve">Museu Municipal Ildemar de Abreu </t>
  </si>
  <si>
    <t>Prefeitura Municipal de Pimenta Bueno</t>
  </si>
  <si>
    <t>Pimenta Bueno</t>
  </si>
  <si>
    <t>Alameda Cândido Portinari, 66. Bairro Apidiá. CEP 76970-000</t>
  </si>
  <si>
    <t xml:space="preserve">(69) 3451-4037; </t>
  </si>
  <si>
    <t>Cristiane Maria Pires Martins</t>
  </si>
  <si>
    <t>Púiblica</t>
  </si>
  <si>
    <t>MUSEU MUNICIPAL ARACY PARAGUASSÚ</t>
  </si>
  <si>
    <t>ITAITUBA</t>
  </si>
  <si>
    <t>RUA DR. HUGO DE MENDONÇA, 115. Cep 68181-000</t>
  </si>
  <si>
    <t>(93) 9915-48322; museuaracyparaguassu2017@gmail.com</t>
  </si>
  <si>
    <t>DANIELA APARECIDA FERREIRA</t>
  </si>
  <si>
    <t>ANEXO AO MUSEU SACRO SÃO JOSÉ DE RIBAMAR</t>
  </si>
  <si>
    <t>SECRETARIA DE CULTURA DO ESTADO DO CEARÁ (SECULT)</t>
  </si>
  <si>
    <t>AQUIRAZ</t>
  </si>
  <si>
    <t>RUA VIRGÍLIO COELHO, 301 - CENTRO. CEP 61700-000</t>
  </si>
  <si>
    <t>(85) 3361-2535; MUSEUSACRO@SECULT.CE.GOV.BR</t>
  </si>
  <si>
    <t>01496.000469/2017-33. possui laudo de bombeiros</t>
  </si>
  <si>
    <t>Museu Arqueológico - Complexo Ambiental CYRO GEVAERD</t>
  </si>
  <si>
    <t>Instituto Catarinense de Conservação da Fauna e Flora- ICCO</t>
  </si>
  <si>
    <t>Balneário Camboriú</t>
  </si>
  <si>
    <t>Br 101 Km 137 - Balneário Camboriú - SC CEP 88.332-510</t>
  </si>
  <si>
    <t>Telefones: (47) 3367 0033 / (47) 3367-3277 / http://zoobalneariocamboriu.com.br/contato/#a</t>
  </si>
  <si>
    <t>Incuída. Não emite endossos mas guarda coleção.</t>
  </si>
  <si>
    <t>Museu Homem do Sambaqui "Pe. João Alfredo Rohr"</t>
  </si>
  <si>
    <t xml:space="preserve">Colégio Catarinense </t>
  </si>
  <si>
    <t>R. Esteves Júnior, 711 - Centro, Florianópolis - SC, 88010-400</t>
  </si>
  <si>
    <t>(48) 3251-1516 / museu@colegiocatarinense.g12.br</t>
  </si>
  <si>
    <t>Incuída. Não emite endossos mas guarda coleção tombada.</t>
  </si>
  <si>
    <t>Sala de Memória de Tangará da Serra</t>
  </si>
  <si>
    <t>Possui poucos bens arqueológicos doados. Processo nº 01425.000319/2017-63, documento(0267270), item 3.3.</t>
  </si>
  <si>
    <t>Fundação Municipal de Ação Cultural - FMAC</t>
  </si>
  <si>
    <t>Prefeitura de Maceió</t>
  </si>
  <si>
    <t>Av. da Paz, 900, Jaraguá; CEP 57025-050 / Maceió-AL</t>
  </si>
  <si>
    <t>Fones: (82) 3336-2357 / 3221 2090; Site: http://www.maceio.al.gov.br/fmac; E-mail: ascomculturamaceio@gmail.com</t>
  </si>
  <si>
    <t>Endossou apenas um projeto que, segundo a SE, não gerou acervo e atualmente a instituição não fornece apoio institucional no estado.</t>
  </si>
  <si>
    <t>Departamento de Letras e Artes - DLA</t>
  </si>
  <si>
    <t>(73) 3680-5093 / http://www.uesc.br/dla/index.php E-mail: letras@uesc.br</t>
  </si>
  <si>
    <t xml:space="preserve"> Instituição em duplicidade (Corresponde ao NEPAB/UESC)</t>
  </si>
  <si>
    <t>Faculdade de Filosofia e Ciências Humanas - FFCH</t>
  </si>
  <si>
    <t>Rua Prof. Aristides Novis, 197. Federação. CEP:  40.210-909. Salvador, Bahia.</t>
  </si>
  <si>
    <t xml:space="preserve"> (71) 3331-2755 / 3283-6340 / http://www.ffch.ufba.br/ E-mail: ffch@ufba.br</t>
  </si>
  <si>
    <t>Instituição em duplicidade (Corresponde ao Laboratório da FFCH/UFBA)</t>
  </si>
  <si>
    <t>Núcleo Avançado de Pesquisas Arqueológicas de Porto Seguro - NAPAS</t>
  </si>
  <si>
    <t xml:space="preserve"> Instituição extinta (as coleções arqueológicas estão sob a guarda da ACERVO) e arquivo público de Santa Cruz Cabrália</t>
  </si>
  <si>
    <t>Universidade Federal da Bahia</t>
  </si>
  <si>
    <t xml:space="preserve"> Av. Ademar de Barros, S/N - Ondina, CEP: 40170-110. Salvador, Bahia. </t>
  </si>
  <si>
    <t>(71) 3283-7005 / https://www.ufba.br/</t>
  </si>
  <si>
    <t>Excluir por conta própria. A SE informou que era para mudarmos o nome para MAE/UFBA, porém esse nome já se encontra no CNIGP, no entanto o endereço não bate com esse, mesmo assim excluir. Raquel.</t>
  </si>
  <si>
    <t>Universidade Estadual de Santa Cruz</t>
  </si>
  <si>
    <t>Campus Soane Nazaré de Andrade, Rodovia Jorge Amado, Km 16, Bairro Salobrinho. CEP 45662-900. Ilhéus-Bahia.</t>
  </si>
  <si>
    <t>(73) 3680.5311 / 3689.1126 / http://www.uesc.br/ E-mail: reitoria@uesc.br</t>
  </si>
  <si>
    <t>Excluir por conta própria. A SE não faz mensão a essa. Raquel.</t>
  </si>
  <si>
    <t xml:space="preserve">Fundação Escola Politécnica da Bahia </t>
  </si>
  <si>
    <t>Instituição de Utilidade Pública para o Estado da Bahia</t>
  </si>
  <si>
    <t>Rua Professor Severo Pessoa, 31, Federação, CEP: 40.210-700. Salvador, Bahia.</t>
  </si>
  <si>
    <t>(71) 3617-8061 | 9198-6266 / http://www.fepba.org.br/ E-mail: administrativo@fepba.org.br</t>
  </si>
  <si>
    <t>A SE/BA sugere o descadastramento da Escola Politécnica da UFBA (NTPR) e a Fundação Escola Politécnica, por meio da Informação Técnica nº 100/17, de 20 de abril de 2017.</t>
  </si>
  <si>
    <t>Núcleo de Tecnologia da Preservação e da Restauração - NTPR</t>
  </si>
  <si>
    <t xml:space="preserve">Escola Politécnica da UFBA, no 2º andar, DCTM, na rua Prof. Aristides Novis, 2, Federação, CEP 40210-630, Salvador, Bahia. </t>
  </si>
  <si>
    <t>(71)3283-9858 / http://www.ntpr.ufba.br/ E-mail: ntpr@ufba.br</t>
  </si>
  <si>
    <t>Centro de Humanidades</t>
  </si>
  <si>
    <t xml:space="preserve">Av. Luciano Carneiro 345 - Campus Fátima. CEP: 60411-134. Fortaleza, Ceará. </t>
  </si>
  <si>
    <t xml:space="preserve"> (85) 3101.2030 / http://www.uece.br/ch/  E-mail: ch@uece.br </t>
  </si>
  <si>
    <t xml:space="preserve">Corresponde à Universidade Estadual do Ceará </t>
  </si>
  <si>
    <t>Fundação Universidade Estadual do Ceará FUNECE</t>
  </si>
  <si>
    <t>AV. PARANJANA, Nº 1700 - ITAPERY. CEP: 60191-070. Fortaleza, Ceará.</t>
  </si>
  <si>
    <t>(85) 3101-9701 / 3101-9699</t>
  </si>
  <si>
    <t>Faculdade de Educação, Ciências e Letras do Sertão Central - FECLESC</t>
  </si>
  <si>
    <t xml:space="preserve">Rua José de Queiroz Pessoa, Nº 2554 - Planalto Universitário - CEP: 63.900-000 - Quixadá, Ceará. </t>
  </si>
  <si>
    <t xml:space="preserve"> (88) 3445-1036 / http://www.uece.br/feclesc/  E-mail: feclesc@uece.br</t>
  </si>
  <si>
    <t xml:space="preserve">Corresponde à NARSE/FECLESC/UECE- (QUIXADÁ) </t>
  </si>
  <si>
    <t>Núcleo Histórico Arqueológico do Sertão Central - NHASC</t>
  </si>
  <si>
    <t xml:space="preserve">Rua José de Queiroz Pessoa, Nº 2554 - Planalto Universitário - CEP: 63.900-000 - Quixadá, Ceará.  </t>
  </si>
  <si>
    <t>(88) 3445-1036 / http://www.uece.br/feclesc/  E-mail: feclesc@uece.br</t>
  </si>
  <si>
    <t xml:space="preserve">Núcleo de Arqueologia e História Indígena </t>
  </si>
  <si>
    <t>Instituto Superior de Teologia Aplicada (INTA)</t>
  </si>
  <si>
    <t xml:space="preserve">Rua Coronel Antônio Rodrigues Magalhães 700 - CEP 62011-230, SOBRAL, Ceará.  </t>
  </si>
  <si>
    <t>(88) 3614.3232 / http://www.inta.edu.br/SouINTA/inta-noticias/nucleo-de-arqueologia-inaugurado-no-inta  E-mail: inta2@zipmail.com.br</t>
  </si>
  <si>
    <t>ATIVIDADES ENCERRADAS (CURSO DE HISTÓRIA)
O acervo está em trâmite para guarda do Instituto Cobra Azul 
(3)</t>
  </si>
  <si>
    <t>Secretaria de Cultura e Desporto</t>
  </si>
  <si>
    <t>Governo do Estado do Ceará</t>
  </si>
  <si>
    <t xml:space="preserve"> Rua Major Facundo, 500 - Centro, CEP: 60.025.100. Fortaleza-CE </t>
  </si>
  <si>
    <t xml:space="preserve"> (85) 3101.6767/3101.6737 / http://www.secult.ce.gov.br/</t>
  </si>
  <si>
    <t>Não possui acervo e não tem interesse em endossar (4)</t>
  </si>
  <si>
    <t>Universidade Federal do Espírito Santo</t>
  </si>
  <si>
    <t>Universidade Federal do Espírito Santo (UFES)</t>
  </si>
  <si>
    <t xml:space="preserve">Av. Fernando Ferrari, 514, Goiabeiras. CEP 29075-910, Vitória; </t>
  </si>
  <si>
    <t>http://www.ufes.br/</t>
  </si>
  <si>
    <t xml:space="preserve">Segundo a SE o Material foi todo transferido para o Iphan-ES </t>
  </si>
  <si>
    <t xml:space="preserve">Museu de Ciências do Espírito Santo </t>
  </si>
  <si>
    <t>Excluir</t>
  </si>
  <si>
    <t>mesmo que MUCES</t>
  </si>
  <si>
    <t>Centro de Estudos e Pesquisas Biológicas</t>
  </si>
  <si>
    <t xml:space="preserve">Av. Engler, s/n, Jardim Mariliza
CEP 74885-460 </t>
  </si>
  <si>
    <t xml:space="preserve"> Wiliam Vaz Silva – Diretor
3946-1743
 E-mail cepb@pucgoias.edu.br</t>
  </si>
  <si>
    <t>Não possui acervo e não tem interesse em endossar.</t>
  </si>
  <si>
    <t>Secretaria Municipal de Cultura</t>
  </si>
  <si>
    <t xml:space="preserve">Rua Goiás, n° 33, Centro, Porangatu, Cep 76550-000; </t>
  </si>
  <si>
    <t xml:space="preserve">(62) 3362-5000, Fax (62) 3362-5001 Site: http://www.porangatu.go.gov.br/  </t>
  </si>
  <si>
    <t>O acervo gerado em um dos processos endossados pelo CEPB nunca foi guardado no CEPB, sempre esteve no IGPA (processo 01516.900080/2017-12 em andamento fiscalização da localização do acervo)</t>
  </si>
  <si>
    <t xml:space="preserve">Sociedade Goiana de Cultura </t>
  </si>
  <si>
    <t>Sociedade Goaina de Cultura – PUC/GO</t>
  </si>
  <si>
    <t xml:space="preserve">Praça Universitária, nº 1.440 – Setor Universitário. CEP: 74605-010. </t>
  </si>
  <si>
    <t>3946-1141 e 3946-1016 / Fax: 3946-1010. E-mail: celsoadm@ucg.br; reitoria@ucg.br; cbcarvalho@cultura.com.br; cbaylao@hotmail.com  Site: www.ucg.br</t>
  </si>
  <si>
    <t>Igual a Instituto Goiano de Pré-História e Antropologia - IGPA</t>
  </si>
  <si>
    <t>Universidade Federal de Goiás</t>
  </si>
  <si>
    <t xml:space="preserve">Campus Samambaia - Prédio da Reitoria. CEP 74001-970 - Caixa Postal 131.  Goiânia. </t>
  </si>
  <si>
    <t>Fone: 62 3521 1000</t>
  </si>
  <si>
    <t xml:space="preserve">Igual ao Laboratório de Arqueologia do Museu Antropológico </t>
  </si>
  <si>
    <t>Universidade Federal do Maranhão</t>
  </si>
  <si>
    <t xml:space="preserve">Av. dos Portugueses, 1966. Bacanga - CEP 65080-805. São Luís , Maranhão. </t>
  </si>
  <si>
    <t>(98) 3272 - 8000 / http://portais.ufma.br/PortalUfma/index.jsf  E-mail: atendimento@ufma.br</t>
  </si>
  <si>
    <t>mesmo que LARQ/UFMA</t>
  </si>
  <si>
    <t>Escritório Técnico II - Serro IPHAN/MG</t>
  </si>
  <si>
    <t>IPHAN</t>
  </si>
  <si>
    <t>Fundação Rodrigo Mello Franco de Andrade</t>
  </si>
  <si>
    <t>Iphan-MG disse que  não possui acervo, pois a portaria foi cancelada. Comunicado pelo memorando 610/16 GAB/MG.</t>
  </si>
  <si>
    <t xml:space="preserve">Instituto de Geociências </t>
  </si>
  <si>
    <t>Iphan-MG disse que  tudo vai para o setor de arqueologia do MHNJB. Comunicado pelo memorando 610/16 GAB/MG.</t>
  </si>
  <si>
    <t>Museu da Eletricidade Cataguazes-Leopoldina</t>
  </si>
  <si>
    <t>Fundação Cultural Ormeo Junqueira Botelho</t>
  </si>
  <si>
    <t>Iphan-MG disse que  não possui acervo. Comunicado pelo memorando 610/16 GAB/MG.</t>
  </si>
  <si>
    <t>Museu Municipal de Pains</t>
  </si>
  <si>
    <t>Iphan-MG disse que  é o mesmo que o MAC. Comunicado pelo memorando 610/16 GAB/MG.</t>
  </si>
  <si>
    <t xml:space="preserve">Secretaria de Estado de Planejamento e Coordenação Geral </t>
  </si>
  <si>
    <t>Secretaria Municipal de Educação e Cultura de Pains</t>
  </si>
  <si>
    <t>Setor de Arqueologia do Museu de História Natural e Jardim Botânico - MHNJB</t>
  </si>
  <si>
    <t>O diretor do MHNJB informou que todos os endossos sairão em nome somente do MHNJB</t>
  </si>
  <si>
    <t>Universidade Federal de Minas Gerais</t>
  </si>
  <si>
    <t>Centro Universitário de Corumbá (CEUC)</t>
  </si>
  <si>
    <t>Segundo Zafenaty, é o mesmo que o Laboratório de Arqueologia do Pantanal (LAPan), coordenado pelo Prof. José Luís Peixoto.</t>
  </si>
  <si>
    <t>Departamento de Ciências do Ambiente</t>
  </si>
  <si>
    <t>Zafenaty informou que Departamento de Ciências do Ambiente era onde o Museu de Arqueologia da UFMS estava vinculado. Hoje em dia o referido museu (Muarq) emite endosso através da Fundação Universidade Federal do Mato Grosso do Sul.</t>
  </si>
  <si>
    <t xml:space="preserve">Fundação de Apoio à Pesquisa, ao Ensino e à Cultura </t>
  </si>
  <si>
    <t>Fundação de Apoio à Pesquisa, ao Ensino e à Cultura (FAPEC)</t>
  </si>
  <si>
    <t>retirei "Universidade Federal de Mato Grosso do Sul". Ela dá apoio à Universidade, mas tem uma sede própria. Zafenaty inormou que não tem acervo.</t>
  </si>
  <si>
    <t>Laboratório de Pesquisas Arqueológicas - Campus de Aquidauana</t>
  </si>
  <si>
    <t>Segundo Zafenaty, não existe mais. O acervo encontra-se no Muarq da UFMS (Campo Grande).</t>
  </si>
  <si>
    <t>Fundação de Apoio ao Desenvolvimento do Ensino, Ciência e Tecnologia (Fundect)</t>
  </si>
  <si>
    <t>Governo do Estado do Mato Grosso do Sul</t>
  </si>
  <si>
    <t>retirei "Universidade Católica Dom Bosco" que estava antes do nome atual. Zafenaty disse que não possui acervo.</t>
  </si>
  <si>
    <t>Universidade Estadual de Mato Grosso do Sul</t>
  </si>
  <si>
    <t>Universidade Estadual do Mato Grosso do Sul (UEMS)</t>
  </si>
  <si>
    <t xml:space="preserve">Zafenaty nos infrmou que a instituição nunca forneceu endosso. Além disso, não há nenhum laboratório e/ou museu vinculado a ela que tenha acervo arqueológico. </t>
  </si>
  <si>
    <t>Universidade Federal de Mato Grosso do Sul</t>
  </si>
  <si>
    <t xml:space="preserve">Instituto Ecossistemas e Populações Tradicionais </t>
  </si>
  <si>
    <t>Ana viu no FormSus de monitoramento qu eo stuchi informou que esse instituto é o Museu Dom Aquino</t>
  </si>
  <si>
    <t>Universidade Federal de Mato Grosso</t>
  </si>
  <si>
    <r>
      <t xml:space="preserve">Stuchi informou que não há guarda em outro local que não seja o Museu </t>
    </r>
    <r>
      <rPr>
        <sz val="8"/>
        <color rgb="FFFF0000"/>
        <rFont val="Arial"/>
        <family val="2"/>
      </rPr>
      <t>(colocar o nome do Museu)</t>
    </r>
  </si>
  <si>
    <t>Departamento de Antropologia do Centro de Filosofia e Ciências Humanas</t>
  </si>
  <si>
    <t>mesmo que NPEA/UFPA</t>
  </si>
  <si>
    <t>Instituto de Filosofia e Ciências Humanas</t>
  </si>
  <si>
    <t>Universidade Federal do Oeste do Pará</t>
  </si>
  <si>
    <r>
      <t xml:space="preserve">igual curt </t>
    </r>
    <r>
      <rPr>
        <sz val="8"/>
        <color rgb="FFFF0000"/>
        <rFont val="Arial"/>
        <family val="2"/>
      </rPr>
      <t>(colocar nome completo do laboratório)</t>
    </r>
  </si>
  <si>
    <t>Instituto Histórico e Geográfico Paraibano</t>
  </si>
  <si>
    <t xml:space="preserve">Fiscalizado em 15/12/2015 por Ana Carolina Rodrigues Cunha e Larissa de Moura Fontes. </t>
  </si>
  <si>
    <t>Colegiado de Arqueologia e Preservação do Patrimônio</t>
  </si>
  <si>
    <t>isso é PI. mesmo que Laboratório de Arqueologia Pré-Histórica do Curso de Arqueologia e Preservação Patrimonial</t>
  </si>
  <si>
    <t>Laboratório de Estudos Arqueológicos (LEA) do Departamento de Arqueologia</t>
  </si>
  <si>
    <t xml:space="preserve">(81) 2126-7364 danielacisneiros@yahoo.com.br; ilcapc@hotmail.com; deparqueologia@hotmail.com https://www.ufpe.br/deparqueologia </t>
  </si>
  <si>
    <t xml:space="preserve">O Depto de Arqueologia da UFPE informou através do Ofício n° 068/2017 – DARQ (Protocolo n°01450.008765/2017-17), que a responsabilidade da concessão de endossos ficará a cargo do Departamento de Arqueologia </t>
  </si>
  <si>
    <t>Núcleo de Estudos Arqueológicos (NEA) do Departamento de Arqueologia</t>
  </si>
  <si>
    <t>Programa de Pós-Graduação em Arqueologia</t>
  </si>
  <si>
    <t>igual NEA</t>
  </si>
  <si>
    <t>Curso de História</t>
  </si>
  <si>
    <t>Mesmo que NEPARQ</t>
  </si>
  <si>
    <t>Secretaria da Cultura de Pernambuco</t>
  </si>
  <si>
    <t>Mesmo que fundarpe</t>
  </si>
  <si>
    <t xml:space="preserve">Curso de Bacharelado em Arqueologia e Conservação Rupestre </t>
  </si>
  <si>
    <t>Universidade Federal do Piauí (UFPI)</t>
  </si>
  <si>
    <t>Não é uma instituição de guarda, o curso não possui nenhuma sala de guarda. Informação da SE.</t>
  </si>
  <si>
    <t>Universidade de Cruz Alta</t>
  </si>
  <si>
    <t>Universidade de Cruz Alta (UNICRUZ)</t>
  </si>
  <si>
    <t>repetido</t>
  </si>
  <si>
    <t>Universidade Federal de Santa Maria</t>
  </si>
  <si>
    <t>mesmo que lepa ou nepa</t>
  </si>
  <si>
    <t>Universidade Federal do Rio Grande</t>
  </si>
  <si>
    <t>Universidade Federal do Rio Grande (FURG)</t>
  </si>
  <si>
    <t>mesmo que lepan</t>
  </si>
  <si>
    <t xml:space="preserve">Centro de Organização da Memória Sócio - Cultural do Oeste Catarinense </t>
  </si>
  <si>
    <t>REPETIDO (CEOM)</t>
  </si>
  <si>
    <t>Laboratório de Antropologia Cultural e Arqueologia da Unisul Business School - Campus Grande Florianópolis</t>
  </si>
  <si>
    <t>Unisul Business School</t>
  </si>
  <si>
    <t>Laboratório de Arqueologia da Paisagem, Identidade e Contato</t>
  </si>
  <si>
    <t>Acervo foi integrado ao LARQ da UFS.</t>
  </si>
  <si>
    <t>Museu do Homem Sergipano</t>
  </si>
  <si>
    <t>Levaram todo acervo para o LARQ da UFS.</t>
  </si>
  <si>
    <t xml:space="preserve">Laboratório de Arqueologia de Ambientes Aquáticos </t>
  </si>
  <si>
    <t xml:space="preserve">Secretaria de Cultura </t>
  </si>
  <si>
    <t>Prefeitura Municipal de Laranjeiras</t>
  </si>
  <si>
    <t>Não possui acervos e não tem interesse em conceder endossos</t>
  </si>
  <si>
    <t>Centro de Museologia, Antropologia e Arqueologia - CEMAARQ/UNESP</t>
  </si>
  <si>
    <t>Centro Regional de Arqueologia Ambiental - Projeto Paranapanema</t>
  </si>
  <si>
    <t>Prefeitura de Paraibuna</t>
  </si>
  <si>
    <t>Repetido</t>
  </si>
  <si>
    <t>Universidade Católica de Santos</t>
  </si>
  <si>
    <t>Mesmo que IPARQ</t>
  </si>
  <si>
    <t>Instituto de Pesquisas em Arqueologia - IPARQ</t>
  </si>
  <si>
    <t xml:space="preserve">Universidade Católica de Santos (UNISANTOS) </t>
  </si>
  <si>
    <t>Acervo foi transferido para o NUPEC</t>
  </si>
  <si>
    <t xml:space="preserve"> Instituto de Filosofia e Ciências Humanas - IFCH</t>
  </si>
  <si>
    <t>Corresponde ao NuPArq-UFRGS</t>
  </si>
  <si>
    <t xml:space="preserve">Departamento de Estudos Humanos e Sociais </t>
  </si>
  <si>
    <t>Cruz Alta</t>
  </si>
  <si>
    <r>
      <rPr>
        <sz val="8"/>
        <rFont val="Arial"/>
        <family val="2"/>
      </rPr>
      <t xml:space="preserve"> Não possui acervo e não tem interesse em endossar
(transferiu seu acerco para o NArq/Museu Santo Ângelo)</t>
    </r>
    <r>
      <rPr>
        <sz val="8"/>
        <color rgb="FFFF0000"/>
        <rFont val="Arial"/>
        <family val="2"/>
      </rPr>
      <t xml:space="preserve">
</t>
    </r>
  </si>
  <si>
    <t>Fundação Educacional de Alegrete</t>
  </si>
  <si>
    <t>Alegrete</t>
  </si>
  <si>
    <t xml:space="preserve">Corresponde ao Museu Dom Diogo de Souza, Bagé/RS 
(em fase de transferência de acervo)
</t>
  </si>
  <si>
    <t>Laboratório de Arqueologia  - Campus Gravataí -LAUGRA</t>
  </si>
  <si>
    <t>Gravataí</t>
  </si>
  <si>
    <t>Não possui acervo e não tem interesse em endossar</t>
  </si>
  <si>
    <t>Museu de Ciências Naturais - MCN</t>
  </si>
  <si>
    <t>Unidade Integrada Vale do Taquari de Ensino Superior (UNIVATES)</t>
  </si>
  <si>
    <t xml:space="preserve">Corresponde ao Museu de Ciências Naturais / Setor de Arqueologia </t>
  </si>
  <si>
    <t>Núcleo de Ensino e Pesquisas Arqueológicas (NEPA) do Museu de Arqueologia e Artes Dr José Pinto Bicca de Medeiros (MAARA)</t>
  </si>
  <si>
    <t>Universidade da Região da Campanha (URCAMP) Campus de Alegrete</t>
  </si>
  <si>
    <t xml:space="preserve">Rua Emílio Guilain, 759 - Centro
CEP 96415-100 - Bagé, RS
Fone: (53) 3242-8244 Ramal: 225
</t>
  </si>
  <si>
    <t xml:space="preserve">museudomdiogo@urcamp.edu.br
Fone: (53) 3242-8244 Ramal: 225
http://www.urcamp.tche.br/urcamp/alem-da-urcamp/museus
</t>
  </si>
  <si>
    <r>
      <rPr>
        <sz val="8"/>
        <rFont val="Arial"/>
        <family val="2"/>
      </rPr>
      <t>Corresponde ao Museu Dom Diogo de Souza, Bagé/RS 
(em fase de transferência de acervo)</t>
    </r>
    <r>
      <rPr>
        <sz val="8"/>
        <color rgb="FFFF0000"/>
        <rFont val="Arial"/>
        <family val="2"/>
      </rPr>
      <t xml:space="preserve">
</t>
    </r>
  </si>
  <si>
    <t xml:space="preserve">Secretaria Municipal de Educação e Cultura </t>
  </si>
  <si>
    <t xml:space="preserve">R. Francisco Marques, 91
Centro
CEP 96200-370 - Rio Grande
</t>
  </si>
  <si>
    <t>Corresponde ao Núcleo de Pesquisa Arqueológica - Centro Municipal de Cultura Inah Emil Martensen</t>
  </si>
  <si>
    <t>Universidade Federal do Rio Grande do Sul</t>
  </si>
  <si>
    <t>Universidade Integrada do Vale do Taquari de Ensino Superior</t>
  </si>
  <si>
    <t>Universidade Luterana do Brasil</t>
  </si>
  <si>
    <t>Fundação Universidade do Tocantins</t>
  </si>
  <si>
    <t>Universidade do Tocantins (UNITINS)</t>
  </si>
  <si>
    <t>mesmo que nuta</t>
  </si>
  <si>
    <t xml:space="preserve">Laboratório de Arqueologia da Fundação </t>
  </si>
  <si>
    <t>Universidade Federal de Tocantins (UFT)</t>
  </si>
  <si>
    <t xml:space="preserve">Laboratório de Antropologia Biológica </t>
  </si>
  <si>
    <t>Museu Nacional (MN), Universidade Federal do Rio de Janeiro (UFRJ)</t>
  </si>
  <si>
    <t xml:space="preserve"> Quinta da Boa Vista - São Cristóvão, Rio de Janeiro - RJ, CEP: 20940-040</t>
  </si>
  <si>
    <t>Repetida</t>
  </si>
  <si>
    <t>Laboratório de Antropologia Arthur Napoleão Figueiredo (LAANF)</t>
  </si>
  <si>
    <t>Igual NPEA. É um laboratório antropológico. Endossou de 2008 a 2011. è preciso conferir se o material de lá foi transferido para o Laboratório da Schaan ou se ainda está Lá. . Ver of 073/2015 CNA/DEPAM/IPHAN Fica em Belém, no Guamá</t>
  </si>
  <si>
    <t>23/03/218</t>
  </si>
  <si>
    <t>Secretaria de Transporte e Obras Públicas</t>
  </si>
  <si>
    <t>Não possui acervo, o acervo oriundo de um resgate (processo nº 01514.000014/2002-76 - único endosso) foi para a UFJF</t>
  </si>
  <si>
    <t xml:space="preserve">Fundação de Apoio à Educação, Pesquisa e Extensão  </t>
  </si>
  <si>
    <t>Excluída</t>
  </si>
  <si>
    <t>Informado pela SE que é o mesmo que Grupo de Pesquisa em Educação Patrimonial e Arqueologia - GRUPEP</t>
  </si>
  <si>
    <t>Laboratório de Arqueologia</t>
  </si>
  <si>
    <t>Museu Universitário Walter Zumblick</t>
  </si>
  <si>
    <t>Departamento de Filosofia e Ciências Humanas</t>
  </si>
  <si>
    <t>Universidade Estadual de Santa Catarina (UESC)</t>
  </si>
  <si>
    <t>Informado pela SE que não existe uma UESC em Santa Catarina. A universidade estadual, UDESC, não tem acervo arqueológico.</t>
  </si>
  <si>
    <t xml:space="preserve">Departamento de História </t>
  </si>
  <si>
    <t xml:space="preserve">I pela SE que é igual Universidade do Oeste de Santa Catarina - Campus de Joaçaba </t>
  </si>
  <si>
    <t>Fundação de Amparo à Pesquisa e Extensão Universitária - FAPEU</t>
  </si>
  <si>
    <t>SE informou que é igual Museu de Arqueologia e Etnografia "Oswaldo Rodrigues Cabral"</t>
  </si>
  <si>
    <t>Museu Universitário do Extremo Sul Catarinense - Unidade de Arqueologia</t>
  </si>
  <si>
    <t xml:space="preserve">IPAT - Rodovia Gov. Jorge Lacerda, km 4,5 - Sangão - </t>
  </si>
  <si>
    <t>SE informou que é igual a Láboratório de arqueologia da Unisul</t>
  </si>
  <si>
    <t>SE informou que é igual ao Museu Monge José Maria - Fundação Cultural Memória Viva do Contestado da Região do Irani</t>
  </si>
  <si>
    <t>Fundação Cultural do Município de Belém - FUMBEL</t>
  </si>
  <si>
    <t>Prefeitura Municipal de Belém</t>
  </si>
  <si>
    <t>Av. Governador José Malcher nº 295 (MEMORIAL DOS POVOS) - Bairro Nazaré, Belém/ PA - CEP 60.035-062</t>
  </si>
  <si>
    <t>Telefone para contato: 91 3344-1650 / 3230-1280 / 1387</t>
  </si>
  <si>
    <t>A SE informou: Apesar da portaria ter sido emitida apresentando a FUMBEL como Instituição de Guarda, esta nunca apresentou declaração de endosso isntitucional, mas apenas um documento de apoio à pesquisa que não garantia a guarda. Não gerou um documento equivalente a endosso instituicional e como não há indicação de materal arqueológico no relatório.</t>
  </si>
  <si>
    <t>Laboratório de Estudos Históricos</t>
  </si>
  <si>
    <t>Universidade Potiguar (UnP)</t>
  </si>
  <si>
    <t xml:space="preserve">O IPHAN/RN entrou em contato com o Laboratório de estudos históricos e eles informaram que não tem nenhum material arqueológico com eles, que não são instituição de guarda, pois deram endosso a apenas dois projetos no ano de 2009 e que não geraram acervo para eles. 
</t>
  </si>
  <si>
    <t>Universidade Estácio de Sá</t>
  </si>
  <si>
    <t xml:space="preserve">O Iphan-RJ informou: A Universidade foi extinta e o material arqueológico encontra-se nesta Superintendência. </t>
  </si>
  <si>
    <t>Secretaria Extraordinária de Promoção, Defesa, Desenvolvimento e Revitalização do Patrimônio e da Memória Histórico-Cultural da Cidade do Rio de Janeiro</t>
  </si>
  <si>
    <t>Prefeitura do Município do Rio de Janeiro</t>
  </si>
  <si>
    <t xml:space="preserve">Iphan-RJ informou: Quanto a Secretaria Extraordinária de Promoção, Defesa, Desenvolvimento e Revitalização do Patrimônio e da Memória Histórico-Cultural da Cidade do Rio de Janeiro, o material arqueológico encontra-se no Galpão B da Gamboa e que corresponde ao futuro LAAU. </t>
  </si>
  <si>
    <t>Museu Municipal de Marau</t>
  </si>
  <si>
    <t>Prefeitura de Marau</t>
  </si>
  <si>
    <t>Rua Irineu Ferlin, 355 - Bairro Centro/ CEP: 99150-000 - Marau/RS</t>
  </si>
  <si>
    <t>Fone: (54) 3342-9560 Email: bibliotecamarau@gmail.com</t>
  </si>
  <si>
    <t>Não possui RT, nem Laboratório e não tem interesse em endossar.</t>
  </si>
  <si>
    <t>Instituto Trópico do Subúmido (ITS)</t>
  </si>
  <si>
    <t>Instituto Goiano de Pré-História e Antropologia - IGPA da Pontifícia Universidade Católica de Goiás (PUC/GO)</t>
  </si>
  <si>
    <t xml:space="preserve">Campus II Avenida Bela Vista, Km 02 - Jardim Olímpico Goiânia - Goiás - Brasil.  </t>
  </si>
  <si>
    <t xml:space="preserve">Fone: (62) 3946 1711. E-mail: its@pucgoias.edu.br. </t>
  </si>
  <si>
    <t>Fiscalizada em 02/09/2016 e 04/12/2018. Incorporada ao IGPA.</t>
  </si>
  <si>
    <t>Departamento de História</t>
  </si>
  <si>
    <t>Universidade Estadual de Filosofia, Ciências e Letras de União da Vitória (FAFIUV)</t>
  </si>
  <si>
    <t>(42) 3521-9100    http://www.fafiuv.br/</t>
  </si>
  <si>
    <t>.  Não possui acervo e não tem interesse em endossar (vide 01508.000418/2019-97)</t>
  </si>
  <si>
    <t>Casa de Cultura do Município de Arapoti</t>
  </si>
  <si>
    <t>Prefeitura de Arapoti</t>
  </si>
  <si>
    <t>R. dos Expedicionários, 231, CEP 84990-000</t>
  </si>
  <si>
    <t>(43) 3512-3118    secretaria.educacao@arapoti.pr.gov.br</t>
  </si>
  <si>
    <t>Não possui acervo.</t>
  </si>
  <si>
    <t>Fundação de Arte de Ouro Preto - FAOP</t>
  </si>
  <si>
    <t xml:space="preserve">Governo do Estado de Minas Gerais </t>
  </si>
  <si>
    <t xml:space="preserve">Rua Alvarenga,794,Cabeças - CEP:35400-971. Ouro Preto, Minas Gerais. </t>
  </si>
  <si>
    <t>(31) 3551 2014 / http://www.faop.mg.gov.br/  E-mail: http://www.faop.mg.gov.br/?action=fale</t>
  </si>
  <si>
    <t>Parecer Técnico 268 (1410585). Nãso possui acervos.</t>
  </si>
  <si>
    <t>Instituto Descalvados de Mato Grosso</t>
  </si>
  <si>
    <t>Segundo Stuchi é igual IHB</t>
  </si>
  <si>
    <t>Prefeitura Municipal de Campo Novo do Parecis</t>
  </si>
  <si>
    <t>Prefeitura campo Novo do Parecis</t>
  </si>
  <si>
    <t>Segundo Stuchi é igual o Museu do Parecis</t>
  </si>
  <si>
    <t>Universidade do Estado do Mato Grosso</t>
  </si>
  <si>
    <t>Segundo Stuchi é igual o Museu de Arqueologia, Espeleologia e Etnografia.</t>
  </si>
  <si>
    <t>Fundação Cultural Seridó</t>
  </si>
  <si>
    <t>Caicó</t>
  </si>
  <si>
    <t> Gabriela Martin - gabrielamartinavila@gmail.com</t>
  </si>
  <si>
    <t>Informado pela própria que não éIGP, vide Ofício 002/2019 (1234285)</t>
  </si>
  <si>
    <t xml:space="preserve">Laboratório de Arqueologia do Capitalismo - Liber Studium </t>
  </si>
  <si>
    <t xml:space="preserve">Av. Itália, Km 8
Bairro Carreiros
CEP 96203-900
Rio Grande, RS
</t>
  </si>
  <si>
    <t xml:space="preserve">danilobernardo@furg.com.br; 
beatrizthiesen@yahoo.com.br;
martialfurg@bol.com.br
Fone: (53) 3230-5364
http://www.ichi.furg.br/index.php/atosnormativos/regimento-laboratorios/liberestudium
</t>
  </si>
  <si>
    <t>Transformado na Reserva Técnica Lepan, segundo 1680476</t>
  </si>
  <si>
    <t>Laboratório de Ensino e Pesquisa em Arqueologia e Antropologia - LEPAN</t>
  </si>
  <si>
    <t xml:space="preserve">Av. Itália, Km 8
Bairro Carreiros
CEP 96203-900
Rio Grande/RS
</t>
  </si>
  <si>
    <t>Transformado na Reserva Técnica Lepan, segundo 1680477</t>
  </si>
  <si>
    <t>Curso Superior de Tecnologia em Arqueologia</t>
  </si>
  <si>
    <t>Universidade do Estado do Amazonas (UEA)</t>
  </si>
  <si>
    <t xml:space="preserve">Av. Djalma Batista, 3578 - Flores CEP 69050-010 - Manaus/AM </t>
  </si>
  <si>
    <t>http://cursos2.uea.edu.br/apresentacao.php?cursoId=94 E-mail: reitoria@uea.edu.br</t>
  </si>
  <si>
    <t>Universidade (curso/dep/grupo de pesq/inst). Excluído com base no processo n.º 01490.000064/2011-60</t>
  </si>
  <si>
    <t>Laboratório de Hidrologia</t>
  </si>
  <si>
    <t>(98) 3272 - 8000 / http://portais.ufma.br/PortalUfma/index.jsf  E-mail: atendimento@ufma.br; Av. dos Portugueses, 1966. Bacanga - CEP 65080-805. São Luís , Maranhão.</t>
  </si>
  <si>
    <t>Parecer 115 (1681335) - 01494.000513/2019-97, é dito no tópico 7 que o laboratório n existe.</t>
  </si>
  <si>
    <t>Museu Histórico de Capinzal – Prefeitura de Capinzal</t>
  </si>
  <si>
    <t>Prefeitura de Capinzal</t>
  </si>
  <si>
    <t>Capinzal</t>
  </si>
  <si>
    <t>Endereço principal: Rua Dr. Vilson Bordin – Centro – Anexo à Casa Paroquial – Capinzal/SC – Cep.89665-000. Endereço eletrônico: cultura@capinzal.sc.gov.br     e  museuhistórico@capinzal.sc.gov.br. Telefone/Fax: 3555-8772/ 35558736</t>
  </si>
  <si>
    <t>Parecer - Fiscalização em IGP 7 (SEI nº 4126612) - Processo 01510.000539/2022-95</t>
  </si>
  <si>
    <t>Igreja da Graça - Fazenda da Graça  – InterCement</t>
  </si>
  <si>
    <t>Fazenda da Graça, Avenida da Graça – s/n, CEP: 58085-160, João Pessoa/PB.                  Tel: (83) 3221 - 2724</t>
  </si>
  <si>
    <t xml:space="preserve">Parecer - Fiscalização em IGP 11 (SEI nº 4171977). Processo nº 01408.001078/2016-05                                           </t>
  </si>
  <si>
    <t>Prefeitura Municipal de Itacoatiara – Secretaria de Estado de Cultura (SEC) - Governo do Estado do Amazonas</t>
  </si>
  <si>
    <t>Prefeitura Municipal de Itacoatiara</t>
  </si>
  <si>
    <t>Itacoatiara</t>
  </si>
  <si>
    <t>demus@culturamazonas.am.gov.br</t>
  </si>
  <si>
    <t>Parecer Técnico 78 (SEI nº 4041691) - Processo nº 01490.000387/2010-72.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</si>
</sst>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yy"/>
    <numFmt numFmtId="165" formatCode="dd/mm/yy;@"/>
  </numFmts>
  <fonts count="41">
    <font>
      <sz val="11"/>
      <color theme="1"/>
      <name val="Calibri"/>
      <family val="2"/>
      <scheme val="minor"/>
    </font>
    <font>
      <sz val="11"/>
      <color theme="1"/>
      <name val="Arial"/>
      <family val="2"/>
    </font>
    <font>
      <b/>
      <sz val="8"/>
      <name val="Arial"/>
      <family val="2"/>
    </font>
    <font>
      <sz val="8"/>
      <name val="Arial"/>
      <family val="2"/>
    </font>
    <font>
      <u/>
      <sz val="8"/>
      <name val="Arial"/>
      <family val="2"/>
    </font>
    <font>
      <i/>
      <sz val="8"/>
      <name val="Arial"/>
      <family val="2"/>
    </font>
    <font>
      <sz val="9"/>
      <color indexed="81"/>
      <name val="Segoe UI"/>
      <family val="2"/>
    </font>
    <font>
      <sz val="11"/>
      <color theme="1"/>
      <name val="Calibri"/>
      <family val="2"/>
    </font>
    <font>
      <sz val="10"/>
      <color theme="1"/>
      <name val="Arial"/>
      <family val="2"/>
    </font>
    <font>
      <i/>
      <sz val="10"/>
      <color theme="1"/>
      <name val="Arial"/>
      <family val="2"/>
    </font>
    <font>
      <vertAlign val="superscript"/>
      <sz val="8"/>
      <name val="Arial"/>
      <family val="2"/>
    </font>
    <font>
      <sz val="8"/>
      <color rgb="FFFF0000"/>
      <name val="Arial"/>
      <family val="2"/>
    </font>
    <font>
      <sz val="11"/>
      <color theme="1"/>
      <name val="Arial"/>
      <family val="2"/>
    </font>
    <font>
      <sz val="8"/>
      <color theme="1"/>
      <name val="Arial"/>
      <family val="2"/>
    </font>
    <font>
      <b/>
      <sz val="8"/>
      <color theme="1"/>
      <name val="Arial"/>
      <family val="2"/>
    </font>
    <font>
      <sz val="8"/>
      <color rgb="FF000000"/>
      <name val="Arial"/>
      <family val="2"/>
    </font>
    <font>
      <u/>
      <sz val="8"/>
      <color rgb="FF0000FF"/>
      <name val="Arial"/>
      <family val="2"/>
    </font>
    <font>
      <b/>
      <sz val="8"/>
      <color rgb="FFFF0000"/>
      <name val="Arial"/>
      <family val="2"/>
    </font>
    <font>
      <b/>
      <sz val="8"/>
      <color rgb="FF44546A"/>
      <name val="Arial"/>
      <family val="2"/>
    </font>
    <font>
      <sz val="8"/>
      <color rgb="FF44546A"/>
      <name val="Arial"/>
      <family val="2"/>
    </font>
    <font>
      <b/>
      <sz val="9"/>
      <color indexed="81"/>
      <name val="Segoe UI"/>
      <family val="2"/>
    </font>
    <font>
      <sz val="11"/>
      <name val="Calibri"/>
      <family val="2"/>
    </font>
    <font>
      <sz val="9"/>
      <color rgb="FF000000"/>
      <name val="Arial"/>
      <family val="2"/>
    </font>
    <font>
      <b/>
      <sz val="11"/>
      <color theme="1"/>
      <name val="Calibri"/>
      <family val="2"/>
      <scheme val="minor"/>
    </font>
    <font>
      <i/>
      <sz val="11"/>
      <color theme="1"/>
      <name val="Calibri"/>
      <family val="2"/>
      <scheme val="minor"/>
    </font>
    <font>
      <u/>
      <sz val="11"/>
      <color theme="1"/>
      <name val="Calibri"/>
      <family val="2"/>
      <scheme val="minor"/>
    </font>
    <font>
      <sz val="8"/>
      <name val="Calibri"/>
      <family val="2"/>
      <scheme val="minor"/>
    </font>
    <font>
      <sz val="8"/>
      <name val="Arial"/>
    </font>
    <font>
      <sz val="11"/>
      <color rgb="FF000000"/>
      <name val="Calibri"/>
      <charset val="1"/>
    </font>
    <font>
      <b/>
      <sz val="8"/>
      <name val="Arial"/>
    </font>
    <font>
      <b/>
      <sz val="8"/>
      <color rgb="FF00B050"/>
      <name val="Arial"/>
      <family val="2"/>
    </font>
    <font>
      <u/>
      <sz val="11"/>
      <color theme="10"/>
      <name val="Calibri"/>
      <family val="2"/>
      <scheme val="minor"/>
    </font>
    <font>
      <b/>
      <sz val="8"/>
      <color theme="9" tint="-0.249977111117893"/>
      <name val="Arial"/>
      <family val="2"/>
    </font>
    <font>
      <sz val="8"/>
      <color rgb="FF000000"/>
      <name val="Arial"/>
    </font>
    <font>
      <sz val="8"/>
      <color rgb="FFFF0000"/>
      <name val="Arial"/>
    </font>
    <font>
      <sz val="11"/>
      <color rgb="FF000000"/>
      <name val="Calibri"/>
    </font>
    <font>
      <sz val="10"/>
      <color rgb="FF000000"/>
      <name val="Calibri"/>
      <charset val="1"/>
    </font>
    <font>
      <sz val="8"/>
      <color rgb="FF000000"/>
      <name val="Arial"/>
      <charset val="1"/>
    </font>
    <font>
      <b/>
      <sz val="8"/>
      <color rgb="FF000000"/>
      <name val="Arial"/>
    </font>
    <font>
      <sz val="8"/>
      <color rgb="FFFFC000"/>
      <name val="Arial"/>
    </font>
    <font>
      <u/>
      <sz val="8"/>
      <color theme="10"/>
      <name val="Arial"/>
    </font>
  </fonts>
  <fills count="18">
    <fill>
      <patternFill patternType="none"/>
    </fill>
    <fill>
      <patternFill patternType="gray125"/>
    </fill>
    <fill>
      <patternFill patternType="solid">
        <fgColor theme="0" tint="-4.9989318521683403E-2"/>
        <bgColor indexed="64"/>
      </patternFill>
    </fill>
    <fill>
      <patternFill patternType="solid">
        <fgColor theme="9" tint="0.59999389629810485"/>
        <bgColor indexed="64"/>
      </patternFill>
    </fill>
    <fill>
      <patternFill patternType="solid">
        <fgColor theme="9" tint="0.59999389629810485"/>
        <bgColor rgb="FFC2D69B"/>
      </patternFill>
    </fill>
    <fill>
      <patternFill patternType="solid">
        <fgColor theme="9" tint="0.59999389629810485"/>
        <bgColor rgb="FF00B0F0"/>
      </patternFill>
    </fill>
    <fill>
      <patternFill patternType="solid">
        <fgColor theme="9" tint="0.59999389629810485"/>
        <bgColor rgb="FFFF0000"/>
      </patternFill>
    </fill>
    <fill>
      <patternFill patternType="solid">
        <fgColor theme="2" tint="-4.9989318521683403E-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rgb="FFFFEBFF"/>
        <bgColor indexed="64"/>
      </patternFill>
    </fill>
    <fill>
      <patternFill patternType="solid">
        <fgColor rgb="FFFFFF00"/>
        <bgColor indexed="64"/>
      </patternFill>
    </fill>
    <fill>
      <patternFill patternType="solid">
        <fgColor rgb="FFFFC000"/>
        <bgColor indexed="64"/>
      </patternFill>
    </fill>
    <fill>
      <patternFill patternType="solid">
        <fgColor theme="0" tint="-0.14999847407452621"/>
        <bgColor indexed="64"/>
      </patternFill>
    </fill>
    <fill>
      <patternFill patternType="solid">
        <fgColor rgb="FFFFFFFF"/>
        <bgColor indexed="64"/>
      </patternFill>
    </fill>
    <fill>
      <patternFill patternType="solid">
        <fgColor rgb="FFC6E0B4"/>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1" fillId="0" borderId="0"/>
    <xf numFmtId="0" fontId="7" fillId="0" borderId="0"/>
    <xf numFmtId="0" fontId="12" fillId="0" borderId="0"/>
    <xf numFmtId="0" fontId="31" fillId="0" borderId="0" applyNumberFormat="0" applyFill="0" applyBorder="0" applyAlignment="0" applyProtection="0"/>
    <xf numFmtId="0" fontId="31" fillId="0" borderId="0" applyNumberFormat="0" applyFill="0" applyBorder="0" applyAlignment="0" applyProtection="0"/>
  </cellStyleXfs>
  <cellXfs count="188">
    <xf numFmtId="0" fontId="0" fillId="0" borderId="0" xfId="0"/>
    <xf numFmtId="0" fontId="2" fillId="2" borderId="0" xfId="1" applyFont="1" applyFill="1" applyAlignment="1">
      <alignment horizontal="center" vertical="center"/>
    </xf>
    <xf numFmtId="0" fontId="3" fillId="0" borderId="0" xfId="1" applyFont="1" applyAlignment="1">
      <alignment horizontal="center" vertical="center"/>
    </xf>
    <xf numFmtId="0" fontId="3" fillId="0" borderId="0" xfId="1" applyFont="1" applyAlignment="1">
      <alignment horizontal="center" vertical="center" wrapText="1"/>
    </xf>
    <xf numFmtId="0" fontId="3" fillId="0" borderId="0" xfId="1" applyFont="1" applyAlignment="1">
      <alignment vertical="top"/>
    </xf>
    <xf numFmtId="0" fontId="2" fillId="3" borderId="0" xfId="1" applyFont="1" applyFill="1" applyAlignment="1">
      <alignment horizontal="center" vertical="center" wrapText="1"/>
    </xf>
    <xf numFmtId="0" fontId="2" fillId="4" borderId="0" xfId="1" applyFont="1" applyFill="1" applyAlignment="1">
      <alignment horizontal="center" vertical="center" wrapText="1"/>
    </xf>
    <xf numFmtId="0" fontId="3" fillId="3" borderId="0" xfId="1" applyFont="1" applyFill="1" applyAlignment="1">
      <alignment horizontal="center" vertical="center" wrapText="1"/>
    </xf>
    <xf numFmtId="0" fontId="2" fillId="2" borderId="0" xfId="1" applyFont="1" applyFill="1" applyAlignment="1">
      <alignment horizontal="center" vertical="center" wrapText="1"/>
    </xf>
    <xf numFmtId="0" fontId="3" fillId="0" borderId="1" xfId="1" applyFont="1" applyBorder="1" applyAlignment="1">
      <alignment horizontal="center" vertical="center" wrapText="1"/>
    </xf>
    <xf numFmtId="0" fontId="3" fillId="0" borderId="1" xfId="1" applyFont="1" applyBorder="1" applyAlignment="1">
      <alignment horizontal="center" vertical="top" wrapText="1"/>
    </xf>
    <xf numFmtId="14" fontId="3" fillId="0" borderId="1" xfId="1" applyNumberFormat="1" applyFont="1" applyBorder="1" applyAlignment="1">
      <alignment horizontal="center" vertical="center" wrapText="1"/>
    </xf>
    <xf numFmtId="0" fontId="3" fillId="0" borderId="0" xfId="1" applyFont="1" applyAlignment="1">
      <alignment vertical="top" wrapText="1"/>
    </xf>
    <xf numFmtId="0" fontId="4" fillId="0" borderId="1" xfId="1" applyFont="1" applyBorder="1" applyAlignment="1">
      <alignment horizontal="center" vertical="top" wrapText="1"/>
    </xf>
    <xf numFmtId="164" fontId="3" fillId="0" borderId="1" xfId="1" applyNumberFormat="1" applyFont="1" applyBorder="1" applyAlignment="1">
      <alignment horizontal="center" vertical="center" wrapText="1"/>
    </xf>
    <xf numFmtId="0" fontId="5" fillId="0" borderId="1" xfId="1" applyFont="1" applyBorder="1" applyAlignment="1">
      <alignment horizontal="center" vertical="top" wrapText="1"/>
    </xf>
    <xf numFmtId="49" fontId="7" fillId="0" borderId="0" xfId="2" applyNumberFormat="1"/>
    <xf numFmtId="0" fontId="7" fillId="7" borderId="0" xfId="2" applyFill="1"/>
    <xf numFmtId="0" fontId="7" fillId="0" borderId="0" xfId="2"/>
    <xf numFmtId="0" fontId="7" fillId="2" borderId="0" xfId="2" applyFill="1"/>
    <xf numFmtId="0" fontId="8" fillId="2" borderId="0" xfId="2" applyFont="1" applyFill="1"/>
    <xf numFmtId="0" fontId="8" fillId="0" borderId="0" xfId="2" applyFont="1"/>
    <xf numFmtId="0" fontId="9" fillId="0" borderId="0" xfId="2" applyFont="1"/>
    <xf numFmtId="0" fontId="3" fillId="2" borderId="0" xfId="2" applyFont="1" applyFill="1" applyAlignment="1">
      <alignment horizontal="center" vertical="center"/>
    </xf>
    <xf numFmtId="0" fontId="3" fillId="0" borderId="0" xfId="2" applyFont="1" applyAlignment="1" applyProtection="1">
      <alignment horizontal="center" vertical="center" wrapText="1"/>
      <protection locked="0"/>
    </xf>
    <xf numFmtId="0" fontId="3" fillId="0" borderId="0" xfId="2" applyFont="1" applyAlignment="1" applyProtection="1">
      <alignment horizontal="center" vertical="center"/>
      <protection locked="0"/>
    </xf>
    <xf numFmtId="164" fontId="3" fillId="0" borderId="0" xfId="2" applyNumberFormat="1" applyFont="1" applyAlignment="1" applyProtection="1">
      <alignment horizontal="center" vertical="top" wrapText="1"/>
      <protection locked="0"/>
    </xf>
    <xf numFmtId="164" fontId="3" fillId="0" borderId="0" xfId="2" applyNumberFormat="1" applyFont="1" applyAlignment="1" applyProtection="1">
      <alignment horizontal="center" vertical="center" wrapText="1"/>
      <protection locked="0"/>
    </xf>
    <xf numFmtId="14" fontId="3" fillId="0" borderId="0" xfId="2" applyNumberFormat="1" applyFont="1" applyAlignment="1" applyProtection="1">
      <alignment horizontal="center" vertical="center" wrapText="1"/>
      <protection locked="0"/>
    </xf>
    <xf numFmtId="165" fontId="3" fillId="0" borderId="0" xfId="2" applyNumberFormat="1" applyFont="1" applyAlignment="1" applyProtection="1">
      <alignment horizontal="center" vertical="center" wrapText="1"/>
      <protection locked="0"/>
    </xf>
    <xf numFmtId="0" fontId="3" fillId="0" borderId="0" xfId="2" applyFont="1" applyAlignment="1">
      <alignment horizontal="center" vertical="center" wrapText="1"/>
    </xf>
    <xf numFmtId="14" fontId="3" fillId="0" borderId="0" xfId="2" applyNumberFormat="1" applyFont="1" applyAlignment="1" applyProtection="1">
      <alignment horizontal="center" vertical="top" wrapText="1"/>
      <protection locked="0"/>
    </xf>
    <xf numFmtId="0" fontId="3" fillId="0" borderId="0" xfId="2" applyFont="1" applyAlignment="1">
      <alignment vertical="top" wrapText="1"/>
    </xf>
    <xf numFmtId="0" fontId="3" fillId="0" borderId="0" xfId="2" applyFont="1" applyAlignment="1">
      <alignment horizontal="center" vertical="top"/>
    </xf>
    <xf numFmtId="0" fontId="3" fillId="0" borderId="0" xfId="2" applyFont="1" applyAlignment="1">
      <alignment horizontal="center" vertical="center"/>
    </xf>
    <xf numFmtId="0" fontId="3" fillId="0" borderId="0" xfId="2" applyFont="1" applyAlignment="1" applyProtection="1">
      <alignment horizontal="center" vertical="top" wrapText="1"/>
      <protection locked="0"/>
    </xf>
    <xf numFmtId="14" fontId="3" fillId="0" borderId="0" xfId="2" applyNumberFormat="1" applyFont="1" applyAlignment="1">
      <alignment horizontal="center" vertical="center" wrapText="1"/>
    </xf>
    <xf numFmtId="14" fontId="3" fillId="0" borderId="0" xfId="2" applyNumberFormat="1" applyFont="1" applyAlignment="1">
      <alignment horizontal="center" vertical="top" wrapText="1"/>
    </xf>
    <xf numFmtId="164" fontId="3" fillId="0" borderId="0" xfId="2" applyNumberFormat="1" applyFont="1" applyAlignment="1">
      <alignment horizontal="center" vertical="center" wrapText="1"/>
    </xf>
    <xf numFmtId="14" fontId="2" fillId="0" borderId="0" xfId="2" applyNumberFormat="1" applyFont="1" applyAlignment="1">
      <alignment horizontal="center" vertical="top"/>
    </xf>
    <xf numFmtId="0" fontId="3" fillId="0" borderId="0" xfId="2" applyFont="1" applyAlignment="1">
      <alignment horizontal="center" vertical="top" wrapText="1"/>
    </xf>
    <xf numFmtId="164" fontId="3" fillId="0" borderId="0" xfId="2" applyNumberFormat="1" applyFont="1" applyAlignment="1">
      <alignment vertical="top" wrapText="1"/>
    </xf>
    <xf numFmtId="14" fontId="3" fillId="0" borderId="0" xfId="2" applyNumberFormat="1" applyFont="1" applyAlignment="1" applyProtection="1">
      <alignment horizontal="center" vertical="center"/>
      <protection locked="0"/>
    </xf>
    <xf numFmtId="0" fontId="2" fillId="0" borderId="0" xfId="2" applyFont="1" applyAlignment="1">
      <alignment horizontal="center" vertical="top" wrapText="1"/>
    </xf>
    <xf numFmtId="0" fontId="2" fillId="0" borderId="0" xfId="2" applyFont="1" applyAlignment="1">
      <alignment horizontal="center" vertical="top"/>
    </xf>
    <xf numFmtId="14" fontId="3" fillId="0" borderId="0" xfId="2" applyNumberFormat="1" applyFont="1" applyAlignment="1">
      <alignment vertical="top" wrapText="1"/>
    </xf>
    <xf numFmtId="10" fontId="3" fillId="0" borderId="0" xfId="2" applyNumberFormat="1" applyFont="1" applyAlignment="1" applyProtection="1">
      <alignment horizontal="center" vertical="center" wrapText="1"/>
      <protection locked="0"/>
    </xf>
    <xf numFmtId="0" fontId="3" fillId="0" borderId="0" xfId="2" applyFont="1" applyAlignment="1">
      <alignment vertical="top" wrapText="1" shrinkToFit="1"/>
    </xf>
    <xf numFmtId="0" fontId="5" fillId="0" borderId="0" xfId="2" applyFont="1" applyAlignment="1">
      <alignment horizontal="center" vertical="center" wrapText="1"/>
    </xf>
    <xf numFmtId="0" fontId="3" fillId="0" borderId="0" xfId="2" applyFont="1"/>
    <xf numFmtId="0" fontId="2" fillId="0" borderId="0" xfId="2" applyFont="1" applyAlignment="1">
      <alignment horizontal="center" vertical="center" wrapText="1"/>
    </xf>
    <xf numFmtId="0" fontId="3" fillId="0" borderId="0" xfId="2" applyFont="1" applyAlignment="1" applyProtection="1">
      <alignment vertical="top" wrapText="1"/>
      <protection locked="0"/>
    </xf>
    <xf numFmtId="0" fontId="3" fillId="0" borderId="0" xfId="2" applyFont="1" applyAlignment="1">
      <alignment horizontal="left" vertical="top" wrapText="1"/>
    </xf>
    <xf numFmtId="14" fontId="3" fillId="0" borderId="0" xfId="2" applyNumberFormat="1" applyFont="1" applyAlignment="1">
      <alignment horizontal="left" vertical="top" wrapText="1"/>
    </xf>
    <xf numFmtId="14" fontId="3" fillId="0" borderId="0" xfId="2" applyNumberFormat="1" applyFont="1" applyAlignment="1">
      <alignment horizontal="center" vertical="center"/>
    </xf>
    <xf numFmtId="0" fontId="2" fillId="8" borderId="0" xfId="2" applyFont="1" applyFill="1" applyAlignment="1">
      <alignment horizontal="center" vertical="center"/>
    </xf>
    <xf numFmtId="0" fontId="2" fillId="8" borderId="0" xfId="2" applyFont="1" applyFill="1" applyAlignment="1">
      <alignment horizontal="center" vertical="center" wrapText="1"/>
    </xf>
    <xf numFmtId="14" fontId="2" fillId="8" borderId="0" xfId="2" applyNumberFormat="1" applyFont="1" applyFill="1" applyAlignment="1">
      <alignment horizontal="center" vertical="center" wrapText="1"/>
    </xf>
    <xf numFmtId="0" fontId="2" fillId="8" borderId="0" xfId="2" applyFont="1" applyFill="1" applyAlignment="1">
      <alignment vertical="center"/>
    </xf>
    <xf numFmtId="0" fontId="3" fillId="0" borderId="0" xfId="2" applyFont="1" applyAlignment="1" applyProtection="1">
      <alignment vertical="center"/>
      <protection locked="0"/>
    </xf>
    <xf numFmtId="0" fontId="2" fillId="0" borderId="0" xfId="2" applyFont="1" applyAlignment="1" applyProtection="1">
      <alignment horizontal="center" vertical="center"/>
      <protection locked="0"/>
    </xf>
    <xf numFmtId="3" fontId="3" fillId="0" borderId="0" xfId="2" applyNumberFormat="1" applyFont="1" applyAlignment="1" applyProtection="1">
      <alignment horizontal="center" vertical="center" wrapText="1"/>
      <protection locked="0"/>
    </xf>
    <xf numFmtId="0" fontId="3" fillId="0" borderId="0" xfId="2" applyFont="1" applyAlignment="1">
      <alignment vertical="top"/>
    </xf>
    <xf numFmtId="0" fontId="3" fillId="0" borderId="0" xfId="2" applyFont="1" applyAlignment="1">
      <alignment horizontal="left" vertical="center"/>
    </xf>
    <xf numFmtId="0" fontId="3" fillId="0" borderId="0" xfId="2" applyFont="1" applyAlignment="1" applyProtection="1">
      <alignment horizontal="center" vertical="top"/>
      <protection locked="0"/>
    </xf>
    <xf numFmtId="0" fontId="3" fillId="0" borderId="0" xfId="2" applyFont="1" applyAlignment="1">
      <alignment vertical="center"/>
    </xf>
    <xf numFmtId="0" fontId="2" fillId="9" borderId="0" xfId="2" applyFont="1" applyFill="1" applyAlignment="1">
      <alignment horizontal="center" vertical="center"/>
    </xf>
    <xf numFmtId="0" fontId="2" fillId="9" borderId="0" xfId="2" applyFont="1" applyFill="1" applyAlignment="1">
      <alignment horizontal="center" vertical="center" wrapText="1"/>
    </xf>
    <xf numFmtId="14" fontId="2" fillId="9" borderId="0" xfId="2" applyNumberFormat="1" applyFont="1" applyFill="1" applyAlignment="1">
      <alignment horizontal="center" vertical="center" wrapText="1"/>
    </xf>
    <xf numFmtId="0" fontId="13" fillId="0" borderId="0" xfId="3" applyFont="1" applyAlignment="1">
      <alignment horizontal="center" vertical="center"/>
    </xf>
    <xf numFmtId="0" fontId="13" fillId="0" borderId="0" xfId="3" applyFont="1"/>
    <xf numFmtId="0" fontId="13" fillId="0" borderId="0" xfId="3" applyFont="1" applyAlignment="1">
      <alignment horizontal="center" vertical="center" wrapText="1"/>
    </xf>
    <xf numFmtId="14" fontId="13" fillId="0" borderId="0" xfId="3" applyNumberFormat="1" applyFont="1" applyAlignment="1">
      <alignment horizontal="center" vertical="center" wrapText="1"/>
    </xf>
    <xf numFmtId="14" fontId="13" fillId="0" borderId="0" xfId="3" applyNumberFormat="1" applyFont="1" applyAlignment="1">
      <alignment horizontal="center" vertical="center"/>
    </xf>
    <xf numFmtId="0" fontId="15" fillId="0" borderId="0" xfId="3" applyFont="1" applyAlignment="1">
      <alignment horizontal="center" vertical="center" wrapText="1"/>
    </xf>
    <xf numFmtId="14" fontId="15" fillId="0" borderId="0" xfId="3" applyNumberFormat="1" applyFont="1" applyAlignment="1">
      <alignment horizontal="center" vertical="center" wrapText="1"/>
    </xf>
    <xf numFmtId="0" fontId="13" fillId="0" borderId="0" xfId="3" applyFont="1" applyAlignment="1">
      <alignment wrapText="1"/>
    </xf>
    <xf numFmtId="0" fontId="14" fillId="10" borderId="0" xfId="3" applyFont="1" applyFill="1" applyAlignment="1">
      <alignment horizontal="center" vertical="center" wrapText="1"/>
    </xf>
    <xf numFmtId="0" fontId="14" fillId="10" borderId="0" xfId="3" applyFont="1" applyFill="1" applyAlignment="1">
      <alignment horizontal="center" vertical="center"/>
    </xf>
    <xf numFmtId="0" fontId="13" fillId="10" borderId="0" xfId="3" applyFont="1" applyFill="1" applyAlignment="1">
      <alignment horizontal="center" vertical="center"/>
    </xf>
    <xf numFmtId="0" fontId="13" fillId="0" borderId="0" xfId="3" applyFont="1" applyAlignment="1">
      <alignment horizontal="center" vertical="top" wrapText="1"/>
    </xf>
    <xf numFmtId="0" fontId="15" fillId="0" borderId="0" xfId="3" applyFont="1" applyAlignment="1">
      <alignment horizontal="center" vertical="top" wrapText="1"/>
    </xf>
    <xf numFmtId="0" fontId="13" fillId="0" borderId="0" xfId="3" applyFont="1" applyAlignment="1">
      <alignment vertical="top" wrapText="1"/>
    </xf>
    <xf numFmtId="0" fontId="11" fillId="0" borderId="0" xfId="3" applyFont="1" applyAlignment="1">
      <alignment horizontal="center" vertical="top" wrapText="1"/>
    </xf>
    <xf numFmtId="0" fontId="13" fillId="0" borderId="0" xfId="3" applyFont="1" applyAlignment="1">
      <alignment horizontal="left" vertical="top" wrapText="1"/>
    </xf>
    <xf numFmtId="0" fontId="13" fillId="0" borderId="0" xfId="3" applyFont="1" applyAlignment="1">
      <alignment horizontal="center" wrapText="1"/>
    </xf>
    <xf numFmtId="0" fontId="15" fillId="0" borderId="0" xfId="3" applyFont="1" applyAlignment="1">
      <alignment horizontal="center" wrapText="1"/>
    </xf>
    <xf numFmtId="0" fontId="13" fillId="0" borderId="0" xfId="3" applyFont="1" applyAlignment="1">
      <alignment horizontal="left" wrapText="1"/>
    </xf>
    <xf numFmtId="0" fontId="13" fillId="0" borderId="0" xfId="3" applyFont="1" applyAlignment="1">
      <alignment vertical="center"/>
    </xf>
    <xf numFmtId="0" fontId="13" fillId="0" borderId="0" xfId="3" applyFont="1" applyAlignment="1">
      <alignment vertical="center" wrapText="1"/>
    </xf>
    <xf numFmtId="14" fontId="15" fillId="0" borderId="0" xfId="3" applyNumberFormat="1" applyFont="1" applyAlignment="1">
      <alignment horizontal="center" wrapText="1"/>
    </xf>
    <xf numFmtId="14" fontId="13" fillId="0" borderId="0" xfId="3" applyNumberFormat="1" applyFont="1" applyAlignment="1">
      <alignment horizontal="center" wrapText="1"/>
    </xf>
    <xf numFmtId="22" fontId="13" fillId="0" borderId="0" xfId="3" applyNumberFormat="1" applyFont="1" applyAlignment="1">
      <alignment horizontal="center" wrapText="1"/>
    </xf>
    <xf numFmtId="0" fontId="16" fillId="0" borderId="0" xfId="3" applyFont="1" applyAlignment="1">
      <alignment horizontal="center" vertical="top" wrapText="1"/>
    </xf>
    <xf numFmtId="0" fontId="14" fillId="11" borderId="0" xfId="3" applyFont="1" applyFill="1" applyAlignment="1">
      <alignment horizontal="center" vertical="center" wrapText="1"/>
    </xf>
    <xf numFmtId="0" fontId="14" fillId="11" borderId="0" xfId="3" applyFont="1" applyFill="1" applyAlignment="1">
      <alignment horizontal="center" vertical="top" wrapText="1"/>
    </xf>
    <xf numFmtId="14" fontId="13" fillId="0" borderId="0" xfId="3" applyNumberFormat="1" applyFont="1" applyAlignment="1">
      <alignment wrapText="1"/>
    </xf>
    <xf numFmtId="0" fontId="14" fillId="12" borderId="0" xfId="3" applyFont="1" applyFill="1" applyAlignment="1">
      <alignment horizontal="center" vertical="center" wrapText="1"/>
    </xf>
    <xf numFmtId="14" fontId="11" fillId="13" borderId="1" xfId="1" applyNumberFormat="1" applyFont="1" applyFill="1" applyBorder="1" applyAlignment="1">
      <alignment horizontal="center" vertical="center" wrapText="1"/>
    </xf>
    <xf numFmtId="0" fontId="3" fillId="14" borderId="0" xfId="2" applyFont="1" applyFill="1" applyAlignment="1" applyProtection="1">
      <alignment horizontal="center" vertical="center" wrapText="1"/>
      <protection locked="0"/>
    </xf>
    <xf numFmtId="0" fontId="7" fillId="0" borderId="0" xfId="2" applyAlignment="1">
      <alignment horizontal="left"/>
    </xf>
    <xf numFmtId="0" fontId="21" fillId="0" borderId="0" xfId="2" applyFont="1" applyAlignment="1" applyProtection="1">
      <alignment horizontal="left" vertical="center"/>
      <protection locked="0"/>
    </xf>
    <xf numFmtId="0" fontId="15" fillId="0" borderId="0" xfId="2" applyFont="1" applyAlignment="1" applyProtection="1">
      <alignment horizontal="center" vertical="center" wrapText="1"/>
      <protection locked="0"/>
    </xf>
    <xf numFmtId="14" fontId="15" fillId="0" borderId="0" xfId="0" applyNumberFormat="1" applyFont="1" applyAlignment="1">
      <alignment horizontal="center" vertical="center"/>
    </xf>
    <xf numFmtId="14" fontId="15" fillId="0" borderId="1" xfId="1" applyNumberFormat="1" applyFont="1" applyBorder="1" applyAlignment="1">
      <alignment horizontal="center" vertical="center" wrapText="1"/>
    </xf>
    <xf numFmtId="0" fontId="3" fillId="13" borderId="0" xfId="2" applyFont="1" applyFill="1" applyAlignment="1">
      <alignment horizontal="center" vertical="center" wrapText="1"/>
    </xf>
    <xf numFmtId="14" fontId="22" fillId="0" borderId="0" xfId="0" applyNumberFormat="1" applyFont="1" applyAlignment="1">
      <alignment horizontal="center"/>
    </xf>
    <xf numFmtId="14" fontId="7" fillId="0" borderId="0" xfId="2" applyNumberFormat="1"/>
    <xf numFmtId="0" fontId="24" fillId="0" borderId="0" xfId="0" applyFont="1"/>
    <xf numFmtId="49" fontId="0" fillId="8" borderId="0" xfId="0" applyNumberFormat="1" applyFill="1"/>
    <xf numFmtId="0" fontId="23" fillId="15" borderId="0" xfId="0" applyFont="1" applyFill="1"/>
    <xf numFmtId="0" fontId="23" fillId="9" borderId="0" xfId="0" applyFont="1" applyFill="1"/>
    <xf numFmtId="0" fontId="25" fillId="10" borderId="0" xfId="0" applyFont="1" applyFill="1"/>
    <xf numFmtId="49" fontId="0" fillId="10" borderId="0" xfId="0" applyNumberFormat="1" applyFill="1"/>
    <xf numFmtId="0" fontId="3" fillId="0" borderId="0" xfId="0" applyFont="1" applyAlignment="1">
      <alignment wrapText="1"/>
    </xf>
    <xf numFmtId="0" fontId="11" fillId="0" borderId="0" xfId="2" applyFont="1" applyAlignment="1" applyProtection="1">
      <alignment horizontal="center" vertical="top" wrapText="1"/>
      <protection locked="0"/>
    </xf>
    <xf numFmtId="14" fontId="11" fillId="0" borderId="0" xfId="2" applyNumberFormat="1" applyFont="1" applyAlignment="1" applyProtection="1">
      <alignment horizontal="center" vertical="center" wrapText="1"/>
      <protection locked="0"/>
    </xf>
    <xf numFmtId="14" fontId="15" fillId="16" borderId="1" xfId="1" applyNumberFormat="1" applyFont="1" applyFill="1" applyBorder="1" applyAlignment="1">
      <alignment horizontal="center" vertical="center" wrapText="1"/>
    </xf>
    <xf numFmtId="0" fontId="27" fillId="0" borderId="0" xfId="2" applyFont="1" applyAlignment="1">
      <alignment horizontal="center" vertical="top" wrapText="1"/>
    </xf>
    <xf numFmtId="0" fontId="15" fillId="2" borderId="0" xfId="2" applyFont="1" applyFill="1" applyAlignment="1">
      <alignment horizontal="center" vertical="center"/>
    </xf>
    <xf numFmtId="0" fontId="28" fillId="0" borderId="0" xfId="0" applyFont="1"/>
    <xf numFmtId="0" fontId="27" fillId="2" borderId="0" xfId="2" applyFont="1" applyFill="1" applyAlignment="1">
      <alignment horizontal="center" vertical="center"/>
    </xf>
    <xf numFmtId="0" fontId="27" fillId="0" borderId="0" xfId="2" applyFont="1" applyAlignment="1" applyProtection="1">
      <alignment horizontal="center" vertical="center" wrapText="1"/>
      <protection locked="0"/>
    </xf>
    <xf numFmtId="0" fontId="27" fillId="0" borderId="0" xfId="2" applyFont="1" applyAlignment="1">
      <alignment horizontal="center" vertical="center" wrapText="1"/>
    </xf>
    <xf numFmtId="14" fontId="27" fillId="0" borderId="0" xfId="2" applyNumberFormat="1" applyFont="1" applyAlignment="1" applyProtection="1">
      <alignment horizontal="center" vertical="center" wrapText="1"/>
      <protection locked="0"/>
    </xf>
    <xf numFmtId="0" fontId="27" fillId="0" borderId="0" xfId="2" applyFont="1" applyAlignment="1" applyProtection="1">
      <alignment horizontal="center" vertical="center"/>
      <protection locked="0"/>
    </xf>
    <xf numFmtId="14" fontId="27" fillId="0" borderId="0" xfId="2" applyNumberFormat="1" applyFont="1" applyAlignment="1">
      <alignment horizontal="center" vertical="center" wrapText="1"/>
    </xf>
    <xf numFmtId="0" fontId="27" fillId="0" borderId="0" xfId="2" applyFont="1" applyAlignment="1" applyProtection="1">
      <alignment horizontal="center" vertical="top" wrapText="1"/>
      <protection locked="0"/>
    </xf>
    <xf numFmtId="0" fontId="27" fillId="0" borderId="0" xfId="2" applyFont="1" applyAlignment="1">
      <alignment vertical="top" wrapText="1"/>
    </xf>
    <xf numFmtId="0" fontId="29" fillId="0" borderId="0" xfId="2" applyFont="1" applyAlignment="1">
      <alignment horizontal="center" vertical="top"/>
    </xf>
    <xf numFmtId="10" fontId="3" fillId="0" borderId="0" xfId="2" applyNumberFormat="1" applyFont="1" applyAlignment="1" applyProtection="1">
      <alignment horizontal="center" vertical="top" wrapText="1"/>
      <protection locked="0"/>
    </xf>
    <xf numFmtId="0" fontId="5" fillId="0" borderId="0" xfId="2" applyFont="1" applyAlignment="1">
      <alignment horizontal="center" vertical="top" wrapText="1"/>
    </xf>
    <xf numFmtId="0" fontId="2" fillId="17" borderId="1" xfId="1" applyFont="1" applyFill="1" applyBorder="1" applyAlignment="1">
      <alignment horizontal="center" vertical="center" wrapText="1"/>
    </xf>
    <xf numFmtId="0" fontId="3" fillId="0" borderId="0" xfId="2" applyFont="1" applyAlignment="1" applyProtection="1">
      <alignment vertical="center" wrapText="1"/>
      <protection locked="0"/>
    </xf>
    <xf numFmtId="0" fontId="27" fillId="0" borderId="0" xfId="2" applyFont="1" applyAlignment="1">
      <alignment horizontal="center" vertical="top"/>
    </xf>
    <xf numFmtId="0" fontId="30" fillId="4" borderId="1" xfId="1" applyFont="1" applyFill="1" applyBorder="1" applyAlignment="1">
      <alignment horizontal="center" vertical="center" wrapText="1"/>
    </xf>
    <xf numFmtId="0" fontId="2" fillId="0" borderId="0" xfId="1" applyFont="1" applyAlignment="1">
      <alignment horizontal="center" vertical="center" wrapText="1"/>
    </xf>
    <xf numFmtId="0" fontId="31" fillId="0" borderId="1" xfId="4" applyFill="1" applyBorder="1" applyAlignment="1">
      <alignment horizontal="center" vertical="top" wrapText="1"/>
    </xf>
    <xf numFmtId="0" fontId="2" fillId="4" borderId="1" xfId="1" applyFont="1" applyFill="1" applyBorder="1" applyAlignment="1">
      <alignment horizontal="center" vertical="center" wrapText="1"/>
    </xf>
    <xf numFmtId="0" fontId="4" fillId="0" borderId="1" xfId="4" applyFont="1" applyBorder="1" applyAlignment="1">
      <alignment horizontal="center" vertical="top" wrapText="1"/>
    </xf>
    <xf numFmtId="0" fontId="4" fillId="0" borderId="1" xfId="4" applyFont="1" applyFill="1" applyBorder="1" applyAlignment="1">
      <alignment horizontal="center" vertical="top" wrapText="1"/>
    </xf>
    <xf numFmtId="0" fontId="2" fillId="5" borderId="1" xfId="1" applyFont="1" applyFill="1" applyBorder="1" applyAlignment="1">
      <alignment horizontal="center" vertical="center" wrapText="1"/>
    </xf>
    <xf numFmtId="0" fontId="2" fillId="3" borderId="1" xfId="1" applyFont="1" applyFill="1" applyBorder="1" applyAlignment="1">
      <alignment horizontal="center" vertical="center" wrapText="1"/>
    </xf>
    <xf numFmtId="0" fontId="2" fillId="13" borderId="1" xfId="1" applyFont="1" applyFill="1" applyBorder="1" applyAlignment="1">
      <alignment horizontal="center" vertical="top" wrapText="1"/>
    </xf>
    <xf numFmtId="0" fontId="2" fillId="6" borderId="1" xfId="1" applyFont="1" applyFill="1" applyBorder="1" applyAlignment="1">
      <alignment horizontal="center" vertical="top" wrapText="1"/>
    </xf>
    <xf numFmtId="0" fontId="2" fillId="13" borderId="1" xfId="1" applyFont="1" applyFill="1" applyBorder="1" applyAlignment="1">
      <alignment horizontal="center" vertical="center" wrapText="1"/>
    </xf>
    <xf numFmtId="0" fontId="3" fillId="0" borderId="1" xfId="1" applyFont="1" applyBorder="1" applyAlignment="1">
      <alignment vertical="top" wrapText="1"/>
    </xf>
    <xf numFmtId="0" fontId="11" fillId="16" borderId="1" xfId="1" applyFont="1" applyFill="1" applyBorder="1" applyAlignment="1">
      <alignment horizontal="center" vertical="top" wrapText="1"/>
    </xf>
    <xf numFmtId="0" fontId="15" fillId="16" borderId="1" xfId="1" applyFont="1" applyFill="1" applyBorder="1" applyAlignment="1">
      <alignment horizontal="center" vertical="center" wrapText="1"/>
    </xf>
    <xf numFmtId="17" fontId="3" fillId="0" borderId="1" xfId="1" applyNumberFormat="1" applyFont="1" applyBorder="1" applyAlignment="1">
      <alignment horizontal="center" vertical="center" wrapText="1"/>
    </xf>
    <xf numFmtId="0" fontId="11" fillId="13" borderId="1" xfId="1" applyFont="1" applyFill="1" applyBorder="1" applyAlignment="1">
      <alignment horizontal="center" vertical="center" wrapText="1"/>
    </xf>
    <xf numFmtId="0" fontId="11" fillId="13" borderId="1" xfId="1" applyFont="1" applyFill="1" applyBorder="1" applyAlignment="1">
      <alignment horizontal="center" vertical="top" wrapText="1"/>
    </xf>
    <xf numFmtId="14" fontId="3" fillId="0" borderId="1" xfId="1" applyNumberFormat="1" applyFont="1" applyBorder="1" applyAlignment="1">
      <alignment horizontal="center" vertical="top" wrapText="1"/>
    </xf>
    <xf numFmtId="0" fontId="2" fillId="0" borderId="1" xfId="1" applyFont="1" applyBorder="1" applyAlignment="1">
      <alignment horizontal="center" vertical="top" wrapText="1"/>
    </xf>
    <xf numFmtId="0" fontId="3" fillId="0" borderId="1" xfId="0" applyFont="1" applyBorder="1" applyAlignment="1">
      <alignment wrapText="1"/>
    </xf>
    <xf numFmtId="0" fontId="4" fillId="0" borderId="1" xfId="4" applyFont="1" applyFill="1" applyBorder="1" applyAlignment="1">
      <alignment wrapText="1"/>
    </xf>
    <xf numFmtId="0" fontId="13" fillId="0" borderId="1" xfId="0" applyFont="1" applyBorder="1" applyAlignment="1">
      <alignment wrapText="1"/>
    </xf>
    <xf numFmtId="0" fontId="3" fillId="0" borderId="1" xfId="4" applyFont="1" applyFill="1" applyBorder="1" applyAlignment="1">
      <alignment horizontal="center" vertical="top" wrapText="1"/>
    </xf>
    <xf numFmtId="0" fontId="30" fillId="3" borderId="1" xfId="1" applyFont="1" applyFill="1" applyBorder="1" applyAlignment="1">
      <alignment horizontal="center" vertical="center" wrapText="1"/>
    </xf>
    <xf numFmtId="14" fontId="11" fillId="0" borderId="1" xfId="1" applyNumberFormat="1" applyFont="1" applyBorder="1" applyAlignment="1">
      <alignment horizontal="center" vertical="center" wrapText="1"/>
    </xf>
    <xf numFmtId="0" fontId="11" fillId="0" borderId="1" xfId="1" applyFont="1" applyBorder="1" applyAlignment="1">
      <alignment horizontal="center" vertical="center" wrapText="1"/>
    </xf>
    <xf numFmtId="0" fontId="2" fillId="16" borderId="0" xfId="1" applyFont="1" applyFill="1" applyAlignment="1">
      <alignment horizontal="center" vertical="center"/>
    </xf>
    <xf numFmtId="0" fontId="31" fillId="0" borderId="1" xfId="5" applyBorder="1" applyAlignment="1">
      <alignment horizontal="center" vertical="center" wrapText="1"/>
    </xf>
    <xf numFmtId="0" fontId="31" fillId="0" borderId="1" xfId="5" applyBorder="1" applyAlignment="1">
      <alignment wrapText="1"/>
    </xf>
    <xf numFmtId="0" fontId="33" fillId="0" borderId="0" xfId="0" applyFont="1" applyAlignment="1">
      <alignment horizontal="center" wrapText="1" readingOrder="1"/>
    </xf>
    <xf numFmtId="0" fontId="3" fillId="14" borderId="0" xfId="2" applyFont="1" applyFill="1" applyAlignment="1" applyProtection="1">
      <alignment horizontal="center" vertical="top" wrapText="1"/>
      <protection locked="0"/>
    </xf>
    <xf numFmtId="0" fontId="34" fillId="0" borderId="1" xfId="1" applyFont="1" applyBorder="1" applyAlignment="1">
      <alignment horizontal="center" vertical="center" wrapText="1"/>
    </xf>
    <xf numFmtId="0" fontId="37" fillId="0" borderId="0" xfId="0" applyFont="1"/>
    <xf numFmtId="0" fontId="27" fillId="0" borderId="1" xfId="1" applyFont="1" applyBorder="1" applyAlignment="1">
      <alignment horizontal="center" vertical="center" wrapText="1"/>
    </xf>
    <xf numFmtId="0" fontId="33" fillId="0" borderId="0" xfId="3" applyFont="1" applyAlignment="1">
      <alignment horizontal="center" vertical="top" wrapText="1"/>
    </xf>
    <xf numFmtId="0" fontId="33" fillId="0" borderId="1" xfId="1" applyFont="1" applyBorder="1" applyAlignment="1">
      <alignment horizontal="center" vertical="center" wrapText="1"/>
    </xf>
    <xf numFmtId="0" fontId="13" fillId="0" borderId="1" xfId="0" applyFont="1" applyBorder="1" applyAlignment="1">
      <alignment horizontal="center" vertical="center" wrapText="1"/>
    </xf>
    <xf numFmtId="0" fontId="13" fillId="0" borderId="0" xfId="0" applyFont="1" applyAlignment="1">
      <alignment horizontal="center" vertical="center"/>
    </xf>
    <xf numFmtId="0" fontId="33" fillId="0" borderId="1" xfId="0" applyFont="1" applyBorder="1" applyAlignment="1">
      <alignment horizontal="center" wrapText="1" readingOrder="1"/>
    </xf>
    <xf numFmtId="0" fontId="35" fillId="0" borderId="1" xfId="0" applyFont="1" applyBorder="1" applyAlignment="1">
      <alignment horizontal="center" wrapText="1"/>
    </xf>
    <xf numFmtId="0" fontId="3" fillId="0" borderId="0" xfId="1" applyFont="1" applyAlignment="1">
      <alignment horizontal="center" vertical="top" wrapText="1"/>
    </xf>
    <xf numFmtId="0" fontId="28" fillId="0" borderId="1" xfId="0" applyFont="1" applyBorder="1" applyAlignment="1">
      <alignment horizontal="center" vertical="center" wrapText="1"/>
    </xf>
    <xf numFmtId="0" fontId="0" fillId="0" borderId="1" xfId="0" applyBorder="1"/>
    <xf numFmtId="0" fontId="13" fillId="0" borderId="0" xfId="0" applyFont="1" applyAlignment="1">
      <alignment wrapText="1"/>
    </xf>
    <xf numFmtId="0" fontId="0" fillId="0" borderId="1" xfId="0" applyBorder="1" applyAlignment="1">
      <alignment horizontal="center" vertical="center" wrapText="1"/>
    </xf>
    <xf numFmtId="0" fontId="4" fillId="0" borderId="0" xfId="4" applyFont="1" applyFill="1" applyBorder="1" applyAlignment="1">
      <alignment horizontal="center" vertical="top" wrapText="1"/>
    </xf>
    <xf numFmtId="14" fontId="36" fillId="0" borderId="1" xfId="0" applyNumberFormat="1" applyFont="1" applyBorder="1" applyAlignment="1">
      <alignment horizontal="center"/>
    </xf>
    <xf numFmtId="14" fontId="3" fillId="0" borderId="0" xfId="1" applyNumberFormat="1" applyFont="1" applyAlignment="1">
      <alignment horizontal="center" vertical="center" wrapText="1"/>
    </xf>
    <xf numFmtId="0" fontId="33" fillId="0" borderId="0" xfId="2" applyFont="1" applyAlignment="1">
      <alignment horizontal="center" vertical="top" wrapText="1"/>
    </xf>
    <xf numFmtId="0" fontId="33" fillId="0" borderId="0" xfId="0" applyFont="1" applyAlignment="1">
      <alignment horizontal="center" wrapText="1"/>
    </xf>
    <xf numFmtId="0" fontId="33" fillId="0" borderId="0" xfId="0" applyFont="1" applyAlignment="1">
      <alignment horizontal="center" vertical="center" wrapText="1"/>
    </xf>
    <xf numFmtId="0" fontId="40" fillId="0" borderId="1" xfId="5" applyFont="1" applyBorder="1" applyAlignment="1">
      <alignment horizontal="center" vertical="center" wrapText="1"/>
    </xf>
    <xf numFmtId="0" fontId="32" fillId="0" borderId="1" xfId="1" applyFont="1" applyBorder="1" applyAlignment="1">
      <alignment horizontal="center" vertical="center" wrapText="1"/>
    </xf>
  </cellXfs>
  <cellStyles count="6">
    <cellStyle name="Hiperlink" xfId="4" builtinId="8"/>
    <cellStyle name="Hyperlink" xfId="5" xr:uid="{00000000-000B-0000-0000-000008000000}"/>
    <cellStyle name="Normal" xfId="0" builtinId="0"/>
    <cellStyle name="Normal 2" xfId="1" xr:uid="{9667DE4B-1076-4410-B20F-91897D18479A}"/>
    <cellStyle name="Normal 3" xfId="2" xr:uid="{7DC6B15B-183C-4747-B10E-B459BE2BD97B}"/>
    <cellStyle name="Normal 4" xfId="3" xr:uid="{0A92D081-4C3B-44A5-818B-76A8EFAA2532}"/>
  </cellStyles>
  <dxfs count="41">
    <dxf>
      <font>
        <color auto="1"/>
      </font>
      <fill>
        <patternFill>
          <bgColor rgb="FFFFFF00"/>
        </patternFill>
      </fill>
    </dxf>
    <dxf>
      <font>
        <color rgb="FFFF0000"/>
      </font>
    </dxf>
    <dxf>
      <font>
        <color rgb="FFFFC000"/>
      </font>
    </dxf>
    <dxf>
      <font>
        <color rgb="FFFF0000"/>
      </font>
    </dxf>
    <dxf>
      <font>
        <color rgb="FFFF0000"/>
      </font>
      <fill>
        <patternFill>
          <bgColor theme="5" tint="0.79998168889431442"/>
        </patternFill>
      </fill>
    </dxf>
    <dxf>
      <font>
        <color auto="1"/>
      </font>
      <fill>
        <patternFill>
          <bgColor rgb="FFFFFF00"/>
        </patternFill>
      </fill>
    </dxf>
    <dxf>
      <font>
        <color auto="1"/>
      </font>
      <fill>
        <patternFill>
          <bgColor rgb="FFFFFF00"/>
        </patternFill>
      </fill>
    </dxf>
    <dxf>
      <font>
        <b/>
        <i val="0"/>
        <color theme="5"/>
      </font>
      <fill>
        <patternFill patternType="none">
          <bgColor auto="1"/>
        </patternFill>
      </fill>
    </dxf>
    <dxf>
      <font>
        <b/>
        <i val="0"/>
        <color theme="5"/>
      </font>
      <fill>
        <patternFill patternType="none">
          <bgColor auto="1"/>
        </patternFill>
      </fill>
    </dxf>
    <dxf>
      <font>
        <b/>
        <i val="0"/>
        <color rgb="FFFF0000"/>
      </font>
    </dxf>
    <dxf>
      <font>
        <b/>
        <i val="0"/>
        <color rgb="FFFF0000"/>
      </font>
    </dxf>
    <dxf>
      <font>
        <b/>
        <i val="0"/>
        <color theme="5"/>
      </font>
      <fill>
        <patternFill patternType="none">
          <bgColor auto="1"/>
        </patternFill>
      </fill>
    </dxf>
    <dxf>
      <font>
        <color rgb="FF800080"/>
      </font>
      <fill>
        <patternFill patternType="solid">
          <fgColor rgb="FFFF99CC"/>
          <bgColor rgb="FFFF99CC"/>
        </patternFill>
      </fill>
    </dxf>
    <dxf>
      <font>
        <color rgb="FF800080"/>
      </font>
      <fill>
        <patternFill patternType="solid">
          <fgColor rgb="FFFF99CC"/>
          <bgColor rgb="FFFF99CC"/>
        </patternFill>
      </fill>
    </dxf>
    <dxf>
      <font>
        <color rgb="FF800080"/>
      </font>
      <fill>
        <patternFill patternType="solid">
          <fgColor rgb="FFFF99CC"/>
          <bgColor rgb="FFFF99CC"/>
        </patternFill>
      </fill>
    </dxf>
    <dxf>
      <font>
        <b/>
        <i val="0"/>
        <color theme="5"/>
      </font>
      <fill>
        <patternFill patternType="none">
          <bgColor auto="1"/>
        </patternFill>
      </fill>
    </dxf>
    <dxf>
      <font>
        <b/>
        <i val="0"/>
        <color rgb="FFFF0000"/>
      </font>
    </dxf>
    <dxf>
      <fill>
        <patternFill patternType="solid">
          <fgColor rgb="FFFFCC00"/>
          <bgColor rgb="FFFFCC00"/>
        </patternFill>
      </fill>
    </dxf>
    <dxf>
      <fill>
        <patternFill patternType="solid">
          <fgColor rgb="FFC55A11"/>
          <bgColor rgb="FFC55A11"/>
        </patternFill>
      </fill>
    </dxf>
    <dxf>
      <fill>
        <patternFill patternType="solid">
          <fgColor rgb="FFFFD965"/>
          <bgColor rgb="FFFFD965"/>
        </patternFill>
      </fill>
    </dxf>
    <dxf>
      <fill>
        <patternFill patternType="solid">
          <fgColor rgb="FFBF9000"/>
          <bgColor rgb="FFBF9000"/>
        </patternFill>
      </fill>
    </dxf>
    <dxf>
      <font>
        <color rgb="FF800080"/>
      </font>
      <fill>
        <patternFill patternType="solid">
          <fgColor rgb="FFFF99CC"/>
          <bgColor rgb="FFFF99CC"/>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rgb="FF800080"/>
      </font>
      <fill>
        <patternFill patternType="solid">
          <fgColor rgb="FFFF99CC"/>
          <bgColor rgb="FFFF99CC"/>
        </patternFill>
      </fill>
    </dxf>
    <dxf>
      <fill>
        <patternFill>
          <bgColor rgb="FFE9EEF7"/>
        </patternFill>
      </fill>
    </dxf>
    <dxf>
      <fill>
        <patternFill>
          <bgColor rgb="FFECF0F8"/>
        </patternFill>
      </fill>
    </dxf>
    <dxf>
      <font>
        <b/>
        <i val="0"/>
        <color theme="5"/>
      </font>
      <fill>
        <patternFill patternType="none">
          <bgColor auto="1"/>
        </patternFill>
      </fill>
    </dxf>
    <dxf>
      <font>
        <b/>
        <i val="0"/>
        <color rgb="FFFF0000"/>
      </font>
    </dxf>
    <dxf>
      <font>
        <b/>
        <i val="0"/>
        <color theme="5"/>
      </font>
      <fill>
        <patternFill patternType="none">
          <bgColor auto="1"/>
        </patternFill>
      </fill>
    </dxf>
    <dxf>
      <font>
        <b/>
        <i val="0"/>
        <color rgb="FFFF0000"/>
      </font>
    </dxf>
    <dxf>
      <font>
        <b/>
        <i val="0"/>
        <color theme="5"/>
      </font>
      <fill>
        <patternFill patternType="none">
          <bgColor auto="1"/>
        </patternFill>
      </fill>
    </dxf>
    <dxf>
      <font>
        <b/>
        <i val="0"/>
        <color rgb="FFFF0000"/>
      </font>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rgb="FFECF0F8"/>
        </patternFill>
      </fill>
    </dxf>
  </dxfs>
  <tableStyles count="0" defaultTableStyle="TableStyleMedium2" defaultPivotStyle="PivotStyleLight16"/>
  <colors>
    <mruColors>
      <color rgb="FFE9EEF7"/>
      <color rgb="FFE3E9F5"/>
      <color rgb="FFD9E1F2"/>
      <color rgb="FFECF0F8"/>
      <color rgb="FFFFEBFF"/>
      <color rgb="FFFFCC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Graf!$A$1</c:f>
          <c:strCache>
            <c:ptCount val="1"/>
            <c:pt idx="0">
              <c:v>Demandas: 01/10/2021 - 01/11/2021</c:v>
            </c:pt>
          </c:strCache>
        </c:strRef>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Graf!$B$2</c:f>
              <c:strCache>
                <c:ptCount val="1"/>
                <c:pt idx="0">
                  <c:v>Entrada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Graf!$A$3:$A$4</c:f>
              <c:strCache>
                <c:ptCount val="2"/>
                <c:pt idx="0">
                  <c:v>Fiscalização</c:v>
                </c:pt>
                <c:pt idx="1">
                  <c:v>Outras</c:v>
                </c:pt>
              </c:strCache>
            </c:strRef>
          </c:cat>
          <c:val>
            <c:numRef>
              <c:f>Graf!$B$3:$B$4</c:f>
              <c:numCache>
                <c:formatCode>General</c:formatCode>
                <c:ptCount val="2"/>
                <c:pt idx="0">
                  <c:v>5</c:v>
                </c:pt>
                <c:pt idx="1">
                  <c:v>39</c:v>
                </c:pt>
              </c:numCache>
            </c:numRef>
          </c:val>
          <c:extLst>
            <c:ext xmlns:c16="http://schemas.microsoft.com/office/drawing/2014/chart" uri="{C3380CC4-5D6E-409C-BE32-E72D297353CC}">
              <c16:uniqueId val="{00000000-C8B2-4631-8A62-0824A0D6DFB2}"/>
            </c:ext>
          </c:extLst>
        </c:ser>
        <c:ser>
          <c:idx val="1"/>
          <c:order val="1"/>
          <c:tx>
            <c:strRef>
              <c:f>Graf!$C$2</c:f>
              <c:strCache>
                <c:ptCount val="1"/>
                <c:pt idx="0">
                  <c:v>Saída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Graf!$A$3:$A$4</c:f>
              <c:strCache>
                <c:ptCount val="2"/>
                <c:pt idx="0">
                  <c:v>Fiscalização</c:v>
                </c:pt>
                <c:pt idx="1">
                  <c:v>Outras</c:v>
                </c:pt>
              </c:strCache>
            </c:strRef>
          </c:cat>
          <c:val>
            <c:numRef>
              <c:f>Graf!$C$3:$C$4</c:f>
              <c:numCache>
                <c:formatCode>General</c:formatCode>
                <c:ptCount val="2"/>
                <c:pt idx="0">
                  <c:v>5</c:v>
                </c:pt>
                <c:pt idx="1">
                  <c:v>36</c:v>
                </c:pt>
              </c:numCache>
            </c:numRef>
          </c:val>
          <c:extLst>
            <c:ext xmlns:c16="http://schemas.microsoft.com/office/drawing/2014/chart" uri="{C3380CC4-5D6E-409C-BE32-E72D297353CC}">
              <c16:uniqueId val="{00000001-C8B2-4631-8A62-0824A0D6DFB2}"/>
            </c:ext>
          </c:extLst>
        </c:ser>
        <c:dLbls>
          <c:showLegendKey val="0"/>
          <c:showVal val="0"/>
          <c:showCatName val="0"/>
          <c:showSerName val="0"/>
          <c:showPercent val="0"/>
          <c:showBubbleSize val="0"/>
        </c:dLbls>
        <c:gapWidth val="219"/>
        <c:overlap val="-27"/>
        <c:axId val="1098733215"/>
        <c:axId val="1098732383"/>
      </c:barChart>
      <c:catAx>
        <c:axId val="10987332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98732383"/>
        <c:crosses val="autoZero"/>
        <c:auto val="1"/>
        <c:lblAlgn val="ctr"/>
        <c:lblOffset val="100"/>
        <c:noMultiLvlLbl val="0"/>
      </c:catAx>
      <c:valAx>
        <c:axId val="109873238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9873321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Graf!$A$1</c:f>
          <c:strCache>
            <c:ptCount val="1"/>
            <c:pt idx="0">
              <c:v>Demandas: 01/10/2021 - 01/11/2021</c:v>
            </c:pt>
          </c:strCache>
        </c:strRef>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Graf!$C$2</c:f>
              <c:strCache>
                <c:ptCount val="1"/>
                <c:pt idx="0">
                  <c:v>Saída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7BB-44B5-A22B-F2E0AA65549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7BB-44B5-A22B-F2E0AA65549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Graf!$A$3:$A$4</c:f>
              <c:strCache>
                <c:ptCount val="2"/>
                <c:pt idx="0">
                  <c:v>Fiscalização</c:v>
                </c:pt>
                <c:pt idx="1">
                  <c:v>Outras</c:v>
                </c:pt>
              </c:strCache>
            </c:strRef>
          </c:cat>
          <c:val>
            <c:numRef>
              <c:f>Graf!$C$3:$C$4</c:f>
              <c:numCache>
                <c:formatCode>General</c:formatCode>
                <c:ptCount val="2"/>
                <c:pt idx="0">
                  <c:v>5</c:v>
                </c:pt>
                <c:pt idx="1">
                  <c:v>36</c:v>
                </c:pt>
              </c:numCache>
            </c:numRef>
          </c:val>
          <c:extLst>
            <c:ext xmlns:c16="http://schemas.microsoft.com/office/drawing/2014/chart" uri="{C3380CC4-5D6E-409C-BE32-E72D297353CC}">
              <c16:uniqueId val="{00000004-67BB-44B5-A22B-F2E0AA655499}"/>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511811024" r="0.511811024" t="0.78740157499999996" header="0.31496062000000002" footer="0.3149606200000000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Graf!$A$7</c:f>
          <c:strCache>
            <c:ptCount val="1"/>
            <c:pt idx="0">
              <c:v>Demandas (Outras): 01/10/2021 - 01/11/2021</c:v>
            </c:pt>
          </c:strCache>
        </c:strRef>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438227344486967"/>
          <c:y val="0.14588003933136676"/>
          <c:w val="0.84830549812558342"/>
          <c:h val="0.40460269899890827"/>
        </c:manualLayout>
      </c:layout>
      <c:barChart>
        <c:barDir val="col"/>
        <c:grouping val="clustered"/>
        <c:varyColors val="0"/>
        <c:ser>
          <c:idx val="0"/>
          <c:order val="0"/>
          <c:tx>
            <c:strRef>
              <c:f>Graf!$B$8</c:f>
              <c:strCache>
                <c:ptCount val="1"/>
                <c:pt idx="0">
                  <c:v>Entrada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Graf!$A$9:$A$28</c:f>
              <c:strCache>
                <c:ptCount val="20"/>
                <c:pt idx="0">
                  <c:v>Análise e curadoria</c:v>
                </c:pt>
                <c:pt idx="1">
                  <c:v>Apoio criação/revitalização IGP</c:v>
                </c:pt>
                <c:pt idx="2">
                  <c:v>Atividade ilícita</c:v>
                </c:pt>
                <c:pt idx="3">
                  <c:v>Auxílio CONAC</c:v>
                </c:pt>
                <c:pt idx="4">
                  <c:v>Coleção particular</c:v>
                </c:pt>
                <c:pt idx="5">
                  <c:v>Conservação</c:v>
                </c:pt>
                <c:pt idx="6">
                  <c:v>Destinação de TAC</c:v>
                </c:pt>
                <c:pt idx="7">
                  <c:v>Destinação final</c:v>
                </c:pt>
                <c:pt idx="8">
                  <c:v>Endosso de outra UF</c:v>
                </c:pt>
                <c:pt idx="9">
                  <c:v>Fiscalização </c:v>
                </c:pt>
                <c:pt idx="10">
                  <c:v>Guarda provisória</c:v>
                </c:pt>
                <c:pt idx="11">
                  <c:v>Informa/solicita ao Iphan</c:v>
                </c:pt>
                <c:pt idx="12">
                  <c:v>Inventário/Termo de recebimento</c:v>
                </c:pt>
                <c:pt idx="13">
                  <c:v>Movimentação</c:v>
                </c:pt>
                <c:pt idx="14">
                  <c:v>Normatização </c:v>
                </c:pt>
                <c:pt idx="15">
                  <c:v>Outros</c:v>
                </c:pt>
                <c:pt idx="16">
                  <c:v>Remessa para o exterior</c:v>
                </c:pt>
                <c:pt idx="17">
                  <c:v>Resposta/complementação</c:v>
                </c:pt>
                <c:pt idx="18">
                  <c:v>Socialização</c:v>
                </c:pt>
                <c:pt idx="19">
                  <c:v>PGPA</c:v>
                </c:pt>
              </c:strCache>
            </c:strRef>
          </c:cat>
          <c:val>
            <c:numRef>
              <c:f>Graf!$B$9:$B$28</c:f>
              <c:numCache>
                <c:formatCode>General</c:formatCode>
                <c:ptCount val="20"/>
                <c:pt idx="0">
                  <c:v>0</c:v>
                </c:pt>
                <c:pt idx="1">
                  <c:v>0</c:v>
                </c:pt>
                <c:pt idx="2">
                  <c:v>0</c:v>
                </c:pt>
                <c:pt idx="3">
                  <c:v>0</c:v>
                </c:pt>
                <c:pt idx="4">
                  <c:v>0</c:v>
                </c:pt>
                <c:pt idx="5">
                  <c:v>0</c:v>
                </c:pt>
                <c:pt idx="6">
                  <c:v>4</c:v>
                </c:pt>
                <c:pt idx="7">
                  <c:v>1</c:v>
                </c:pt>
                <c:pt idx="8">
                  <c:v>0</c:v>
                </c:pt>
                <c:pt idx="9">
                  <c:v>1</c:v>
                </c:pt>
                <c:pt idx="10">
                  <c:v>2</c:v>
                </c:pt>
                <c:pt idx="11">
                  <c:v>1</c:v>
                </c:pt>
                <c:pt idx="12">
                  <c:v>0</c:v>
                </c:pt>
                <c:pt idx="13">
                  <c:v>7</c:v>
                </c:pt>
                <c:pt idx="14">
                  <c:v>1</c:v>
                </c:pt>
                <c:pt idx="15">
                  <c:v>5</c:v>
                </c:pt>
                <c:pt idx="16">
                  <c:v>4</c:v>
                </c:pt>
                <c:pt idx="17">
                  <c:v>0</c:v>
                </c:pt>
                <c:pt idx="18">
                  <c:v>3</c:v>
                </c:pt>
                <c:pt idx="19">
                  <c:v>9</c:v>
                </c:pt>
              </c:numCache>
            </c:numRef>
          </c:val>
          <c:extLst>
            <c:ext xmlns:c16="http://schemas.microsoft.com/office/drawing/2014/chart" uri="{C3380CC4-5D6E-409C-BE32-E72D297353CC}">
              <c16:uniqueId val="{00000000-3BAC-4626-B401-AC5619575299}"/>
            </c:ext>
          </c:extLst>
        </c:ser>
        <c:ser>
          <c:idx val="1"/>
          <c:order val="1"/>
          <c:tx>
            <c:strRef>
              <c:f>Graf!$C$8</c:f>
              <c:strCache>
                <c:ptCount val="1"/>
                <c:pt idx="0">
                  <c:v>Saída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Graf!$A$9:$A$28</c:f>
              <c:strCache>
                <c:ptCount val="20"/>
                <c:pt idx="0">
                  <c:v>Análise e curadoria</c:v>
                </c:pt>
                <c:pt idx="1">
                  <c:v>Apoio criação/revitalização IGP</c:v>
                </c:pt>
                <c:pt idx="2">
                  <c:v>Atividade ilícita</c:v>
                </c:pt>
                <c:pt idx="3">
                  <c:v>Auxílio CONAC</c:v>
                </c:pt>
                <c:pt idx="4">
                  <c:v>Coleção particular</c:v>
                </c:pt>
                <c:pt idx="5">
                  <c:v>Conservação</c:v>
                </c:pt>
                <c:pt idx="6">
                  <c:v>Destinação de TAC</c:v>
                </c:pt>
                <c:pt idx="7">
                  <c:v>Destinação final</c:v>
                </c:pt>
                <c:pt idx="8">
                  <c:v>Endosso de outra UF</c:v>
                </c:pt>
                <c:pt idx="9">
                  <c:v>Fiscalização </c:v>
                </c:pt>
                <c:pt idx="10">
                  <c:v>Guarda provisória</c:v>
                </c:pt>
                <c:pt idx="11">
                  <c:v>Informa/solicita ao Iphan</c:v>
                </c:pt>
                <c:pt idx="12">
                  <c:v>Inventário/Termo de recebimento</c:v>
                </c:pt>
                <c:pt idx="13">
                  <c:v>Movimentação</c:v>
                </c:pt>
                <c:pt idx="14">
                  <c:v>Normatização </c:v>
                </c:pt>
                <c:pt idx="15">
                  <c:v>Outros</c:v>
                </c:pt>
                <c:pt idx="16">
                  <c:v>Remessa para o exterior</c:v>
                </c:pt>
                <c:pt idx="17">
                  <c:v>Resposta/complementação</c:v>
                </c:pt>
                <c:pt idx="18">
                  <c:v>Socialização</c:v>
                </c:pt>
                <c:pt idx="19">
                  <c:v>PGPA</c:v>
                </c:pt>
              </c:strCache>
            </c:strRef>
          </c:cat>
          <c:val>
            <c:numRef>
              <c:f>Graf!$C$9:$C$28</c:f>
              <c:numCache>
                <c:formatCode>General</c:formatCode>
                <c:ptCount val="20"/>
                <c:pt idx="0">
                  <c:v>0</c:v>
                </c:pt>
                <c:pt idx="1">
                  <c:v>0</c:v>
                </c:pt>
                <c:pt idx="2">
                  <c:v>0</c:v>
                </c:pt>
                <c:pt idx="3">
                  <c:v>0</c:v>
                </c:pt>
                <c:pt idx="4">
                  <c:v>1</c:v>
                </c:pt>
                <c:pt idx="5">
                  <c:v>0</c:v>
                </c:pt>
                <c:pt idx="6">
                  <c:v>4</c:v>
                </c:pt>
                <c:pt idx="7">
                  <c:v>0</c:v>
                </c:pt>
                <c:pt idx="8">
                  <c:v>0</c:v>
                </c:pt>
                <c:pt idx="9">
                  <c:v>0</c:v>
                </c:pt>
                <c:pt idx="10">
                  <c:v>1</c:v>
                </c:pt>
                <c:pt idx="11">
                  <c:v>2</c:v>
                </c:pt>
                <c:pt idx="12">
                  <c:v>0</c:v>
                </c:pt>
                <c:pt idx="13">
                  <c:v>7</c:v>
                </c:pt>
                <c:pt idx="14">
                  <c:v>1</c:v>
                </c:pt>
                <c:pt idx="15">
                  <c:v>4</c:v>
                </c:pt>
                <c:pt idx="16">
                  <c:v>3</c:v>
                </c:pt>
                <c:pt idx="17">
                  <c:v>0</c:v>
                </c:pt>
                <c:pt idx="18">
                  <c:v>2</c:v>
                </c:pt>
                <c:pt idx="19">
                  <c:v>10</c:v>
                </c:pt>
              </c:numCache>
            </c:numRef>
          </c:val>
          <c:extLst>
            <c:ext xmlns:c16="http://schemas.microsoft.com/office/drawing/2014/chart" uri="{C3380CC4-5D6E-409C-BE32-E72D297353CC}">
              <c16:uniqueId val="{00000001-3BAC-4626-B401-AC5619575299}"/>
            </c:ext>
          </c:extLst>
        </c:ser>
        <c:dLbls>
          <c:showLegendKey val="0"/>
          <c:showVal val="0"/>
          <c:showCatName val="0"/>
          <c:showSerName val="0"/>
          <c:showPercent val="0"/>
          <c:showBubbleSize val="0"/>
        </c:dLbls>
        <c:gapWidth val="219"/>
        <c:overlap val="-27"/>
        <c:axId val="1127625967"/>
        <c:axId val="1127626383"/>
      </c:barChart>
      <c:catAx>
        <c:axId val="112762596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27626383"/>
        <c:crosses val="autoZero"/>
        <c:auto val="1"/>
        <c:lblAlgn val="ctr"/>
        <c:lblOffset val="100"/>
        <c:noMultiLvlLbl val="0"/>
      </c:catAx>
      <c:valAx>
        <c:axId val="112762638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2762596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511811024" r="0.511811024" t="0.78740157499999996" header="0.31496062000000002" footer="0.3149606200000000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Graf!$A$7</c:f>
          <c:strCache>
            <c:ptCount val="1"/>
            <c:pt idx="0">
              <c:v>Demandas (Outras): 01/10/2021 - 01/11/2021</c:v>
            </c:pt>
          </c:strCache>
        </c:strRef>
      </c:tx>
      <c:layout>
        <c:manualLayout>
          <c:xMode val="edge"/>
          <c:yMode val="edge"/>
          <c:x val="0.1864930413110126"/>
          <c:y val="4.585537918871252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Graf!$C$8</c:f>
              <c:strCache>
                <c:ptCount val="1"/>
                <c:pt idx="0">
                  <c:v>Saída</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82C-4067-9D07-932ED891004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82C-4067-9D07-932ED891004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82C-4067-9D07-932ED891004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82C-4067-9D07-932ED891004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82C-4067-9D07-932ED891004B}"/>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A82C-4067-9D07-932ED891004B}"/>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A82C-4067-9D07-932ED891004B}"/>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A82C-4067-9D07-932ED891004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A82C-4067-9D07-932ED891004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A82C-4067-9D07-932ED891004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A82C-4067-9D07-932ED891004B}"/>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A82C-4067-9D07-932ED891004B}"/>
              </c:ext>
            </c:extLst>
          </c:dPt>
          <c:dPt>
            <c:idx val="12"/>
            <c:bubble3D val="0"/>
            <c:spPr>
              <a:solidFill>
                <a:schemeClr val="accent1">
                  <a:lumMod val="80000"/>
                  <a:lumOff val="20000"/>
                </a:schemeClr>
              </a:solidFill>
              <a:ln w="19050">
                <a:solidFill>
                  <a:schemeClr val="lt1"/>
                </a:solidFill>
              </a:ln>
              <a:effectLst/>
            </c:spPr>
            <c:extLst>
              <c:ext xmlns:c16="http://schemas.microsoft.com/office/drawing/2014/chart" uri="{C3380CC4-5D6E-409C-BE32-E72D297353CC}">
                <c16:uniqueId val="{00000019-A82C-4067-9D07-932ED891004B}"/>
              </c:ext>
            </c:extLst>
          </c:dPt>
          <c:dPt>
            <c:idx val="13"/>
            <c:bubble3D val="0"/>
            <c:spPr>
              <a:solidFill>
                <a:schemeClr val="accent2">
                  <a:lumMod val="80000"/>
                  <a:lumOff val="20000"/>
                </a:schemeClr>
              </a:solidFill>
              <a:ln w="19050">
                <a:solidFill>
                  <a:schemeClr val="lt1"/>
                </a:solidFill>
              </a:ln>
              <a:effectLst/>
            </c:spPr>
            <c:extLst>
              <c:ext xmlns:c16="http://schemas.microsoft.com/office/drawing/2014/chart" uri="{C3380CC4-5D6E-409C-BE32-E72D297353CC}">
                <c16:uniqueId val="{0000001B-A82C-4067-9D07-932ED891004B}"/>
              </c:ext>
            </c:extLst>
          </c:dPt>
          <c:dPt>
            <c:idx val="14"/>
            <c:bubble3D val="0"/>
            <c:spPr>
              <a:solidFill>
                <a:schemeClr val="accent3">
                  <a:lumMod val="80000"/>
                  <a:lumOff val="20000"/>
                </a:schemeClr>
              </a:solidFill>
              <a:ln w="19050">
                <a:solidFill>
                  <a:schemeClr val="lt1"/>
                </a:solidFill>
              </a:ln>
              <a:effectLst/>
            </c:spPr>
            <c:extLst>
              <c:ext xmlns:c16="http://schemas.microsoft.com/office/drawing/2014/chart" uri="{C3380CC4-5D6E-409C-BE32-E72D297353CC}">
                <c16:uniqueId val="{0000001D-A82C-4067-9D07-932ED891004B}"/>
              </c:ext>
            </c:extLst>
          </c:dPt>
          <c:dPt>
            <c:idx val="15"/>
            <c:bubble3D val="0"/>
            <c:spPr>
              <a:solidFill>
                <a:schemeClr val="accent4">
                  <a:lumMod val="80000"/>
                  <a:lumOff val="20000"/>
                </a:schemeClr>
              </a:solidFill>
              <a:ln w="19050">
                <a:solidFill>
                  <a:schemeClr val="lt1"/>
                </a:solidFill>
              </a:ln>
              <a:effectLst/>
            </c:spPr>
            <c:extLst>
              <c:ext xmlns:c16="http://schemas.microsoft.com/office/drawing/2014/chart" uri="{C3380CC4-5D6E-409C-BE32-E72D297353CC}">
                <c16:uniqueId val="{0000001F-A82C-4067-9D07-932ED891004B}"/>
              </c:ext>
            </c:extLst>
          </c:dPt>
          <c:dPt>
            <c:idx val="16"/>
            <c:bubble3D val="0"/>
            <c:spPr>
              <a:solidFill>
                <a:schemeClr val="accent5">
                  <a:lumMod val="80000"/>
                  <a:lumOff val="20000"/>
                </a:schemeClr>
              </a:solidFill>
              <a:ln w="19050">
                <a:solidFill>
                  <a:schemeClr val="lt1"/>
                </a:solidFill>
              </a:ln>
              <a:effectLst/>
            </c:spPr>
            <c:extLst>
              <c:ext xmlns:c16="http://schemas.microsoft.com/office/drawing/2014/chart" uri="{C3380CC4-5D6E-409C-BE32-E72D297353CC}">
                <c16:uniqueId val="{00000021-A82C-4067-9D07-932ED891004B}"/>
              </c:ext>
            </c:extLst>
          </c:dPt>
          <c:dPt>
            <c:idx val="17"/>
            <c:bubble3D val="0"/>
            <c:spPr>
              <a:solidFill>
                <a:schemeClr val="accent6">
                  <a:lumMod val="80000"/>
                  <a:lumOff val="20000"/>
                </a:schemeClr>
              </a:solidFill>
              <a:ln w="19050">
                <a:solidFill>
                  <a:schemeClr val="lt1"/>
                </a:solidFill>
              </a:ln>
              <a:effectLst/>
            </c:spPr>
            <c:extLst>
              <c:ext xmlns:c16="http://schemas.microsoft.com/office/drawing/2014/chart" uri="{C3380CC4-5D6E-409C-BE32-E72D297353CC}">
                <c16:uniqueId val="{00000023-A82C-4067-9D07-932ED891004B}"/>
              </c:ext>
            </c:extLst>
          </c:dPt>
          <c:dPt>
            <c:idx val="18"/>
            <c:bubble3D val="0"/>
            <c:spPr>
              <a:solidFill>
                <a:schemeClr val="accent1">
                  <a:lumMod val="80000"/>
                </a:schemeClr>
              </a:solidFill>
              <a:ln w="19050">
                <a:solidFill>
                  <a:schemeClr val="lt1"/>
                </a:solidFill>
              </a:ln>
              <a:effectLst/>
            </c:spPr>
            <c:extLst>
              <c:ext xmlns:c16="http://schemas.microsoft.com/office/drawing/2014/chart" uri="{C3380CC4-5D6E-409C-BE32-E72D297353CC}">
                <c16:uniqueId val="{00000025-A82C-4067-9D07-932ED891004B}"/>
              </c:ext>
            </c:extLst>
          </c:dPt>
          <c:dLbls>
            <c:dLbl>
              <c:idx val="10"/>
              <c:layout>
                <c:manualLayout>
                  <c:x val="-4.6051125962195905E-2"/>
                  <c:y val="3.0142065575136441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5-A82C-4067-9D07-932ED891004B}"/>
                </c:ext>
              </c:extLst>
            </c:dLbl>
            <c:dLbl>
              <c:idx val="11"/>
              <c:layout>
                <c:manualLayout>
                  <c:x val="-8.055157811155958E-2"/>
                  <c:y val="6.199169548250912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7-A82C-4067-9D07-932ED891004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Graf!$A$9:$A$27</c:f>
              <c:strCache>
                <c:ptCount val="19"/>
                <c:pt idx="0">
                  <c:v>Análise e curadoria</c:v>
                </c:pt>
                <c:pt idx="1">
                  <c:v>Apoio criação/revitalização IGP</c:v>
                </c:pt>
                <c:pt idx="2">
                  <c:v>Atividade ilícita</c:v>
                </c:pt>
                <c:pt idx="3">
                  <c:v>Auxílio CONAC</c:v>
                </c:pt>
                <c:pt idx="4">
                  <c:v>Coleção particular</c:v>
                </c:pt>
                <c:pt idx="5">
                  <c:v>Conservação</c:v>
                </c:pt>
                <c:pt idx="6">
                  <c:v>Destinação de TAC</c:v>
                </c:pt>
                <c:pt idx="7">
                  <c:v>Destinação final</c:v>
                </c:pt>
                <c:pt idx="8">
                  <c:v>Endosso de outra UF</c:v>
                </c:pt>
                <c:pt idx="9">
                  <c:v>Fiscalização </c:v>
                </c:pt>
                <c:pt idx="10">
                  <c:v>Guarda provisória</c:v>
                </c:pt>
                <c:pt idx="11">
                  <c:v>Informa/solicita ao Iphan</c:v>
                </c:pt>
                <c:pt idx="12">
                  <c:v>Inventário/Termo de recebimento</c:v>
                </c:pt>
                <c:pt idx="13">
                  <c:v>Movimentação</c:v>
                </c:pt>
                <c:pt idx="14">
                  <c:v>Normatização </c:v>
                </c:pt>
                <c:pt idx="15">
                  <c:v>Outros</c:v>
                </c:pt>
                <c:pt idx="16">
                  <c:v>Remessa para o exterior</c:v>
                </c:pt>
                <c:pt idx="17">
                  <c:v>Resposta/complementação</c:v>
                </c:pt>
                <c:pt idx="18">
                  <c:v>Socialização</c:v>
                </c:pt>
              </c:strCache>
            </c:strRef>
          </c:cat>
          <c:val>
            <c:numRef>
              <c:f>Graf!$C$9:$C$27</c:f>
              <c:numCache>
                <c:formatCode>General</c:formatCode>
                <c:ptCount val="19"/>
                <c:pt idx="0">
                  <c:v>0</c:v>
                </c:pt>
                <c:pt idx="1">
                  <c:v>0</c:v>
                </c:pt>
                <c:pt idx="2">
                  <c:v>0</c:v>
                </c:pt>
                <c:pt idx="3">
                  <c:v>0</c:v>
                </c:pt>
                <c:pt idx="4">
                  <c:v>1</c:v>
                </c:pt>
                <c:pt idx="5">
                  <c:v>0</c:v>
                </c:pt>
                <c:pt idx="6">
                  <c:v>4</c:v>
                </c:pt>
                <c:pt idx="7">
                  <c:v>0</c:v>
                </c:pt>
                <c:pt idx="8">
                  <c:v>0</c:v>
                </c:pt>
                <c:pt idx="9">
                  <c:v>0</c:v>
                </c:pt>
                <c:pt idx="10">
                  <c:v>1</c:v>
                </c:pt>
                <c:pt idx="11">
                  <c:v>2</c:v>
                </c:pt>
                <c:pt idx="12">
                  <c:v>0</c:v>
                </c:pt>
                <c:pt idx="13">
                  <c:v>7</c:v>
                </c:pt>
                <c:pt idx="14">
                  <c:v>1</c:v>
                </c:pt>
                <c:pt idx="15">
                  <c:v>4</c:v>
                </c:pt>
                <c:pt idx="16">
                  <c:v>3</c:v>
                </c:pt>
                <c:pt idx="17">
                  <c:v>0</c:v>
                </c:pt>
                <c:pt idx="18">
                  <c:v>2</c:v>
                </c:pt>
              </c:numCache>
            </c:numRef>
          </c:val>
          <c:extLst>
            <c:ext xmlns:c16="http://schemas.microsoft.com/office/drawing/2014/chart" uri="{C3380CC4-5D6E-409C-BE32-E72D297353CC}">
              <c16:uniqueId val="{00000026-A82C-4067-9D07-932ED891004B}"/>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0649989063867016"/>
          <c:y val="0.1362459860115251"/>
          <c:w val="0.37961122047244095"/>
          <c:h val="0.837121365415915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511811024" r="0.511811024" t="0.78740157499999996" header="0.31496062000000002" footer="0.3149606200000000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4</xdr:col>
      <xdr:colOff>0</xdr:colOff>
      <xdr:row>1</xdr:row>
      <xdr:rowOff>0</xdr:rowOff>
    </xdr:from>
    <xdr:to>
      <xdr:col>10</xdr:col>
      <xdr:colOff>342900</xdr:colOff>
      <xdr:row>15</xdr:row>
      <xdr:rowOff>76200</xdr:rowOff>
    </xdr:to>
    <xdr:graphicFrame macro="">
      <xdr:nvGraphicFramePr>
        <xdr:cNvPr id="6" name="Gráfico 5">
          <a:extLst>
            <a:ext uri="{FF2B5EF4-FFF2-40B4-BE49-F238E27FC236}">
              <a16:creationId xmlns:a16="http://schemas.microsoft.com/office/drawing/2014/main" id="{9F0857CB-45A3-4443-9B07-434E450172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1</xdr:row>
      <xdr:rowOff>0</xdr:rowOff>
    </xdr:from>
    <xdr:to>
      <xdr:col>16</xdr:col>
      <xdr:colOff>542926</xdr:colOff>
      <xdr:row>15</xdr:row>
      <xdr:rowOff>76200</xdr:rowOff>
    </xdr:to>
    <xdr:graphicFrame macro="">
      <xdr:nvGraphicFramePr>
        <xdr:cNvPr id="7" name="Gráfico 6">
          <a:extLst>
            <a:ext uri="{FF2B5EF4-FFF2-40B4-BE49-F238E27FC236}">
              <a16:creationId xmlns:a16="http://schemas.microsoft.com/office/drawing/2014/main" id="{C1837111-6AB6-4CF1-9DDD-BC987A9B0A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609599</xdr:colOff>
      <xdr:row>15</xdr:row>
      <xdr:rowOff>190499</xdr:rowOff>
    </xdr:from>
    <xdr:to>
      <xdr:col>12</xdr:col>
      <xdr:colOff>238124</xdr:colOff>
      <xdr:row>34</xdr:row>
      <xdr:rowOff>180975</xdr:rowOff>
    </xdr:to>
    <xdr:graphicFrame macro="">
      <xdr:nvGraphicFramePr>
        <xdr:cNvPr id="11" name="Gráfico 10">
          <a:extLst>
            <a:ext uri="{FF2B5EF4-FFF2-40B4-BE49-F238E27FC236}">
              <a16:creationId xmlns:a16="http://schemas.microsoft.com/office/drawing/2014/main" id="{ED091BB7-4BB3-40D1-A98D-E68C0C463D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609599</xdr:colOff>
      <xdr:row>16</xdr:row>
      <xdr:rowOff>0</xdr:rowOff>
    </xdr:from>
    <xdr:to>
      <xdr:col>22</xdr:col>
      <xdr:colOff>180974</xdr:colOff>
      <xdr:row>34</xdr:row>
      <xdr:rowOff>171450</xdr:rowOff>
    </xdr:to>
    <xdr:graphicFrame macro="">
      <xdr:nvGraphicFramePr>
        <xdr:cNvPr id="12" name="Gráfico 11">
          <a:extLst>
            <a:ext uri="{FF2B5EF4-FFF2-40B4-BE49-F238E27FC236}">
              <a16:creationId xmlns:a16="http://schemas.microsoft.com/office/drawing/2014/main" id="{D3E13EDE-64EA-4B7F-97BD-33C958E0EA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abela%20de%20Atividades%20e%20CNIGP%20(teste).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iphangovbr-my.sharepoint.com/personal/thiago_trindade_iphan_gov_br/Documents/Tabela%20COSOL2.xlsx" TargetMode="External"/><Relationship Id="rId1" Type="http://schemas.openxmlformats.org/officeDocument/2006/relationships/externalLinkPath" Target="/personal/thiago_trindade_iphan_gov_br/Documents/Tabela%20COSOL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scalização"/>
      <sheetName val="Outras"/>
      <sheetName val="CNIGP"/>
      <sheetName val="Apoio"/>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driveId="b!ZADd3unkykigCXMJcxIIn5-KRQsfUv9HgVrSQi6KNwmsQ5WqksOGSb6d_ozMMgtX" itemId="01VJUGVFOKQLUOGQI47JAYXFEQQR2FHUA6">
      <xxl21:absoluteUrl r:id="rId2"/>
    </xxl21:alternateUrls>
    <sheetNames>
      <sheetName val="Fiscalização"/>
      <sheetName val="Outras"/>
      <sheetName val="Apoio"/>
      <sheetName val="CNIGP"/>
      <sheetName val="Fora"/>
      <sheetName val="Excluídas"/>
      <sheetName val="Alteração"/>
    </sheetNames>
    <sheetDataSet>
      <sheetData sheetId="0"/>
      <sheetData sheetId="1"/>
      <sheetData sheetId="2">
        <row r="1">
          <cell r="A1" t="str">
            <v>01450</v>
          </cell>
          <cell r="B1" t="str">
            <v>CNA</v>
          </cell>
        </row>
        <row r="2">
          <cell r="A2" t="str">
            <v>01423</v>
          </cell>
          <cell r="B2" t="str">
            <v>AC</v>
          </cell>
          <cell r="F2" t="str">
            <v>Atualizado</v>
          </cell>
        </row>
        <row r="3">
          <cell r="A3" t="str">
            <v>01403</v>
          </cell>
          <cell r="B3" t="str">
            <v>AL</v>
          </cell>
          <cell r="F3" t="str">
            <v>Resolvido</v>
          </cell>
        </row>
        <row r="4">
          <cell r="A4" t="str">
            <v>01490</v>
          </cell>
          <cell r="B4" t="str">
            <v>AM</v>
          </cell>
          <cell r="F4" t="str">
            <v>Sem prazo</v>
          </cell>
        </row>
        <row r="5">
          <cell r="A5" t="str">
            <v>01424</v>
          </cell>
          <cell r="B5" t="str">
            <v>AP</v>
          </cell>
        </row>
        <row r="6">
          <cell r="A6" t="str">
            <v>01502</v>
          </cell>
          <cell r="B6" t="str">
            <v>BA</v>
          </cell>
        </row>
        <row r="7">
          <cell r="A7" t="str">
            <v>01496</v>
          </cell>
          <cell r="B7" t="str">
            <v>CE</v>
          </cell>
        </row>
        <row r="8">
          <cell r="A8" t="str">
            <v>01551</v>
          </cell>
          <cell r="B8" t="str">
            <v>DF</v>
          </cell>
        </row>
        <row r="9">
          <cell r="A9" t="str">
            <v>01409</v>
          </cell>
          <cell r="B9" t="str">
            <v>ES</v>
          </cell>
        </row>
        <row r="10">
          <cell r="A10" t="str">
            <v>01516</v>
          </cell>
          <cell r="B10" t="str">
            <v>GO</v>
          </cell>
        </row>
        <row r="11">
          <cell r="A11" t="str">
            <v>01494</v>
          </cell>
          <cell r="B11" t="str">
            <v>MA</v>
          </cell>
        </row>
        <row r="12">
          <cell r="A12" t="str">
            <v>01514</v>
          </cell>
          <cell r="B12" t="str">
            <v>MG</v>
          </cell>
        </row>
        <row r="13">
          <cell r="A13" t="str">
            <v>01401</v>
          </cell>
          <cell r="B13" t="str">
            <v>MS</v>
          </cell>
        </row>
        <row r="14">
          <cell r="A14" t="str">
            <v>01425</v>
          </cell>
          <cell r="B14" t="str">
            <v>MT</v>
          </cell>
        </row>
        <row r="15">
          <cell r="A15" t="str">
            <v>01492</v>
          </cell>
          <cell r="B15" t="str">
            <v>PA</v>
          </cell>
        </row>
        <row r="16">
          <cell r="A16" t="str">
            <v>01408</v>
          </cell>
          <cell r="B16" t="str">
            <v>PB</v>
          </cell>
        </row>
        <row r="17">
          <cell r="A17" t="str">
            <v>01498</v>
          </cell>
          <cell r="B17" t="str">
            <v>PE</v>
          </cell>
        </row>
        <row r="18">
          <cell r="A18" t="str">
            <v>01402</v>
          </cell>
          <cell r="B18" t="str">
            <v>PI</v>
          </cell>
        </row>
        <row r="19">
          <cell r="A19" t="str">
            <v>01508</v>
          </cell>
          <cell r="B19" t="str">
            <v>PR</v>
          </cell>
        </row>
        <row r="20">
          <cell r="A20" t="str">
            <v>01500</v>
          </cell>
          <cell r="B20" t="str">
            <v>RJ</v>
          </cell>
        </row>
        <row r="21">
          <cell r="A21" t="str">
            <v>01421</v>
          </cell>
          <cell r="B21" t="str">
            <v>RN</v>
          </cell>
        </row>
        <row r="22">
          <cell r="A22" t="str">
            <v>01410</v>
          </cell>
          <cell r="B22" t="str">
            <v>RO</v>
          </cell>
        </row>
        <row r="23">
          <cell r="A23" t="str">
            <v>01419</v>
          </cell>
          <cell r="B23" t="str">
            <v>RR</v>
          </cell>
        </row>
        <row r="24">
          <cell r="A24" t="str">
            <v>01512</v>
          </cell>
          <cell r="B24" t="str">
            <v>RS</v>
          </cell>
        </row>
        <row r="25">
          <cell r="A25" t="str">
            <v>01510</v>
          </cell>
          <cell r="B25" t="str">
            <v>SC</v>
          </cell>
        </row>
        <row r="26">
          <cell r="A26" t="str">
            <v>01504</v>
          </cell>
          <cell r="B26" t="str">
            <v>SE</v>
          </cell>
        </row>
        <row r="27">
          <cell r="A27" t="str">
            <v>01506</v>
          </cell>
          <cell r="B27" t="str">
            <v>SP</v>
          </cell>
        </row>
        <row r="28">
          <cell r="A28" t="str">
            <v>01422</v>
          </cell>
          <cell r="B28" t="str">
            <v>TO</v>
          </cell>
        </row>
      </sheetData>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8" Type="http://schemas.openxmlformats.org/officeDocument/2006/relationships/comments" Target="../comments3.xml"/><Relationship Id="rId3" Type="http://schemas.openxmlformats.org/officeDocument/2006/relationships/hyperlink" Target="mailto:museuibirama@ibirama.sc.gov.br" TargetMode="External"/><Relationship Id="rId7" Type="http://schemas.openxmlformats.org/officeDocument/2006/relationships/vmlDrawing" Target="../drawings/vmlDrawing3.vml"/><Relationship Id="rId2" Type="http://schemas.openxmlformats.org/officeDocument/2006/relationships/hyperlink" Target="http://ppga.propesp.ufpa.br/index.php/br/pesquisa/laboratorios" TargetMode="External"/><Relationship Id="rId1" Type="http://schemas.openxmlformats.org/officeDocument/2006/relationships/hyperlink" Target="https://institutoipga.com" TargetMode="External"/><Relationship Id="rId6" Type="http://schemas.openxmlformats.org/officeDocument/2006/relationships/printerSettings" Target="../printerSettings/printerSettings5.bin"/><Relationship Id="rId5" Type="http://schemas.openxmlformats.org/officeDocument/2006/relationships/hyperlink" Target="mailto:medicinatranslacional@ufc.gov.br" TargetMode="External"/><Relationship Id="rId4" Type="http://schemas.openxmlformats.org/officeDocument/2006/relationships/hyperlink" Target="mailto:presidente@institutoecoss.com.br"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about:blank"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298A4-B0CA-4630-85CF-E27E8F2191B8}">
  <sheetPr filterMode="1">
    <tabColor theme="7" tint="0.79998168889431442"/>
  </sheetPr>
  <dimension ref="A1:AC999"/>
  <sheetViews>
    <sheetView workbookViewId="0">
      <pane xSplit="4" ySplit="1" topLeftCell="U229" activePane="bottomRight" state="frozen"/>
      <selection pane="bottomRight" activeCell="U229" sqref="U229"/>
      <selection pane="bottomLeft" activeCell="A2" sqref="A2"/>
      <selection pane="topRight" activeCell="D1" sqref="D1"/>
    </sheetView>
  </sheetViews>
  <sheetFormatPr defaultColWidth="14.42578125" defaultRowHeight="15" customHeight="1"/>
  <cols>
    <col min="1" max="1" width="4.7109375" style="34" customWidth="1"/>
    <col min="2" max="2" width="10.5703125" style="30" customWidth="1"/>
    <col min="3" max="3" width="5" style="34" customWidth="1"/>
    <col min="4" max="4" width="10.28515625" style="33" customWidth="1"/>
    <col min="5" max="5" width="6.140625" style="34" customWidth="1"/>
    <col min="6" max="6" width="8.5703125" style="34" customWidth="1"/>
    <col min="7" max="7" width="16.85546875" style="34" customWidth="1"/>
    <col min="8" max="8" width="9.28515625" style="34" customWidth="1"/>
    <col min="9" max="9" width="37.85546875" style="33" customWidth="1"/>
    <col min="10" max="10" width="11.28515625" style="34" customWidth="1"/>
    <col min="11" max="12" width="9.140625" style="34" customWidth="1"/>
    <col min="13" max="13" width="10.28515625" style="34" customWidth="1"/>
    <col min="14" max="14" width="10.85546875" style="54" customWidth="1"/>
    <col min="15" max="15" width="10.85546875" style="54" hidden="1" customWidth="1"/>
    <col min="16" max="17" width="10.85546875" style="54" customWidth="1"/>
    <col min="18" max="18" width="10.85546875" style="54" hidden="1" customWidth="1"/>
    <col min="19" max="20" width="10.85546875" style="54" customWidth="1"/>
    <col min="21" max="22" width="12.5703125" style="34" customWidth="1"/>
    <col min="23" max="23" width="13.140625" style="34" customWidth="1"/>
    <col min="24" max="24" width="12.42578125" style="34" customWidth="1"/>
    <col min="25" max="25" width="13.140625" style="34" customWidth="1"/>
    <col min="26" max="26" width="11.42578125" style="54" customWidth="1"/>
    <col min="27" max="27" width="11.5703125" style="34" customWidth="1"/>
    <col min="28" max="28" width="14.42578125" style="65"/>
    <col min="29" max="16384" width="14.42578125" style="34"/>
  </cols>
  <sheetData>
    <row r="1" spans="1:29" s="55" customFormat="1" ht="30" customHeight="1">
      <c r="A1" s="55" t="s">
        <v>0</v>
      </c>
      <c r="B1" s="56" t="s">
        <v>1</v>
      </c>
      <c r="C1" s="55" t="s">
        <v>2</v>
      </c>
      <c r="D1" s="56" t="s">
        <v>3</v>
      </c>
      <c r="E1" s="56" t="s">
        <v>4</v>
      </c>
      <c r="F1" s="56" t="s">
        <v>5</v>
      </c>
      <c r="G1" s="56" t="s">
        <v>6</v>
      </c>
      <c r="H1" s="56" t="s">
        <v>7</v>
      </c>
      <c r="I1" s="56" t="s">
        <v>8</v>
      </c>
      <c r="J1" s="56" t="s">
        <v>9</v>
      </c>
      <c r="K1" s="56" t="s">
        <v>10</v>
      </c>
      <c r="L1" s="56" t="s">
        <v>11</v>
      </c>
      <c r="M1" s="56" t="s">
        <v>12</v>
      </c>
      <c r="N1" s="57" t="s">
        <v>13</v>
      </c>
      <c r="O1" s="57" t="s">
        <v>14</v>
      </c>
      <c r="P1" s="57" t="s">
        <v>15</v>
      </c>
      <c r="Q1" s="57" t="s">
        <v>16</v>
      </c>
      <c r="R1" s="57" t="s">
        <v>17</v>
      </c>
      <c r="S1" s="57" t="s">
        <v>18</v>
      </c>
      <c r="T1" s="57" t="s">
        <v>19</v>
      </c>
      <c r="U1" s="56" t="s">
        <v>20</v>
      </c>
      <c r="V1" s="56" t="s">
        <v>21</v>
      </c>
      <c r="W1" s="56" t="s">
        <v>22</v>
      </c>
      <c r="X1" s="56" t="s">
        <v>23</v>
      </c>
      <c r="Y1" s="56" t="s">
        <v>24</v>
      </c>
      <c r="Z1" s="57" t="s">
        <v>25</v>
      </c>
      <c r="AA1" s="56" t="s">
        <v>26</v>
      </c>
      <c r="AB1" s="58" t="s">
        <v>27</v>
      </c>
      <c r="AC1" s="55" t="s">
        <v>28</v>
      </c>
    </row>
    <row r="2" spans="1:29" ht="36" customHeight="1">
      <c r="A2" s="23">
        <v>1</v>
      </c>
      <c r="B2" s="24" t="s">
        <v>29</v>
      </c>
      <c r="C2" s="25"/>
      <c r="D2" s="40"/>
      <c r="E2" s="30" t="s">
        <v>30</v>
      </c>
      <c r="F2" s="36" t="s">
        <v>31</v>
      </c>
      <c r="G2" s="30"/>
      <c r="H2" s="30"/>
      <c r="I2" s="35" t="s">
        <v>32</v>
      </c>
      <c r="J2" s="24"/>
      <c r="K2" s="24"/>
      <c r="L2" s="24" t="s">
        <v>33</v>
      </c>
      <c r="M2" s="24" t="s">
        <v>34</v>
      </c>
      <c r="N2" s="28">
        <v>42217</v>
      </c>
      <c r="O2" s="28">
        <v>44053</v>
      </c>
      <c r="P2" s="28"/>
      <c r="Q2" s="28">
        <v>42342</v>
      </c>
      <c r="R2" s="28"/>
      <c r="S2" s="28">
        <v>43014</v>
      </c>
      <c r="T2" s="28">
        <v>43080</v>
      </c>
      <c r="U2" s="24" t="s">
        <v>35</v>
      </c>
      <c r="V2" s="24" t="s">
        <v>36</v>
      </c>
      <c r="W2" s="30" t="s">
        <v>37</v>
      </c>
      <c r="X2" s="24" t="s">
        <v>38</v>
      </c>
      <c r="Y2" s="24"/>
      <c r="Z2" s="36">
        <v>43992</v>
      </c>
      <c r="AA2" s="36" t="str">
        <f ca="1">IF(Z2-TODAY()&gt;0,Z2-TODAY(),"venceu")</f>
        <v>venceu</v>
      </c>
      <c r="AB2" s="59" t="s">
        <v>39</v>
      </c>
    </row>
    <row r="3" spans="1:29" ht="36" hidden="1" customHeight="1">
      <c r="A3" s="23">
        <v>2</v>
      </c>
      <c r="B3" s="24" t="s">
        <v>40</v>
      </c>
      <c r="C3" s="25"/>
      <c r="D3" s="40"/>
      <c r="E3" s="30" t="s">
        <v>41</v>
      </c>
      <c r="F3" s="30" t="s">
        <v>42</v>
      </c>
      <c r="G3" s="30"/>
      <c r="H3" s="30"/>
      <c r="I3" s="35" t="s">
        <v>43</v>
      </c>
      <c r="J3" s="24"/>
      <c r="K3" s="24" t="s">
        <v>31</v>
      </c>
      <c r="L3" s="24" t="s">
        <v>42</v>
      </c>
      <c r="M3" s="24" t="s">
        <v>44</v>
      </c>
      <c r="N3" s="28">
        <v>42999</v>
      </c>
      <c r="O3" s="28"/>
      <c r="P3" s="28"/>
      <c r="Q3" s="28">
        <v>43011</v>
      </c>
      <c r="R3" s="28"/>
      <c r="S3" s="28">
        <v>43011</v>
      </c>
      <c r="T3" s="28">
        <v>43018</v>
      </c>
      <c r="U3" s="24" t="s">
        <v>45</v>
      </c>
      <c r="V3" s="24" t="s">
        <v>46</v>
      </c>
      <c r="W3" s="30" t="s">
        <v>37</v>
      </c>
      <c r="X3" s="24" t="s">
        <v>38</v>
      </c>
      <c r="Y3" s="24"/>
      <c r="Z3" s="36"/>
      <c r="AA3" s="30" t="str">
        <f t="shared" ref="AA3:AA66" ca="1" si="0">IF(Z3=0,"x",IF(Z3-TODAY()&gt;30,"prazo longo",IF(Z3=TODAY(),"vence hoje",IF(Z3&lt;TODAY(),"Venceu",IF(Z3-TODAY()&lt;10,"menor que 10",IF(Z3-TODAY()&lt;15,"prazo longo",IF(Z3-TODAY()&lt;30,"prazo longo")))))))</f>
        <v>x</v>
      </c>
      <c r="AB3" s="59"/>
    </row>
    <row r="4" spans="1:29" ht="36" hidden="1" customHeight="1">
      <c r="A4" s="23">
        <v>3</v>
      </c>
      <c r="B4" s="24" t="s">
        <v>47</v>
      </c>
      <c r="C4" s="25"/>
      <c r="D4" s="40"/>
      <c r="E4" s="30" t="s">
        <v>48</v>
      </c>
      <c r="F4" s="36" t="s">
        <v>31</v>
      </c>
      <c r="G4" s="30"/>
      <c r="H4" s="30"/>
      <c r="I4" s="35" t="s">
        <v>49</v>
      </c>
      <c r="J4" s="24"/>
      <c r="K4" s="24"/>
      <c r="L4" s="24" t="s">
        <v>33</v>
      </c>
      <c r="M4" s="28" t="s">
        <v>50</v>
      </c>
      <c r="N4" s="28">
        <v>43018</v>
      </c>
      <c r="O4" s="28"/>
      <c r="P4" s="28">
        <v>43019</v>
      </c>
      <c r="Q4" s="28">
        <v>43024</v>
      </c>
      <c r="R4" s="28"/>
      <c r="S4" s="28">
        <v>43039</v>
      </c>
      <c r="T4" s="28">
        <v>43045</v>
      </c>
      <c r="U4" s="24" t="s">
        <v>51</v>
      </c>
      <c r="V4" s="24" t="s">
        <v>52</v>
      </c>
      <c r="W4" s="30" t="s">
        <v>37</v>
      </c>
      <c r="X4" s="24" t="s">
        <v>53</v>
      </c>
      <c r="Y4" s="24"/>
      <c r="Z4" s="36">
        <v>43166</v>
      </c>
      <c r="AA4" s="30" t="str">
        <f t="shared" ca="1" si="0"/>
        <v>Venceu</v>
      </c>
      <c r="AB4" s="59"/>
    </row>
    <row r="5" spans="1:29" ht="36" hidden="1" customHeight="1">
      <c r="A5" s="23">
        <v>4</v>
      </c>
      <c r="B5" s="24" t="s">
        <v>54</v>
      </c>
      <c r="C5" s="25"/>
      <c r="D5" s="40"/>
      <c r="E5" s="30" t="s">
        <v>55</v>
      </c>
      <c r="F5" s="36" t="s">
        <v>31</v>
      </c>
      <c r="G5" s="30"/>
      <c r="H5" s="30"/>
      <c r="I5" s="35" t="s">
        <v>56</v>
      </c>
      <c r="J5" s="24"/>
      <c r="K5" s="27"/>
      <c r="L5" s="24" t="s">
        <v>31</v>
      </c>
      <c r="M5" s="24" t="s">
        <v>50</v>
      </c>
      <c r="N5" s="28">
        <v>43061</v>
      </c>
      <c r="O5" s="28"/>
      <c r="P5" s="28">
        <v>43061</v>
      </c>
      <c r="Q5" s="28">
        <v>43063</v>
      </c>
      <c r="R5" s="28"/>
      <c r="S5" s="28"/>
      <c r="T5" s="28">
        <v>43079</v>
      </c>
      <c r="U5" s="28" t="s">
        <v>57</v>
      </c>
      <c r="V5" s="28" t="s">
        <v>58</v>
      </c>
      <c r="W5" s="30" t="s">
        <v>37</v>
      </c>
      <c r="X5" s="24" t="s">
        <v>53</v>
      </c>
      <c r="Y5" s="24"/>
      <c r="Z5" s="36">
        <v>43200</v>
      </c>
      <c r="AA5" s="30" t="str">
        <f t="shared" ca="1" si="0"/>
        <v>Venceu</v>
      </c>
      <c r="AB5" s="59" t="s">
        <v>59</v>
      </c>
    </row>
    <row r="6" spans="1:29" ht="36" hidden="1" customHeight="1">
      <c r="A6" s="23">
        <v>5</v>
      </c>
      <c r="B6" s="24" t="s">
        <v>60</v>
      </c>
      <c r="C6" s="25"/>
      <c r="D6" s="40"/>
      <c r="E6" s="30" t="s">
        <v>61</v>
      </c>
      <c r="F6" s="30" t="s">
        <v>42</v>
      </c>
      <c r="G6" s="30"/>
      <c r="H6" s="30"/>
      <c r="I6" s="35" t="s">
        <v>62</v>
      </c>
      <c r="J6" s="24"/>
      <c r="K6" s="24" t="s">
        <v>31</v>
      </c>
      <c r="L6" s="24" t="s">
        <v>42</v>
      </c>
      <c r="M6" s="24" t="s">
        <v>44</v>
      </c>
      <c r="N6" s="28">
        <v>43048</v>
      </c>
      <c r="O6" s="28"/>
      <c r="P6" s="28">
        <v>43048</v>
      </c>
      <c r="Q6" s="28"/>
      <c r="R6" s="28"/>
      <c r="S6" s="28"/>
      <c r="T6" s="28">
        <v>43154</v>
      </c>
      <c r="U6" s="28" t="s">
        <v>63</v>
      </c>
      <c r="V6" s="28" t="s">
        <v>64</v>
      </c>
      <c r="W6" s="38" t="s">
        <v>37</v>
      </c>
      <c r="X6" s="24" t="s">
        <v>53</v>
      </c>
      <c r="Y6" s="27"/>
      <c r="Z6" s="36">
        <v>43213</v>
      </c>
      <c r="AA6" s="30" t="str">
        <f t="shared" ca="1" si="0"/>
        <v>Venceu</v>
      </c>
      <c r="AB6" s="59" t="s">
        <v>65</v>
      </c>
    </row>
    <row r="7" spans="1:29" ht="36" hidden="1" customHeight="1">
      <c r="A7" s="23">
        <v>6</v>
      </c>
      <c r="B7" s="28" t="s">
        <v>66</v>
      </c>
      <c r="C7" s="25"/>
      <c r="D7" s="40"/>
      <c r="E7" s="54" t="s">
        <v>61</v>
      </c>
      <c r="F7" s="30" t="s">
        <v>42</v>
      </c>
      <c r="G7" s="30"/>
      <c r="H7" s="30"/>
      <c r="I7" s="35" t="s">
        <v>67</v>
      </c>
      <c r="J7" s="24"/>
      <c r="K7" s="24" t="s">
        <v>31</v>
      </c>
      <c r="L7" s="24" t="s">
        <v>42</v>
      </c>
      <c r="M7" s="42" t="s">
        <v>44</v>
      </c>
      <c r="N7" s="42">
        <v>43104</v>
      </c>
      <c r="O7" s="42"/>
      <c r="P7" s="42">
        <v>43104</v>
      </c>
      <c r="Q7" s="28">
        <v>43129</v>
      </c>
      <c r="R7" s="28"/>
      <c r="S7" s="28">
        <v>43130</v>
      </c>
      <c r="T7" s="28">
        <v>43154</v>
      </c>
      <c r="U7" s="28" t="s">
        <v>68</v>
      </c>
      <c r="V7" s="28" t="s">
        <v>69</v>
      </c>
      <c r="W7" s="30" t="s">
        <v>37</v>
      </c>
      <c r="X7" s="24" t="s">
        <v>53</v>
      </c>
      <c r="Y7" s="24"/>
      <c r="Z7" s="36">
        <v>43466</v>
      </c>
      <c r="AA7" s="30" t="str">
        <f t="shared" ca="1" si="0"/>
        <v>Venceu</v>
      </c>
      <c r="AB7" s="59" t="s">
        <v>70</v>
      </c>
    </row>
    <row r="8" spans="1:29" ht="36" hidden="1" customHeight="1">
      <c r="A8" s="23">
        <v>7</v>
      </c>
      <c r="B8" s="24" t="s">
        <v>71</v>
      </c>
      <c r="C8" s="25"/>
      <c r="D8" s="40"/>
      <c r="E8" s="30" t="s">
        <v>72</v>
      </c>
      <c r="F8" s="36" t="s">
        <v>31</v>
      </c>
      <c r="G8" s="30"/>
      <c r="H8" s="30"/>
      <c r="I8" s="35" t="s">
        <v>73</v>
      </c>
      <c r="J8" s="24"/>
      <c r="K8" s="24"/>
      <c r="L8" s="24" t="s">
        <v>33</v>
      </c>
      <c r="M8" s="28" t="s">
        <v>44</v>
      </c>
      <c r="N8" s="28">
        <v>43007</v>
      </c>
      <c r="O8" s="28"/>
      <c r="P8" s="28">
        <v>43025</v>
      </c>
      <c r="Q8" s="28">
        <v>43034</v>
      </c>
      <c r="R8" s="28"/>
      <c r="S8" s="28"/>
      <c r="T8" s="28"/>
      <c r="U8" s="24" t="s">
        <v>74</v>
      </c>
      <c r="V8" s="24" t="s">
        <v>75</v>
      </c>
      <c r="W8" s="30" t="s">
        <v>37</v>
      </c>
      <c r="X8" s="24" t="s">
        <v>53</v>
      </c>
      <c r="Y8" s="24"/>
      <c r="Z8" s="36">
        <v>43466</v>
      </c>
      <c r="AA8" s="30" t="str">
        <f t="shared" ca="1" si="0"/>
        <v>Venceu</v>
      </c>
      <c r="AB8" s="59" t="s">
        <v>76</v>
      </c>
    </row>
    <row r="9" spans="1:29" ht="36" hidden="1" customHeight="1">
      <c r="A9" s="23">
        <v>8</v>
      </c>
      <c r="B9" s="24" t="s">
        <v>77</v>
      </c>
      <c r="C9" s="25"/>
      <c r="D9" s="40"/>
      <c r="E9" s="30" t="s">
        <v>78</v>
      </c>
      <c r="F9" s="30" t="s">
        <v>42</v>
      </c>
      <c r="G9" s="30"/>
      <c r="H9" s="30"/>
      <c r="I9" s="35" t="s">
        <v>79</v>
      </c>
      <c r="J9" s="24"/>
      <c r="K9" s="24" t="s">
        <v>31</v>
      </c>
      <c r="L9" s="24" t="s">
        <v>42</v>
      </c>
      <c r="M9" s="28" t="s">
        <v>44</v>
      </c>
      <c r="N9" s="28">
        <v>43025</v>
      </c>
      <c r="O9" s="28"/>
      <c r="P9" s="28">
        <v>43026</v>
      </c>
      <c r="Q9" s="28">
        <v>43028</v>
      </c>
      <c r="R9" s="28"/>
      <c r="S9" s="28"/>
      <c r="T9" s="28"/>
      <c r="U9" s="24" t="s">
        <v>80</v>
      </c>
      <c r="V9" s="24" t="s">
        <v>81</v>
      </c>
      <c r="W9" s="30" t="s">
        <v>37</v>
      </c>
      <c r="X9" s="24" t="s">
        <v>38</v>
      </c>
      <c r="Y9" s="24"/>
      <c r="Z9" s="36"/>
      <c r="AA9" s="30" t="str">
        <f t="shared" ca="1" si="0"/>
        <v>x</v>
      </c>
      <c r="AB9" s="59" t="s">
        <v>82</v>
      </c>
    </row>
    <row r="10" spans="1:29" ht="36" hidden="1" customHeight="1">
      <c r="A10" s="23">
        <v>9</v>
      </c>
      <c r="B10" s="24" t="s">
        <v>83</v>
      </c>
      <c r="C10" s="25"/>
      <c r="D10" s="40"/>
      <c r="E10" s="30" t="s">
        <v>84</v>
      </c>
      <c r="F10" s="36" t="s">
        <v>31</v>
      </c>
      <c r="G10" s="30"/>
      <c r="H10" s="30"/>
      <c r="I10" s="35" t="s">
        <v>85</v>
      </c>
      <c r="J10" s="24"/>
      <c r="K10" s="27"/>
      <c r="L10" s="27" t="s">
        <v>33</v>
      </c>
      <c r="M10" s="24" t="s">
        <v>50</v>
      </c>
      <c r="N10" s="28">
        <v>43033</v>
      </c>
      <c r="O10" s="28"/>
      <c r="P10" s="28">
        <v>43048</v>
      </c>
      <c r="Q10" s="28">
        <v>43056</v>
      </c>
      <c r="R10" s="28"/>
      <c r="S10" s="28">
        <v>43066</v>
      </c>
      <c r="T10" s="28">
        <v>43069</v>
      </c>
      <c r="U10" s="24" t="s">
        <v>86</v>
      </c>
      <c r="V10" s="24" t="s">
        <v>87</v>
      </c>
      <c r="W10" s="38" t="s">
        <v>37</v>
      </c>
      <c r="X10" s="24" t="s">
        <v>53</v>
      </c>
      <c r="Y10" s="27"/>
      <c r="Z10" s="36">
        <v>43250</v>
      </c>
      <c r="AA10" s="30" t="str">
        <f t="shared" ca="1" si="0"/>
        <v>Venceu</v>
      </c>
      <c r="AB10" s="59"/>
    </row>
    <row r="11" spans="1:29" ht="36" hidden="1" customHeight="1">
      <c r="A11" s="23">
        <v>10</v>
      </c>
      <c r="B11" s="27" t="s">
        <v>88</v>
      </c>
      <c r="C11" s="25"/>
      <c r="D11" s="40"/>
      <c r="E11" s="38" t="s">
        <v>89</v>
      </c>
      <c r="F11" s="36" t="s">
        <v>31</v>
      </c>
      <c r="G11" s="30"/>
      <c r="H11" s="30"/>
      <c r="I11" s="26" t="s">
        <v>90</v>
      </c>
      <c r="J11" s="27"/>
      <c r="K11" s="27"/>
      <c r="L11" s="27" t="s">
        <v>33</v>
      </c>
      <c r="M11" s="27" t="s">
        <v>44</v>
      </c>
      <c r="N11" s="28">
        <v>42968</v>
      </c>
      <c r="O11" s="28"/>
      <c r="P11" s="28">
        <v>42970</v>
      </c>
      <c r="Q11" s="28">
        <v>42971</v>
      </c>
      <c r="R11" s="28"/>
      <c r="S11" s="28">
        <v>43007</v>
      </c>
      <c r="T11" s="28">
        <v>43027</v>
      </c>
      <c r="U11" s="27" t="s">
        <v>91</v>
      </c>
      <c r="V11" s="27" t="s">
        <v>92</v>
      </c>
      <c r="W11" s="38" t="s">
        <v>37</v>
      </c>
      <c r="X11" s="24" t="s">
        <v>53</v>
      </c>
      <c r="Y11" s="27"/>
      <c r="Z11" s="38">
        <v>43249</v>
      </c>
      <c r="AA11" s="30" t="str">
        <f t="shared" ca="1" si="0"/>
        <v>Venceu</v>
      </c>
      <c r="AB11" s="59" t="s">
        <v>93</v>
      </c>
    </row>
    <row r="12" spans="1:29" ht="36" hidden="1" customHeight="1">
      <c r="A12" s="23">
        <v>11</v>
      </c>
      <c r="B12" s="27" t="s">
        <v>94</v>
      </c>
      <c r="C12" s="25"/>
      <c r="D12" s="40"/>
      <c r="E12" s="30" t="s">
        <v>78</v>
      </c>
      <c r="F12" s="30" t="s">
        <v>42</v>
      </c>
      <c r="G12" s="30"/>
      <c r="H12" s="30"/>
      <c r="I12" s="26" t="s">
        <v>95</v>
      </c>
      <c r="J12" s="27"/>
      <c r="K12" s="24" t="s">
        <v>31</v>
      </c>
      <c r="L12" s="24" t="s">
        <v>42</v>
      </c>
      <c r="M12" s="27" t="s">
        <v>44</v>
      </c>
      <c r="N12" s="28">
        <v>43026</v>
      </c>
      <c r="O12" s="28"/>
      <c r="P12" s="28">
        <v>43026</v>
      </c>
      <c r="Q12" s="28">
        <v>43028</v>
      </c>
      <c r="R12" s="28"/>
      <c r="S12" s="28">
        <v>43030</v>
      </c>
      <c r="T12" s="28">
        <v>43045</v>
      </c>
      <c r="U12" s="24" t="s">
        <v>96</v>
      </c>
      <c r="V12" s="27" t="s">
        <v>81</v>
      </c>
      <c r="W12" s="38" t="s">
        <v>37</v>
      </c>
      <c r="X12" s="24" t="s">
        <v>38</v>
      </c>
      <c r="Y12" s="27"/>
      <c r="Z12" s="36"/>
      <c r="AA12" s="30" t="str">
        <f t="shared" ca="1" si="0"/>
        <v>x</v>
      </c>
      <c r="AB12" s="59" t="s">
        <v>97</v>
      </c>
    </row>
    <row r="13" spans="1:29" ht="36" hidden="1" customHeight="1">
      <c r="A13" s="23">
        <v>12</v>
      </c>
      <c r="B13" s="24" t="s">
        <v>98</v>
      </c>
      <c r="C13" s="25"/>
      <c r="D13" s="40"/>
      <c r="E13" s="30" t="s">
        <v>61</v>
      </c>
      <c r="F13" s="36" t="s">
        <v>31</v>
      </c>
      <c r="G13" s="30"/>
      <c r="H13" s="30"/>
      <c r="I13" s="35" t="s">
        <v>99</v>
      </c>
      <c r="J13" s="24"/>
      <c r="K13" s="27"/>
      <c r="L13" s="24" t="s">
        <v>33</v>
      </c>
      <c r="M13" s="24" t="s">
        <v>50</v>
      </c>
      <c r="N13" s="28">
        <v>43062</v>
      </c>
      <c r="O13" s="28"/>
      <c r="P13" s="28">
        <v>43065</v>
      </c>
      <c r="Q13" s="28">
        <v>43084</v>
      </c>
      <c r="R13" s="28"/>
      <c r="S13" s="28">
        <v>43091</v>
      </c>
      <c r="T13" s="28">
        <v>43165</v>
      </c>
      <c r="U13" s="28" t="s">
        <v>100</v>
      </c>
      <c r="V13" s="28" t="s">
        <v>101</v>
      </c>
      <c r="W13" s="30" t="s">
        <v>37</v>
      </c>
      <c r="X13" s="24" t="s">
        <v>53</v>
      </c>
      <c r="Y13" s="24"/>
      <c r="Z13" s="36">
        <v>43287</v>
      </c>
      <c r="AA13" s="30" t="str">
        <f t="shared" ca="1" si="0"/>
        <v>Venceu</v>
      </c>
      <c r="AB13" s="59" t="s">
        <v>102</v>
      </c>
    </row>
    <row r="14" spans="1:29" ht="36" hidden="1" customHeight="1">
      <c r="A14" s="23">
        <v>13</v>
      </c>
      <c r="B14" s="24" t="s">
        <v>103</v>
      </c>
      <c r="C14" s="25"/>
      <c r="D14" s="40"/>
      <c r="E14" s="30" t="s">
        <v>104</v>
      </c>
      <c r="F14" s="36" t="s">
        <v>31</v>
      </c>
      <c r="G14" s="30"/>
      <c r="H14" s="30"/>
      <c r="I14" s="35" t="s">
        <v>105</v>
      </c>
      <c r="J14" s="24"/>
      <c r="K14" s="27"/>
      <c r="L14" s="28" t="s">
        <v>31</v>
      </c>
      <c r="M14" s="28" t="s">
        <v>50</v>
      </c>
      <c r="N14" s="42">
        <v>43088</v>
      </c>
      <c r="O14" s="42"/>
      <c r="P14" s="42">
        <v>43088</v>
      </c>
      <c r="Q14" s="28">
        <v>43123</v>
      </c>
      <c r="R14" s="28"/>
      <c r="S14" s="28">
        <v>43136</v>
      </c>
      <c r="T14" s="28">
        <v>43137</v>
      </c>
      <c r="U14" s="28" t="s">
        <v>106</v>
      </c>
      <c r="V14" s="28" t="s">
        <v>107</v>
      </c>
      <c r="W14" s="38" t="s">
        <v>37</v>
      </c>
      <c r="X14" s="24" t="s">
        <v>53</v>
      </c>
      <c r="Y14" s="27"/>
      <c r="Z14" s="36">
        <v>43287</v>
      </c>
      <c r="AA14" s="30" t="str">
        <f t="shared" ca="1" si="0"/>
        <v>Venceu</v>
      </c>
      <c r="AB14" s="59" t="s">
        <v>108</v>
      </c>
    </row>
    <row r="15" spans="1:29" ht="36" hidden="1" customHeight="1">
      <c r="A15" s="23">
        <v>14</v>
      </c>
      <c r="B15" s="24" t="s">
        <v>109</v>
      </c>
      <c r="C15" s="25"/>
      <c r="D15" s="40"/>
      <c r="E15" s="30" t="s">
        <v>110</v>
      </c>
      <c r="F15" s="30" t="s">
        <v>31</v>
      </c>
      <c r="G15" s="30"/>
      <c r="H15" s="30"/>
      <c r="I15" s="35" t="s">
        <v>111</v>
      </c>
      <c r="J15" s="24"/>
      <c r="K15" s="27"/>
      <c r="L15" s="24" t="s">
        <v>33</v>
      </c>
      <c r="M15" s="42" t="s">
        <v>50</v>
      </c>
      <c r="N15" s="28">
        <v>42954</v>
      </c>
      <c r="O15" s="28"/>
      <c r="P15" s="28">
        <v>42969</v>
      </c>
      <c r="Q15" s="28">
        <v>42970</v>
      </c>
      <c r="R15" s="28"/>
      <c r="S15" s="28">
        <v>43047</v>
      </c>
      <c r="T15" s="28">
        <v>43165</v>
      </c>
      <c r="U15" s="28" t="s">
        <v>112</v>
      </c>
      <c r="V15" s="28" t="s">
        <v>113</v>
      </c>
      <c r="W15" s="38" t="s">
        <v>37</v>
      </c>
      <c r="X15" s="24" t="s">
        <v>53</v>
      </c>
      <c r="Y15" s="27"/>
      <c r="Z15" s="36">
        <v>43287</v>
      </c>
      <c r="AA15" s="30" t="str">
        <f t="shared" ca="1" si="0"/>
        <v>Venceu</v>
      </c>
      <c r="AB15" s="59"/>
    </row>
    <row r="16" spans="1:29" ht="36" hidden="1" customHeight="1">
      <c r="A16" s="23">
        <v>15</v>
      </c>
      <c r="B16" s="24" t="s">
        <v>71</v>
      </c>
      <c r="C16" s="25"/>
      <c r="D16" s="40"/>
      <c r="E16" s="30" t="s">
        <v>72</v>
      </c>
      <c r="F16" s="30"/>
      <c r="G16" s="30"/>
      <c r="H16" s="30"/>
      <c r="I16" s="35" t="s">
        <v>114</v>
      </c>
      <c r="J16" s="24"/>
      <c r="K16" s="24" t="s">
        <v>31</v>
      </c>
      <c r="L16" s="24"/>
      <c r="M16" s="28" t="s">
        <v>44</v>
      </c>
      <c r="N16" s="28">
        <v>43404</v>
      </c>
      <c r="O16" s="28"/>
      <c r="P16" s="28">
        <v>43404</v>
      </c>
      <c r="Q16" s="28">
        <v>43404</v>
      </c>
      <c r="R16" s="28"/>
      <c r="S16" s="28">
        <v>43404</v>
      </c>
      <c r="T16" s="28">
        <v>43770</v>
      </c>
      <c r="U16" s="28" t="s">
        <v>115</v>
      </c>
      <c r="V16" s="28" t="s">
        <v>116</v>
      </c>
      <c r="W16" s="30" t="s">
        <v>37</v>
      </c>
      <c r="X16" s="24" t="s">
        <v>38</v>
      </c>
      <c r="Y16" s="24"/>
      <c r="Z16" s="36"/>
      <c r="AA16" s="30" t="str">
        <f t="shared" ca="1" si="0"/>
        <v>x</v>
      </c>
      <c r="AB16" s="59"/>
    </row>
    <row r="17" spans="1:28" ht="36" hidden="1" customHeight="1">
      <c r="A17" s="23">
        <v>16</v>
      </c>
      <c r="B17" s="24" t="s">
        <v>71</v>
      </c>
      <c r="C17" s="25"/>
      <c r="D17" s="40"/>
      <c r="E17" s="30" t="s">
        <v>72</v>
      </c>
      <c r="F17" s="30"/>
      <c r="G17" s="30"/>
      <c r="H17" s="30"/>
      <c r="I17" s="35" t="s">
        <v>114</v>
      </c>
      <c r="J17" s="24"/>
      <c r="K17" s="24" t="s">
        <v>31</v>
      </c>
      <c r="L17" s="24"/>
      <c r="M17" s="28" t="s">
        <v>44</v>
      </c>
      <c r="N17" s="28">
        <v>43474</v>
      </c>
      <c r="O17" s="28"/>
      <c r="P17" s="28">
        <v>43474</v>
      </c>
      <c r="Q17" s="28">
        <v>43474</v>
      </c>
      <c r="R17" s="28"/>
      <c r="S17" s="28">
        <v>43474</v>
      </c>
      <c r="T17" s="28">
        <v>43480</v>
      </c>
      <c r="U17" s="28" t="s">
        <v>117</v>
      </c>
      <c r="V17" s="28" t="s">
        <v>118</v>
      </c>
      <c r="W17" s="30" t="s">
        <v>37</v>
      </c>
      <c r="X17" s="24" t="s">
        <v>38</v>
      </c>
      <c r="Y17" s="24"/>
      <c r="Z17" s="36"/>
      <c r="AA17" s="30" t="str">
        <f t="shared" ca="1" si="0"/>
        <v>x</v>
      </c>
      <c r="AB17" s="59"/>
    </row>
    <row r="18" spans="1:28" ht="36" hidden="1" customHeight="1">
      <c r="A18" s="23">
        <v>17</v>
      </c>
      <c r="B18" s="24" t="s">
        <v>119</v>
      </c>
      <c r="C18" s="25"/>
      <c r="D18" s="40"/>
      <c r="E18" s="30" t="s">
        <v>72</v>
      </c>
      <c r="F18" s="36" t="s">
        <v>31</v>
      </c>
      <c r="G18" s="30"/>
      <c r="H18" s="30"/>
      <c r="I18" s="35" t="s">
        <v>120</v>
      </c>
      <c r="J18" s="24"/>
      <c r="K18" s="27"/>
      <c r="L18" s="24" t="s">
        <v>33</v>
      </c>
      <c r="M18" s="24" t="s">
        <v>44</v>
      </c>
      <c r="N18" s="28">
        <v>43046</v>
      </c>
      <c r="O18" s="28"/>
      <c r="P18" s="28">
        <v>43048</v>
      </c>
      <c r="Q18" s="28">
        <v>43073</v>
      </c>
      <c r="R18" s="28"/>
      <c r="S18" s="28"/>
      <c r="T18" s="28">
        <v>43165</v>
      </c>
      <c r="U18" s="28" t="s">
        <v>121</v>
      </c>
      <c r="V18" s="28" t="s">
        <v>122</v>
      </c>
      <c r="W18" s="38" t="s">
        <v>37</v>
      </c>
      <c r="X18" s="24" t="s">
        <v>38</v>
      </c>
      <c r="Y18" s="27"/>
      <c r="Z18" s="36"/>
      <c r="AA18" s="30" t="str">
        <f t="shared" ca="1" si="0"/>
        <v>x</v>
      </c>
      <c r="AB18" s="59" t="s">
        <v>123</v>
      </c>
    </row>
    <row r="19" spans="1:28" ht="36" hidden="1" customHeight="1">
      <c r="A19" s="23">
        <v>18</v>
      </c>
      <c r="B19" s="24" t="s">
        <v>124</v>
      </c>
      <c r="C19" s="25"/>
      <c r="D19" s="40"/>
      <c r="E19" s="30" t="s">
        <v>48</v>
      </c>
      <c r="F19" s="36" t="s">
        <v>31</v>
      </c>
      <c r="G19" s="30"/>
      <c r="H19" s="30"/>
      <c r="I19" s="35" t="s">
        <v>125</v>
      </c>
      <c r="J19" s="24"/>
      <c r="K19" s="27"/>
      <c r="L19" s="24" t="s">
        <v>33</v>
      </c>
      <c r="M19" s="24" t="s">
        <v>44</v>
      </c>
      <c r="N19" s="28">
        <v>43010</v>
      </c>
      <c r="O19" s="28"/>
      <c r="P19" s="28">
        <v>43017</v>
      </c>
      <c r="Q19" s="28">
        <v>43032</v>
      </c>
      <c r="R19" s="28"/>
      <c r="S19" s="28"/>
      <c r="T19" s="28" t="s">
        <v>126</v>
      </c>
      <c r="U19" s="28" t="s">
        <v>127</v>
      </c>
      <c r="V19" s="28" t="s">
        <v>128</v>
      </c>
      <c r="W19" s="38" t="s">
        <v>37</v>
      </c>
      <c r="X19" s="24" t="s">
        <v>38</v>
      </c>
      <c r="Y19" s="27"/>
      <c r="Z19" s="36">
        <v>43235</v>
      </c>
      <c r="AA19" s="30" t="str">
        <f t="shared" ca="1" si="0"/>
        <v>Venceu</v>
      </c>
      <c r="AB19" s="59" t="s">
        <v>129</v>
      </c>
    </row>
    <row r="20" spans="1:28" ht="36" hidden="1" customHeight="1">
      <c r="A20" s="23">
        <v>19</v>
      </c>
      <c r="B20" s="24" t="s">
        <v>130</v>
      </c>
      <c r="C20" s="25"/>
      <c r="D20" s="40"/>
      <c r="E20" s="30" t="s">
        <v>131</v>
      </c>
      <c r="F20" s="30" t="s">
        <v>42</v>
      </c>
      <c r="G20" s="30"/>
      <c r="H20" s="30"/>
      <c r="I20" s="35" t="s">
        <v>132</v>
      </c>
      <c r="J20" s="24"/>
      <c r="K20" s="24" t="s">
        <v>31</v>
      </c>
      <c r="L20" s="24" t="s">
        <v>42</v>
      </c>
      <c r="M20" s="24" t="s">
        <v>50</v>
      </c>
      <c r="N20" s="28">
        <v>43052</v>
      </c>
      <c r="O20" s="28"/>
      <c r="P20" s="28">
        <v>43052</v>
      </c>
      <c r="Q20" s="28">
        <v>43052</v>
      </c>
      <c r="R20" s="28"/>
      <c r="S20" s="28">
        <v>43060</v>
      </c>
      <c r="T20" s="28">
        <v>43080</v>
      </c>
      <c r="U20" s="28" t="s">
        <v>133</v>
      </c>
      <c r="V20" s="28" t="s">
        <v>134</v>
      </c>
      <c r="W20" s="30" t="s">
        <v>37</v>
      </c>
      <c r="X20" s="60" t="s">
        <v>38</v>
      </c>
      <c r="Y20" s="24"/>
      <c r="Z20" s="36"/>
      <c r="AA20" s="30" t="str">
        <f t="shared" ca="1" si="0"/>
        <v>x</v>
      </c>
      <c r="AB20" s="59"/>
    </row>
    <row r="21" spans="1:28" ht="36" hidden="1" customHeight="1">
      <c r="A21" s="23">
        <v>20</v>
      </c>
      <c r="B21" s="24" t="s">
        <v>135</v>
      </c>
      <c r="C21" s="25"/>
      <c r="D21" s="40"/>
      <c r="E21" s="30" t="s">
        <v>131</v>
      </c>
      <c r="F21" s="30" t="s">
        <v>31</v>
      </c>
      <c r="G21" s="30"/>
      <c r="H21" s="30"/>
      <c r="I21" s="35" t="s">
        <v>136</v>
      </c>
      <c r="J21" s="24"/>
      <c r="K21" s="27"/>
      <c r="L21" s="24" t="s">
        <v>33</v>
      </c>
      <c r="M21" s="28" t="s">
        <v>50</v>
      </c>
      <c r="N21" s="42">
        <v>42772</v>
      </c>
      <c r="O21" s="42"/>
      <c r="P21" s="42">
        <v>42772</v>
      </c>
      <c r="Q21" s="28">
        <v>43147</v>
      </c>
      <c r="R21" s="28"/>
      <c r="S21" s="28">
        <v>43151</v>
      </c>
      <c r="T21" s="28">
        <v>43168</v>
      </c>
      <c r="U21" s="28" t="s">
        <v>137</v>
      </c>
      <c r="V21" s="28" t="s">
        <v>138</v>
      </c>
      <c r="W21" s="38" t="s">
        <v>37</v>
      </c>
      <c r="X21" s="24" t="s">
        <v>53</v>
      </c>
      <c r="Y21" s="27"/>
      <c r="Z21" s="36">
        <v>43290</v>
      </c>
      <c r="AA21" s="30" t="str">
        <f t="shared" ca="1" si="0"/>
        <v>Venceu</v>
      </c>
      <c r="AB21" s="59"/>
    </row>
    <row r="22" spans="1:28" ht="36" hidden="1" customHeight="1">
      <c r="A22" s="23">
        <v>21</v>
      </c>
      <c r="B22" s="24" t="s">
        <v>139</v>
      </c>
      <c r="C22" s="25"/>
      <c r="D22" s="40"/>
      <c r="E22" s="30" t="s">
        <v>131</v>
      </c>
      <c r="F22" s="30" t="s">
        <v>31</v>
      </c>
      <c r="G22" s="30"/>
      <c r="H22" s="30"/>
      <c r="I22" s="35" t="s">
        <v>140</v>
      </c>
      <c r="J22" s="24"/>
      <c r="K22" s="27"/>
      <c r="L22" s="24" t="s">
        <v>33</v>
      </c>
      <c r="M22" s="24" t="s">
        <v>50</v>
      </c>
      <c r="N22" s="42">
        <v>43147</v>
      </c>
      <c r="O22" s="42"/>
      <c r="P22" s="42">
        <v>43147</v>
      </c>
      <c r="Q22" s="28">
        <v>43152</v>
      </c>
      <c r="R22" s="28"/>
      <c r="S22" s="28">
        <v>43152</v>
      </c>
      <c r="T22" s="28">
        <v>43153</v>
      </c>
      <c r="U22" s="28" t="s">
        <v>141</v>
      </c>
      <c r="V22" s="28" t="s">
        <v>142</v>
      </c>
      <c r="W22" s="38" t="s">
        <v>37</v>
      </c>
      <c r="X22" s="24" t="s">
        <v>53</v>
      </c>
      <c r="Y22" s="27"/>
      <c r="Z22" s="36">
        <v>43334</v>
      </c>
      <c r="AA22" s="30" t="str">
        <f t="shared" ca="1" si="0"/>
        <v>Venceu</v>
      </c>
      <c r="AB22" s="59"/>
    </row>
    <row r="23" spans="1:28" ht="36" hidden="1" customHeight="1">
      <c r="A23" s="23">
        <v>22</v>
      </c>
      <c r="B23" s="24" t="s">
        <v>143</v>
      </c>
      <c r="C23" s="25"/>
      <c r="D23" s="40"/>
      <c r="E23" s="30" t="s">
        <v>48</v>
      </c>
      <c r="F23" s="30" t="s">
        <v>31</v>
      </c>
      <c r="G23" s="30"/>
      <c r="H23" s="30"/>
      <c r="I23" s="35" t="s">
        <v>144</v>
      </c>
      <c r="J23" s="24"/>
      <c r="K23" s="27"/>
      <c r="L23" s="24" t="s">
        <v>31</v>
      </c>
      <c r="M23" s="24" t="s">
        <v>50</v>
      </c>
      <c r="N23" s="28">
        <v>43245</v>
      </c>
      <c r="O23" s="28"/>
      <c r="P23" s="28">
        <v>43248</v>
      </c>
      <c r="Q23" s="28">
        <v>43255</v>
      </c>
      <c r="R23" s="28"/>
      <c r="S23" s="28">
        <v>43257</v>
      </c>
      <c r="T23" s="28">
        <v>43265</v>
      </c>
      <c r="U23" s="24" t="s">
        <v>145</v>
      </c>
      <c r="V23" s="24" t="s">
        <v>146</v>
      </c>
      <c r="W23" s="30" t="s">
        <v>37</v>
      </c>
      <c r="X23" s="24" t="s">
        <v>53</v>
      </c>
      <c r="Y23" s="24"/>
      <c r="Z23" s="36">
        <v>43357</v>
      </c>
      <c r="AA23" s="30" t="str">
        <f t="shared" ca="1" si="0"/>
        <v>Venceu</v>
      </c>
      <c r="AB23" s="59" t="s">
        <v>147</v>
      </c>
    </row>
    <row r="24" spans="1:28" ht="36" hidden="1" customHeight="1">
      <c r="A24" s="23">
        <v>23</v>
      </c>
      <c r="B24" s="24" t="s">
        <v>148</v>
      </c>
      <c r="C24" s="25"/>
      <c r="D24" s="40"/>
      <c r="E24" s="30" t="s">
        <v>131</v>
      </c>
      <c r="F24" s="30" t="s">
        <v>31</v>
      </c>
      <c r="G24" s="30"/>
      <c r="H24" s="30"/>
      <c r="I24" s="35" t="s">
        <v>149</v>
      </c>
      <c r="J24" s="24"/>
      <c r="K24" s="27"/>
      <c r="L24" s="24" t="s">
        <v>33</v>
      </c>
      <c r="M24" s="28" t="s">
        <v>50</v>
      </c>
      <c r="N24" s="42">
        <v>43110</v>
      </c>
      <c r="O24" s="42"/>
      <c r="P24" s="42">
        <v>43110</v>
      </c>
      <c r="Q24" s="28">
        <v>43122</v>
      </c>
      <c r="R24" s="28"/>
      <c r="S24" s="28">
        <v>43187</v>
      </c>
      <c r="T24" s="28">
        <v>43242</v>
      </c>
      <c r="U24" s="28" t="s">
        <v>150</v>
      </c>
      <c r="V24" s="28" t="s">
        <v>151</v>
      </c>
      <c r="W24" s="38" t="s">
        <v>37</v>
      </c>
      <c r="X24" s="24" t="s">
        <v>53</v>
      </c>
      <c r="Y24" s="27"/>
      <c r="Z24" s="36">
        <v>43365</v>
      </c>
      <c r="AA24" s="30" t="str">
        <f t="shared" ca="1" si="0"/>
        <v>Venceu</v>
      </c>
      <c r="AB24" s="59" t="s">
        <v>152</v>
      </c>
    </row>
    <row r="25" spans="1:28" ht="36" hidden="1" customHeight="1">
      <c r="A25" s="23">
        <v>24</v>
      </c>
      <c r="B25" s="24" t="s">
        <v>153</v>
      </c>
      <c r="C25" s="25"/>
      <c r="D25" s="40"/>
      <c r="E25" s="30" t="s">
        <v>84</v>
      </c>
      <c r="F25" s="30" t="s">
        <v>154</v>
      </c>
      <c r="G25" s="30"/>
      <c r="H25" s="30"/>
      <c r="I25" s="35" t="s">
        <v>155</v>
      </c>
      <c r="J25" s="24"/>
      <c r="K25" s="27"/>
      <c r="L25" s="24" t="s">
        <v>33</v>
      </c>
      <c r="M25" s="24" t="s">
        <v>50</v>
      </c>
      <c r="N25" s="28">
        <v>43075</v>
      </c>
      <c r="O25" s="28"/>
      <c r="P25" s="28">
        <v>43075</v>
      </c>
      <c r="Q25" s="28">
        <v>43104</v>
      </c>
      <c r="R25" s="28"/>
      <c r="S25" s="28">
        <v>43136</v>
      </c>
      <c r="T25" s="28">
        <v>43168</v>
      </c>
      <c r="U25" s="28" t="s">
        <v>156</v>
      </c>
      <c r="V25" s="28" t="s">
        <v>157</v>
      </c>
      <c r="W25" s="30" t="s">
        <v>37</v>
      </c>
      <c r="X25" s="60" t="s">
        <v>38</v>
      </c>
      <c r="Y25" s="24"/>
      <c r="Z25" s="36"/>
      <c r="AA25" s="30" t="str">
        <f t="shared" ca="1" si="0"/>
        <v>x</v>
      </c>
      <c r="AB25" s="59" t="s">
        <v>158</v>
      </c>
    </row>
    <row r="26" spans="1:28" ht="36" hidden="1" customHeight="1">
      <c r="A26" s="23">
        <v>25</v>
      </c>
      <c r="B26" s="28" t="s">
        <v>159</v>
      </c>
      <c r="C26" s="25"/>
      <c r="D26" s="40"/>
      <c r="E26" s="36" t="s">
        <v>84</v>
      </c>
      <c r="F26" s="36" t="s">
        <v>160</v>
      </c>
      <c r="G26" s="30"/>
      <c r="H26" s="30"/>
      <c r="I26" s="31" t="s">
        <v>161</v>
      </c>
      <c r="J26" s="28"/>
      <c r="K26" s="27"/>
      <c r="L26" s="24" t="s">
        <v>33</v>
      </c>
      <c r="M26" s="28" t="s">
        <v>50</v>
      </c>
      <c r="N26" s="28">
        <v>42992</v>
      </c>
      <c r="O26" s="28"/>
      <c r="P26" s="28">
        <v>42996</v>
      </c>
      <c r="Q26" s="28">
        <v>43052</v>
      </c>
      <c r="R26" s="28"/>
      <c r="S26" s="28">
        <v>43052</v>
      </c>
      <c r="T26" s="28">
        <v>43080</v>
      </c>
      <c r="U26" s="28" t="s">
        <v>162</v>
      </c>
      <c r="V26" s="28" t="s">
        <v>163</v>
      </c>
      <c r="W26" s="30" t="s">
        <v>37</v>
      </c>
      <c r="X26" s="60" t="s">
        <v>38</v>
      </c>
      <c r="Y26" s="24"/>
      <c r="Z26" s="36"/>
      <c r="AA26" s="30" t="str">
        <f t="shared" ca="1" si="0"/>
        <v>x</v>
      </c>
      <c r="AB26" s="59" t="s">
        <v>164</v>
      </c>
    </row>
    <row r="27" spans="1:28" ht="36" hidden="1" customHeight="1">
      <c r="A27" s="23">
        <v>26</v>
      </c>
      <c r="B27" s="28" t="s">
        <v>165</v>
      </c>
      <c r="C27" s="25"/>
      <c r="D27" s="40"/>
      <c r="E27" s="30" t="s">
        <v>166</v>
      </c>
      <c r="F27" s="30" t="s">
        <v>42</v>
      </c>
      <c r="G27" s="30"/>
      <c r="H27" s="30"/>
      <c r="I27" s="35" t="s">
        <v>167</v>
      </c>
      <c r="J27" s="24"/>
      <c r="K27" s="24" t="s">
        <v>31</v>
      </c>
      <c r="L27" s="24" t="s">
        <v>42</v>
      </c>
      <c r="M27" s="28" t="s">
        <v>50</v>
      </c>
      <c r="N27" s="42">
        <v>43075</v>
      </c>
      <c r="O27" s="42"/>
      <c r="P27" s="42">
        <v>43082</v>
      </c>
      <c r="Q27" s="28">
        <v>43091</v>
      </c>
      <c r="R27" s="28"/>
      <c r="S27" s="28">
        <v>43091</v>
      </c>
      <c r="T27" s="28">
        <v>43117</v>
      </c>
      <c r="U27" s="28" t="s">
        <v>168</v>
      </c>
      <c r="V27" s="28" t="s">
        <v>169</v>
      </c>
      <c r="W27" s="38" t="s">
        <v>37</v>
      </c>
      <c r="X27" s="27" t="s">
        <v>38</v>
      </c>
      <c r="Y27" s="27"/>
      <c r="Z27" s="36"/>
      <c r="AA27" s="30" t="str">
        <f t="shared" ca="1" si="0"/>
        <v>x</v>
      </c>
      <c r="AB27" s="59"/>
    </row>
    <row r="28" spans="1:28" ht="36" hidden="1" customHeight="1">
      <c r="A28" s="23">
        <v>27</v>
      </c>
      <c r="B28" s="28" t="s">
        <v>170</v>
      </c>
      <c r="C28" s="25"/>
      <c r="D28" s="40"/>
      <c r="E28" s="54" t="s">
        <v>110</v>
      </c>
      <c r="F28" s="30" t="s">
        <v>42</v>
      </c>
      <c r="G28" s="30"/>
      <c r="H28" s="30"/>
      <c r="I28" s="35" t="s">
        <v>171</v>
      </c>
      <c r="J28" s="24"/>
      <c r="K28" s="24" t="s">
        <v>31</v>
      </c>
      <c r="L28" s="24" t="s">
        <v>42</v>
      </c>
      <c r="M28" s="42" t="s">
        <v>44</v>
      </c>
      <c r="N28" s="42">
        <v>43089</v>
      </c>
      <c r="O28" s="42"/>
      <c r="P28" s="42">
        <v>43089</v>
      </c>
      <c r="Q28" s="28">
        <v>43103</v>
      </c>
      <c r="R28" s="28"/>
      <c r="S28" s="28">
        <v>43118</v>
      </c>
      <c r="T28" s="28">
        <v>43151</v>
      </c>
      <c r="U28" s="28" t="s">
        <v>172</v>
      </c>
      <c r="V28" s="28" t="s">
        <v>173</v>
      </c>
      <c r="W28" s="38" t="s">
        <v>37</v>
      </c>
      <c r="X28" s="24" t="s">
        <v>38</v>
      </c>
      <c r="Y28" s="27"/>
      <c r="AA28" s="30" t="str">
        <f t="shared" ca="1" si="0"/>
        <v>x</v>
      </c>
      <c r="AB28" s="59" t="s">
        <v>174</v>
      </c>
    </row>
    <row r="29" spans="1:28" ht="36" hidden="1" customHeight="1">
      <c r="A29" s="23">
        <v>28</v>
      </c>
      <c r="B29" s="28" t="s">
        <v>175</v>
      </c>
      <c r="C29" s="25"/>
      <c r="D29" s="40"/>
      <c r="E29" s="30" t="s">
        <v>89</v>
      </c>
      <c r="F29" s="30" t="s">
        <v>31</v>
      </c>
      <c r="G29" s="30"/>
      <c r="H29" s="30"/>
      <c r="I29" s="35" t="s">
        <v>176</v>
      </c>
      <c r="J29" s="24"/>
      <c r="K29" s="27"/>
      <c r="L29" s="24" t="s">
        <v>33</v>
      </c>
      <c r="M29" s="28" t="s">
        <v>50</v>
      </c>
      <c r="N29" s="42">
        <v>42880</v>
      </c>
      <c r="O29" s="42"/>
      <c r="P29" s="42">
        <v>42902</v>
      </c>
      <c r="Q29" s="42">
        <v>42942</v>
      </c>
      <c r="R29" s="42"/>
      <c r="S29" s="42">
        <v>43066</v>
      </c>
      <c r="T29" s="28">
        <v>43140</v>
      </c>
      <c r="U29" s="28" t="s">
        <v>177</v>
      </c>
      <c r="V29" s="28" t="s">
        <v>178</v>
      </c>
      <c r="W29" s="38" t="s">
        <v>37</v>
      </c>
      <c r="X29" s="24" t="s">
        <v>53</v>
      </c>
      <c r="Y29" s="27"/>
      <c r="Z29" s="36">
        <v>43321</v>
      </c>
      <c r="AA29" s="30" t="str">
        <f t="shared" ca="1" si="0"/>
        <v>Venceu</v>
      </c>
      <c r="AB29" s="59"/>
    </row>
    <row r="30" spans="1:28" ht="36" hidden="1" customHeight="1">
      <c r="A30" s="23">
        <v>29</v>
      </c>
      <c r="B30" s="28" t="s">
        <v>179</v>
      </c>
      <c r="C30" s="25"/>
      <c r="D30" s="40"/>
      <c r="E30" s="54" t="s">
        <v>78</v>
      </c>
      <c r="F30" s="30" t="s">
        <v>42</v>
      </c>
      <c r="G30" s="30"/>
      <c r="H30" s="30"/>
      <c r="I30" s="31" t="s">
        <v>180</v>
      </c>
      <c r="J30" s="28"/>
      <c r="K30" s="24" t="s">
        <v>31</v>
      </c>
      <c r="L30" s="24" t="s">
        <v>42</v>
      </c>
      <c r="M30" s="42" t="s">
        <v>44</v>
      </c>
      <c r="N30" s="42">
        <v>43088</v>
      </c>
      <c r="O30" s="42"/>
      <c r="P30" s="42">
        <v>43103</v>
      </c>
      <c r="Q30" s="28">
        <v>43104</v>
      </c>
      <c r="R30" s="28"/>
      <c r="S30" s="28"/>
      <c r="T30" s="28">
        <v>43165</v>
      </c>
      <c r="U30" s="28" t="s">
        <v>181</v>
      </c>
      <c r="V30" s="28" t="s">
        <v>182</v>
      </c>
      <c r="W30" s="38" t="s">
        <v>37</v>
      </c>
      <c r="X30" s="24" t="s">
        <v>38</v>
      </c>
      <c r="Y30" s="27"/>
      <c r="AA30" s="30" t="str">
        <f t="shared" ca="1" si="0"/>
        <v>x</v>
      </c>
      <c r="AB30" s="59" t="s">
        <v>183</v>
      </c>
    </row>
    <row r="31" spans="1:28" ht="36" hidden="1" customHeight="1">
      <c r="A31" s="23">
        <v>30</v>
      </c>
      <c r="B31" s="24" t="s">
        <v>148</v>
      </c>
      <c r="C31" s="25"/>
      <c r="D31" s="40"/>
      <c r="E31" s="30" t="s">
        <v>131</v>
      </c>
      <c r="F31" s="30" t="s">
        <v>31</v>
      </c>
      <c r="G31" s="30"/>
      <c r="H31" s="30"/>
      <c r="I31" s="35" t="s">
        <v>184</v>
      </c>
      <c r="J31" s="24"/>
      <c r="K31" s="27"/>
      <c r="L31" s="24" t="s">
        <v>33</v>
      </c>
      <c r="M31" s="28" t="s">
        <v>50</v>
      </c>
      <c r="N31" s="42">
        <v>43110</v>
      </c>
      <c r="O31" s="42"/>
      <c r="P31" s="42">
        <v>43110</v>
      </c>
      <c r="Q31" s="28">
        <v>43122</v>
      </c>
      <c r="R31" s="28"/>
      <c r="S31" s="28">
        <v>43187</v>
      </c>
      <c r="T31" s="28">
        <v>43242</v>
      </c>
      <c r="U31" s="28" t="s">
        <v>185</v>
      </c>
      <c r="V31" s="28" t="s">
        <v>151</v>
      </c>
      <c r="W31" s="38" t="s">
        <v>37</v>
      </c>
      <c r="X31" s="24" t="s">
        <v>53</v>
      </c>
      <c r="Y31" s="27"/>
      <c r="Z31" s="36">
        <v>43365</v>
      </c>
      <c r="AA31" s="30" t="str">
        <f t="shared" ca="1" si="0"/>
        <v>Venceu</v>
      </c>
      <c r="AB31" s="59" t="s">
        <v>152</v>
      </c>
    </row>
    <row r="32" spans="1:28" ht="36" hidden="1" customHeight="1">
      <c r="A32" s="23">
        <v>31</v>
      </c>
      <c r="B32" s="24" t="s">
        <v>186</v>
      </c>
      <c r="C32" s="25"/>
      <c r="D32" s="40"/>
      <c r="E32" s="30" t="s">
        <v>61</v>
      </c>
      <c r="F32" s="30" t="s">
        <v>31</v>
      </c>
      <c r="G32" s="30"/>
      <c r="H32" s="30"/>
      <c r="I32" s="35" t="s">
        <v>187</v>
      </c>
      <c r="J32" s="24"/>
      <c r="K32" s="27"/>
      <c r="L32" s="24" t="s">
        <v>33</v>
      </c>
      <c r="M32" s="28" t="s">
        <v>50</v>
      </c>
      <c r="N32" s="42">
        <v>43097</v>
      </c>
      <c r="O32" s="42"/>
      <c r="P32" s="42">
        <v>43097</v>
      </c>
      <c r="Q32" s="28">
        <v>43119</v>
      </c>
      <c r="R32" s="28"/>
      <c r="S32" s="28">
        <v>43123</v>
      </c>
      <c r="T32" s="28">
        <v>43168</v>
      </c>
      <c r="U32" s="28" t="s">
        <v>188</v>
      </c>
      <c r="V32" s="28" t="s">
        <v>189</v>
      </c>
      <c r="W32" s="38" t="s">
        <v>37</v>
      </c>
      <c r="X32" s="27" t="s">
        <v>38</v>
      </c>
      <c r="Y32" s="27"/>
      <c r="Z32" s="36"/>
      <c r="AA32" s="30" t="str">
        <f t="shared" ca="1" si="0"/>
        <v>x</v>
      </c>
      <c r="AB32" s="59"/>
    </row>
    <row r="33" spans="1:28" ht="36" hidden="1" customHeight="1">
      <c r="A33" s="23">
        <v>32</v>
      </c>
      <c r="B33" s="24" t="s">
        <v>190</v>
      </c>
      <c r="C33" s="25"/>
      <c r="D33" s="40"/>
      <c r="E33" s="54" t="s">
        <v>191</v>
      </c>
      <c r="F33" s="30" t="s">
        <v>31</v>
      </c>
      <c r="G33" s="30"/>
      <c r="H33" s="30"/>
      <c r="I33" s="35" t="s">
        <v>192</v>
      </c>
      <c r="J33" s="24"/>
      <c r="K33" s="27"/>
      <c r="L33" s="24" t="s">
        <v>33</v>
      </c>
      <c r="M33" s="42" t="s">
        <v>50</v>
      </c>
      <c r="N33" s="42">
        <v>43167</v>
      </c>
      <c r="O33" s="42"/>
      <c r="P33" s="42">
        <v>43167</v>
      </c>
      <c r="Q33" s="28">
        <v>43175</v>
      </c>
      <c r="R33" s="28"/>
      <c r="S33" s="28" t="s">
        <v>193</v>
      </c>
      <c r="T33" s="28">
        <v>43188</v>
      </c>
      <c r="U33" s="28" t="s">
        <v>194</v>
      </c>
      <c r="V33" s="28" t="s">
        <v>195</v>
      </c>
      <c r="W33" s="38" t="s">
        <v>37</v>
      </c>
      <c r="X33" s="24" t="s">
        <v>53</v>
      </c>
      <c r="Y33" s="27"/>
      <c r="Z33" s="36">
        <v>43372</v>
      </c>
      <c r="AA33" s="30" t="str">
        <f t="shared" ca="1" si="0"/>
        <v>Venceu</v>
      </c>
      <c r="AB33" s="59"/>
    </row>
    <row r="34" spans="1:28" ht="36" hidden="1" customHeight="1">
      <c r="A34" s="23">
        <v>33</v>
      </c>
      <c r="B34" s="24" t="s">
        <v>196</v>
      </c>
      <c r="C34" s="25"/>
      <c r="D34" s="40"/>
      <c r="E34" s="30" t="s">
        <v>41</v>
      </c>
      <c r="F34" s="30" t="s">
        <v>42</v>
      </c>
      <c r="G34" s="30"/>
      <c r="H34" s="30"/>
      <c r="I34" s="35" t="s">
        <v>197</v>
      </c>
      <c r="J34" s="24"/>
      <c r="K34" s="27"/>
      <c r="L34" s="24" t="s">
        <v>42</v>
      </c>
      <c r="M34" s="24" t="s">
        <v>50</v>
      </c>
      <c r="N34" s="28">
        <v>2018</v>
      </c>
      <c r="O34" s="28"/>
      <c r="P34" s="28">
        <v>43371</v>
      </c>
      <c r="Q34" s="28">
        <v>43371</v>
      </c>
      <c r="R34" s="28"/>
      <c r="S34" s="28"/>
      <c r="T34" s="28"/>
      <c r="U34" s="24" t="s">
        <v>198</v>
      </c>
      <c r="V34" s="24" t="s">
        <v>199</v>
      </c>
      <c r="W34" s="30" t="s">
        <v>37</v>
      </c>
      <c r="X34" s="24" t="s">
        <v>53</v>
      </c>
      <c r="Y34" s="24"/>
      <c r="Z34" s="36">
        <v>43405</v>
      </c>
      <c r="AA34" s="30" t="str">
        <f t="shared" ca="1" si="0"/>
        <v>Venceu</v>
      </c>
      <c r="AB34" s="59" t="s">
        <v>200</v>
      </c>
    </row>
    <row r="35" spans="1:28" ht="36" hidden="1" customHeight="1">
      <c r="A35" s="23">
        <v>34</v>
      </c>
      <c r="B35" s="24" t="s">
        <v>201</v>
      </c>
      <c r="C35" s="25"/>
      <c r="D35" s="40"/>
      <c r="E35" s="30" t="s">
        <v>202</v>
      </c>
      <c r="F35" s="30" t="s">
        <v>31</v>
      </c>
      <c r="G35" s="30"/>
      <c r="H35" s="30"/>
      <c r="I35" s="35" t="s">
        <v>203</v>
      </c>
      <c r="J35" s="24"/>
      <c r="K35" s="27"/>
      <c r="L35" s="24" t="s">
        <v>31</v>
      </c>
      <c r="M35" s="24" t="s">
        <v>50</v>
      </c>
      <c r="N35" s="28">
        <v>43263</v>
      </c>
      <c r="O35" s="28"/>
      <c r="P35" s="28">
        <v>43265</v>
      </c>
      <c r="Q35" s="28">
        <v>43271</v>
      </c>
      <c r="R35" s="28"/>
      <c r="S35" s="28">
        <v>43279</v>
      </c>
      <c r="T35" s="28">
        <v>43297</v>
      </c>
      <c r="U35" s="24" t="s">
        <v>204</v>
      </c>
      <c r="V35" s="24" t="s">
        <v>205</v>
      </c>
      <c r="W35" s="38" t="s">
        <v>37</v>
      </c>
      <c r="X35" s="24" t="s">
        <v>53</v>
      </c>
      <c r="Y35" s="27"/>
      <c r="Z35" s="36">
        <v>43420</v>
      </c>
      <c r="AA35" s="30" t="str">
        <f t="shared" ca="1" si="0"/>
        <v>Venceu</v>
      </c>
      <c r="AB35" s="59"/>
    </row>
    <row r="36" spans="1:28" ht="36" hidden="1" customHeight="1">
      <c r="A36" s="23">
        <v>35</v>
      </c>
      <c r="B36" s="24" t="s">
        <v>206</v>
      </c>
      <c r="C36" s="25"/>
      <c r="D36" s="40"/>
      <c r="E36" s="30" t="s">
        <v>61</v>
      </c>
      <c r="F36" s="30" t="s">
        <v>42</v>
      </c>
      <c r="G36" s="30"/>
      <c r="H36" s="30"/>
      <c r="I36" s="35" t="s">
        <v>207</v>
      </c>
      <c r="J36" s="24"/>
      <c r="K36" s="24" t="s">
        <v>31</v>
      </c>
      <c r="L36" s="24" t="s">
        <v>42</v>
      </c>
      <c r="M36" s="28" t="s">
        <v>50</v>
      </c>
      <c r="N36" s="42">
        <v>43104</v>
      </c>
      <c r="O36" s="42"/>
      <c r="P36" s="42">
        <v>43104</v>
      </c>
      <c r="Q36" s="28">
        <v>43105</v>
      </c>
      <c r="R36" s="28"/>
      <c r="S36" s="28">
        <v>43123</v>
      </c>
      <c r="T36" s="28">
        <v>43168</v>
      </c>
      <c r="U36" s="28" t="s">
        <v>208</v>
      </c>
      <c r="V36" s="28" t="s">
        <v>209</v>
      </c>
      <c r="W36" s="38" t="s">
        <v>37</v>
      </c>
      <c r="X36" s="24" t="s">
        <v>53</v>
      </c>
      <c r="Y36" s="27"/>
      <c r="Z36" s="54">
        <v>43434</v>
      </c>
      <c r="AA36" s="30" t="str">
        <f t="shared" ca="1" si="0"/>
        <v>Venceu</v>
      </c>
      <c r="AB36" s="59" t="s">
        <v>210</v>
      </c>
    </row>
    <row r="37" spans="1:28" ht="36" hidden="1" customHeight="1">
      <c r="A37" s="23">
        <v>36</v>
      </c>
      <c r="B37" s="24" t="s">
        <v>211</v>
      </c>
      <c r="C37" s="25"/>
      <c r="D37" s="40"/>
      <c r="E37" s="30" t="s">
        <v>131</v>
      </c>
      <c r="F37" s="30" t="s">
        <v>42</v>
      </c>
      <c r="G37" s="30"/>
      <c r="H37" s="30"/>
      <c r="I37" s="35" t="s">
        <v>212</v>
      </c>
      <c r="J37" s="24"/>
      <c r="K37" s="27"/>
      <c r="L37" s="24" t="s">
        <v>42</v>
      </c>
      <c r="M37" s="24" t="s">
        <v>50</v>
      </c>
      <c r="N37" s="28">
        <v>43378</v>
      </c>
      <c r="O37" s="28"/>
      <c r="P37" s="28">
        <v>43378</v>
      </c>
      <c r="Q37" s="28">
        <v>43378</v>
      </c>
      <c r="R37" s="28"/>
      <c r="S37" s="28">
        <v>43378</v>
      </c>
      <c r="T37" s="28">
        <v>43404</v>
      </c>
      <c r="U37" s="24" t="s">
        <v>198</v>
      </c>
      <c r="V37" s="24" t="s">
        <v>213</v>
      </c>
      <c r="W37" s="30" t="s">
        <v>37</v>
      </c>
      <c r="X37" s="24" t="s">
        <v>53</v>
      </c>
      <c r="Y37" s="24"/>
      <c r="Z37" s="36">
        <v>43435</v>
      </c>
      <c r="AA37" s="30" t="str">
        <f t="shared" ca="1" si="0"/>
        <v>Venceu</v>
      </c>
      <c r="AB37" s="59"/>
    </row>
    <row r="38" spans="1:28" ht="36" hidden="1" customHeight="1">
      <c r="A38" s="23">
        <v>37</v>
      </c>
      <c r="B38" s="24" t="s">
        <v>214</v>
      </c>
      <c r="C38" s="25"/>
      <c r="D38" s="40"/>
      <c r="E38" s="30" t="s">
        <v>131</v>
      </c>
      <c r="F38" s="30" t="s">
        <v>42</v>
      </c>
      <c r="G38" s="30"/>
      <c r="H38" s="30"/>
      <c r="I38" s="35" t="s">
        <v>215</v>
      </c>
      <c r="J38" s="24"/>
      <c r="K38" s="27"/>
      <c r="L38" s="24" t="s">
        <v>42</v>
      </c>
      <c r="M38" s="24" t="s">
        <v>50</v>
      </c>
      <c r="N38" s="28">
        <v>43378</v>
      </c>
      <c r="O38" s="28"/>
      <c r="P38" s="28">
        <v>43378</v>
      </c>
      <c r="Q38" s="28">
        <v>43378</v>
      </c>
      <c r="R38" s="28"/>
      <c r="S38" s="28">
        <v>43378</v>
      </c>
      <c r="T38" s="28">
        <v>43405</v>
      </c>
      <c r="U38" s="24" t="s">
        <v>198</v>
      </c>
      <c r="V38" s="24" t="s">
        <v>216</v>
      </c>
      <c r="W38" s="30" t="s">
        <v>37</v>
      </c>
      <c r="X38" s="24" t="s">
        <v>38</v>
      </c>
      <c r="Y38" s="24"/>
      <c r="Z38" s="36">
        <v>43435</v>
      </c>
      <c r="AA38" s="30" t="str">
        <f t="shared" ca="1" si="0"/>
        <v>Venceu</v>
      </c>
      <c r="AB38" s="59"/>
    </row>
    <row r="39" spans="1:28" ht="36" hidden="1" customHeight="1">
      <c r="A39" s="23">
        <v>38</v>
      </c>
      <c r="B39" s="24" t="s">
        <v>217</v>
      </c>
      <c r="C39" s="25"/>
      <c r="D39" s="40"/>
      <c r="E39" s="30" t="s">
        <v>218</v>
      </c>
      <c r="F39" s="30" t="s">
        <v>42</v>
      </c>
      <c r="G39" s="30"/>
      <c r="H39" s="30"/>
      <c r="I39" s="35" t="s">
        <v>219</v>
      </c>
      <c r="J39" s="24"/>
      <c r="K39" s="27"/>
      <c r="L39" s="24" t="s">
        <v>42</v>
      </c>
      <c r="M39" s="24" t="s">
        <v>50</v>
      </c>
      <c r="N39" s="28">
        <v>43371</v>
      </c>
      <c r="O39" s="28"/>
      <c r="P39" s="28">
        <v>43371</v>
      </c>
      <c r="Q39" s="28">
        <v>43371</v>
      </c>
      <c r="R39" s="28"/>
      <c r="S39" s="28">
        <v>43371</v>
      </c>
      <c r="T39" s="28">
        <v>43404</v>
      </c>
      <c r="U39" s="24" t="s">
        <v>198</v>
      </c>
      <c r="V39" s="24" t="s">
        <v>220</v>
      </c>
      <c r="W39" s="30" t="s">
        <v>37</v>
      </c>
      <c r="X39" s="24" t="s">
        <v>53</v>
      </c>
      <c r="Y39" s="24"/>
      <c r="Z39" s="36">
        <v>43435</v>
      </c>
      <c r="AA39" s="30" t="str">
        <f t="shared" ca="1" si="0"/>
        <v>Venceu</v>
      </c>
      <c r="AB39" s="59"/>
    </row>
    <row r="40" spans="1:28" ht="36" hidden="1" customHeight="1">
      <c r="A40" s="23">
        <v>39</v>
      </c>
      <c r="B40" s="24" t="s">
        <v>221</v>
      </c>
      <c r="C40" s="25"/>
      <c r="D40" s="40"/>
      <c r="E40" s="30" t="s">
        <v>104</v>
      </c>
      <c r="F40" s="30" t="s">
        <v>31</v>
      </c>
      <c r="G40" s="30"/>
      <c r="H40" s="30"/>
      <c r="I40" s="35" t="s">
        <v>222</v>
      </c>
      <c r="J40" s="24"/>
      <c r="K40" s="27"/>
      <c r="L40" s="24" t="s">
        <v>31</v>
      </c>
      <c r="M40" s="24" t="s">
        <v>44</v>
      </c>
      <c r="N40" s="28">
        <v>43119</v>
      </c>
      <c r="O40" s="28"/>
      <c r="P40" s="28">
        <v>43119</v>
      </c>
      <c r="Q40" s="28">
        <v>43132</v>
      </c>
      <c r="R40" s="28"/>
      <c r="S40" s="28"/>
      <c r="T40" s="28"/>
      <c r="U40" s="28" t="s">
        <v>223</v>
      </c>
      <c r="V40" s="28" t="s">
        <v>224</v>
      </c>
      <c r="W40" s="30" t="s">
        <v>37</v>
      </c>
      <c r="X40" s="24" t="s">
        <v>38</v>
      </c>
      <c r="Y40" s="24"/>
      <c r="Z40" s="36"/>
      <c r="AA40" s="30" t="str">
        <f t="shared" ca="1" si="0"/>
        <v>x</v>
      </c>
      <c r="AB40" s="59"/>
    </row>
    <row r="41" spans="1:28" ht="36" hidden="1" customHeight="1">
      <c r="A41" s="23">
        <v>40</v>
      </c>
      <c r="B41" s="24" t="s">
        <v>225</v>
      </c>
      <c r="C41" s="25"/>
      <c r="D41" s="40"/>
      <c r="E41" s="30" t="s">
        <v>226</v>
      </c>
      <c r="F41" s="30" t="s">
        <v>42</v>
      </c>
      <c r="G41" s="30"/>
      <c r="H41" s="30"/>
      <c r="I41" s="35" t="s">
        <v>227</v>
      </c>
      <c r="J41" s="24"/>
      <c r="K41" s="27"/>
      <c r="L41" s="24" t="s">
        <v>42</v>
      </c>
      <c r="M41" s="24" t="s">
        <v>50</v>
      </c>
      <c r="N41" s="28">
        <v>43370</v>
      </c>
      <c r="O41" s="28"/>
      <c r="P41" s="28">
        <v>43370</v>
      </c>
      <c r="Q41" s="28">
        <v>43370</v>
      </c>
      <c r="R41" s="28"/>
      <c r="S41" s="28">
        <v>43370</v>
      </c>
      <c r="T41" s="28">
        <v>43404</v>
      </c>
      <c r="U41" s="24" t="s">
        <v>198</v>
      </c>
      <c r="V41" s="24" t="s">
        <v>228</v>
      </c>
      <c r="W41" s="30" t="s">
        <v>37</v>
      </c>
      <c r="X41" s="24" t="s">
        <v>53</v>
      </c>
      <c r="Y41" s="24"/>
      <c r="Z41" s="36">
        <v>43435</v>
      </c>
      <c r="AA41" s="30" t="str">
        <f t="shared" ca="1" si="0"/>
        <v>Venceu</v>
      </c>
      <c r="AB41" s="59"/>
    </row>
    <row r="42" spans="1:28" ht="36" hidden="1" customHeight="1">
      <c r="A42" s="23">
        <v>41</v>
      </c>
      <c r="B42" s="24" t="s">
        <v>229</v>
      </c>
      <c r="C42" s="25"/>
      <c r="D42" s="40"/>
      <c r="E42" s="54" t="s">
        <v>191</v>
      </c>
      <c r="F42" s="30" t="s">
        <v>42</v>
      </c>
      <c r="G42" s="30"/>
      <c r="H42" s="30"/>
      <c r="I42" s="35" t="s">
        <v>230</v>
      </c>
      <c r="J42" s="24"/>
      <c r="K42" s="24" t="s">
        <v>31</v>
      </c>
      <c r="L42" s="24" t="s">
        <v>42</v>
      </c>
      <c r="M42" s="28" t="s">
        <v>50</v>
      </c>
      <c r="N42" s="42">
        <v>42167</v>
      </c>
      <c r="O42" s="42"/>
      <c r="P42" s="42">
        <v>42787</v>
      </c>
      <c r="Q42" s="28">
        <v>43157</v>
      </c>
      <c r="R42" s="28"/>
      <c r="S42" s="28">
        <v>43161</v>
      </c>
      <c r="T42" s="28">
        <v>43168</v>
      </c>
      <c r="U42" s="28" t="s">
        <v>231</v>
      </c>
      <c r="V42" s="28" t="s">
        <v>232</v>
      </c>
      <c r="W42" s="38" t="s">
        <v>37</v>
      </c>
      <c r="X42" s="60" t="s">
        <v>38</v>
      </c>
      <c r="Y42" s="27"/>
      <c r="Z42" s="36"/>
      <c r="AA42" s="30" t="str">
        <f t="shared" ca="1" si="0"/>
        <v>x</v>
      </c>
      <c r="AB42" s="59"/>
    </row>
    <row r="43" spans="1:28" ht="36" hidden="1" customHeight="1">
      <c r="A43" s="23">
        <v>42</v>
      </c>
      <c r="B43" s="24" t="s">
        <v>233</v>
      </c>
      <c r="C43" s="25"/>
      <c r="D43" s="40"/>
      <c r="E43" s="30" t="s">
        <v>131</v>
      </c>
      <c r="F43" s="30" t="s">
        <v>42</v>
      </c>
      <c r="G43" s="30"/>
      <c r="H43" s="30"/>
      <c r="I43" s="35" t="s">
        <v>234</v>
      </c>
      <c r="J43" s="24"/>
      <c r="K43" s="27"/>
      <c r="L43" s="24" t="s">
        <v>42</v>
      </c>
      <c r="M43" s="24" t="s">
        <v>50</v>
      </c>
      <c r="N43" s="28">
        <v>43378</v>
      </c>
      <c r="O43" s="28"/>
      <c r="P43" s="28">
        <v>43378</v>
      </c>
      <c r="Q43" s="28">
        <v>43378</v>
      </c>
      <c r="R43" s="28"/>
      <c r="S43" s="28">
        <v>43409</v>
      </c>
      <c r="T43" s="28"/>
      <c r="U43" s="24" t="s">
        <v>198</v>
      </c>
      <c r="V43" s="24" t="s">
        <v>235</v>
      </c>
      <c r="W43" s="30" t="s">
        <v>37</v>
      </c>
      <c r="X43" s="24" t="s">
        <v>53</v>
      </c>
      <c r="Y43" s="24"/>
      <c r="Z43" s="36">
        <v>43439</v>
      </c>
      <c r="AA43" s="30" t="str">
        <f t="shared" ca="1" si="0"/>
        <v>Venceu</v>
      </c>
      <c r="AB43" s="59"/>
    </row>
    <row r="44" spans="1:28" ht="36" hidden="1" customHeight="1">
      <c r="A44" s="23">
        <v>43</v>
      </c>
      <c r="B44" s="24" t="s">
        <v>236</v>
      </c>
      <c r="C44" s="25"/>
      <c r="D44" s="40"/>
      <c r="E44" s="30" t="s">
        <v>131</v>
      </c>
      <c r="F44" s="30" t="s">
        <v>31</v>
      </c>
      <c r="G44" s="30"/>
      <c r="H44" s="30"/>
      <c r="I44" s="35" t="s">
        <v>237</v>
      </c>
      <c r="J44" s="24"/>
      <c r="K44" s="27"/>
      <c r="L44" s="24" t="s">
        <v>33</v>
      </c>
      <c r="M44" s="24" t="s">
        <v>44</v>
      </c>
      <c r="N44" s="28">
        <v>43003</v>
      </c>
      <c r="O44" s="28"/>
      <c r="P44" s="28"/>
      <c r="Q44" s="28">
        <v>42978</v>
      </c>
      <c r="R44" s="28"/>
      <c r="S44" s="28">
        <v>42978</v>
      </c>
      <c r="T44" s="28">
        <v>43154</v>
      </c>
      <c r="U44" s="28" t="s">
        <v>238</v>
      </c>
      <c r="V44" s="28" t="s">
        <v>239</v>
      </c>
      <c r="W44" s="38" t="s">
        <v>37</v>
      </c>
      <c r="X44" s="24" t="s">
        <v>38</v>
      </c>
      <c r="Y44" s="27"/>
      <c r="Z44" s="36">
        <v>43466</v>
      </c>
      <c r="AA44" s="30" t="str">
        <f t="shared" ca="1" si="0"/>
        <v>Venceu</v>
      </c>
      <c r="AB44" s="59" t="s">
        <v>240</v>
      </c>
    </row>
    <row r="45" spans="1:28" ht="36" hidden="1" customHeight="1">
      <c r="A45" s="23">
        <v>44</v>
      </c>
      <c r="B45" s="24" t="s">
        <v>241</v>
      </c>
      <c r="C45" s="25"/>
      <c r="D45" s="40"/>
      <c r="E45" s="30" t="s">
        <v>131</v>
      </c>
      <c r="F45" s="30" t="s">
        <v>42</v>
      </c>
      <c r="G45" s="30"/>
      <c r="H45" s="30"/>
      <c r="I45" s="35" t="s">
        <v>242</v>
      </c>
      <c r="J45" s="24"/>
      <c r="K45" s="24" t="s">
        <v>31</v>
      </c>
      <c r="L45" s="24" t="s">
        <v>42</v>
      </c>
      <c r="M45" s="24" t="s">
        <v>44</v>
      </c>
      <c r="N45" s="42">
        <v>42832</v>
      </c>
      <c r="O45" s="42"/>
      <c r="P45" s="42">
        <v>42851</v>
      </c>
      <c r="Q45" s="28">
        <v>42852</v>
      </c>
      <c r="R45" s="28"/>
      <c r="S45" s="28"/>
      <c r="T45" s="28"/>
      <c r="U45" s="28" t="s">
        <v>243</v>
      </c>
      <c r="V45" s="28" t="s">
        <v>244</v>
      </c>
      <c r="W45" s="38" t="s">
        <v>37</v>
      </c>
      <c r="X45" s="24" t="s">
        <v>38</v>
      </c>
      <c r="Y45" s="27"/>
      <c r="Z45" s="36"/>
      <c r="AA45" s="30" t="str">
        <f t="shared" ca="1" si="0"/>
        <v>x</v>
      </c>
      <c r="AB45" s="59" t="s">
        <v>245</v>
      </c>
    </row>
    <row r="46" spans="1:28" ht="36" hidden="1" customHeight="1">
      <c r="A46" s="23">
        <v>45</v>
      </c>
      <c r="B46" s="28" t="s">
        <v>170</v>
      </c>
      <c r="C46" s="25"/>
      <c r="D46" s="40"/>
      <c r="E46" s="54" t="s">
        <v>110</v>
      </c>
      <c r="F46" s="54" t="s">
        <v>42</v>
      </c>
      <c r="G46" s="30"/>
      <c r="H46" s="30"/>
      <c r="I46" s="31" t="s">
        <v>246</v>
      </c>
      <c r="J46" s="28"/>
      <c r="K46" s="24" t="s">
        <v>31</v>
      </c>
      <c r="L46" s="42" t="s">
        <v>42</v>
      </c>
      <c r="M46" s="24" t="s">
        <v>44</v>
      </c>
      <c r="N46" s="42">
        <v>43166</v>
      </c>
      <c r="O46" s="42"/>
      <c r="P46" s="42">
        <v>43167</v>
      </c>
      <c r="Q46" s="28">
        <v>43167</v>
      </c>
      <c r="R46" s="28"/>
      <c r="S46" s="28"/>
      <c r="T46" s="28"/>
      <c r="U46" s="28" t="s">
        <v>247</v>
      </c>
      <c r="V46" s="28"/>
      <c r="W46" s="38" t="s">
        <v>37</v>
      </c>
      <c r="X46" s="24" t="s">
        <v>38</v>
      </c>
      <c r="Y46" s="27"/>
      <c r="Z46" s="36"/>
      <c r="AA46" s="30" t="str">
        <f t="shared" ca="1" si="0"/>
        <v>x</v>
      </c>
      <c r="AB46" s="59" t="s">
        <v>248</v>
      </c>
    </row>
    <row r="47" spans="1:28" ht="36" hidden="1" customHeight="1">
      <c r="A47" s="23">
        <v>46</v>
      </c>
      <c r="B47" s="24" t="s">
        <v>249</v>
      </c>
      <c r="C47" s="25"/>
      <c r="D47" s="40"/>
      <c r="E47" s="36" t="s">
        <v>250</v>
      </c>
      <c r="F47" s="30" t="s">
        <v>31</v>
      </c>
      <c r="G47" s="30"/>
      <c r="H47" s="30"/>
      <c r="I47" s="35" t="s">
        <v>251</v>
      </c>
      <c r="J47" s="24"/>
      <c r="K47" s="27"/>
      <c r="L47" s="24" t="s">
        <v>33</v>
      </c>
      <c r="M47" s="24" t="s">
        <v>50</v>
      </c>
      <c r="N47" s="28">
        <v>43272</v>
      </c>
      <c r="O47" s="28"/>
      <c r="P47" s="28">
        <v>43273</v>
      </c>
      <c r="Q47" s="28">
        <v>43290</v>
      </c>
      <c r="R47" s="28"/>
      <c r="S47" s="28">
        <v>43290</v>
      </c>
      <c r="T47" s="28">
        <v>43290</v>
      </c>
      <c r="U47" s="24" t="s">
        <v>252</v>
      </c>
      <c r="V47" s="24" t="s">
        <v>253</v>
      </c>
      <c r="W47" s="38" t="s">
        <v>37</v>
      </c>
      <c r="X47" s="24" t="s">
        <v>53</v>
      </c>
      <c r="Y47" s="27"/>
      <c r="Z47" s="36">
        <v>43443</v>
      </c>
      <c r="AA47" s="30" t="s">
        <v>38</v>
      </c>
      <c r="AB47" s="59"/>
    </row>
    <row r="48" spans="1:28" ht="36" hidden="1" customHeight="1">
      <c r="A48" s="23">
        <v>47</v>
      </c>
      <c r="B48" s="24" t="s">
        <v>254</v>
      </c>
      <c r="C48" s="25"/>
      <c r="D48" s="40"/>
      <c r="E48" s="30" t="s">
        <v>255</v>
      </c>
      <c r="F48" s="30" t="s">
        <v>31</v>
      </c>
      <c r="G48" s="30"/>
      <c r="H48" s="30"/>
      <c r="I48" s="35" t="s">
        <v>256</v>
      </c>
      <c r="J48" s="24"/>
      <c r="K48" s="27"/>
      <c r="L48" s="24" t="s">
        <v>33</v>
      </c>
      <c r="M48" s="24" t="s">
        <v>50</v>
      </c>
      <c r="N48" s="28">
        <v>43272</v>
      </c>
      <c r="O48" s="28"/>
      <c r="P48" s="28">
        <v>43276</v>
      </c>
      <c r="Q48" s="28">
        <v>43294</v>
      </c>
      <c r="R48" s="28"/>
      <c r="S48" s="28">
        <v>43294</v>
      </c>
      <c r="T48" s="28">
        <v>43299</v>
      </c>
      <c r="U48" s="24" t="s">
        <v>257</v>
      </c>
      <c r="V48" s="24" t="s">
        <v>258</v>
      </c>
      <c r="W48" s="38" t="s">
        <v>37</v>
      </c>
      <c r="X48" s="24" t="s">
        <v>53</v>
      </c>
      <c r="Y48" s="27"/>
      <c r="Z48" s="36">
        <v>43452</v>
      </c>
      <c r="AA48" s="30" t="str">
        <f t="shared" ca="1" si="0"/>
        <v>Venceu</v>
      </c>
      <c r="AB48" s="59"/>
    </row>
    <row r="49" spans="1:28" ht="36" hidden="1" customHeight="1">
      <c r="A49" s="23">
        <v>48</v>
      </c>
      <c r="B49" s="24" t="s">
        <v>259</v>
      </c>
      <c r="C49" s="25"/>
      <c r="D49" s="40"/>
      <c r="E49" s="30" t="s">
        <v>226</v>
      </c>
      <c r="F49" s="30" t="s">
        <v>42</v>
      </c>
      <c r="G49" s="30"/>
      <c r="H49" s="30"/>
      <c r="I49" s="35" t="s">
        <v>260</v>
      </c>
      <c r="J49" s="24"/>
      <c r="K49" s="27"/>
      <c r="L49" s="24" t="s">
        <v>42</v>
      </c>
      <c r="M49" s="24" t="s">
        <v>50</v>
      </c>
      <c r="N49" s="28">
        <v>43371</v>
      </c>
      <c r="O49" s="28"/>
      <c r="P49" s="28">
        <v>43371</v>
      </c>
      <c r="Q49" s="28">
        <v>43371</v>
      </c>
      <c r="R49" s="28"/>
      <c r="S49" s="28">
        <v>43371</v>
      </c>
      <c r="T49" s="28">
        <v>43405</v>
      </c>
      <c r="U49" s="24" t="s">
        <v>198</v>
      </c>
      <c r="V49" s="24" t="s">
        <v>261</v>
      </c>
      <c r="W49" s="30" t="s">
        <v>37</v>
      </c>
      <c r="X49" s="24" t="s">
        <v>53</v>
      </c>
      <c r="Y49" s="24"/>
      <c r="Z49" s="36">
        <v>43467</v>
      </c>
      <c r="AA49" s="30" t="str">
        <f t="shared" ca="1" si="0"/>
        <v>Venceu</v>
      </c>
      <c r="AB49" s="59"/>
    </row>
    <row r="50" spans="1:28" ht="36" hidden="1" customHeight="1">
      <c r="A50" s="23">
        <v>49</v>
      </c>
      <c r="B50" s="24" t="s">
        <v>262</v>
      </c>
      <c r="C50" s="25"/>
      <c r="D50" s="40"/>
      <c r="E50" s="30" t="s">
        <v>131</v>
      </c>
      <c r="F50" s="30" t="s">
        <v>42</v>
      </c>
      <c r="G50" s="30"/>
      <c r="H50" s="30"/>
      <c r="I50" s="35" t="s">
        <v>263</v>
      </c>
      <c r="J50" s="24"/>
      <c r="K50" s="24" t="s">
        <v>31</v>
      </c>
      <c r="L50" s="24" t="s">
        <v>42</v>
      </c>
      <c r="M50" s="24" t="s">
        <v>50</v>
      </c>
      <c r="N50" s="28">
        <v>43399</v>
      </c>
      <c r="O50" s="28"/>
      <c r="P50" s="28">
        <v>43402</v>
      </c>
      <c r="Q50" s="28">
        <v>43403</v>
      </c>
      <c r="R50" s="28"/>
      <c r="S50" s="28" t="s">
        <v>264</v>
      </c>
      <c r="T50" s="28" t="s">
        <v>265</v>
      </c>
      <c r="U50" s="24" t="s">
        <v>266</v>
      </c>
      <c r="V50" s="24" t="s">
        <v>267</v>
      </c>
      <c r="W50" s="30" t="s">
        <v>37</v>
      </c>
      <c r="X50" s="24" t="s">
        <v>38</v>
      </c>
      <c r="Y50" s="24"/>
      <c r="Z50" s="36">
        <v>43485</v>
      </c>
      <c r="AA50" s="30" t="str">
        <f t="shared" ca="1" si="0"/>
        <v>Venceu</v>
      </c>
      <c r="AB50" s="59"/>
    </row>
    <row r="51" spans="1:28" ht="36" hidden="1" customHeight="1">
      <c r="A51" s="23">
        <v>50</v>
      </c>
      <c r="B51" s="28" t="s">
        <v>268</v>
      </c>
      <c r="C51" s="25"/>
      <c r="D51" s="40"/>
      <c r="E51" s="36" t="s">
        <v>202</v>
      </c>
      <c r="F51" s="36" t="s">
        <v>31</v>
      </c>
      <c r="G51" s="30"/>
      <c r="H51" s="30"/>
      <c r="I51" s="31" t="s">
        <v>269</v>
      </c>
      <c r="J51" s="28"/>
      <c r="K51" s="27"/>
      <c r="L51" s="28" t="s">
        <v>31</v>
      </c>
      <c r="M51" s="28" t="s">
        <v>44</v>
      </c>
      <c r="N51" s="28">
        <v>43186</v>
      </c>
      <c r="O51" s="28"/>
      <c r="P51" s="28">
        <v>43187</v>
      </c>
      <c r="Q51" s="28">
        <v>43223</v>
      </c>
      <c r="R51" s="28"/>
      <c r="S51" s="28"/>
      <c r="T51" s="28">
        <v>43242</v>
      </c>
      <c r="U51" s="28" t="s">
        <v>270</v>
      </c>
      <c r="V51" s="28" t="s">
        <v>271</v>
      </c>
      <c r="W51" s="38" t="s">
        <v>37</v>
      </c>
      <c r="X51" s="24" t="s">
        <v>38</v>
      </c>
      <c r="Y51" s="27"/>
      <c r="Z51" s="36"/>
      <c r="AA51" s="30" t="str">
        <f t="shared" ca="1" si="0"/>
        <v>x</v>
      </c>
      <c r="AB51" s="59"/>
    </row>
    <row r="52" spans="1:28" ht="36" hidden="1" customHeight="1">
      <c r="A52" s="23">
        <v>51</v>
      </c>
      <c r="B52" s="28" t="s">
        <v>170</v>
      </c>
      <c r="C52" s="25"/>
      <c r="D52" s="40"/>
      <c r="E52" s="36" t="s">
        <v>110</v>
      </c>
      <c r="F52" s="36" t="s">
        <v>272</v>
      </c>
      <c r="G52" s="30"/>
      <c r="H52" s="30"/>
      <c r="I52" s="31" t="s">
        <v>246</v>
      </c>
      <c r="J52" s="28"/>
      <c r="K52" s="24" t="s">
        <v>31</v>
      </c>
      <c r="L52" s="28" t="s">
        <v>42</v>
      </c>
      <c r="M52" s="28" t="s">
        <v>44</v>
      </c>
      <c r="N52" s="28">
        <v>43201</v>
      </c>
      <c r="O52" s="28"/>
      <c r="P52" s="28">
        <v>43222</v>
      </c>
      <c r="Q52" s="28">
        <v>43224</v>
      </c>
      <c r="R52" s="28"/>
      <c r="S52" s="28"/>
      <c r="T52" s="28"/>
      <c r="U52" s="24" t="s">
        <v>273</v>
      </c>
      <c r="V52" s="28"/>
      <c r="W52" s="36" t="s">
        <v>37</v>
      </c>
      <c r="X52" s="24" t="s">
        <v>38</v>
      </c>
      <c r="Y52" s="28"/>
      <c r="Z52" s="36"/>
      <c r="AA52" s="30" t="str">
        <f t="shared" ca="1" si="0"/>
        <v>x</v>
      </c>
      <c r="AB52" s="59" t="s">
        <v>248</v>
      </c>
    </row>
    <row r="53" spans="1:28" ht="36" hidden="1" customHeight="1">
      <c r="A53" s="23">
        <v>52</v>
      </c>
      <c r="B53" s="24" t="s">
        <v>274</v>
      </c>
      <c r="C53" s="25"/>
      <c r="D53" s="40"/>
      <c r="E53" s="36" t="s">
        <v>275</v>
      </c>
      <c r="F53" s="30" t="s">
        <v>31</v>
      </c>
      <c r="G53" s="30"/>
      <c r="H53" s="30"/>
      <c r="I53" s="35" t="s">
        <v>276</v>
      </c>
      <c r="J53" s="24"/>
      <c r="K53" s="27"/>
      <c r="L53" s="24" t="s">
        <v>33</v>
      </c>
      <c r="M53" s="24" t="s">
        <v>50</v>
      </c>
      <c r="N53" s="28">
        <v>43224</v>
      </c>
      <c r="O53" s="28"/>
      <c r="P53" s="28">
        <v>43224</v>
      </c>
      <c r="Q53" s="28">
        <v>43230</v>
      </c>
      <c r="R53" s="28"/>
      <c r="S53" s="28">
        <v>43243</v>
      </c>
      <c r="T53" s="28">
        <v>43250</v>
      </c>
      <c r="U53" s="24" t="s">
        <v>277</v>
      </c>
      <c r="V53" s="24" t="s">
        <v>278</v>
      </c>
      <c r="W53" s="36" t="s">
        <v>37</v>
      </c>
      <c r="X53" s="24" t="s">
        <v>38</v>
      </c>
      <c r="Y53" s="28"/>
      <c r="Z53" s="36">
        <v>43434</v>
      </c>
      <c r="AA53" s="30" t="str">
        <f t="shared" ca="1" si="0"/>
        <v>Venceu</v>
      </c>
      <c r="AB53" s="59"/>
    </row>
    <row r="54" spans="1:28" ht="36" hidden="1" customHeight="1">
      <c r="A54" s="23">
        <v>53</v>
      </c>
      <c r="B54" s="28" t="s">
        <v>279</v>
      </c>
      <c r="C54" s="25"/>
      <c r="D54" s="40"/>
      <c r="E54" s="54" t="s">
        <v>280</v>
      </c>
      <c r="F54" s="30" t="s">
        <v>31</v>
      </c>
      <c r="G54" s="30"/>
      <c r="H54" s="30"/>
      <c r="I54" s="35" t="s">
        <v>281</v>
      </c>
      <c r="J54" s="24"/>
      <c r="K54" s="27"/>
      <c r="L54" s="24" t="s">
        <v>33</v>
      </c>
      <c r="M54" s="42" t="s">
        <v>44</v>
      </c>
      <c r="N54" s="42">
        <v>43110</v>
      </c>
      <c r="O54" s="42"/>
      <c r="P54" s="42">
        <v>43110</v>
      </c>
      <c r="Q54" s="28">
        <v>42761</v>
      </c>
      <c r="R54" s="28"/>
      <c r="S54" s="28"/>
      <c r="T54" s="28">
        <v>43168</v>
      </c>
      <c r="U54" s="28" t="s">
        <v>282</v>
      </c>
      <c r="V54" s="28" t="s">
        <v>283</v>
      </c>
      <c r="W54" s="30" t="s">
        <v>37</v>
      </c>
      <c r="X54" s="24" t="s">
        <v>53</v>
      </c>
      <c r="Y54" s="24"/>
      <c r="Z54" s="36">
        <v>43498</v>
      </c>
      <c r="AA54" s="30" t="str">
        <f t="shared" ca="1" si="0"/>
        <v>Venceu</v>
      </c>
      <c r="AB54" s="59" t="s">
        <v>284</v>
      </c>
    </row>
    <row r="55" spans="1:28" ht="36" hidden="1" customHeight="1">
      <c r="A55" s="23">
        <v>54</v>
      </c>
      <c r="B55" s="24" t="s">
        <v>285</v>
      </c>
      <c r="C55" s="25"/>
      <c r="D55" s="40"/>
      <c r="E55" s="30" t="s">
        <v>89</v>
      </c>
      <c r="F55" s="30"/>
      <c r="G55" s="30"/>
      <c r="H55" s="30"/>
      <c r="I55" s="35" t="s">
        <v>286</v>
      </c>
      <c r="J55" s="24"/>
      <c r="K55" s="24" t="s">
        <v>31</v>
      </c>
      <c r="L55" s="24"/>
      <c r="M55" s="24" t="s">
        <v>44</v>
      </c>
      <c r="N55" s="28">
        <v>43474</v>
      </c>
      <c r="O55" s="28"/>
      <c r="P55" s="28">
        <v>43474</v>
      </c>
      <c r="Q55" s="28">
        <v>43474</v>
      </c>
      <c r="R55" s="28"/>
      <c r="S55" s="28">
        <v>43474</v>
      </c>
      <c r="T55" s="28">
        <v>43480</v>
      </c>
      <c r="U55" s="24" t="s">
        <v>287</v>
      </c>
      <c r="V55" s="24" t="s">
        <v>288</v>
      </c>
      <c r="W55" s="30" t="s">
        <v>37</v>
      </c>
      <c r="X55" s="24" t="s">
        <v>53</v>
      </c>
      <c r="Y55" s="24"/>
      <c r="Z55" s="36">
        <v>43511</v>
      </c>
      <c r="AA55" s="30" t="str">
        <f t="shared" ca="1" si="0"/>
        <v>Venceu</v>
      </c>
      <c r="AB55" s="59"/>
    </row>
    <row r="56" spans="1:28" ht="36" hidden="1" customHeight="1">
      <c r="A56" s="23">
        <v>55</v>
      </c>
      <c r="B56" s="24" t="s">
        <v>289</v>
      </c>
      <c r="C56" s="25"/>
      <c r="D56" s="40"/>
      <c r="E56" s="30" t="s">
        <v>202</v>
      </c>
      <c r="F56" s="36" t="s">
        <v>31</v>
      </c>
      <c r="G56" s="30"/>
      <c r="H56" s="30"/>
      <c r="I56" s="35" t="s">
        <v>290</v>
      </c>
      <c r="J56" s="24"/>
      <c r="K56" s="27"/>
      <c r="L56" s="24" t="s">
        <v>31</v>
      </c>
      <c r="M56" s="24" t="s">
        <v>44</v>
      </c>
      <c r="N56" s="28">
        <v>43047</v>
      </c>
      <c r="O56" s="28"/>
      <c r="P56" s="28">
        <v>43047</v>
      </c>
      <c r="Q56" s="28">
        <v>43066</v>
      </c>
      <c r="R56" s="28"/>
      <c r="S56" s="28">
        <v>43066</v>
      </c>
      <c r="T56" s="28">
        <v>43154</v>
      </c>
      <c r="U56" s="24" t="s">
        <v>291</v>
      </c>
      <c r="V56" s="24" t="s">
        <v>292</v>
      </c>
      <c r="W56" s="38" t="s">
        <v>37</v>
      </c>
      <c r="X56" s="24" t="s">
        <v>53</v>
      </c>
      <c r="Y56" s="27"/>
      <c r="Z56" s="36">
        <v>43534</v>
      </c>
      <c r="AA56" s="30" t="str">
        <f t="shared" ca="1" si="0"/>
        <v>Venceu</v>
      </c>
      <c r="AB56" s="59" t="s">
        <v>293</v>
      </c>
    </row>
    <row r="57" spans="1:28" ht="36" hidden="1" customHeight="1">
      <c r="A57" s="23">
        <v>56</v>
      </c>
      <c r="B57" s="24" t="s">
        <v>229</v>
      </c>
      <c r="C57" s="25"/>
      <c r="D57" s="40"/>
      <c r="E57" s="30" t="s">
        <v>191</v>
      </c>
      <c r="F57" s="30" t="s">
        <v>31</v>
      </c>
      <c r="G57" s="30"/>
      <c r="H57" s="30"/>
      <c r="I57" s="35" t="s">
        <v>294</v>
      </c>
      <c r="J57" s="24"/>
      <c r="K57" s="24" t="s">
        <v>31</v>
      </c>
      <c r="L57" s="24" t="s">
        <v>33</v>
      </c>
      <c r="M57" s="24" t="s">
        <v>50</v>
      </c>
      <c r="N57" s="28">
        <v>43238</v>
      </c>
      <c r="O57" s="28"/>
      <c r="P57" s="28">
        <v>43244</v>
      </c>
      <c r="Q57" s="28">
        <v>43244</v>
      </c>
      <c r="R57" s="28"/>
      <c r="S57" s="28">
        <v>43280</v>
      </c>
      <c r="T57" s="28">
        <v>43286</v>
      </c>
      <c r="U57" s="24" t="s">
        <v>295</v>
      </c>
      <c r="V57" s="24"/>
      <c r="W57" s="30" t="s">
        <v>37</v>
      </c>
      <c r="X57" s="60" t="s">
        <v>38</v>
      </c>
      <c r="Y57" s="24"/>
      <c r="Z57" s="36"/>
      <c r="AA57" s="30" t="str">
        <f t="shared" ca="1" si="0"/>
        <v>x</v>
      </c>
      <c r="AB57" s="59"/>
    </row>
    <row r="58" spans="1:28" ht="36" hidden="1" customHeight="1">
      <c r="A58" s="23">
        <v>57</v>
      </c>
      <c r="B58" s="24" t="s">
        <v>296</v>
      </c>
      <c r="C58" s="25"/>
      <c r="D58" s="40"/>
      <c r="E58" s="30" t="s">
        <v>48</v>
      </c>
      <c r="F58" s="30" t="s">
        <v>31</v>
      </c>
      <c r="G58" s="30"/>
      <c r="H58" s="30"/>
      <c r="I58" s="35" t="s">
        <v>297</v>
      </c>
      <c r="J58" s="24"/>
      <c r="K58" s="27"/>
      <c r="L58" s="60"/>
      <c r="M58" s="24" t="s">
        <v>44</v>
      </c>
      <c r="N58" s="28">
        <v>43245</v>
      </c>
      <c r="O58" s="28"/>
      <c r="P58" s="28">
        <v>43245</v>
      </c>
      <c r="Q58" s="28">
        <v>43249</v>
      </c>
      <c r="R58" s="28"/>
      <c r="S58" s="28"/>
      <c r="T58" s="28">
        <v>43252</v>
      </c>
      <c r="U58" s="24" t="s">
        <v>298</v>
      </c>
      <c r="V58" s="24" t="s">
        <v>299</v>
      </c>
      <c r="W58" s="30" t="s">
        <v>37</v>
      </c>
      <c r="X58" s="24" t="s">
        <v>38</v>
      </c>
      <c r="Y58" s="24"/>
      <c r="Z58" s="36">
        <v>43374</v>
      </c>
      <c r="AA58" s="30" t="str">
        <f t="shared" ca="1" si="0"/>
        <v>Venceu</v>
      </c>
      <c r="AB58" s="59" t="s">
        <v>300</v>
      </c>
    </row>
    <row r="59" spans="1:28" ht="36" hidden="1" customHeight="1">
      <c r="A59" s="23">
        <v>58</v>
      </c>
      <c r="B59" s="24" t="s">
        <v>296</v>
      </c>
      <c r="C59" s="25"/>
      <c r="D59" s="40"/>
      <c r="E59" s="34" t="s">
        <v>48</v>
      </c>
      <c r="F59" s="34" t="s">
        <v>31</v>
      </c>
      <c r="G59" s="30"/>
      <c r="H59" s="30"/>
      <c r="I59" s="35" t="s">
        <v>301</v>
      </c>
      <c r="J59" s="24"/>
      <c r="K59" s="24" t="s">
        <v>31</v>
      </c>
      <c r="L59" s="25" t="s">
        <v>33</v>
      </c>
      <c r="M59" s="25" t="s">
        <v>44</v>
      </c>
      <c r="N59" s="28">
        <v>43469</v>
      </c>
      <c r="O59" s="28"/>
      <c r="P59" s="28">
        <v>43469</v>
      </c>
      <c r="Q59" s="28">
        <v>43111</v>
      </c>
      <c r="R59" s="28"/>
      <c r="S59" s="28">
        <v>43111</v>
      </c>
      <c r="T59" s="28">
        <v>43480</v>
      </c>
      <c r="U59" s="24" t="s">
        <v>302</v>
      </c>
      <c r="V59" s="24" t="s">
        <v>303</v>
      </c>
      <c r="W59" s="30" t="s">
        <v>37</v>
      </c>
      <c r="X59" s="24" t="s">
        <v>53</v>
      </c>
      <c r="Y59" s="24"/>
      <c r="Z59" s="54">
        <v>43539</v>
      </c>
      <c r="AA59" s="30" t="str">
        <f t="shared" ca="1" si="0"/>
        <v>Venceu</v>
      </c>
      <c r="AB59" s="59"/>
    </row>
    <row r="60" spans="1:28" ht="36" hidden="1" customHeight="1">
      <c r="A60" s="23">
        <v>59</v>
      </c>
      <c r="B60" s="24" t="s">
        <v>304</v>
      </c>
      <c r="C60" s="25"/>
      <c r="D60" s="40"/>
      <c r="E60" s="30" t="s">
        <v>89</v>
      </c>
      <c r="F60" s="30" t="s">
        <v>31</v>
      </c>
      <c r="G60" s="30"/>
      <c r="H60" s="30"/>
      <c r="I60" s="35" t="s">
        <v>305</v>
      </c>
      <c r="J60" s="24"/>
      <c r="K60" s="27"/>
      <c r="L60" s="24" t="s">
        <v>33</v>
      </c>
      <c r="M60" s="24" t="s">
        <v>50</v>
      </c>
      <c r="N60" s="28">
        <v>43249</v>
      </c>
      <c r="O60" s="28"/>
      <c r="P60" s="28">
        <v>43252</v>
      </c>
      <c r="Q60" s="28">
        <v>43258</v>
      </c>
      <c r="R60" s="28"/>
      <c r="S60" s="28">
        <v>43263</v>
      </c>
      <c r="T60" s="28">
        <v>43264</v>
      </c>
      <c r="U60" s="24" t="s">
        <v>306</v>
      </c>
      <c r="V60" s="24" t="s">
        <v>307</v>
      </c>
      <c r="W60" s="30" t="s">
        <v>37</v>
      </c>
      <c r="X60" s="60" t="s">
        <v>38</v>
      </c>
      <c r="Y60" s="24"/>
      <c r="Z60" s="36"/>
      <c r="AA60" s="30" t="str">
        <f t="shared" ca="1" si="0"/>
        <v>x</v>
      </c>
      <c r="AB60" s="59"/>
    </row>
    <row r="61" spans="1:28" ht="36" hidden="1" customHeight="1">
      <c r="A61" s="23">
        <v>60</v>
      </c>
      <c r="B61" s="28" t="s">
        <v>88</v>
      </c>
      <c r="C61" s="25"/>
      <c r="D61" s="40"/>
      <c r="E61" s="36" t="s">
        <v>89</v>
      </c>
      <c r="F61" s="30" t="s">
        <v>31</v>
      </c>
      <c r="G61" s="30"/>
      <c r="H61" s="30"/>
      <c r="I61" s="26" t="s">
        <v>90</v>
      </c>
      <c r="J61" s="27"/>
      <c r="K61" s="24" t="s">
        <v>31</v>
      </c>
      <c r="L61" s="28" t="s">
        <v>42</v>
      </c>
      <c r="M61" s="28" t="s">
        <v>44</v>
      </c>
      <c r="N61" s="28">
        <v>43259</v>
      </c>
      <c r="O61" s="28"/>
      <c r="P61" s="28">
        <v>43259</v>
      </c>
      <c r="Q61" s="28">
        <v>43262</v>
      </c>
      <c r="R61" s="28"/>
      <c r="S61" s="28"/>
      <c r="T61" s="28">
        <v>43264</v>
      </c>
      <c r="U61" s="24" t="s">
        <v>308</v>
      </c>
      <c r="V61" s="24" t="s">
        <v>309</v>
      </c>
      <c r="W61" s="38" t="s">
        <v>37</v>
      </c>
      <c r="X61" s="24" t="s">
        <v>38</v>
      </c>
      <c r="Y61" s="27"/>
      <c r="Z61" s="36">
        <v>43325</v>
      </c>
      <c r="AA61" s="30" t="str">
        <f t="shared" ca="1" si="0"/>
        <v>Venceu</v>
      </c>
      <c r="AB61" s="59" t="s">
        <v>310</v>
      </c>
    </row>
    <row r="62" spans="1:28" ht="36" hidden="1" customHeight="1">
      <c r="A62" s="23">
        <v>61</v>
      </c>
      <c r="B62" s="24" t="s">
        <v>221</v>
      </c>
      <c r="C62" s="25"/>
      <c r="D62" s="40"/>
      <c r="E62" s="30" t="s">
        <v>104</v>
      </c>
      <c r="F62" s="30"/>
      <c r="G62" s="30"/>
      <c r="H62" s="30"/>
      <c r="I62" s="35" t="s">
        <v>222</v>
      </c>
      <c r="J62" s="24"/>
      <c r="K62" s="24" t="s">
        <v>31</v>
      </c>
      <c r="L62" s="24"/>
      <c r="M62" s="24" t="s">
        <v>44</v>
      </c>
      <c r="N62" s="28">
        <v>43474</v>
      </c>
      <c r="O62" s="28"/>
      <c r="P62" s="28">
        <v>43474</v>
      </c>
      <c r="Q62" s="28">
        <v>43474</v>
      </c>
      <c r="R62" s="28"/>
      <c r="S62" s="28">
        <v>43474</v>
      </c>
      <c r="T62" s="28">
        <v>43480</v>
      </c>
      <c r="U62" s="28" t="s">
        <v>311</v>
      </c>
      <c r="V62" s="24"/>
      <c r="W62" s="30" t="s">
        <v>37</v>
      </c>
      <c r="X62" s="24" t="s">
        <v>53</v>
      </c>
      <c r="Y62" s="24"/>
      <c r="Z62" s="36">
        <v>43539</v>
      </c>
      <c r="AA62" s="30" t="str">
        <f t="shared" ca="1" si="0"/>
        <v>Venceu</v>
      </c>
      <c r="AB62" s="59"/>
    </row>
    <row r="63" spans="1:28" ht="36" hidden="1" customHeight="1">
      <c r="A63" s="23">
        <v>62</v>
      </c>
      <c r="B63" s="28" t="s">
        <v>312</v>
      </c>
      <c r="C63" s="25"/>
      <c r="D63" s="40"/>
      <c r="E63" s="36" t="s">
        <v>84</v>
      </c>
      <c r="F63" s="30" t="s">
        <v>160</v>
      </c>
      <c r="G63" s="30"/>
      <c r="H63" s="30"/>
      <c r="I63" s="31" t="s">
        <v>313</v>
      </c>
      <c r="J63" s="28"/>
      <c r="K63" s="27"/>
      <c r="L63" s="24" t="s">
        <v>33</v>
      </c>
      <c r="M63" s="28" t="s">
        <v>44</v>
      </c>
      <c r="N63" s="28">
        <v>43270</v>
      </c>
      <c r="O63" s="28"/>
      <c r="P63" s="28">
        <v>43270</v>
      </c>
      <c r="Q63" s="28">
        <v>43273</v>
      </c>
      <c r="R63" s="28"/>
      <c r="S63" s="28"/>
      <c r="T63" s="28">
        <v>43280</v>
      </c>
      <c r="U63" s="24" t="s">
        <v>314</v>
      </c>
      <c r="V63" s="24" t="s">
        <v>315</v>
      </c>
      <c r="W63" s="38" t="s">
        <v>37</v>
      </c>
      <c r="X63" s="24" t="s">
        <v>38</v>
      </c>
      <c r="Y63" s="27"/>
      <c r="Z63" s="36"/>
      <c r="AA63" s="30" t="str">
        <f t="shared" ca="1" si="0"/>
        <v>x</v>
      </c>
      <c r="AB63" s="59" t="s">
        <v>316</v>
      </c>
    </row>
    <row r="64" spans="1:28" ht="36" hidden="1" customHeight="1">
      <c r="A64" s="23">
        <v>63</v>
      </c>
      <c r="B64" s="24" t="s">
        <v>317</v>
      </c>
      <c r="C64" s="25"/>
      <c r="D64" s="40"/>
      <c r="E64" s="30" t="s">
        <v>318</v>
      </c>
      <c r="F64" s="30" t="s">
        <v>42</v>
      </c>
      <c r="G64" s="30"/>
      <c r="H64" s="30"/>
      <c r="I64" s="35" t="s">
        <v>319</v>
      </c>
      <c r="J64" s="24"/>
      <c r="K64" s="24" t="s">
        <v>31</v>
      </c>
      <c r="L64" s="24" t="s">
        <v>42</v>
      </c>
      <c r="M64" s="28" t="s">
        <v>44</v>
      </c>
      <c r="N64" s="28">
        <v>42998</v>
      </c>
      <c r="O64" s="28"/>
      <c r="P64" s="28">
        <v>43018</v>
      </c>
      <c r="Q64" s="28">
        <v>43018</v>
      </c>
      <c r="R64" s="28"/>
      <c r="S64" s="28">
        <v>43018</v>
      </c>
      <c r="T64" s="28">
        <v>43021</v>
      </c>
      <c r="U64" s="24" t="s">
        <v>320</v>
      </c>
      <c r="V64" s="24" t="s">
        <v>321</v>
      </c>
      <c r="W64" s="30" t="s">
        <v>37</v>
      </c>
      <c r="X64" s="24" t="s">
        <v>53</v>
      </c>
      <c r="Y64" s="24"/>
      <c r="Z64" s="36">
        <v>43570</v>
      </c>
      <c r="AA64" s="30" t="str">
        <f t="shared" ca="1" si="0"/>
        <v>Venceu</v>
      </c>
      <c r="AB64" s="59" t="s">
        <v>322</v>
      </c>
    </row>
    <row r="65" spans="1:28" ht="36" hidden="1" customHeight="1">
      <c r="A65" s="23">
        <v>64</v>
      </c>
      <c r="B65" s="24" t="s">
        <v>323</v>
      </c>
      <c r="C65" s="25"/>
      <c r="D65" s="40"/>
      <c r="E65" s="36" t="s">
        <v>191</v>
      </c>
      <c r="F65" s="30" t="s">
        <v>42</v>
      </c>
      <c r="G65" s="30"/>
      <c r="H65" s="30"/>
      <c r="I65" s="35" t="s">
        <v>324</v>
      </c>
      <c r="J65" s="24"/>
      <c r="K65" s="24" t="s">
        <v>31</v>
      </c>
      <c r="L65" s="24" t="s">
        <v>42</v>
      </c>
      <c r="M65" s="24" t="s">
        <v>50</v>
      </c>
      <c r="N65" s="28">
        <v>43559</v>
      </c>
      <c r="O65" s="28"/>
      <c r="P65" s="28">
        <v>43559</v>
      </c>
      <c r="Q65" s="28">
        <v>43567</v>
      </c>
      <c r="R65" s="28"/>
      <c r="S65" s="28">
        <v>43567</v>
      </c>
      <c r="T65" s="28">
        <v>43567</v>
      </c>
      <c r="U65" s="24" t="s">
        <v>325</v>
      </c>
      <c r="V65" s="24" t="s">
        <v>326</v>
      </c>
      <c r="W65" s="30" t="s">
        <v>37</v>
      </c>
      <c r="X65" s="24" t="s">
        <v>53</v>
      </c>
      <c r="Y65" s="24"/>
      <c r="Z65" s="36">
        <v>43599</v>
      </c>
      <c r="AA65" s="30" t="str">
        <f t="shared" ca="1" si="0"/>
        <v>Venceu</v>
      </c>
      <c r="AB65" s="59"/>
    </row>
    <row r="66" spans="1:28" ht="36" hidden="1" customHeight="1">
      <c r="A66" s="23">
        <v>65</v>
      </c>
      <c r="B66" s="24" t="s">
        <v>327</v>
      </c>
      <c r="C66" s="25"/>
      <c r="D66" s="40"/>
      <c r="E66" s="36" t="s">
        <v>191</v>
      </c>
      <c r="F66" s="30" t="s">
        <v>33</v>
      </c>
      <c r="G66" s="30"/>
      <c r="H66" s="30"/>
      <c r="I66" s="35" t="s">
        <v>328</v>
      </c>
      <c r="J66" s="24"/>
      <c r="K66" s="27"/>
      <c r="L66" s="24" t="s">
        <v>33</v>
      </c>
      <c r="M66" s="24" t="s">
        <v>50</v>
      </c>
      <c r="N66" s="28">
        <v>43286</v>
      </c>
      <c r="O66" s="28"/>
      <c r="P66" s="28">
        <v>43292</v>
      </c>
      <c r="Q66" s="28">
        <v>43297</v>
      </c>
      <c r="R66" s="28"/>
      <c r="S66" s="28">
        <v>43314</v>
      </c>
      <c r="T66" s="28">
        <v>43314</v>
      </c>
      <c r="U66" s="24" t="s">
        <v>329</v>
      </c>
      <c r="V66" s="24" t="s">
        <v>330</v>
      </c>
      <c r="W66" s="38" t="s">
        <v>37</v>
      </c>
      <c r="X66" s="24" t="s">
        <v>38</v>
      </c>
      <c r="Y66" s="27"/>
      <c r="Z66" s="36"/>
      <c r="AA66" s="30" t="str">
        <f t="shared" ca="1" si="0"/>
        <v>x</v>
      </c>
      <c r="AB66" s="59"/>
    </row>
    <row r="67" spans="1:28" ht="36" hidden="1" customHeight="1">
      <c r="A67" s="23">
        <v>66</v>
      </c>
      <c r="B67" s="24" t="s">
        <v>331</v>
      </c>
      <c r="C67" s="25"/>
      <c r="D67" s="40"/>
      <c r="E67" s="30" t="s">
        <v>48</v>
      </c>
      <c r="F67" s="36" t="s">
        <v>31</v>
      </c>
      <c r="G67" s="30"/>
      <c r="H67" s="30"/>
      <c r="I67" s="35" t="s">
        <v>332</v>
      </c>
      <c r="J67" s="24"/>
      <c r="K67" s="24"/>
      <c r="L67" s="24" t="s">
        <v>33</v>
      </c>
      <c r="M67" s="24" t="s">
        <v>44</v>
      </c>
      <c r="N67" s="28">
        <v>43011</v>
      </c>
      <c r="O67" s="28"/>
      <c r="P67" s="28">
        <v>43012</v>
      </c>
      <c r="Q67" s="28">
        <v>43026</v>
      </c>
      <c r="R67" s="28"/>
      <c r="S67" s="28">
        <v>43026</v>
      </c>
      <c r="T67" s="28">
        <v>43027</v>
      </c>
      <c r="U67" s="24" t="s">
        <v>333</v>
      </c>
      <c r="V67" s="24" t="s">
        <v>334</v>
      </c>
      <c r="W67" s="30" t="s">
        <v>37</v>
      </c>
      <c r="X67" s="24" t="s">
        <v>53</v>
      </c>
      <c r="Y67" s="24"/>
      <c r="Z67" s="36">
        <v>43600</v>
      </c>
      <c r="AA67" s="30" t="str">
        <f t="shared" ref="AA67:AA130" ca="1" si="1">IF(Z67=0,"x",IF(Z67-TODAY()&gt;30,"prazo longo",IF(Z67=TODAY(),"vence hoje",IF(Z67&lt;TODAY(),"Venceu",IF(Z67-TODAY()&lt;10,"menor que 10",IF(Z67-TODAY()&lt;15,"prazo longo",IF(Z67-TODAY()&lt;30,"prazo longo")))))))</f>
        <v>Venceu</v>
      </c>
      <c r="AB67" s="59" t="s">
        <v>335</v>
      </c>
    </row>
    <row r="68" spans="1:28" ht="36" hidden="1" customHeight="1">
      <c r="A68" s="23">
        <v>67</v>
      </c>
      <c r="B68" s="24" t="s">
        <v>336</v>
      </c>
      <c r="C68" s="25"/>
      <c r="D68" s="40"/>
      <c r="E68" s="30" t="s">
        <v>110</v>
      </c>
      <c r="F68" s="36" t="s">
        <v>31</v>
      </c>
      <c r="G68" s="30"/>
      <c r="H68" s="30"/>
      <c r="I68" s="35" t="s">
        <v>337</v>
      </c>
      <c r="J68" s="24"/>
      <c r="K68" s="27"/>
      <c r="L68" s="24" t="s">
        <v>33</v>
      </c>
      <c r="M68" s="24" t="s">
        <v>50</v>
      </c>
      <c r="N68" s="28">
        <v>43438</v>
      </c>
      <c r="O68" s="28"/>
      <c r="P68" s="28">
        <v>43438</v>
      </c>
      <c r="Q68" s="28">
        <v>43441</v>
      </c>
      <c r="R68" s="28"/>
      <c r="S68" s="28">
        <v>43446</v>
      </c>
      <c r="T68" s="28">
        <v>43446</v>
      </c>
      <c r="U68" s="24" t="s">
        <v>338</v>
      </c>
      <c r="V68" s="24" t="s">
        <v>339</v>
      </c>
      <c r="W68" s="30" t="s">
        <v>37</v>
      </c>
      <c r="X68" s="24" t="s">
        <v>53</v>
      </c>
      <c r="Y68" s="24"/>
      <c r="Z68" s="36">
        <v>43628</v>
      </c>
      <c r="AA68" s="30" t="str">
        <f t="shared" ca="1" si="1"/>
        <v>Venceu</v>
      </c>
      <c r="AB68" s="59"/>
    </row>
    <row r="69" spans="1:28" ht="36" hidden="1" customHeight="1">
      <c r="A69" s="23">
        <v>68</v>
      </c>
      <c r="B69" s="24" t="s">
        <v>323</v>
      </c>
      <c r="C69" s="25"/>
      <c r="D69" s="40"/>
      <c r="E69" s="30" t="s">
        <v>191</v>
      </c>
      <c r="F69" s="36" t="s">
        <v>31</v>
      </c>
      <c r="G69" s="30"/>
      <c r="H69" s="30"/>
      <c r="I69" s="35" t="s">
        <v>340</v>
      </c>
      <c r="J69" s="24"/>
      <c r="K69" s="27"/>
      <c r="L69" s="24" t="s">
        <v>33</v>
      </c>
      <c r="M69" s="24" t="s">
        <v>44</v>
      </c>
      <c r="N69" s="28">
        <v>43168</v>
      </c>
      <c r="O69" s="28"/>
      <c r="P69" s="28">
        <v>43172</v>
      </c>
      <c r="Q69" s="28">
        <v>43193</v>
      </c>
      <c r="R69" s="28"/>
      <c r="S69" s="28"/>
      <c r="T69" s="28">
        <v>43242</v>
      </c>
      <c r="U69" s="24" t="s">
        <v>341</v>
      </c>
      <c r="V69" s="24" t="s">
        <v>342</v>
      </c>
      <c r="W69" s="30" t="s">
        <v>37</v>
      </c>
      <c r="X69" s="24" t="s">
        <v>38</v>
      </c>
      <c r="Y69" s="24"/>
      <c r="Z69" s="36">
        <v>43303</v>
      </c>
      <c r="AA69" s="30" t="str">
        <f t="shared" ca="1" si="1"/>
        <v>Venceu</v>
      </c>
      <c r="AB69" s="59"/>
    </row>
    <row r="70" spans="1:28" ht="36" hidden="1" customHeight="1">
      <c r="A70" s="23">
        <v>69</v>
      </c>
      <c r="B70" s="24" t="s">
        <v>285</v>
      </c>
      <c r="C70" s="25"/>
      <c r="D70" s="40"/>
      <c r="E70" s="30" t="s">
        <v>89</v>
      </c>
      <c r="F70" s="30" t="s">
        <v>31</v>
      </c>
      <c r="G70" s="30"/>
      <c r="H70" s="30"/>
      <c r="I70" s="35" t="s">
        <v>286</v>
      </c>
      <c r="J70" s="24"/>
      <c r="K70" s="27"/>
      <c r="L70" s="24" t="s">
        <v>33</v>
      </c>
      <c r="M70" s="24" t="s">
        <v>44</v>
      </c>
      <c r="N70" s="28">
        <v>43255</v>
      </c>
      <c r="O70" s="28"/>
      <c r="P70" s="28">
        <v>43255</v>
      </c>
      <c r="Q70" s="28">
        <v>43258</v>
      </c>
      <c r="R70" s="28"/>
      <c r="S70" s="28"/>
      <c r="T70" s="28">
        <v>43265</v>
      </c>
      <c r="U70" s="24" t="s">
        <v>343</v>
      </c>
      <c r="V70" s="24" t="s">
        <v>344</v>
      </c>
      <c r="W70" s="30" t="s">
        <v>37</v>
      </c>
      <c r="X70" s="24" t="s">
        <v>38</v>
      </c>
      <c r="Y70" s="24"/>
      <c r="Z70" s="36"/>
      <c r="AA70" s="30" t="str">
        <f t="shared" ca="1" si="1"/>
        <v>x</v>
      </c>
      <c r="AB70" s="59"/>
    </row>
    <row r="71" spans="1:28" ht="36" customHeight="1">
      <c r="A71" s="23">
        <v>70</v>
      </c>
      <c r="B71" s="24" t="s">
        <v>29</v>
      </c>
      <c r="C71" s="25"/>
      <c r="D71" s="40"/>
      <c r="E71" s="30" t="s">
        <v>30</v>
      </c>
      <c r="F71" s="30"/>
      <c r="G71" s="30"/>
      <c r="H71" s="30"/>
      <c r="I71" s="35" t="s">
        <v>32</v>
      </c>
      <c r="J71" s="24"/>
      <c r="K71" s="24" t="s">
        <v>31</v>
      </c>
      <c r="L71" s="24"/>
      <c r="M71" s="24" t="s">
        <v>34</v>
      </c>
      <c r="N71" s="28">
        <v>43294</v>
      </c>
      <c r="O71" s="28"/>
      <c r="P71" s="28">
        <v>43294</v>
      </c>
      <c r="Q71" s="28">
        <v>43294</v>
      </c>
      <c r="R71" s="28"/>
      <c r="S71" s="28">
        <v>43299</v>
      </c>
      <c r="T71" s="28"/>
      <c r="U71" s="24" t="s">
        <v>345</v>
      </c>
      <c r="V71" s="24" t="s">
        <v>346</v>
      </c>
      <c r="W71" s="30" t="s">
        <v>37</v>
      </c>
      <c r="X71" s="24" t="s">
        <v>38</v>
      </c>
      <c r="Y71" s="24"/>
      <c r="Z71" s="36"/>
      <c r="AA71" s="30" t="str">
        <f t="shared" ca="1" si="1"/>
        <v>x</v>
      </c>
      <c r="AB71" s="59"/>
    </row>
    <row r="72" spans="1:28" ht="36" hidden="1" customHeight="1">
      <c r="A72" s="23">
        <v>71</v>
      </c>
      <c r="B72" s="24" t="s">
        <v>323</v>
      </c>
      <c r="C72" s="25"/>
      <c r="D72" s="40"/>
      <c r="E72" s="30" t="s">
        <v>191</v>
      </c>
      <c r="F72" s="36" t="s">
        <v>31</v>
      </c>
      <c r="G72" s="30"/>
      <c r="H72" s="30"/>
      <c r="I72" s="35" t="s">
        <v>340</v>
      </c>
      <c r="J72" s="24"/>
      <c r="K72" s="27"/>
      <c r="L72" s="24" t="s">
        <v>33</v>
      </c>
      <c r="M72" s="24" t="s">
        <v>44</v>
      </c>
      <c r="N72" s="28">
        <v>43168</v>
      </c>
      <c r="O72" s="28"/>
      <c r="P72" s="28">
        <v>43172</v>
      </c>
      <c r="Q72" s="28">
        <v>43193</v>
      </c>
      <c r="R72" s="28"/>
      <c r="S72" s="28"/>
      <c r="T72" s="28">
        <v>43288</v>
      </c>
      <c r="U72" s="24" t="s">
        <v>347</v>
      </c>
      <c r="V72" s="24" t="s">
        <v>342</v>
      </c>
      <c r="W72" s="30" t="s">
        <v>37</v>
      </c>
      <c r="X72" s="24" t="s">
        <v>38</v>
      </c>
      <c r="Y72" s="24"/>
      <c r="Z72" s="36">
        <v>43303</v>
      </c>
      <c r="AA72" s="30" t="str">
        <f t="shared" ca="1" si="1"/>
        <v>Venceu</v>
      </c>
      <c r="AB72" s="59"/>
    </row>
    <row r="73" spans="1:28" ht="36" hidden="1" customHeight="1">
      <c r="A73" s="23">
        <v>72</v>
      </c>
      <c r="B73" s="24" t="s">
        <v>348</v>
      </c>
      <c r="C73" s="25"/>
      <c r="D73" s="40"/>
      <c r="E73" s="30" t="s">
        <v>78</v>
      </c>
      <c r="F73" s="30" t="s">
        <v>42</v>
      </c>
      <c r="G73" s="30"/>
      <c r="H73" s="30"/>
      <c r="I73" s="35" t="s">
        <v>349</v>
      </c>
      <c r="J73" s="24"/>
      <c r="K73" s="24" t="s">
        <v>31</v>
      </c>
      <c r="L73" s="24" t="s">
        <v>42</v>
      </c>
      <c r="M73" s="24" t="s">
        <v>44</v>
      </c>
      <c r="N73" s="28">
        <v>43308</v>
      </c>
      <c r="O73" s="28"/>
      <c r="P73" s="28">
        <v>43308</v>
      </c>
      <c r="Q73" s="28">
        <v>43313</v>
      </c>
      <c r="R73" s="28"/>
      <c r="S73" s="28"/>
      <c r="T73" s="28">
        <v>43314</v>
      </c>
      <c r="U73" s="24" t="s">
        <v>350</v>
      </c>
      <c r="V73" s="24" t="s">
        <v>351</v>
      </c>
      <c r="W73" s="30" t="s">
        <v>37</v>
      </c>
      <c r="X73" s="24" t="s">
        <v>38</v>
      </c>
      <c r="Y73" s="24"/>
      <c r="Z73" s="36"/>
      <c r="AA73" s="30" t="str">
        <f t="shared" ca="1" si="1"/>
        <v>x</v>
      </c>
      <c r="AB73" s="59" t="s">
        <v>248</v>
      </c>
    </row>
    <row r="74" spans="1:28" ht="36" hidden="1" customHeight="1">
      <c r="A74" s="23">
        <v>73</v>
      </c>
      <c r="B74" s="24" t="s">
        <v>352</v>
      </c>
      <c r="C74" s="25"/>
      <c r="D74" s="40"/>
      <c r="E74" s="30" t="s">
        <v>131</v>
      </c>
      <c r="F74" s="30" t="s">
        <v>31</v>
      </c>
      <c r="G74" s="30"/>
      <c r="H74" s="30"/>
      <c r="I74" s="35" t="s">
        <v>353</v>
      </c>
      <c r="J74" s="24"/>
      <c r="K74" s="27"/>
      <c r="L74" s="24" t="s">
        <v>31</v>
      </c>
      <c r="M74" s="24" t="s">
        <v>44</v>
      </c>
      <c r="N74" s="28">
        <v>43300</v>
      </c>
      <c r="O74" s="28"/>
      <c r="P74" s="28">
        <v>43300</v>
      </c>
      <c r="Q74" s="28">
        <v>43328</v>
      </c>
      <c r="R74" s="28"/>
      <c r="S74" s="28">
        <v>43334</v>
      </c>
      <c r="T74" s="28">
        <v>43335</v>
      </c>
      <c r="U74" s="24" t="s">
        <v>354</v>
      </c>
      <c r="V74" s="24" t="s">
        <v>355</v>
      </c>
      <c r="W74" s="30" t="s">
        <v>37</v>
      </c>
      <c r="X74" s="24" t="s">
        <v>38</v>
      </c>
      <c r="Y74" s="24"/>
      <c r="Z74" s="36"/>
      <c r="AA74" s="30" t="str">
        <f t="shared" ca="1" si="1"/>
        <v>x</v>
      </c>
      <c r="AB74" s="59" t="s">
        <v>356</v>
      </c>
    </row>
    <row r="75" spans="1:28" ht="36" hidden="1" customHeight="1">
      <c r="A75" s="23">
        <v>74</v>
      </c>
      <c r="B75" s="24" t="s">
        <v>357</v>
      </c>
      <c r="C75" s="25"/>
      <c r="D75" s="40"/>
      <c r="E75" s="30" t="s">
        <v>280</v>
      </c>
      <c r="F75" s="30" t="s">
        <v>31</v>
      </c>
      <c r="G75" s="30"/>
      <c r="H75" s="30"/>
      <c r="I75" s="35" t="s">
        <v>358</v>
      </c>
      <c r="J75" s="24"/>
      <c r="K75" s="27"/>
      <c r="L75" s="24" t="s">
        <v>31</v>
      </c>
      <c r="M75" s="24" t="s">
        <v>50</v>
      </c>
      <c r="N75" s="28">
        <v>43320</v>
      </c>
      <c r="O75" s="28"/>
      <c r="P75" s="28">
        <v>43333</v>
      </c>
      <c r="Q75" s="28">
        <v>43353</v>
      </c>
      <c r="R75" s="28"/>
      <c r="S75" s="28" t="s">
        <v>33</v>
      </c>
      <c r="T75" s="28">
        <v>43462</v>
      </c>
      <c r="U75" s="24" t="s">
        <v>359</v>
      </c>
      <c r="V75" s="24"/>
      <c r="W75" s="30" t="s">
        <v>37</v>
      </c>
      <c r="X75" s="24" t="s">
        <v>38</v>
      </c>
      <c r="Y75" s="24"/>
      <c r="Z75" s="36"/>
      <c r="AA75" s="30" t="str">
        <f t="shared" ca="1" si="1"/>
        <v>x</v>
      </c>
      <c r="AB75" s="59"/>
    </row>
    <row r="76" spans="1:28" ht="36" hidden="1" customHeight="1">
      <c r="A76" s="23">
        <v>75</v>
      </c>
      <c r="B76" s="24" t="s">
        <v>317</v>
      </c>
      <c r="C76" s="25"/>
      <c r="D76" s="40"/>
      <c r="E76" s="30" t="s">
        <v>318</v>
      </c>
      <c r="F76" s="30" t="s">
        <v>42</v>
      </c>
      <c r="G76" s="30"/>
      <c r="H76" s="30"/>
      <c r="I76" s="35" t="s">
        <v>360</v>
      </c>
      <c r="J76" s="24"/>
      <c r="K76" s="24" t="s">
        <v>31</v>
      </c>
      <c r="L76" s="24" t="s">
        <v>42</v>
      </c>
      <c r="M76" s="24" t="s">
        <v>44</v>
      </c>
      <c r="N76" s="28">
        <v>43327</v>
      </c>
      <c r="O76" s="28"/>
      <c r="P76" s="28">
        <v>43327</v>
      </c>
      <c r="Q76" s="28">
        <v>43339</v>
      </c>
      <c r="R76" s="28"/>
      <c r="S76" s="28">
        <v>43347</v>
      </c>
      <c r="T76" s="28">
        <v>43354</v>
      </c>
      <c r="U76" s="24" t="s">
        <v>361</v>
      </c>
      <c r="V76" s="24" t="s">
        <v>362</v>
      </c>
      <c r="W76" s="30" t="s">
        <v>37</v>
      </c>
      <c r="X76" s="24" t="s">
        <v>38</v>
      </c>
      <c r="Y76" s="24"/>
      <c r="Z76" s="36"/>
      <c r="AA76" s="30" t="str">
        <f t="shared" ca="1" si="1"/>
        <v>x</v>
      </c>
      <c r="AB76" s="59"/>
    </row>
    <row r="77" spans="1:28" ht="36" hidden="1" customHeight="1">
      <c r="A77" s="23">
        <v>76</v>
      </c>
      <c r="B77" s="24" t="s">
        <v>357</v>
      </c>
      <c r="C77" s="25"/>
      <c r="D77" s="40"/>
      <c r="E77" s="30" t="s">
        <v>280</v>
      </c>
      <c r="F77" s="30" t="s">
        <v>31</v>
      </c>
      <c r="G77" s="30"/>
      <c r="H77" s="30"/>
      <c r="I77" s="35" t="s">
        <v>358</v>
      </c>
      <c r="J77" s="24"/>
      <c r="K77" s="27"/>
      <c r="L77" s="24" t="s">
        <v>31</v>
      </c>
      <c r="M77" s="24" t="s">
        <v>50</v>
      </c>
      <c r="N77" s="28">
        <v>43320</v>
      </c>
      <c r="O77" s="28"/>
      <c r="P77" s="28">
        <v>43367</v>
      </c>
      <c r="Q77" s="28">
        <v>43371</v>
      </c>
      <c r="R77" s="28"/>
      <c r="S77" s="28">
        <v>43423</v>
      </c>
      <c r="T77" s="28">
        <v>43462</v>
      </c>
      <c r="U77" s="24" t="s">
        <v>363</v>
      </c>
      <c r="V77" s="24" t="s">
        <v>364</v>
      </c>
      <c r="W77" s="30" t="s">
        <v>37</v>
      </c>
      <c r="X77" s="24" t="s">
        <v>53</v>
      </c>
      <c r="Y77" s="24"/>
      <c r="Z77" s="36">
        <v>43644</v>
      </c>
      <c r="AA77" s="30" t="str">
        <f t="shared" ca="1" si="1"/>
        <v>Venceu</v>
      </c>
      <c r="AB77" s="59"/>
    </row>
    <row r="78" spans="1:28" ht="36" hidden="1" customHeight="1">
      <c r="A78" s="23">
        <v>77</v>
      </c>
      <c r="B78" s="24" t="s">
        <v>365</v>
      </c>
      <c r="C78" s="25"/>
      <c r="D78" s="40"/>
      <c r="E78" s="30" t="s">
        <v>110</v>
      </c>
      <c r="F78" s="36" t="s">
        <v>31</v>
      </c>
      <c r="G78" s="30"/>
      <c r="H78" s="30"/>
      <c r="I78" s="35" t="s">
        <v>366</v>
      </c>
      <c r="J78" s="24"/>
      <c r="K78" s="27"/>
      <c r="L78" s="24" t="s">
        <v>33</v>
      </c>
      <c r="M78" s="24" t="s">
        <v>50</v>
      </c>
      <c r="N78" s="28">
        <v>43444</v>
      </c>
      <c r="O78" s="28"/>
      <c r="P78" s="28">
        <v>43444</v>
      </c>
      <c r="Q78" s="28">
        <v>43447</v>
      </c>
      <c r="R78" s="28"/>
      <c r="S78" s="28">
        <v>43447</v>
      </c>
      <c r="T78" s="28">
        <v>43462</v>
      </c>
      <c r="U78" s="24" t="s">
        <v>367</v>
      </c>
      <c r="V78" s="24" t="s">
        <v>368</v>
      </c>
      <c r="W78" s="30" t="s">
        <v>37</v>
      </c>
      <c r="X78" s="24" t="s">
        <v>53</v>
      </c>
      <c r="Y78" s="24"/>
      <c r="Z78" s="36">
        <v>43644</v>
      </c>
      <c r="AA78" s="30" t="str">
        <f t="shared" ca="1" si="1"/>
        <v>Venceu</v>
      </c>
      <c r="AB78" s="59"/>
    </row>
    <row r="79" spans="1:28" ht="36" hidden="1" customHeight="1">
      <c r="A79" s="23">
        <v>78</v>
      </c>
      <c r="B79" s="24" t="s">
        <v>369</v>
      </c>
      <c r="C79" s="25"/>
      <c r="D79" s="40"/>
      <c r="E79" s="30" t="s">
        <v>110</v>
      </c>
      <c r="F79" s="36" t="s">
        <v>31</v>
      </c>
      <c r="G79" s="30"/>
      <c r="H79" s="30"/>
      <c r="I79" s="35" t="s">
        <v>370</v>
      </c>
      <c r="J79" s="24"/>
      <c r="K79" s="27"/>
      <c r="L79" s="24" t="s">
        <v>33</v>
      </c>
      <c r="M79" s="24" t="s">
        <v>50</v>
      </c>
      <c r="N79" s="28">
        <v>43447</v>
      </c>
      <c r="O79" s="28"/>
      <c r="P79" s="28">
        <v>43447</v>
      </c>
      <c r="Q79" s="28">
        <v>43447</v>
      </c>
      <c r="R79" s="28"/>
      <c r="S79" s="28">
        <v>43448</v>
      </c>
      <c r="T79" s="28">
        <v>43462</v>
      </c>
      <c r="U79" s="24" t="s">
        <v>371</v>
      </c>
      <c r="V79" s="24" t="s">
        <v>372</v>
      </c>
      <c r="W79" s="30" t="s">
        <v>37</v>
      </c>
      <c r="X79" s="24" t="s">
        <v>53</v>
      </c>
      <c r="Y79" s="24"/>
      <c r="Z79" s="36">
        <v>43644</v>
      </c>
      <c r="AA79" s="30" t="str">
        <f t="shared" ca="1" si="1"/>
        <v>Venceu</v>
      </c>
      <c r="AB79" s="59"/>
    </row>
    <row r="80" spans="1:28" ht="36" hidden="1" customHeight="1">
      <c r="A80" s="23">
        <v>79</v>
      </c>
      <c r="B80" s="24" t="s">
        <v>373</v>
      </c>
      <c r="C80" s="25"/>
      <c r="D80" s="40"/>
      <c r="E80" s="30" t="s">
        <v>131</v>
      </c>
      <c r="F80" s="30" t="s">
        <v>42</v>
      </c>
      <c r="G80" s="30"/>
      <c r="H80" s="30"/>
      <c r="I80" s="35" t="s">
        <v>374</v>
      </c>
      <c r="J80" s="24"/>
      <c r="K80" s="27"/>
      <c r="L80" s="24" t="s">
        <v>42</v>
      </c>
      <c r="M80" s="24" t="s">
        <v>50</v>
      </c>
      <c r="N80" s="28">
        <v>43378</v>
      </c>
      <c r="O80" s="28"/>
      <c r="P80" s="28">
        <v>43378</v>
      </c>
      <c r="Q80" s="28">
        <v>43378</v>
      </c>
      <c r="R80" s="28"/>
      <c r="S80" s="28"/>
      <c r="T80" s="28"/>
      <c r="U80" s="24" t="s">
        <v>198</v>
      </c>
      <c r="V80" s="24" t="s">
        <v>375</v>
      </c>
      <c r="W80" s="30" t="s">
        <v>37</v>
      </c>
      <c r="X80" s="24" t="s">
        <v>38</v>
      </c>
      <c r="Y80" s="24"/>
      <c r="Z80" s="36"/>
      <c r="AA80" s="30" t="str">
        <f t="shared" ca="1" si="1"/>
        <v>x</v>
      </c>
      <c r="AB80" s="59"/>
    </row>
    <row r="81" spans="1:28" ht="36" hidden="1" customHeight="1">
      <c r="A81" s="23">
        <v>80</v>
      </c>
      <c r="B81" s="24" t="s">
        <v>376</v>
      </c>
      <c r="C81" s="25"/>
      <c r="D81" s="40"/>
      <c r="E81" s="30" t="s">
        <v>61</v>
      </c>
      <c r="F81" s="36" t="s">
        <v>31</v>
      </c>
      <c r="G81" s="30"/>
      <c r="H81" s="30"/>
      <c r="I81" s="35" t="s">
        <v>377</v>
      </c>
      <c r="J81" s="24"/>
      <c r="K81" s="27"/>
      <c r="L81" s="24" t="s">
        <v>33</v>
      </c>
      <c r="M81" s="24" t="s">
        <v>44</v>
      </c>
      <c r="N81" s="28">
        <v>43441</v>
      </c>
      <c r="O81" s="28"/>
      <c r="P81" s="28">
        <v>43445</v>
      </c>
      <c r="Q81" s="28">
        <v>43448</v>
      </c>
      <c r="R81" s="28"/>
      <c r="S81" s="28"/>
      <c r="T81" s="28">
        <v>43462</v>
      </c>
      <c r="U81" s="24" t="s">
        <v>378</v>
      </c>
      <c r="V81" s="24" t="s">
        <v>379</v>
      </c>
      <c r="W81" s="30" t="s">
        <v>37</v>
      </c>
      <c r="X81" s="24" t="s">
        <v>53</v>
      </c>
      <c r="Y81" s="24"/>
      <c r="Z81" s="36">
        <v>43705</v>
      </c>
      <c r="AA81" s="30" t="str">
        <f t="shared" ca="1" si="1"/>
        <v>Venceu</v>
      </c>
      <c r="AB81" s="59"/>
    </row>
    <row r="82" spans="1:28" ht="36" hidden="1" customHeight="1">
      <c r="A82" s="23">
        <v>81</v>
      </c>
      <c r="B82" s="24" t="s">
        <v>124</v>
      </c>
      <c r="C82" s="25"/>
      <c r="D82" s="40"/>
      <c r="E82" s="30" t="s">
        <v>48</v>
      </c>
      <c r="F82" s="30" t="s">
        <v>31</v>
      </c>
      <c r="G82" s="30"/>
      <c r="H82" s="30"/>
      <c r="I82" s="35" t="s">
        <v>380</v>
      </c>
      <c r="J82" s="24"/>
      <c r="K82" s="24"/>
      <c r="L82" s="24" t="s">
        <v>31</v>
      </c>
      <c r="M82" s="24" t="s">
        <v>44</v>
      </c>
      <c r="N82" s="28">
        <v>43633</v>
      </c>
      <c r="O82" s="28">
        <v>43633</v>
      </c>
      <c r="P82" s="28">
        <v>43633</v>
      </c>
      <c r="Q82" s="28">
        <v>43637</v>
      </c>
      <c r="R82" s="28"/>
      <c r="S82" s="28">
        <v>43640</v>
      </c>
      <c r="T82" s="28">
        <v>43647</v>
      </c>
      <c r="U82" s="24" t="s">
        <v>381</v>
      </c>
      <c r="V82" s="24" t="s">
        <v>382</v>
      </c>
      <c r="W82" s="30" t="s">
        <v>37</v>
      </c>
      <c r="X82" s="24" t="s">
        <v>53</v>
      </c>
      <c r="Y82" s="24"/>
      <c r="Z82" s="36">
        <v>43739</v>
      </c>
      <c r="AA82" s="30" t="str">
        <f t="shared" ca="1" si="1"/>
        <v>Venceu</v>
      </c>
      <c r="AB82" s="59"/>
    </row>
    <row r="83" spans="1:28" ht="36" hidden="1" customHeight="1">
      <c r="A83" s="23">
        <v>82</v>
      </c>
      <c r="B83" s="24" t="s">
        <v>383</v>
      </c>
      <c r="C83" s="25"/>
      <c r="D83" s="40"/>
      <c r="E83" s="30" t="s">
        <v>131</v>
      </c>
      <c r="F83" s="30" t="s">
        <v>33</v>
      </c>
      <c r="G83" s="30"/>
      <c r="H83" s="30"/>
      <c r="I83" s="35" t="s">
        <v>384</v>
      </c>
      <c r="J83" s="24"/>
      <c r="K83" s="24"/>
      <c r="L83" s="24" t="s">
        <v>33</v>
      </c>
      <c r="M83" s="24" t="s">
        <v>50</v>
      </c>
      <c r="N83" s="28">
        <v>43570</v>
      </c>
      <c r="O83" s="28"/>
      <c r="P83" s="28">
        <v>43570</v>
      </c>
      <c r="Q83" s="28">
        <v>43573</v>
      </c>
      <c r="R83" s="28"/>
      <c r="S83" s="28">
        <v>43573</v>
      </c>
      <c r="T83" s="28">
        <v>43578</v>
      </c>
      <c r="U83" s="24" t="s">
        <v>385</v>
      </c>
      <c r="V83" s="24" t="s">
        <v>386</v>
      </c>
      <c r="W83" s="30" t="s">
        <v>37</v>
      </c>
      <c r="X83" s="30" t="s">
        <v>387</v>
      </c>
      <c r="Y83" s="24"/>
      <c r="Z83" s="36">
        <v>43761</v>
      </c>
      <c r="AA83" s="30" t="s">
        <v>387</v>
      </c>
      <c r="AB83" s="59"/>
    </row>
    <row r="84" spans="1:28" ht="36" hidden="1" customHeight="1">
      <c r="A84" s="23">
        <v>83</v>
      </c>
      <c r="B84" s="24" t="s">
        <v>262</v>
      </c>
      <c r="C84" s="25"/>
      <c r="D84" s="40"/>
      <c r="E84" s="30" t="s">
        <v>131</v>
      </c>
      <c r="F84" s="36" t="s">
        <v>31</v>
      </c>
      <c r="G84" s="30"/>
      <c r="H84" s="30"/>
      <c r="I84" s="35" t="s">
        <v>388</v>
      </c>
      <c r="J84" s="24"/>
      <c r="K84" s="27"/>
      <c r="L84" s="24" t="s">
        <v>33</v>
      </c>
      <c r="M84" s="24" t="s">
        <v>50</v>
      </c>
      <c r="N84" s="28"/>
      <c r="O84" s="28"/>
      <c r="P84" s="28">
        <v>43355</v>
      </c>
      <c r="Q84" s="28">
        <v>43357</v>
      </c>
      <c r="R84" s="28"/>
      <c r="S84" s="28"/>
      <c r="T84" s="28"/>
      <c r="U84" s="24" t="s">
        <v>389</v>
      </c>
      <c r="V84" s="24"/>
      <c r="W84" s="30" t="s">
        <v>37</v>
      </c>
      <c r="X84" s="60" t="s">
        <v>38</v>
      </c>
      <c r="Y84" s="24"/>
      <c r="Z84" s="36"/>
      <c r="AA84" s="30" t="str">
        <f t="shared" ca="1" si="1"/>
        <v>x</v>
      </c>
      <c r="AB84" s="59"/>
    </row>
    <row r="85" spans="1:28" ht="36" hidden="1" customHeight="1">
      <c r="A85" s="23">
        <v>84</v>
      </c>
      <c r="B85" s="24" t="s">
        <v>373</v>
      </c>
      <c r="C85" s="25"/>
      <c r="D85" s="40"/>
      <c r="E85" s="30" t="s">
        <v>131</v>
      </c>
      <c r="F85" s="30" t="s">
        <v>42</v>
      </c>
      <c r="G85" s="30"/>
      <c r="H85" s="30"/>
      <c r="I85" s="35" t="s">
        <v>390</v>
      </c>
      <c r="J85" s="24"/>
      <c r="K85" s="24" t="s">
        <v>31</v>
      </c>
      <c r="L85" s="24" t="s">
        <v>42</v>
      </c>
      <c r="M85" s="24" t="s">
        <v>50</v>
      </c>
      <c r="N85" s="28">
        <v>43418</v>
      </c>
      <c r="O85" s="28"/>
      <c r="P85" s="28">
        <v>43418</v>
      </c>
      <c r="Q85" s="28">
        <v>43359</v>
      </c>
      <c r="R85" s="28"/>
      <c r="S85" s="28"/>
      <c r="T85" s="28"/>
      <c r="U85" s="24" t="s">
        <v>391</v>
      </c>
      <c r="V85" s="24" t="s">
        <v>392</v>
      </c>
      <c r="W85" s="30" t="s">
        <v>37</v>
      </c>
      <c r="X85" s="24" t="s">
        <v>38</v>
      </c>
      <c r="Y85" s="24"/>
      <c r="Z85" s="36">
        <v>43493</v>
      </c>
      <c r="AA85" s="30" t="str">
        <f t="shared" ca="1" si="1"/>
        <v>Venceu</v>
      </c>
      <c r="AB85" s="59"/>
    </row>
    <row r="86" spans="1:28" ht="36" customHeight="1">
      <c r="A86" s="23">
        <v>85</v>
      </c>
      <c r="B86" s="24" t="s">
        <v>29</v>
      </c>
      <c r="C86" s="25"/>
      <c r="D86" s="40"/>
      <c r="E86" s="30" t="s">
        <v>30</v>
      </c>
      <c r="F86" s="30"/>
      <c r="G86" s="30"/>
      <c r="H86" s="30"/>
      <c r="I86" s="35" t="s">
        <v>32</v>
      </c>
      <c r="J86" s="24"/>
      <c r="K86" s="24" t="s">
        <v>31</v>
      </c>
      <c r="L86" s="24"/>
      <c r="M86" s="24" t="s">
        <v>34</v>
      </c>
      <c r="N86" s="28">
        <v>43325</v>
      </c>
      <c r="O86" s="28"/>
      <c r="P86" s="28">
        <v>43328</v>
      </c>
      <c r="Q86" s="28">
        <v>43328</v>
      </c>
      <c r="R86" s="28"/>
      <c r="S86" s="28">
        <v>43328</v>
      </c>
      <c r="T86" s="28">
        <v>43328</v>
      </c>
      <c r="U86" s="24" t="s">
        <v>393</v>
      </c>
      <c r="V86" s="24" t="s">
        <v>394</v>
      </c>
      <c r="W86" s="30" t="s">
        <v>37</v>
      </c>
      <c r="X86" s="24" t="s">
        <v>53</v>
      </c>
      <c r="Y86" s="24"/>
      <c r="Z86" s="36">
        <v>43360</v>
      </c>
      <c r="AA86" s="30" t="str">
        <f t="shared" ca="1" si="1"/>
        <v>Venceu</v>
      </c>
      <c r="AB86" s="59"/>
    </row>
    <row r="87" spans="1:28" ht="36" customHeight="1">
      <c r="A87" s="23">
        <v>86</v>
      </c>
      <c r="B87" s="24" t="s">
        <v>29</v>
      </c>
      <c r="C87" s="25"/>
      <c r="D87" s="40"/>
      <c r="E87" s="30" t="s">
        <v>30</v>
      </c>
      <c r="F87" s="36"/>
      <c r="G87" s="30"/>
      <c r="H87" s="30"/>
      <c r="I87" s="35" t="s">
        <v>32</v>
      </c>
      <c r="J87" s="24"/>
      <c r="K87" s="24" t="s">
        <v>31</v>
      </c>
      <c r="L87" s="24"/>
      <c r="M87" s="24" t="s">
        <v>34</v>
      </c>
      <c r="N87" s="28">
        <v>43361</v>
      </c>
      <c r="O87" s="28"/>
      <c r="P87" s="28">
        <v>43361</v>
      </c>
      <c r="Q87" s="28">
        <v>43361</v>
      </c>
      <c r="R87" s="28"/>
      <c r="S87" s="28">
        <v>43361</v>
      </c>
      <c r="T87" s="28"/>
      <c r="U87" s="24" t="s">
        <v>395</v>
      </c>
      <c r="V87" s="24"/>
      <c r="W87" s="30" t="s">
        <v>37</v>
      </c>
      <c r="X87" s="24" t="s">
        <v>38</v>
      </c>
      <c r="Y87" s="24"/>
      <c r="Z87" s="36"/>
      <c r="AA87" s="30" t="str">
        <f t="shared" ca="1" si="1"/>
        <v>x</v>
      </c>
      <c r="AB87" s="59"/>
    </row>
    <row r="88" spans="1:28" ht="36" hidden="1" customHeight="1">
      <c r="A88" s="23">
        <v>87</v>
      </c>
      <c r="B88" s="24" t="s">
        <v>396</v>
      </c>
      <c r="C88" s="25"/>
      <c r="D88" s="40"/>
      <c r="E88" s="30" t="s">
        <v>397</v>
      </c>
      <c r="F88" s="30" t="s">
        <v>31</v>
      </c>
      <c r="G88" s="30"/>
      <c r="H88" s="30"/>
      <c r="I88" s="35" t="s">
        <v>398</v>
      </c>
      <c r="J88" s="24"/>
      <c r="K88" s="24"/>
      <c r="L88" s="24" t="s">
        <v>31</v>
      </c>
      <c r="M88" s="24" t="s">
        <v>399</v>
      </c>
      <c r="N88" s="28">
        <v>43711</v>
      </c>
      <c r="O88" s="28">
        <v>43711</v>
      </c>
      <c r="P88" s="28">
        <v>43711</v>
      </c>
      <c r="Q88" s="28">
        <v>43739</v>
      </c>
      <c r="R88" s="28"/>
      <c r="S88" s="28">
        <v>43759</v>
      </c>
      <c r="T88" s="28">
        <v>43775</v>
      </c>
      <c r="U88" s="24" t="s">
        <v>400</v>
      </c>
      <c r="V88" s="24" t="s">
        <v>401</v>
      </c>
      <c r="W88" s="30"/>
      <c r="X88" s="24" t="s">
        <v>53</v>
      </c>
      <c r="Y88" s="24"/>
      <c r="Z88" s="36">
        <v>43867</v>
      </c>
      <c r="AA88" s="30" t="str">
        <f t="shared" ca="1" si="1"/>
        <v>Venceu</v>
      </c>
      <c r="AB88" s="59"/>
    </row>
    <row r="89" spans="1:28" ht="36" hidden="1" customHeight="1">
      <c r="A89" s="23">
        <v>88</v>
      </c>
      <c r="B89" s="24" t="s">
        <v>402</v>
      </c>
      <c r="C89" s="25"/>
      <c r="D89" s="40"/>
      <c r="E89" s="30" t="s">
        <v>84</v>
      </c>
      <c r="F89" s="30" t="s">
        <v>42</v>
      </c>
      <c r="G89" s="30"/>
      <c r="H89" s="30"/>
      <c r="I89" s="35" t="s">
        <v>403</v>
      </c>
      <c r="J89" s="24"/>
      <c r="K89" s="24" t="s">
        <v>31</v>
      </c>
      <c r="L89" s="24" t="s">
        <v>42</v>
      </c>
      <c r="M89" s="24" t="s">
        <v>404</v>
      </c>
      <c r="N89" s="28">
        <v>43761</v>
      </c>
      <c r="O89" s="28">
        <v>43762</v>
      </c>
      <c r="P89" s="28">
        <v>43762</v>
      </c>
      <c r="Q89" s="28">
        <v>43809</v>
      </c>
      <c r="R89" s="28"/>
      <c r="S89" s="28">
        <v>43833</v>
      </c>
      <c r="T89" s="28">
        <v>43837</v>
      </c>
      <c r="U89" s="24" t="s">
        <v>405</v>
      </c>
      <c r="V89" s="24">
        <v>4</v>
      </c>
      <c r="W89" s="30" t="s">
        <v>37</v>
      </c>
      <c r="X89" s="24" t="s">
        <v>53</v>
      </c>
      <c r="Y89" s="24"/>
      <c r="Z89" s="36">
        <v>43928</v>
      </c>
      <c r="AA89" s="30" t="str">
        <f t="shared" ca="1" si="1"/>
        <v>Venceu</v>
      </c>
      <c r="AB89" s="59"/>
    </row>
    <row r="90" spans="1:28" ht="36" hidden="1" customHeight="1">
      <c r="A90" s="23">
        <v>89</v>
      </c>
      <c r="B90" s="24" t="s">
        <v>406</v>
      </c>
      <c r="C90" s="25"/>
      <c r="D90" s="40"/>
      <c r="E90" s="30" t="s">
        <v>131</v>
      </c>
      <c r="F90" s="30" t="s">
        <v>31</v>
      </c>
      <c r="G90" s="30"/>
      <c r="H90" s="30"/>
      <c r="I90" s="35" t="s">
        <v>407</v>
      </c>
      <c r="J90" s="24"/>
      <c r="K90" s="24"/>
      <c r="L90" s="24" t="s">
        <v>33</v>
      </c>
      <c r="M90" s="24" t="s">
        <v>399</v>
      </c>
      <c r="N90" s="28">
        <v>43787</v>
      </c>
      <c r="O90" s="28">
        <v>43788</v>
      </c>
      <c r="P90" s="28">
        <v>43788</v>
      </c>
      <c r="Q90" s="28">
        <v>43804</v>
      </c>
      <c r="R90" s="28"/>
      <c r="S90" s="28">
        <v>43805</v>
      </c>
      <c r="T90" s="28">
        <v>43808</v>
      </c>
      <c r="U90" s="24" t="s">
        <v>408</v>
      </c>
      <c r="V90" s="24" t="s">
        <v>409</v>
      </c>
      <c r="W90" s="30" t="s">
        <v>37</v>
      </c>
      <c r="X90" s="24" t="s">
        <v>38</v>
      </c>
      <c r="Y90" s="24"/>
      <c r="Z90" s="36">
        <v>43930</v>
      </c>
      <c r="AA90" s="30" t="str">
        <f t="shared" ca="1" si="1"/>
        <v>Venceu</v>
      </c>
      <c r="AB90" s="59"/>
    </row>
    <row r="91" spans="1:28" ht="36" customHeight="1">
      <c r="A91" s="23">
        <v>90</v>
      </c>
      <c r="B91" s="24" t="s">
        <v>29</v>
      </c>
      <c r="C91" s="25"/>
      <c r="D91" s="40"/>
      <c r="E91" s="30" t="s">
        <v>30</v>
      </c>
      <c r="F91" s="30"/>
      <c r="G91" s="30"/>
      <c r="H91" s="30"/>
      <c r="I91" s="35" t="s">
        <v>32</v>
      </c>
      <c r="J91" s="24"/>
      <c r="K91" s="24" t="s">
        <v>31</v>
      </c>
      <c r="L91" s="24"/>
      <c r="M91" s="24" t="s">
        <v>34</v>
      </c>
      <c r="N91" s="28">
        <v>43368</v>
      </c>
      <c r="O91" s="28"/>
      <c r="P91" s="28">
        <v>43378</v>
      </c>
      <c r="Q91" s="28">
        <v>43378</v>
      </c>
      <c r="R91" s="28"/>
      <c r="S91" s="28">
        <v>43378</v>
      </c>
      <c r="T91" s="28">
        <v>43389</v>
      </c>
      <c r="U91" s="24" t="s">
        <v>410</v>
      </c>
      <c r="V91" s="24" t="s">
        <v>411</v>
      </c>
      <c r="W91" s="30" t="s">
        <v>37</v>
      </c>
      <c r="X91" s="24" t="s">
        <v>38</v>
      </c>
      <c r="Y91" s="24"/>
      <c r="Z91" s="36"/>
      <c r="AA91" s="30" t="str">
        <f t="shared" ca="1" si="1"/>
        <v>x</v>
      </c>
      <c r="AB91" s="59"/>
    </row>
    <row r="92" spans="1:28" ht="36" hidden="1" customHeight="1">
      <c r="A92" s="23">
        <v>91</v>
      </c>
      <c r="B92" s="24" t="s">
        <v>412</v>
      </c>
      <c r="C92" s="25"/>
      <c r="D92" s="40"/>
      <c r="E92" s="30" t="s">
        <v>413</v>
      </c>
      <c r="F92" s="30" t="s">
        <v>31</v>
      </c>
      <c r="G92" s="30"/>
      <c r="H92" s="30"/>
      <c r="I92" s="35" t="s">
        <v>414</v>
      </c>
      <c r="J92" s="24"/>
      <c r="K92" s="24"/>
      <c r="L92" s="24" t="s">
        <v>31</v>
      </c>
      <c r="M92" s="24" t="s">
        <v>415</v>
      </c>
      <c r="N92" s="28">
        <v>43819</v>
      </c>
      <c r="O92" s="28">
        <v>43819</v>
      </c>
      <c r="P92" s="28">
        <v>43837</v>
      </c>
      <c r="Q92" s="28">
        <v>43853</v>
      </c>
      <c r="R92" s="28"/>
      <c r="S92" s="28">
        <v>43854</v>
      </c>
      <c r="T92" s="28"/>
      <c r="U92" s="24" t="s">
        <v>416</v>
      </c>
      <c r="V92" s="24" t="s">
        <v>417</v>
      </c>
      <c r="W92" s="30" t="s">
        <v>37</v>
      </c>
      <c r="X92" s="24"/>
      <c r="Y92" s="24"/>
      <c r="Z92" s="36">
        <v>44220</v>
      </c>
      <c r="AA92" s="30" t="str">
        <f t="shared" ca="1" si="1"/>
        <v>Venceu</v>
      </c>
      <c r="AB92" s="59" t="s">
        <v>418</v>
      </c>
    </row>
    <row r="93" spans="1:28" ht="36" hidden="1" customHeight="1">
      <c r="A93" s="23">
        <v>92</v>
      </c>
      <c r="B93" s="24" t="s">
        <v>419</v>
      </c>
      <c r="C93" s="25"/>
      <c r="D93" s="40"/>
      <c r="E93" s="30" t="s">
        <v>413</v>
      </c>
      <c r="F93" s="30" t="s">
        <v>31</v>
      </c>
      <c r="G93" s="30"/>
      <c r="H93" s="30"/>
      <c r="I93" s="35" t="s">
        <v>420</v>
      </c>
      <c r="J93" s="24"/>
      <c r="K93" s="24"/>
      <c r="L93" s="24"/>
      <c r="M93" s="24" t="s">
        <v>421</v>
      </c>
      <c r="N93" s="28">
        <v>43762</v>
      </c>
      <c r="O93" s="28">
        <v>43763</v>
      </c>
      <c r="P93" s="28">
        <v>43773</v>
      </c>
      <c r="Q93" s="28">
        <v>43838</v>
      </c>
      <c r="R93" s="28"/>
      <c r="S93" s="28">
        <v>43854</v>
      </c>
      <c r="T93" s="28">
        <v>43854</v>
      </c>
      <c r="U93" s="24" t="s">
        <v>422</v>
      </c>
      <c r="V93" s="24" t="s">
        <v>423</v>
      </c>
      <c r="W93" s="30" t="s">
        <v>37</v>
      </c>
      <c r="X93" s="24" t="s">
        <v>424</v>
      </c>
      <c r="Y93" s="24"/>
      <c r="Z93" s="36">
        <v>44220</v>
      </c>
      <c r="AA93" s="30" t="str">
        <f t="shared" ca="1" si="1"/>
        <v>Venceu</v>
      </c>
      <c r="AB93" s="59" t="s">
        <v>425</v>
      </c>
    </row>
    <row r="94" spans="1:28" ht="36" hidden="1" customHeight="1">
      <c r="A94" s="23">
        <v>93</v>
      </c>
      <c r="B94" s="24" t="s">
        <v>426</v>
      </c>
      <c r="C94" s="25"/>
      <c r="D94" s="40"/>
      <c r="E94" s="30" t="s">
        <v>131</v>
      </c>
      <c r="F94" s="30" t="s">
        <v>31</v>
      </c>
      <c r="G94" s="30"/>
      <c r="H94" s="30"/>
      <c r="I94" s="35" t="s">
        <v>427</v>
      </c>
      <c r="J94" s="24"/>
      <c r="K94" s="27"/>
      <c r="L94" s="24" t="s">
        <v>31</v>
      </c>
      <c r="M94" s="24" t="s">
        <v>44</v>
      </c>
      <c r="N94" s="28">
        <v>43430</v>
      </c>
      <c r="O94" s="28"/>
      <c r="P94" s="28">
        <v>43430</v>
      </c>
      <c r="Q94" s="28">
        <v>43445</v>
      </c>
      <c r="R94" s="28"/>
      <c r="S94" s="28">
        <v>43445</v>
      </c>
      <c r="T94" s="28">
        <v>43446</v>
      </c>
      <c r="U94" s="24" t="s">
        <v>428</v>
      </c>
      <c r="V94" s="24" t="s">
        <v>429</v>
      </c>
      <c r="W94" s="30" t="s">
        <v>37</v>
      </c>
      <c r="X94" s="24" t="s">
        <v>38</v>
      </c>
      <c r="Y94" s="24"/>
      <c r="Z94" s="36"/>
      <c r="AA94" s="30" t="str">
        <f t="shared" ca="1" si="1"/>
        <v>x</v>
      </c>
      <c r="AB94" s="59"/>
    </row>
    <row r="95" spans="1:28" ht="36" hidden="1" customHeight="1">
      <c r="A95" s="23">
        <v>94</v>
      </c>
      <c r="B95" s="24" t="s">
        <v>430</v>
      </c>
      <c r="C95" s="25"/>
      <c r="D95" s="40"/>
      <c r="E95" s="30" t="s">
        <v>48</v>
      </c>
      <c r="F95" s="36" t="s">
        <v>31</v>
      </c>
      <c r="G95" s="30"/>
      <c r="H95" s="30"/>
      <c r="I95" s="35" t="s">
        <v>431</v>
      </c>
      <c r="J95" s="24"/>
      <c r="K95" s="24"/>
      <c r="L95" s="24" t="s">
        <v>33</v>
      </c>
      <c r="M95" s="28" t="s">
        <v>50</v>
      </c>
      <c r="N95" s="28">
        <v>43014</v>
      </c>
      <c r="O95" s="28"/>
      <c r="P95" s="28">
        <v>43017</v>
      </c>
      <c r="Q95" s="28">
        <v>43017</v>
      </c>
      <c r="R95" s="28"/>
      <c r="S95" s="28">
        <v>43019</v>
      </c>
      <c r="T95" s="28">
        <v>43024</v>
      </c>
      <c r="U95" s="24" t="s">
        <v>432</v>
      </c>
      <c r="V95" s="24" t="s">
        <v>433</v>
      </c>
      <c r="W95" s="30" t="s">
        <v>37</v>
      </c>
      <c r="X95" s="24"/>
      <c r="Y95" s="24"/>
      <c r="Z95" s="36"/>
      <c r="AA95" s="30" t="str">
        <f t="shared" ca="1" si="1"/>
        <v>x</v>
      </c>
      <c r="AB95" s="59" t="s">
        <v>434</v>
      </c>
    </row>
    <row r="96" spans="1:28" ht="36" hidden="1" customHeight="1">
      <c r="A96" s="23">
        <v>95</v>
      </c>
      <c r="B96" s="24" t="s">
        <v>435</v>
      </c>
      <c r="C96" s="25"/>
      <c r="D96" s="40"/>
      <c r="E96" s="30" t="s">
        <v>48</v>
      </c>
      <c r="F96" s="36" t="s">
        <v>31</v>
      </c>
      <c r="G96" s="30"/>
      <c r="H96" s="30"/>
      <c r="I96" s="35" t="s">
        <v>436</v>
      </c>
      <c r="J96" s="24"/>
      <c r="K96" s="24"/>
      <c r="L96" s="24" t="s">
        <v>33</v>
      </c>
      <c r="M96" s="28" t="s">
        <v>50</v>
      </c>
      <c r="N96" s="28">
        <v>43030</v>
      </c>
      <c r="O96" s="28"/>
      <c r="P96" s="28">
        <v>43031</v>
      </c>
      <c r="Q96" s="28">
        <v>43038</v>
      </c>
      <c r="R96" s="28"/>
      <c r="S96" s="28">
        <v>43074</v>
      </c>
      <c r="T96" s="28">
        <v>43080</v>
      </c>
      <c r="U96" s="24" t="s">
        <v>437</v>
      </c>
      <c r="V96" s="24"/>
      <c r="W96" s="30" t="s">
        <v>37</v>
      </c>
      <c r="X96" s="24" t="s">
        <v>387</v>
      </c>
      <c r="Y96" s="24"/>
      <c r="Z96" s="36"/>
      <c r="AA96" s="30" t="str">
        <f t="shared" ca="1" si="1"/>
        <v>x</v>
      </c>
      <c r="AB96" s="59"/>
    </row>
    <row r="97" spans="1:28" ht="36" hidden="1" customHeight="1">
      <c r="A97" s="23">
        <v>96</v>
      </c>
      <c r="B97" s="24" t="s">
        <v>206</v>
      </c>
      <c r="C97" s="25"/>
      <c r="D97" s="40"/>
      <c r="E97" s="30" t="s">
        <v>61</v>
      </c>
      <c r="F97" s="30" t="s">
        <v>42</v>
      </c>
      <c r="G97" s="30"/>
      <c r="H97" s="30"/>
      <c r="I97" s="35" t="s">
        <v>438</v>
      </c>
      <c r="J97" s="24"/>
      <c r="K97" s="24" t="s">
        <v>31</v>
      </c>
      <c r="L97" s="24" t="s">
        <v>42</v>
      </c>
      <c r="M97" s="24" t="s">
        <v>50</v>
      </c>
      <c r="N97" s="28">
        <v>43439</v>
      </c>
      <c r="O97" s="28"/>
      <c r="P97" s="28">
        <v>43451</v>
      </c>
      <c r="Q97" s="28">
        <v>43455</v>
      </c>
      <c r="R97" s="28"/>
      <c r="S97" s="28">
        <v>43455</v>
      </c>
      <c r="T97" s="28">
        <v>43462</v>
      </c>
      <c r="U97" s="24" t="s">
        <v>439</v>
      </c>
      <c r="V97" s="28" t="s">
        <v>440</v>
      </c>
      <c r="W97" s="30" t="s">
        <v>37</v>
      </c>
      <c r="X97" s="27" t="s">
        <v>38</v>
      </c>
      <c r="Y97" s="24"/>
      <c r="Z97" s="36"/>
      <c r="AA97" s="30" t="str">
        <f t="shared" ca="1" si="1"/>
        <v>x</v>
      </c>
      <c r="AB97" s="59"/>
    </row>
    <row r="98" spans="1:28" ht="36" hidden="1" customHeight="1">
      <c r="A98" s="23">
        <v>97</v>
      </c>
      <c r="B98" s="24" t="s">
        <v>236</v>
      </c>
      <c r="C98" s="25"/>
      <c r="D98" s="40"/>
      <c r="E98" s="30" t="s">
        <v>131</v>
      </c>
      <c r="F98" s="30" t="s">
        <v>31</v>
      </c>
      <c r="G98" s="30"/>
      <c r="H98" s="30"/>
      <c r="I98" s="35" t="s">
        <v>237</v>
      </c>
      <c r="J98" s="24"/>
      <c r="K98" s="27"/>
      <c r="L98" s="24" t="s">
        <v>31</v>
      </c>
      <c r="M98" s="24" t="s">
        <v>44</v>
      </c>
      <c r="N98" s="28">
        <v>43439</v>
      </c>
      <c r="O98" s="28"/>
      <c r="P98" s="28">
        <v>43444</v>
      </c>
      <c r="Q98" s="28">
        <v>43447</v>
      </c>
      <c r="R98" s="28"/>
      <c r="S98" s="28"/>
      <c r="T98" s="28"/>
      <c r="U98" s="24" t="s">
        <v>441</v>
      </c>
      <c r="V98" s="24"/>
      <c r="W98" s="30" t="s">
        <v>37</v>
      </c>
      <c r="X98" s="24" t="s">
        <v>38</v>
      </c>
      <c r="Y98" s="24"/>
      <c r="Z98" s="36"/>
      <c r="AA98" s="30" t="str">
        <f t="shared" ca="1" si="1"/>
        <v>x</v>
      </c>
      <c r="AB98" s="59" t="s">
        <v>442</v>
      </c>
    </row>
    <row r="99" spans="1:28" ht="36" hidden="1" customHeight="1">
      <c r="A99" s="23">
        <v>98</v>
      </c>
      <c r="B99" s="24" t="s">
        <v>443</v>
      </c>
      <c r="C99" s="25"/>
      <c r="D99" s="40"/>
      <c r="E99" s="30" t="s">
        <v>131</v>
      </c>
      <c r="F99" s="30" t="s">
        <v>154</v>
      </c>
      <c r="G99" s="30"/>
      <c r="H99" s="30"/>
      <c r="I99" s="35" t="s">
        <v>444</v>
      </c>
      <c r="J99" s="24"/>
      <c r="K99" s="27"/>
      <c r="L99" s="24" t="s">
        <v>33</v>
      </c>
      <c r="M99" s="24" t="s">
        <v>44</v>
      </c>
      <c r="N99" s="28">
        <v>43018</v>
      </c>
      <c r="O99" s="28"/>
      <c r="P99" s="28">
        <v>43065</v>
      </c>
      <c r="Q99" s="28"/>
      <c r="R99" s="28"/>
      <c r="S99" s="28"/>
      <c r="T99" s="28">
        <v>43151</v>
      </c>
      <c r="U99" s="28" t="s">
        <v>445</v>
      </c>
      <c r="V99" s="28" t="s">
        <v>446</v>
      </c>
      <c r="W99" s="38" t="s">
        <v>37</v>
      </c>
      <c r="X99" s="24" t="s">
        <v>387</v>
      </c>
      <c r="Y99" s="27"/>
      <c r="Z99" s="36"/>
      <c r="AA99" s="30" t="str">
        <f t="shared" ca="1" si="1"/>
        <v>x</v>
      </c>
      <c r="AB99" s="59" t="s">
        <v>447</v>
      </c>
    </row>
    <row r="100" spans="1:28" ht="36" hidden="1" customHeight="1">
      <c r="A100" s="23">
        <v>99</v>
      </c>
      <c r="B100" s="24" t="s">
        <v>448</v>
      </c>
      <c r="C100" s="25"/>
      <c r="D100" s="40"/>
      <c r="E100" s="30" t="s">
        <v>30</v>
      </c>
      <c r="F100" s="30" t="s">
        <v>31</v>
      </c>
      <c r="G100" s="30"/>
      <c r="H100" s="30"/>
      <c r="I100" s="35" t="s">
        <v>449</v>
      </c>
      <c r="J100" s="24"/>
      <c r="K100" s="27"/>
      <c r="L100" s="24" t="s">
        <v>31</v>
      </c>
      <c r="M100" s="24" t="s">
        <v>50</v>
      </c>
      <c r="N100" s="28">
        <v>43469</v>
      </c>
      <c r="O100" s="28"/>
      <c r="P100" s="28">
        <v>43469</v>
      </c>
      <c r="Q100" s="28">
        <v>43475</v>
      </c>
      <c r="R100" s="28"/>
      <c r="S100" s="28"/>
      <c r="T100" s="28"/>
      <c r="U100" s="24" t="s">
        <v>450</v>
      </c>
      <c r="V100" s="24" t="s">
        <v>451</v>
      </c>
      <c r="W100" s="30" t="s">
        <v>37</v>
      </c>
      <c r="X100" s="24" t="s">
        <v>38</v>
      </c>
      <c r="Y100" s="24"/>
      <c r="Z100" s="36">
        <v>43697</v>
      </c>
      <c r="AA100" s="30" t="str">
        <f t="shared" ca="1" si="1"/>
        <v>Venceu</v>
      </c>
      <c r="AB100" s="59"/>
    </row>
    <row r="101" spans="1:28" ht="36" hidden="1" customHeight="1">
      <c r="A101" s="23">
        <v>100</v>
      </c>
      <c r="B101" s="24" t="s">
        <v>452</v>
      </c>
      <c r="C101" s="25"/>
      <c r="D101" s="40"/>
      <c r="E101" s="30" t="s">
        <v>131</v>
      </c>
      <c r="F101" s="30" t="s">
        <v>42</v>
      </c>
      <c r="G101" s="30"/>
      <c r="H101" s="30"/>
      <c r="I101" s="35" t="s">
        <v>453</v>
      </c>
      <c r="J101" s="24"/>
      <c r="K101" s="24" t="s">
        <v>31</v>
      </c>
      <c r="L101" s="24" t="s">
        <v>42</v>
      </c>
      <c r="M101" s="24" t="s">
        <v>50</v>
      </c>
      <c r="N101" s="28">
        <v>43014</v>
      </c>
      <c r="O101" s="28"/>
      <c r="P101" s="28">
        <v>43017</v>
      </c>
      <c r="Q101" s="28">
        <v>43019</v>
      </c>
      <c r="R101" s="28"/>
      <c r="S101" s="28">
        <v>43024</v>
      </c>
      <c r="T101" s="28">
        <v>43078</v>
      </c>
      <c r="U101" s="28" t="s">
        <v>454</v>
      </c>
      <c r="V101" s="28" t="s">
        <v>455</v>
      </c>
      <c r="W101" s="30" t="s">
        <v>37</v>
      </c>
      <c r="X101" s="24" t="s">
        <v>456</v>
      </c>
      <c r="Y101" s="24"/>
      <c r="Z101" s="36"/>
      <c r="AA101" s="30" t="str">
        <f t="shared" ca="1" si="1"/>
        <v>x</v>
      </c>
      <c r="AB101" s="59"/>
    </row>
    <row r="102" spans="1:28" ht="36" hidden="1" customHeight="1">
      <c r="A102" s="23">
        <v>101</v>
      </c>
      <c r="B102" s="24" t="s">
        <v>457</v>
      </c>
      <c r="C102" s="25"/>
      <c r="D102" s="40"/>
      <c r="E102" s="30" t="s">
        <v>280</v>
      </c>
      <c r="F102" s="30" t="s">
        <v>154</v>
      </c>
      <c r="G102" s="30"/>
      <c r="H102" s="30"/>
      <c r="I102" s="35" t="s">
        <v>458</v>
      </c>
      <c r="J102" s="24"/>
      <c r="K102" s="27"/>
      <c r="L102" s="24" t="s">
        <v>33</v>
      </c>
      <c r="M102" s="28" t="s">
        <v>50</v>
      </c>
      <c r="N102" s="42">
        <v>43108</v>
      </c>
      <c r="O102" s="42"/>
      <c r="P102" s="42">
        <v>43108</v>
      </c>
      <c r="Q102" s="28">
        <v>43126</v>
      </c>
      <c r="R102" s="28"/>
      <c r="S102" s="28">
        <v>43126</v>
      </c>
      <c r="T102" s="28">
        <v>43168</v>
      </c>
      <c r="U102" s="28" t="s">
        <v>459</v>
      </c>
      <c r="V102" s="28" t="s">
        <v>460</v>
      </c>
      <c r="W102" s="38" t="s">
        <v>37</v>
      </c>
      <c r="X102" s="24" t="s">
        <v>456</v>
      </c>
      <c r="Y102" s="27"/>
      <c r="Z102" s="36"/>
      <c r="AA102" s="30" t="str">
        <f t="shared" ca="1" si="1"/>
        <v>x</v>
      </c>
      <c r="AB102" s="59" t="s">
        <v>461</v>
      </c>
    </row>
    <row r="103" spans="1:28" ht="36" hidden="1" customHeight="1">
      <c r="A103" s="23">
        <v>102</v>
      </c>
      <c r="B103" s="28" t="s">
        <v>268</v>
      </c>
      <c r="C103" s="25"/>
      <c r="D103" s="40"/>
      <c r="E103" s="36" t="s">
        <v>202</v>
      </c>
      <c r="F103" s="30"/>
      <c r="G103" s="30"/>
      <c r="H103" s="30"/>
      <c r="I103" s="31" t="s">
        <v>269</v>
      </c>
      <c r="J103" s="28"/>
      <c r="K103" s="24" t="s">
        <v>31</v>
      </c>
      <c r="L103" s="24"/>
      <c r="M103" s="24" t="s">
        <v>44</v>
      </c>
      <c r="N103" s="28">
        <v>43474</v>
      </c>
      <c r="O103" s="28"/>
      <c r="P103" s="28">
        <v>43474</v>
      </c>
      <c r="Q103" s="28">
        <v>43474</v>
      </c>
      <c r="R103" s="28"/>
      <c r="S103" s="28">
        <v>43474</v>
      </c>
      <c r="T103" s="28">
        <v>43480</v>
      </c>
      <c r="U103" s="28" t="s">
        <v>462</v>
      </c>
      <c r="V103" s="24"/>
      <c r="W103" s="38" t="s">
        <v>37</v>
      </c>
      <c r="X103" s="24" t="s">
        <v>53</v>
      </c>
      <c r="Y103" s="27"/>
      <c r="Z103" s="36">
        <v>43631</v>
      </c>
      <c r="AA103" s="30" t="str">
        <f t="shared" ca="1" si="1"/>
        <v>Venceu</v>
      </c>
      <c r="AB103" s="59"/>
    </row>
    <row r="104" spans="1:28" ht="36" hidden="1" customHeight="1">
      <c r="A104" s="23">
        <v>103</v>
      </c>
      <c r="B104" s="24" t="s">
        <v>463</v>
      </c>
      <c r="C104" s="25"/>
      <c r="D104" s="40"/>
      <c r="E104" s="30" t="s">
        <v>84</v>
      </c>
      <c r="F104" s="36" t="s">
        <v>31</v>
      </c>
      <c r="G104" s="30"/>
      <c r="H104" s="30"/>
      <c r="I104" s="35" t="s">
        <v>464</v>
      </c>
      <c r="J104" s="24"/>
      <c r="K104" s="27"/>
      <c r="L104" s="24" t="s">
        <v>33</v>
      </c>
      <c r="M104" s="28" t="s">
        <v>50</v>
      </c>
      <c r="N104" s="28">
        <v>43124</v>
      </c>
      <c r="O104" s="28"/>
      <c r="P104" s="28">
        <v>43124</v>
      </c>
      <c r="Q104" s="28">
        <v>42765</v>
      </c>
      <c r="R104" s="28"/>
      <c r="S104" s="28">
        <v>43137</v>
      </c>
      <c r="T104" s="28">
        <v>43168</v>
      </c>
      <c r="U104" s="28" t="s">
        <v>465</v>
      </c>
      <c r="V104" s="28" t="s">
        <v>466</v>
      </c>
      <c r="W104" s="38" t="s">
        <v>37</v>
      </c>
      <c r="X104" s="24" t="s">
        <v>456</v>
      </c>
      <c r="Y104" s="27"/>
      <c r="Z104" s="36"/>
      <c r="AA104" s="30" t="str">
        <f t="shared" ca="1" si="1"/>
        <v>x</v>
      </c>
      <c r="AB104" s="59"/>
    </row>
    <row r="105" spans="1:28" ht="36" hidden="1" customHeight="1">
      <c r="A105" s="23">
        <v>104</v>
      </c>
      <c r="B105" s="24" t="s">
        <v>467</v>
      </c>
      <c r="C105" s="25"/>
      <c r="D105" s="40"/>
      <c r="E105" s="30" t="s">
        <v>275</v>
      </c>
      <c r="F105" s="30" t="s">
        <v>31</v>
      </c>
      <c r="G105" s="30"/>
      <c r="H105" s="30"/>
      <c r="I105" s="35" t="s">
        <v>468</v>
      </c>
      <c r="J105" s="24"/>
      <c r="K105" s="24"/>
      <c r="L105" s="24" t="s">
        <v>33</v>
      </c>
      <c r="M105" s="24" t="s">
        <v>44</v>
      </c>
      <c r="N105" s="28">
        <v>43483</v>
      </c>
      <c r="O105" s="28"/>
      <c r="P105" s="28">
        <v>43121</v>
      </c>
      <c r="Q105" s="28">
        <v>43488</v>
      </c>
      <c r="R105" s="28"/>
      <c r="S105" s="28">
        <v>43490</v>
      </c>
      <c r="T105" s="28">
        <v>43496</v>
      </c>
      <c r="U105" s="24" t="s">
        <v>469</v>
      </c>
      <c r="V105" s="24" t="s">
        <v>470</v>
      </c>
      <c r="W105" s="30" t="s">
        <v>37</v>
      </c>
      <c r="X105" s="24" t="s">
        <v>53</v>
      </c>
      <c r="Y105" s="24"/>
      <c r="Z105" s="36">
        <v>43616</v>
      </c>
      <c r="AA105" s="30" t="str">
        <f t="shared" ca="1" si="1"/>
        <v>Venceu</v>
      </c>
      <c r="AB105" s="59"/>
    </row>
    <row r="106" spans="1:28" ht="36" hidden="1" customHeight="1">
      <c r="A106" s="23">
        <v>105</v>
      </c>
      <c r="B106" s="24" t="s">
        <v>471</v>
      </c>
      <c r="C106" s="25"/>
      <c r="D106" s="40"/>
      <c r="E106" s="30" t="s">
        <v>255</v>
      </c>
      <c r="F106" s="30" t="s">
        <v>31</v>
      </c>
      <c r="G106" s="30"/>
      <c r="H106" s="30"/>
      <c r="I106" s="35" t="s">
        <v>472</v>
      </c>
      <c r="J106" s="24"/>
      <c r="K106" s="24"/>
      <c r="L106" s="24" t="s">
        <v>33</v>
      </c>
      <c r="M106" s="24" t="s">
        <v>50</v>
      </c>
      <c r="N106" s="28">
        <v>43488</v>
      </c>
      <c r="O106" s="28"/>
      <c r="P106" s="28">
        <v>43488</v>
      </c>
      <c r="Q106" s="28">
        <v>43490</v>
      </c>
      <c r="R106" s="28"/>
      <c r="S106" s="28">
        <v>43496</v>
      </c>
      <c r="T106" s="28">
        <v>43502</v>
      </c>
      <c r="U106" s="24" t="s">
        <v>473</v>
      </c>
      <c r="V106" s="24"/>
      <c r="W106" s="30" t="s">
        <v>37</v>
      </c>
      <c r="X106" s="24" t="s">
        <v>53</v>
      </c>
      <c r="Y106" s="24"/>
      <c r="Z106" s="36">
        <v>43683</v>
      </c>
      <c r="AA106" s="30" t="str">
        <f t="shared" ca="1" si="1"/>
        <v>Venceu</v>
      </c>
      <c r="AB106" s="59"/>
    </row>
    <row r="107" spans="1:28" ht="36" hidden="1" customHeight="1">
      <c r="A107" s="23">
        <v>106</v>
      </c>
      <c r="B107" s="24" t="s">
        <v>274</v>
      </c>
      <c r="C107" s="25"/>
      <c r="D107" s="40"/>
      <c r="E107" s="30" t="s">
        <v>275</v>
      </c>
      <c r="F107" s="34" t="s">
        <v>42</v>
      </c>
      <c r="G107" s="30"/>
      <c r="H107" s="30"/>
      <c r="I107" s="35" t="s">
        <v>474</v>
      </c>
      <c r="J107" s="24"/>
      <c r="K107" s="24" t="s">
        <v>31</v>
      </c>
      <c r="L107" s="25" t="s">
        <v>42</v>
      </c>
      <c r="M107" s="24" t="s">
        <v>50</v>
      </c>
      <c r="N107" s="28">
        <v>43494</v>
      </c>
      <c r="O107" s="28"/>
      <c r="P107" s="28">
        <v>43494</v>
      </c>
      <c r="Q107" s="28">
        <v>43494</v>
      </c>
      <c r="R107" s="28"/>
      <c r="S107" s="28">
        <v>43495</v>
      </c>
      <c r="T107" s="28">
        <v>43496</v>
      </c>
      <c r="U107" s="24" t="s">
        <v>475</v>
      </c>
      <c r="V107" s="24"/>
      <c r="W107" s="30" t="s">
        <v>37</v>
      </c>
      <c r="X107" s="24" t="s">
        <v>53</v>
      </c>
      <c r="Y107" s="24"/>
      <c r="Z107" s="36">
        <v>43527</v>
      </c>
      <c r="AA107" s="30" t="str">
        <f t="shared" ca="1" si="1"/>
        <v>Venceu</v>
      </c>
      <c r="AB107" s="59"/>
    </row>
    <row r="108" spans="1:28" ht="36" hidden="1" customHeight="1">
      <c r="A108" s="23">
        <v>107</v>
      </c>
      <c r="B108" s="24" t="s">
        <v>206</v>
      </c>
      <c r="C108" s="25"/>
      <c r="D108" s="40"/>
      <c r="E108" s="30" t="s">
        <v>61</v>
      </c>
      <c r="F108" s="30" t="s">
        <v>42</v>
      </c>
      <c r="G108" s="30"/>
      <c r="H108" s="30"/>
      <c r="I108" s="35" t="s">
        <v>476</v>
      </c>
      <c r="J108" s="24"/>
      <c r="K108" s="24" t="s">
        <v>31</v>
      </c>
      <c r="L108" s="24" t="s">
        <v>42</v>
      </c>
      <c r="M108" s="24" t="s">
        <v>50</v>
      </c>
      <c r="N108" s="28">
        <v>43488</v>
      </c>
      <c r="O108" s="28"/>
      <c r="P108" s="28">
        <v>43488</v>
      </c>
      <c r="Q108" s="28">
        <v>43488</v>
      </c>
      <c r="R108" s="28"/>
      <c r="S108" s="28">
        <v>43497</v>
      </c>
      <c r="T108" s="28">
        <v>43502</v>
      </c>
      <c r="U108" s="24" t="s">
        <v>477</v>
      </c>
      <c r="V108" s="24" t="s">
        <v>478</v>
      </c>
      <c r="W108" s="30" t="s">
        <v>37</v>
      </c>
      <c r="X108" s="27" t="s">
        <v>38</v>
      </c>
      <c r="Y108" s="24"/>
      <c r="Z108" s="36"/>
      <c r="AA108" s="30" t="str">
        <f t="shared" ca="1" si="1"/>
        <v>x</v>
      </c>
      <c r="AB108" s="59"/>
    </row>
    <row r="109" spans="1:28" ht="36" hidden="1" customHeight="1">
      <c r="A109" s="23">
        <v>108</v>
      </c>
      <c r="B109" s="24" t="s">
        <v>268</v>
      </c>
      <c r="C109" s="25"/>
      <c r="D109" s="40"/>
      <c r="E109" s="36" t="s">
        <v>202</v>
      </c>
      <c r="F109" s="30" t="s">
        <v>42</v>
      </c>
      <c r="G109" s="30"/>
      <c r="H109" s="30"/>
      <c r="I109" s="31" t="s">
        <v>479</v>
      </c>
      <c r="J109" s="28"/>
      <c r="K109" s="24" t="s">
        <v>31</v>
      </c>
      <c r="L109" s="24" t="s">
        <v>42</v>
      </c>
      <c r="M109" s="24" t="s">
        <v>44</v>
      </c>
      <c r="N109" s="28">
        <v>43508</v>
      </c>
      <c r="O109" s="28"/>
      <c r="P109" s="28">
        <v>43508</v>
      </c>
      <c r="Q109" s="28">
        <v>43508</v>
      </c>
      <c r="R109" s="28"/>
      <c r="S109" s="28">
        <v>43514</v>
      </c>
      <c r="T109" s="28">
        <v>43525</v>
      </c>
      <c r="U109" s="24" t="s">
        <v>480</v>
      </c>
      <c r="V109" s="24" t="s">
        <v>481</v>
      </c>
      <c r="W109" s="30" t="s">
        <v>37</v>
      </c>
      <c r="X109" s="24" t="s">
        <v>38</v>
      </c>
      <c r="Y109" s="24"/>
      <c r="Z109" s="36"/>
      <c r="AA109" s="30" t="str">
        <f t="shared" ca="1" si="1"/>
        <v>x</v>
      </c>
      <c r="AB109" s="59"/>
    </row>
    <row r="110" spans="1:28" ht="36" hidden="1" customHeight="1">
      <c r="A110" s="23">
        <v>109</v>
      </c>
      <c r="B110" s="24" t="s">
        <v>482</v>
      </c>
      <c r="C110" s="25"/>
      <c r="D110" s="40"/>
      <c r="E110" s="30" t="s">
        <v>275</v>
      </c>
      <c r="F110" s="30" t="s">
        <v>31</v>
      </c>
      <c r="G110" s="30"/>
      <c r="H110" s="30"/>
      <c r="I110" s="35" t="s">
        <v>483</v>
      </c>
      <c r="J110" s="24"/>
      <c r="K110" s="24"/>
      <c r="L110" s="24" t="s">
        <v>31</v>
      </c>
      <c r="M110" s="24" t="s">
        <v>50</v>
      </c>
      <c r="N110" s="28">
        <v>43515</v>
      </c>
      <c r="O110" s="28"/>
      <c r="P110" s="28">
        <v>43515</v>
      </c>
      <c r="Q110" s="28">
        <v>43517</v>
      </c>
      <c r="R110" s="28"/>
      <c r="S110" s="28">
        <v>43549</v>
      </c>
      <c r="T110" s="28">
        <v>43559</v>
      </c>
      <c r="U110" s="24" t="s">
        <v>484</v>
      </c>
      <c r="V110" s="24" t="s">
        <v>485</v>
      </c>
      <c r="W110" s="30" t="s">
        <v>37</v>
      </c>
      <c r="X110" s="24" t="s">
        <v>38</v>
      </c>
      <c r="Y110" s="24"/>
      <c r="Z110" s="36"/>
      <c r="AA110" s="30" t="str">
        <f t="shared" ca="1" si="1"/>
        <v>x</v>
      </c>
      <c r="AB110" s="59"/>
    </row>
    <row r="111" spans="1:28" ht="36" hidden="1" customHeight="1">
      <c r="A111" s="23">
        <v>110</v>
      </c>
      <c r="B111" s="24" t="s">
        <v>486</v>
      </c>
      <c r="C111" s="25"/>
      <c r="D111" s="40"/>
      <c r="E111" s="30" t="s">
        <v>275</v>
      </c>
      <c r="F111" s="30" t="s">
        <v>31</v>
      </c>
      <c r="G111" s="30"/>
      <c r="H111" s="30"/>
      <c r="I111" s="35" t="s">
        <v>487</v>
      </c>
      <c r="J111" s="24"/>
      <c r="K111" s="24"/>
      <c r="L111" s="24" t="s">
        <v>31</v>
      </c>
      <c r="M111" s="24" t="s">
        <v>50</v>
      </c>
      <c r="N111" s="28">
        <v>43515</v>
      </c>
      <c r="O111" s="28"/>
      <c r="P111" s="28">
        <v>43515</v>
      </c>
      <c r="Q111" s="28">
        <v>43518</v>
      </c>
      <c r="R111" s="28"/>
      <c r="S111" s="28">
        <v>43542</v>
      </c>
      <c r="T111" s="28">
        <v>43544</v>
      </c>
      <c r="U111" s="24" t="s">
        <v>488</v>
      </c>
      <c r="V111" s="24"/>
      <c r="W111" s="30" t="s">
        <v>37</v>
      </c>
      <c r="X111" s="24" t="s">
        <v>38</v>
      </c>
      <c r="Y111" s="24"/>
      <c r="Z111" s="36"/>
      <c r="AA111" s="30" t="str">
        <f t="shared" ca="1" si="1"/>
        <v>x</v>
      </c>
      <c r="AB111" s="59"/>
    </row>
    <row r="112" spans="1:28" ht="36" hidden="1" customHeight="1">
      <c r="A112" s="23">
        <v>111</v>
      </c>
      <c r="B112" s="24" t="s">
        <v>373</v>
      </c>
      <c r="C112" s="25"/>
      <c r="D112" s="40"/>
      <c r="E112" s="30" t="s">
        <v>131</v>
      </c>
      <c r="F112" s="30" t="s">
        <v>42</v>
      </c>
      <c r="G112" s="30"/>
      <c r="H112" s="30"/>
      <c r="I112" s="35" t="s">
        <v>489</v>
      </c>
      <c r="J112" s="24"/>
      <c r="K112" s="24" t="s">
        <v>31</v>
      </c>
      <c r="L112" s="24" t="s">
        <v>42</v>
      </c>
      <c r="M112" s="24" t="s">
        <v>34</v>
      </c>
      <c r="N112" s="28">
        <v>43475</v>
      </c>
      <c r="O112" s="28"/>
      <c r="P112" s="28">
        <v>43475</v>
      </c>
      <c r="Q112" s="28">
        <v>43501</v>
      </c>
      <c r="R112" s="28"/>
      <c r="S112" s="28">
        <v>43501</v>
      </c>
      <c r="T112" s="28">
        <v>43517</v>
      </c>
      <c r="U112" s="24" t="s">
        <v>490</v>
      </c>
      <c r="V112" s="24" t="s">
        <v>491</v>
      </c>
      <c r="W112" s="30" t="s">
        <v>37</v>
      </c>
      <c r="X112" s="24" t="s">
        <v>53</v>
      </c>
      <c r="Y112" s="24"/>
      <c r="Z112" s="36">
        <v>43549</v>
      </c>
      <c r="AA112" s="30" t="str">
        <f t="shared" ca="1" si="1"/>
        <v>Venceu</v>
      </c>
      <c r="AB112" s="59"/>
    </row>
    <row r="113" spans="1:28" ht="36" hidden="1" customHeight="1">
      <c r="A113" s="23">
        <v>112</v>
      </c>
      <c r="B113" s="28" t="s">
        <v>492</v>
      </c>
      <c r="C113" s="25"/>
      <c r="D113" s="40"/>
      <c r="E113" s="54" t="s">
        <v>78</v>
      </c>
      <c r="F113" s="30" t="s">
        <v>42</v>
      </c>
      <c r="G113" s="30"/>
      <c r="H113" s="30"/>
      <c r="I113" s="31" t="s">
        <v>493</v>
      </c>
      <c r="J113" s="28"/>
      <c r="K113" s="24" t="s">
        <v>31</v>
      </c>
      <c r="L113" s="24" t="s">
        <v>42</v>
      </c>
      <c r="M113" s="42" t="s">
        <v>50</v>
      </c>
      <c r="N113" s="42">
        <v>42891</v>
      </c>
      <c r="O113" s="42"/>
      <c r="P113" s="42">
        <v>42898</v>
      </c>
      <c r="Q113" s="28">
        <v>42898</v>
      </c>
      <c r="R113" s="28"/>
      <c r="S113" s="28">
        <v>42898</v>
      </c>
      <c r="T113" s="28">
        <v>43154</v>
      </c>
      <c r="U113" s="28" t="s">
        <v>494</v>
      </c>
      <c r="V113" s="28" t="s">
        <v>495</v>
      </c>
      <c r="W113" s="38" t="s">
        <v>37</v>
      </c>
      <c r="X113" s="24" t="s">
        <v>456</v>
      </c>
      <c r="Y113" s="27"/>
      <c r="Z113" s="36"/>
      <c r="AA113" s="30" t="str">
        <f t="shared" ca="1" si="1"/>
        <v>x</v>
      </c>
      <c r="AB113" s="59" t="s">
        <v>496</v>
      </c>
    </row>
    <row r="114" spans="1:28" ht="36" hidden="1" customHeight="1">
      <c r="A114" s="23">
        <v>113</v>
      </c>
      <c r="B114" s="24" t="s">
        <v>497</v>
      </c>
      <c r="C114" s="25"/>
      <c r="D114" s="40"/>
      <c r="E114" s="30" t="s">
        <v>78</v>
      </c>
      <c r="F114" s="54" t="s">
        <v>42</v>
      </c>
      <c r="G114" s="30"/>
      <c r="H114" s="30"/>
      <c r="I114" s="31" t="s">
        <v>498</v>
      </c>
      <c r="J114" s="28"/>
      <c r="K114" s="24" t="s">
        <v>31</v>
      </c>
      <c r="L114" s="42" t="s">
        <v>42</v>
      </c>
      <c r="M114" s="24" t="s">
        <v>50</v>
      </c>
      <c r="N114" s="42">
        <v>43188</v>
      </c>
      <c r="O114" s="42"/>
      <c r="P114" s="42">
        <v>43214</v>
      </c>
      <c r="Q114" s="28">
        <v>43215</v>
      </c>
      <c r="R114" s="28"/>
      <c r="S114" s="28">
        <v>43223</v>
      </c>
      <c r="T114" s="28">
        <v>43242</v>
      </c>
      <c r="U114" s="28" t="s">
        <v>499</v>
      </c>
      <c r="V114" s="28" t="s">
        <v>500</v>
      </c>
      <c r="W114" s="38" t="s">
        <v>37</v>
      </c>
      <c r="X114" s="24"/>
      <c r="Y114" s="27"/>
      <c r="Z114" s="36"/>
      <c r="AA114" s="30" t="str">
        <f t="shared" ca="1" si="1"/>
        <v>x</v>
      </c>
      <c r="AB114" s="59"/>
    </row>
    <row r="115" spans="1:28" ht="36" hidden="1" customHeight="1">
      <c r="A115" s="23">
        <v>114</v>
      </c>
      <c r="B115" s="24" t="s">
        <v>501</v>
      </c>
      <c r="C115" s="25"/>
      <c r="D115" s="40"/>
      <c r="E115" s="30" t="s">
        <v>48</v>
      </c>
      <c r="F115" s="30" t="s">
        <v>31</v>
      </c>
      <c r="G115" s="30"/>
      <c r="H115" s="30"/>
      <c r="I115" s="35" t="s">
        <v>502</v>
      </c>
      <c r="J115" s="24"/>
      <c r="K115" s="27"/>
      <c r="L115" s="24" t="s">
        <v>33</v>
      </c>
      <c r="M115" s="24" t="s">
        <v>50</v>
      </c>
      <c r="N115" s="28">
        <v>43242</v>
      </c>
      <c r="O115" s="28"/>
      <c r="P115" s="28">
        <v>43242</v>
      </c>
      <c r="Q115" s="28">
        <v>43249</v>
      </c>
      <c r="R115" s="28"/>
      <c r="S115" s="28">
        <v>43263</v>
      </c>
      <c r="T115" s="28">
        <v>43264</v>
      </c>
      <c r="U115" s="24" t="s">
        <v>503</v>
      </c>
      <c r="V115" s="24" t="s">
        <v>504</v>
      </c>
      <c r="W115" s="36" t="s">
        <v>37</v>
      </c>
      <c r="X115" s="24" t="s">
        <v>456</v>
      </c>
      <c r="Y115" s="28"/>
      <c r="Z115" s="36"/>
      <c r="AA115" s="30" t="str">
        <f t="shared" ca="1" si="1"/>
        <v>x</v>
      </c>
      <c r="AB115" s="59"/>
    </row>
    <row r="116" spans="1:28" ht="36" hidden="1" customHeight="1">
      <c r="A116" s="23">
        <v>115</v>
      </c>
      <c r="B116" s="24" t="s">
        <v>505</v>
      </c>
      <c r="C116" s="25"/>
      <c r="D116" s="40"/>
      <c r="E116" s="30" t="s">
        <v>131</v>
      </c>
      <c r="F116" s="30" t="s">
        <v>31</v>
      </c>
      <c r="G116" s="30"/>
      <c r="H116" s="30"/>
      <c r="I116" s="35" t="s">
        <v>506</v>
      </c>
      <c r="J116" s="24"/>
      <c r="K116" s="24"/>
      <c r="L116" s="24" t="s">
        <v>31</v>
      </c>
      <c r="M116" s="24" t="s">
        <v>50</v>
      </c>
      <c r="N116" s="28">
        <v>43518</v>
      </c>
      <c r="O116" s="28"/>
      <c r="P116" s="28">
        <v>43531</v>
      </c>
      <c r="Q116" s="28">
        <v>43539</v>
      </c>
      <c r="R116" s="28"/>
      <c r="S116" s="28">
        <v>43539</v>
      </c>
      <c r="T116" s="28">
        <v>43539</v>
      </c>
      <c r="U116" s="24" t="s">
        <v>507</v>
      </c>
      <c r="V116" s="24" t="s">
        <v>508</v>
      </c>
      <c r="W116" s="30" t="s">
        <v>37</v>
      </c>
      <c r="X116" s="24" t="s">
        <v>38</v>
      </c>
      <c r="Y116" s="24"/>
      <c r="Z116" s="36"/>
      <c r="AA116" s="30" t="str">
        <f t="shared" ca="1" si="1"/>
        <v>x</v>
      </c>
      <c r="AB116" s="59"/>
    </row>
    <row r="117" spans="1:28" ht="36" hidden="1" customHeight="1">
      <c r="A117" s="23">
        <v>116</v>
      </c>
      <c r="B117" s="24" t="s">
        <v>206</v>
      </c>
      <c r="C117" s="25"/>
      <c r="D117" s="40"/>
      <c r="E117" s="30" t="s">
        <v>61</v>
      </c>
      <c r="F117" s="30" t="s">
        <v>42</v>
      </c>
      <c r="G117" s="30"/>
      <c r="H117" s="30"/>
      <c r="I117" s="35" t="s">
        <v>509</v>
      </c>
      <c r="J117" s="24"/>
      <c r="K117" s="24" t="s">
        <v>31</v>
      </c>
      <c r="L117" s="24" t="s">
        <v>42</v>
      </c>
      <c r="M117" s="24" t="s">
        <v>34</v>
      </c>
      <c r="N117" s="28">
        <v>43535</v>
      </c>
      <c r="O117" s="28"/>
      <c r="P117" s="28">
        <v>43538</v>
      </c>
      <c r="Q117" s="28">
        <v>43538</v>
      </c>
      <c r="R117" s="28"/>
      <c r="S117" s="28">
        <v>43538</v>
      </c>
      <c r="T117" s="28"/>
      <c r="U117" s="24" t="s">
        <v>510</v>
      </c>
      <c r="V117" s="24"/>
      <c r="W117" s="30" t="s">
        <v>37</v>
      </c>
      <c r="X117" s="27" t="s">
        <v>38</v>
      </c>
      <c r="Y117" s="24"/>
      <c r="Z117" s="36"/>
      <c r="AA117" s="30" t="str">
        <f t="shared" ca="1" si="1"/>
        <v>x</v>
      </c>
      <c r="AB117" s="59" t="s">
        <v>511</v>
      </c>
    </row>
    <row r="118" spans="1:28" ht="36" hidden="1" customHeight="1">
      <c r="A118" s="23">
        <v>117</v>
      </c>
      <c r="B118" s="24" t="s">
        <v>236</v>
      </c>
      <c r="C118" s="25"/>
      <c r="D118" s="40"/>
      <c r="E118" s="30" t="s">
        <v>131</v>
      </c>
      <c r="F118" s="30" t="s">
        <v>31</v>
      </c>
      <c r="G118" s="30"/>
      <c r="H118" s="30"/>
      <c r="I118" s="35" t="s">
        <v>237</v>
      </c>
      <c r="J118" s="24"/>
      <c r="K118" s="27"/>
      <c r="L118" s="24" t="s">
        <v>42</v>
      </c>
      <c r="M118" s="24" t="s">
        <v>34</v>
      </c>
      <c r="N118" s="28">
        <v>43509</v>
      </c>
      <c r="O118" s="28"/>
      <c r="P118" s="28">
        <v>43509</v>
      </c>
      <c r="Q118" s="28">
        <v>43539</v>
      </c>
      <c r="R118" s="28"/>
      <c r="S118" s="28"/>
      <c r="T118" s="28"/>
      <c r="U118" s="24"/>
      <c r="V118" s="24" t="s">
        <v>510</v>
      </c>
      <c r="W118" s="30" t="s">
        <v>37</v>
      </c>
      <c r="X118" s="24" t="s">
        <v>38</v>
      </c>
      <c r="Y118" s="24"/>
      <c r="Z118" s="36"/>
      <c r="AA118" s="30" t="str">
        <f t="shared" ca="1" si="1"/>
        <v>x</v>
      </c>
      <c r="AB118" s="59" t="s">
        <v>512</v>
      </c>
    </row>
    <row r="119" spans="1:28" ht="36" hidden="1" customHeight="1">
      <c r="A119" s="23">
        <v>118</v>
      </c>
      <c r="B119" s="24" t="s">
        <v>296</v>
      </c>
      <c r="C119" s="25"/>
      <c r="D119" s="40"/>
      <c r="E119" s="30" t="s">
        <v>48</v>
      </c>
      <c r="F119" s="30" t="s">
        <v>42</v>
      </c>
      <c r="G119" s="30"/>
      <c r="H119" s="30"/>
      <c r="I119" s="35" t="s">
        <v>513</v>
      </c>
      <c r="J119" s="24"/>
      <c r="K119" s="24" t="s">
        <v>31</v>
      </c>
      <c r="L119" s="24" t="s">
        <v>42</v>
      </c>
      <c r="M119" s="24" t="s">
        <v>50</v>
      </c>
      <c r="N119" s="28">
        <v>43539</v>
      </c>
      <c r="O119" s="28"/>
      <c r="P119" s="28">
        <v>43539</v>
      </c>
      <c r="Q119" s="28">
        <v>43542</v>
      </c>
      <c r="R119" s="28"/>
      <c r="S119" s="28">
        <v>43542</v>
      </c>
      <c r="T119" s="28">
        <v>43546</v>
      </c>
      <c r="U119" s="24" t="s">
        <v>514</v>
      </c>
      <c r="V119" s="24" t="s">
        <v>515</v>
      </c>
      <c r="W119" s="30" t="s">
        <v>37</v>
      </c>
      <c r="X119" s="24" t="s">
        <v>38</v>
      </c>
      <c r="Y119" s="24"/>
      <c r="Z119" s="36"/>
      <c r="AA119" s="30" t="str">
        <f t="shared" ca="1" si="1"/>
        <v>x</v>
      </c>
      <c r="AB119" s="59"/>
    </row>
    <row r="120" spans="1:28" ht="36" hidden="1" customHeight="1">
      <c r="A120" s="23">
        <v>119</v>
      </c>
      <c r="B120" s="24" t="s">
        <v>516</v>
      </c>
      <c r="C120" s="25"/>
      <c r="D120" s="40"/>
      <c r="E120" s="30" t="s">
        <v>84</v>
      </c>
      <c r="F120" s="30" t="s">
        <v>33</v>
      </c>
      <c r="G120" s="30"/>
      <c r="H120" s="30"/>
      <c r="I120" s="35" t="s">
        <v>517</v>
      </c>
      <c r="J120" s="24"/>
      <c r="K120" s="27"/>
      <c r="L120" s="24" t="s">
        <v>42</v>
      </c>
      <c r="M120" s="24" t="s">
        <v>44</v>
      </c>
      <c r="N120" s="28">
        <v>43238</v>
      </c>
      <c r="O120" s="28"/>
      <c r="P120" s="28">
        <v>43242</v>
      </c>
      <c r="Q120" s="28">
        <v>43243</v>
      </c>
      <c r="R120" s="28"/>
      <c r="S120" s="28"/>
      <c r="T120" s="28">
        <v>43250</v>
      </c>
      <c r="U120" s="24" t="s">
        <v>518</v>
      </c>
      <c r="V120" s="24" t="s">
        <v>519</v>
      </c>
      <c r="W120" s="36" t="s">
        <v>37</v>
      </c>
      <c r="X120" s="24" t="s">
        <v>387</v>
      </c>
      <c r="Y120" s="28"/>
      <c r="Z120" s="36"/>
      <c r="AA120" s="30" t="str">
        <f t="shared" ca="1" si="1"/>
        <v>x</v>
      </c>
      <c r="AB120" s="59" t="s">
        <v>520</v>
      </c>
    </row>
    <row r="121" spans="1:28" ht="36" hidden="1" customHeight="1">
      <c r="A121" s="23">
        <v>120</v>
      </c>
      <c r="B121" s="24" t="s">
        <v>124</v>
      </c>
      <c r="C121" s="25"/>
      <c r="D121" s="40"/>
      <c r="E121" s="30" t="s">
        <v>48</v>
      </c>
      <c r="F121" s="30" t="s">
        <v>31</v>
      </c>
      <c r="G121" s="30"/>
      <c r="H121" s="30"/>
      <c r="I121" s="35" t="s">
        <v>125</v>
      </c>
      <c r="J121" s="24"/>
      <c r="K121" s="27"/>
      <c r="L121" s="24" t="s">
        <v>31</v>
      </c>
      <c r="M121" s="24" t="s">
        <v>44</v>
      </c>
      <c r="N121" s="28">
        <v>43242</v>
      </c>
      <c r="O121" s="28"/>
      <c r="P121" s="28">
        <v>43242</v>
      </c>
      <c r="Q121" s="28">
        <v>43245</v>
      </c>
      <c r="R121" s="28"/>
      <c r="S121" s="28"/>
      <c r="T121" s="28">
        <v>43252</v>
      </c>
      <c r="U121" s="24" t="s">
        <v>521</v>
      </c>
      <c r="V121" s="24" t="s">
        <v>522</v>
      </c>
      <c r="W121" s="30" t="s">
        <v>37</v>
      </c>
      <c r="X121" s="24" t="s">
        <v>387</v>
      </c>
      <c r="Y121" s="24"/>
      <c r="Z121" s="36"/>
      <c r="AA121" s="30" t="str">
        <f t="shared" ca="1" si="1"/>
        <v>x</v>
      </c>
      <c r="AB121" s="59" t="s">
        <v>523</v>
      </c>
    </row>
    <row r="122" spans="1:28" ht="36" hidden="1" customHeight="1">
      <c r="A122" s="23">
        <v>121</v>
      </c>
      <c r="B122" s="24" t="s">
        <v>524</v>
      </c>
      <c r="C122" s="25"/>
      <c r="D122" s="40"/>
      <c r="E122" s="30" t="s">
        <v>131</v>
      </c>
      <c r="F122" s="30" t="s">
        <v>31</v>
      </c>
      <c r="G122" s="30"/>
      <c r="H122" s="30"/>
      <c r="I122" s="35" t="s">
        <v>525</v>
      </c>
      <c r="J122" s="24"/>
      <c r="K122" s="24"/>
      <c r="L122" s="24" t="s">
        <v>33</v>
      </c>
      <c r="M122" s="24" t="s">
        <v>50</v>
      </c>
      <c r="N122" s="28">
        <v>43550</v>
      </c>
      <c r="O122" s="28"/>
      <c r="P122" s="28">
        <v>43550</v>
      </c>
      <c r="Q122" s="28">
        <v>43553</v>
      </c>
      <c r="R122" s="28"/>
      <c r="S122" s="28"/>
      <c r="T122" s="28"/>
      <c r="U122" s="24" t="s">
        <v>526</v>
      </c>
      <c r="V122" s="24" t="s">
        <v>527</v>
      </c>
      <c r="W122" s="30" t="s">
        <v>37</v>
      </c>
      <c r="X122" s="24" t="s">
        <v>53</v>
      </c>
      <c r="Y122" s="24"/>
      <c r="Z122" s="36">
        <v>43755</v>
      </c>
      <c r="AA122" s="30" t="str">
        <f t="shared" ca="1" si="1"/>
        <v>Venceu</v>
      </c>
      <c r="AB122" s="59"/>
    </row>
    <row r="123" spans="1:28" ht="36" hidden="1" customHeight="1">
      <c r="A123" s="23">
        <v>122</v>
      </c>
      <c r="B123" s="24" t="s">
        <v>406</v>
      </c>
      <c r="C123" s="25"/>
      <c r="D123" s="40"/>
      <c r="E123" s="30" t="s">
        <v>131</v>
      </c>
      <c r="F123" s="30" t="s">
        <v>31</v>
      </c>
      <c r="G123" s="30"/>
      <c r="H123" s="30"/>
      <c r="I123" s="35" t="s">
        <v>528</v>
      </c>
      <c r="J123" s="24"/>
      <c r="K123" s="24"/>
      <c r="L123" s="24" t="s">
        <v>33</v>
      </c>
      <c r="M123" s="24" t="s">
        <v>50</v>
      </c>
      <c r="N123" s="28">
        <v>43553</v>
      </c>
      <c r="O123" s="28"/>
      <c r="P123" s="28">
        <v>43553</v>
      </c>
      <c r="Q123" s="28">
        <v>43557</v>
      </c>
      <c r="R123" s="28"/>
      <c r="S123" s="28">
        <v>43567</v>
      </c>
      <c r="T123" s="28">
        <v>43567</v>
      </c>
      <c r="U123" s="24" t="s">
        <v>529</v>
      </c>
      <c r="V123" s="24" t="s">
        <v>530</v>
      </c>
      <c r="W123" s="30" t="s">
        <v>37</v>
      </c>
      <c r="X123" s="24" t="s">
        <v>38</v>
      </c>
      <c r="Y123" s="24"/>
      <c r="Z123" s="36">
        <v>43752</v>
      </c>
      <c r="AA123" s="30" t="str">
        <f t="shared" ca="1" si="1"/>
        <v>Venceu</v>
      </c>
      <c r="AB123" s="59"/>
    </row>
    <row r="124" spans="1:28" ht="36" hidden="1" customHeight="1">
      <c r="A124" s="23">
        <v>123</v>
      </c>
      <c r="B124" s="24" t="s">
        <v>531</v>
      </c>
      <c r="C124" s="25"/>
      <c r="D124" s="40"/>
      <c r="E124" s="30" t="s">
        <v>61</v>
      </c>
      <c r="F124" s="30" t="s">
        <v>31</v>
      </c>
      <c r="G124" s="30"/>
      <c r="H124" s="30"/>
      <c r="I124" s="35" t="s">
        <v>532</v>
      </c>
      <c r="J124" s="24"/>
      <c r="K124" s="24"/>
      <c r="L124" s="24" t="s">
        <v>31</v>
      </c>
      <c r="M124" s="24" t="s">
        <v>50</v>
      </c>
      <c r="N124" s="28">
        <v>43550</v>
      </c>
      <c r="O124" s="28"/>
      <c r="P124" s="28">
        <v>43550</v>
      </c>
      <c r="Q124" s="28">
        <v>43559</v>
      </c>
      <c r="R124" s="28"/>
      <c r="S124" s="28">
        <v>43567</v>
      </c>
      <c r="T124" s="28">
        <v>43567</v>
      </c>
      <c r="U124" s="24" t="s">
        <v>533</v>
      </c>
      <c r="V124" s="24" t="s">
        <v>534</v>
      </c>
      <c r="W124" s="30" t="s">
        <v>37</v>
      </c>
      <c r="X124" s="24" t="s">
        <v>38</v>
      </c>
      <c r="Y124" s="24"/>
      <c r="Z124" s="36"/>
      <c r="AA124" s="30" t="str">
        <f t="shared" ca="1" si="1"/>
        <v>x</v>
      </c>
      <c r="AB124" s="59"/>
    </row>
    <row r="125" spans="1:28" ht="36" hidden="1" customHeight="1">
      <c r="A125" s="23">
        <v>124</v>
      </c>
      <c r="B125" s="24" t="s">
        <v>214</v>
      </c>
      <c r="C125" s="25"/>
      <c r="D125" s="40"/>
      <c r="E125" s="30" t="s">
        <v>131</v>
      </c>
      <c r="F125" s="30" t="s">
        <v>42</v>
      </c>
      <c r="G125" s="30"/>
      <c r="H125" s="30"/>
      <c r="I125" s="35" t="s">
        <v>535</v>
      </c>
      <c r="J125" s="24"/>
      <c r="K125" s="24" t="s">
        <v>31</v>
      </c>
      <c r="L125" s="24" t="s">
        <v>42</v>
      </c>
      <c r="M125" s="24" t="s">
        <v>50</v>
      </c>
      <c r="N125" s="28">
        <v>43552</v>
      </c>
      <c r="O125" s="28"/>
      <c r="P125" s="28">
        <v>43559</v>
      </c>
      <c r="Q125" s="28">
        <v>43560</v>
      </c>
      <c r="R125" s="28"/>
      <c r="S125" s="28">
        <v>43567</v>
      </c>
      <c r="T125" s="28">
        <v>43567</v>
      </c>
      <c r="U125" s="24" t="s">
        <v>536</v>
      </c>
      <c r="V125" s="24" t="s">
        <v>537</v>
      </c>
      <c r="W125" s="30" t="s">
        <v>37</v>
      </c>
      <c r="X125" s="24" t="s">
        <v>38</v>
      </c>
      <c r="Y125" s="24"/>
      <c r="Z125" s="36"/>
      <c r="AA125" s="30" t="str">
        <f t="shared" ca="1" si="1"/>
        <v>x</v>
      </c>
      <c r="AB125" s="59"/>
    </row>
    <row r="126" spans="1:28" ht="36" hidden="1" customHeight="1">
      <c r="A126" s="23">
        <v>125</v>
      </c>
      <c r="B126" s="24" t="s">
        <v>402</v>
      </c>
      <c r="C126" s="25"/>
      <c r="D126" s="40"/>
      <c r="E126" s="30" t="s">
        <v>84</v>
      </c>
      <c r="F126" s="30" t="s">
        <v>31</v>
      </c>
      <c r="G126" s="30"/>
      <c r="H126" s="30"/>
      <c r="I126" s="35" t="s">
        <v>538</v>
      </c>
      <c r="J126" s="24"/>
      <c r="K126" s="24"/>
      <c r="L126" s="24" t="s">
        <v>33</v>
      </c>
      <c r="M126" s="24" t="s">
        <v>50</v>
      </c>
      <c r="N126" s="28">
        <v>43552</v>
      </c>
      <c r="O126" s="28"/>
      <c r="P126" s="28">
        <v>43553</v>
      </c>
      <c r="Q126" s="28">
        <v>43565</v>
      </c>
      <c r="R126" s="28"/>
      <c r="S126" s="28">
        <v>43567</v>
      </c>
      <c r="T126" s="28">
        <v>43567</v>
      </c>
      <c r="U126" s="24" t="s">
        <v>539</v>
      </c>
      <c r="V126" s="24" t="s">
        <v>540</v>
      </c>
      <c r="W126" s="30" t="s">
        <v>37</v>
      </c>
      <c r="X126" s="24" t="s">
        <v>38</v>
      </c>
      <c r="Y126" s="24"/>
      <c r="Z126" s="36"/>
      <c r="AA126" s="30" t="str">
        <f t="shared" ca="1" si="1"/>
        <v>x</v>
      </c>
      <c r="AB126" s="59"/>
    </row>
    <row r="127" spans="1:28" ht="36" hidden="1" customHeight="1">
      <c r="A127" s="23">
        <v>126</v>
      </c>
      <c r="B127" s="24" t="s">
        <v>541</v>
      </c>
      <c r="C127" s="25"/>
      <c r="D127" s="40"/>
      <c r="E127" s="30" t="s">
        <v>48</v>
      </c>
      <c r="F127" s="38" t="s">
        <v>31</v>
      </c>
      <c r="G127" s="30"/>
      <c r="H127" s="30"/>
      <c r="I127" s="35" t="s">
        <v>542</v>
      </c>
      <c r="J127" s="24"/>
      <c r="K127" s="27"/>
      <c r="L127" s="27" t="s">
        <v>33</v>
      </c>
      <c r="M127" s="24" t="s">
        <v>44</v>
      </c>
      <c r="N127" s="28"/>
      <c r="O127" s="28"/>
      <c r="P127" s="28">
        <v>43256</v>
      </c>
      <c r="Q127" s="28"/>
      <c r="R127" s="28"/>
      <c r="S127" s="28"/>
      <c r="T127" s="28">
        <v>43290</v>
      </c>
      <c r="U127" s="27" t="s">
        <v>543</v>
      </c>
      <c r="V127" s="27" t="s">
        <v>544</v>
      </c>
      <c r="W127" s="38" t="s">
        <v>37</v>
      </c>
      <c r="X127" s="24" t="s">
        <v>387</v>
      </c>
      <c r="Y127" s="27"/>
      <c r="Z127" s="36"/>
      <c r="AA127" s="30" t="str">
        <f t="shared" ca="1" si="1"/>
        <v>x</v>
      </c>
      <c r="AB127" s="59" t="s">
        <v>545</v>
      </c>
    </row>
    <row r="128" spans="1:28" ht="36" hidden="1" customHeight="1">
      <c r="A128" s="23">
        <v>127</v>
      </c>
      <c r="B128" s="24" t="s">
        <v>546</v>
      </c>
      <c r="C128" s="25"/>
      <c r="D128" s="40"/>
      <c r="E128" s="30" t="s">
        <v>30</v>
      </c>
      <c r="F128" s="30" t="s">
        <v>31</v>
      </c>
      <c r="G128" s="30"/>
      <c r="H128" s="30"/>
      <c r="I128" s="35" t="s">
        <v>547</v>
      </c>
      <c r="J128" s="24"/>
      <c r="K128" s="24"/>
      <c r="L128" s="24" t="s">
        <v>33</v>
      </c>
      <c r="M128" s="24" t="s">
        <v>50</v>
      </c>
      <c r="N128" s="28">
        <v>43565</v>
      </c>
      <c r="O128" s="28"/>
      <c r="P128" s="28">
        <v>43566</v>
      </c>
      <c r="Q128" s="28">
        <v>43570</v>
      </c>
      <c r="R128" s="28"/>
      <c r="S128" s="28">
        <v>43570</v>
      </c>
      <c r="T128" s="28">
        <v>43571</v>
      </c>
      <c r="U128" s="24" t="s">
        <v>548</v>
      </c>
      <c r="V128" s="24" t="s">
        <v>549</v>
      </c>
      <c r="W128" s="30" t="s">
        <v>37</v>
      </c>
      <c r="X128" s="24" t="s">
        <v>38</v>
      </c>
      <c r="Y128" s="24"/>
      <c r="Z128" s="36">
        <v>43758</v>
      </c>
      <c r="AA128" s="30" t="str">
        <f t="shared" ca="1" si="1"/>
        <v>Venceu</v>
      </c>
      <c r="AB128" s="59"/>
    </row>
    <row r="129" spans="1:28" ht="36" hidden="1" customHeight="1">
      <c r="A129" s="23">
        <v>128</v>
      </c>
      <c r="B129" s="24" t="s">
        <v>497</v>
      </c>
      <c r="C129" s="25"/>
      <c r="D129" s="40"/>
      <c r="E129" s="30" t="s">
        <v>78</v>
      </c>
      <c r="F129" s="36" t="s">
        <v>42</v>
      </c>
      <c r="G129" s="30"/>
      <c r="H129" s="30"/>
      <c r="I129" s="35" t="s">
        <v>550</v>
      </c>
      <c r="J129" s="24"/>
      <c r="K129" s="24" t="s">
        <v>31</v>
      </c>
      <c r="L129" s="28" t="s">
        <v>42</v>
      </c>
      <c r="M129" s="24" t="s">
        <v>50</v>
      </c>
      <c r="N129" s="28">
        <v>43286</v>
      </c>
      <c r="O129" s="28"/>
      <c r="P129" s="28">
        <v>43297</v>
      </c>
      <c r="Q129" s="28">
        <v>43298</v>
      </c>
      <c r="R129" s="28"/>
      <c r="S129" s="28">
        <v>43314</v>
      </c>
      <c r="T129" s="28">
        <v>43314</v>
      </c>
      <c r="U129" s="24" t="s">
        <v>551</v>
      </c>
      <c r="V129" s="24" t="s">
        <v>552</v>
      </c>
      <c r="W129" s="38" t="s">
        <v>37</v>
      </c>
      <c r="X129" s="24" t="s">
        <v>553</v>
      </c>
      <c r="Y129" s="27"/>
      <c r="Z129" s="36"/>
      <c r="AA129" s="30" t="str">
        <f t="shared" ca="1" si="1"/>
        <v>x</v>
      </c>
      <c r="AB129" s="59"/>
    </row>
    <row r="130" spans="1:28" ht="36" hidden="1" customHeight="1">
      <c r="A130" s="23">
        <v>129</v>
      </c>
      <c r="B130" s="24" t="s">
        <v>554</v>
      </c>
      <c r="C130" s="25"/>
      <c r="D130" s="40"/>
      <c r="E130" s="30" t="s">
        <v>41</v>
      </c>
      <c r="F130" s="30" t="s">
        <v>31</v>
      </c>
      <c r="G130" s="30"/>
      <c r="H130" s="30"/>
      <c r="I130" s="35" t="s">
        <v>555</v>
      </c>
      <c r="J130" s="24"/>
      <c r="K130" s="24"/>
      <c r="L130" s="24" t="s">
        <v>42</v>
      </c>
      <c r="M130" s="24" t="s">
        <v>50</v>
      </c>
      <c r="N130" s="28">
        <v>43560</v>
      </c>
      <c r="O130" s="28"/>
      <c r="P130" s="28">
        <v>43573</v>
      </c>
      <c r="Q130" s="28">
        <v>43581</v>
      </c>
      <c r="R130" s="28"/>
      <c r="S130" s="28">
        <v>43634</v>
      </c>
      <c r="T130" s="28">
        <v>43635</v>
      </c>
      <c r="U130" s="24" t="s">
        <v>556</v>
      </c>
      <c r="V130" s="24" t="s">
        <v>557</v>
      </c>
      <c r="W130" s="30" t="s">
        <v>37</v>
      </c>
      <c r="X130" s="24" t="s">
        <v>38</v>
      </c>
      <c r="Y130" s="24"/>
      <c r="Z130" s="36"/>
      <c r="AA130" s="30" t="str">
        <f t="shared" ca="1" si="1"/>
        <v>x</v>
      </c>
      <c r="AB130" s="59"/>
    </row>
    <row r="131" spans="1:28" ht="36" hidden="1" customHeight="1">
      <c r="A131" s="23">
        <v>130</v>
      </c>
      <c r="B131" s="24" t="s">
        <v>558</v>
      </c>
      <c r="C131" s="25"/>
      <c r="D131" s="40"/>
      <c r="E131" s="30" t="s">
        <v>84</v>
      </c>
      <c r="F131" s="30" t="s">
        <v>33</v>
      </c>
      <c r="G131" s="30"/>
      <c r="H131" s="30"/>
      <c r="I131" s="35" t="s">
        <v>559</v>
      </c>
      <c r="J131" s="24"/>
      <c r="K131" s="24"/>
      <c r="L131" s="24" t="s">
        <v>33</v>
      </c>
      <c r="M131" s="24" t="s">
        <v>50</v>
      </c>
      <c r="N131" s="28">
        <v>43553</v>
      </c>
      <c r="O131" s="28"/>
      <c r="P131" s="28">
        <v>43559</v>
      </c>
      <c r="Q131" s="28">
        <v>43594</v>
      </c>
      <c r="R131" s="28"/>
      <c r="S131" s="28">
        <v>43671</v>
      </c>
      <c r="T131" s="28">
        <v>43679</v>
      </c>
      <c r="U131" s="24" t="s">
        <v>560</v>
      </c>
      <c r="V131" s="24" t="s">
        <v>561</v>
      </c>
      <c r="W131" s="30" t="s">
        <v>37</v>
      </c>
      <c r="X131" s="24" t="s">
        <v>38</v>
      </c>
      <c r="Y131" s="24"/>
      <c r="Z131" s="36"/>
      <c r="AA131" s="30" t="str">
        <f t="shared" ref="AA131:AA176" ca="1" si="2">IF(Z131=0,"x",IF(Z131-TODAY()&gt;30,"prazo longo",IF(Z131=TODAY(),"vence hoje",IF(Z131&lt;TODAY(),"Venceu",IF(Z131-TODAY()&lt;10,"menor que 10",IF(Z131-TODAY()&lt;15,"prazo longo",IF(Z131-TODAY()&lt;30,"prazo longo")))))))</f>
        <v>x</v>
      </c>
      <c r="AB131" s="59"/>
    </row>
    <row r="132" spans="1:28" ht="36" hidden="1" customHeight="1">
      <c r="A132" s="23">
        <v>131</v>
      </c>
      <c r="B132" s="24" t="s">
        <v>323</v>
      </c>
      <c r="C132" s="25"/>
      <c r="D132" s="40"/>
      <c r="E132" s="36" t="s">
        <v>191</v>
      </c>
      <c r="F132" s="30" t="s">
        <v>42</v>
      </c>
      <c r="G132" s="30"/>
      <c r="H132" s="30"/>
      <c r="I132" s="35" t="s">
        <v>562</v>
      </c>
      <c r="J132" s="24"/>
      <c r="K132" s="24"/>
      <c r="L132" s="24" t="s">
        <v>42</v>
      </c>
      <c r="M132" s="24" t="s">
        <v>50</v>
      </c>
      <c r="N132" s="28">
        <v>43593</v>
      </c>
      <c r="O132" s="28"/>
      <c r="P132" s="28">
        <v>43593</v>
      </c>
      <c r="Q132" s="28">
        <v>43594</v>
      </c>
      <c r="R132" s="28"/>
      <c r="S132" s="28">
        <v>43594</v>
      </c>
      <c r="T132" s="28">
        <v>43594</v>
      </c>
      <c r="U132" s="24" t="s">
        <v>563</v>
      </c>
      <c r="V132" s="24" t="s">
        <v>564</v>
      </c>
      <c r="W132" s="30" t="s">
        <v>37</v>
      </c>
      <c r="X132" s="24" t="s">
        <v>38</v>
      </c>
      <c r="Y132" s="24"/>
      <c r="Z132" s="36"/>
      <c r="AA132" s="30" t="str">
        <f t="shared" ca="1" si="2"/>
        <v>x</v>
      </c>
      <c r="AB132" s="59"/>
    </row>
    <row r="133" spans="1:28" ht="36" hidden="1" customHeight="1">
      <c r="A133" s="23">
        <v>132</v>
      </c>
      <c r="B133" s="24" t="s">
        <v>565</v>
      </c>
      <c r="C133" s="25"/>
      <c r="D133" s="40"/>
      <c r="E133" s="36" t="s">
        <v>191</v>
      </c>
      <c r="F133" s="30" t="s">
        <v>31</v>
      </c>
      <c r="G133" s="30"/>
      <c r="H133" s="30"/>
      <c r="I133" s="35" t="s">
        <v>566</v>
      </c>
      <c r="J133" s="24"/>
      <c r="K133" s="24"/>
      <c r="L133" s="24" t="s">
        <v>33</v>
      </c>
      <c r="M133" s="24" t="s">
        <v>50</v>
      </c>
      <c r="N133" s="28">
        <v>43609</v>
      </c>
      <c r="O133" s="28"/>
      <c r="P133" s="28">
        <v>43609</v>
      </c>
      <c r="Q133" s="28">
        <v>43621</v>
      </c>
      <c r="R133" s="28"/>
      <c r="S133" s="28"/>
      <c r="T133" s="28"/>
      <c r="U133" s="24" t="s">
        <v>567</v>
      </c>
      <c r="V133" s="24"/>
      <c r="W133" s="30" t="s">
        <v>37</v>
      </c>
      <c r="X133" s="24" t="s">
        <v>38</v>
      </c>
      <c r="Y133" s="24"/>
      <c r="Z133" s="36"/>
      <c r="AA133" s="30" t="str">
        <f t="shared" ca="1" si="2"/>
        <v>x</v>
      </c>
      <c r="AB133" s="59" t="s">
        <v>568</v>
      </c>
    </row>
    <row r="134" spans="1:28" ht="36" hidden="1" customHeight="1">
      <c r="A134" s="23">
        <v>133</v>
      </c>
      <c r="B134" s="24" t="s">
        <v>569</v>
      </c>
      <c r="C134" s="25"/>
      <c r="D134" s="40"/>
      <c r="E134" s="30" t="s">
        <v>84</v>
      </c>
      <c r="F134" s="30" t="s">
        <v>31</v>
      </c>
      <c r="G134" s="30"/>
      <c r="H134" s="30"/>
      <c r="I134" s="35" t="s">
        <v>570</v>
      </c>
      <c r="J134" s="24"/>
      <c r="K134" s="24"/>
      <c r="L134" s="24" t="s">
        <v>33</v>
      </c>
      <c r="M134" s="24" t="s">
        <v>50</v>
      </c>
      <c r="N134" s="28">
        <v>43612</v>
      </c>
      <c r="O134" s="28"/>
      <c r="P134" s="28">
        <v>43612</v>
      </c>
      <c r="Q134" s="28">
        <v>43628</v>
      </c>
      <c r="R134" s="28"/>
      <c r="S134" s="28">
        <v>43633</v>
      </c>
      <c r="T134" s="28">
        <v>43641</v>
      </c>
      <c r="U134" s="24" t="s">
        <v>571</v>
      </c>
      <c r="V134" s="24" t="s">
        <v>572</v>
      </c>
      <c r="W134" s="30" t="s">
        <v>37</v>
      </c>
      <c r="X134" s="24" t="s">
        <v>53</v>
      </c>
      <c r="Y134" s="24"/>
      <c r="Z134" s="36">
        <v>43824</v>
      </c>
      <c r="AA134" s="30" t="str">
        <f t="shared" ca="1" si="2"/>
        <v>Venceu</v>
      </c>
      <c r="AB134" s="59"/>
    </row>
    <row r="135" spans="1:28" ht="36" hidden="1" customHeight="1">
      <c r="A135" s="23">
        <v>134</v>
      </c>
      <c r="B135" s="24" t="s">
        <v>573</v>
      </c>
      <c r="C135" s="25"/>
      <c r="D135" s="40"/>
      <c r="E135" s="30" t="s">
        <v>84</v>
      </c>
      <c r="F135" s="30" t="s">
        <v>31</v>
      </c>
      <c r="G135" s="30"/>
      <c r="H135" s="30"/>
      <c r="I135" s="35" t="s">
        <v>574</v>
      </c>
      <c r="J135" s="24"/>
      <c r="K135" s="24"/>
      <c r="L135" s="24" t="s">
        <v>33</v>
      </c>
      <c r="M135" s="24" t="s">
        <v>50</v>
      </c>
      <c r="N135" s="28">
        <v>43609</v>
      </c>
      <c r="O135" s="28"/>
      <c r="P135" s="28">
        <v>43609</v>
      </c>
      <c r="Q135" s="28">
        <v>43633</v>
      </c>
      <c r="R135" s="28"/>
      <c r="S135" s="28"/>
      <c r="T135" s="28">
        <v>43639</v>
      </c>
      <c r="U135" s="24" t="s">
        <v>575</v>
      </c>
      <c r="V135" s="24"/>
      <c r="W135" s="30" t="s">
        <v>37</v>
      </c>
      <c r="X135" s="24" t="s">
        <v>53</v>
      </c>
      <c r="Y135" s="24"/>
      <c r="Z135" s="36">
        <v>43822</v>
      </c>
      <c r="AA135" s="30" t="str">
        <f t="shared" ca="1" si="2"/>
        <v>Venceu</v>
      </c>
      <c r="AB135" s="59"/>
    </row>
    <row r="136" spans="1:28" ht="36" hidden="1" customHeight="1">
      <c r="A136" s="23">
        <v>135</v>
      </c>
      <c r="B136" s="24" t="s">
        <v>323</v>
      </c>
      <c r="C136" s="25"/>
      <c r="D136" s="40"/>
      <c r="E136" s="30" t="s">
        <v>191</v>
      </c>
      <c r="F136" s="36" t="s">
        <v>31</v>
      </c>
      <c r="G136" s="30"/>
      <c r="H136" s="30"/>
      <c r="I136" s="35" t="s">
        <v>576</v>
      </c>
      <c r="J136" s="24"/>
      <c r="K136" s="24" t="s">
        <v>31</v>
      </c>
      <c r="L136" s="24" t="s">
        <v>42</v>
      </c>
      <c r="M136" s="24" t="s">
        <v>44</v>
      </c>
      <c r="N136" s="28">
        <v>43430</v>
      </c>
      <c r="O136" s="28"/>
      <c r="P136" s="28">
        <v>43430</v>
      </c>
      <c r="Q136" s="28">
        <v>43430</v>
      </c>
      <c r="R136" s="28"/>
      <c r="S136" s="28">
        <v>43430</v>
      </c>
      <c r="T136" s="28">
        <v>43462</v>
      </c>
      <c r="U136" s="24" t="s">
        <v>347</v>
      </c>
      <c r="V136" s="24" t="s">
        <v>577</v>
      </c>
      <c r="W136" s="30" t="s">
        <v>38</v>
      </c>
      <c r="X136" s="24" t="s">
        <v>578</v>
      </c>
      <c r="Y136" s="24"/>
      <c r="Z136" s="36">
        <v>43524</v>
      </c>
      <c r="AA136" s="30" t="str">
        <f t="shared" ca="1" si="2"/>
        <v>Venceu</v>
      </c>
      <c r="AB136" s="59"/>
    </row>
    <row r="137" spans="1:28" ht="36" hidden="1" customHeight="1">
      <c r="A137" s="23">
        <v>136</v>
      </c>
      <c r="B137" s="24" t="s">
        <v>579</v>
      </c>
      <c r="C137" s="25"/>
      <c r="D137" s="40"/>
      <c r="E137" s="30" t="s">
        <v>275</v>
      </c>
      <c r="F137" s="30" t="s">
        <v>33</v>
      </c>
      <c r="G137" s="30"/>
      <c r="H137" s="30"/>
      <c r="I137" s="35" t="s">
        <v>580</v>
      </c>
      <c r="J137" s="24"/>
      <c r="K137" s="24"/>
      <c r="L137" s="24" t="s">
        <v>33</v>
      </c>
      <c r="M137" s="24" t="s">
        <v>50</v>
      </c>
      <c r="N137" s="28">
        <v>43515</v>
      </c>
      <c r="O137" s="28"/>
      <c r="P137" s="28">
        <v>43515</v>
      </c>
      <c r="Q137" s="28">
        <v>43521</v>
      </c>
      <c r="R137" s="28"/>
      <c r="S137" s="28">
        <v>43531</v>
      </c>
      <c r="T137" s="28">
        <v>43544</v>
      </c>
      <c r="U137" s="24" t="s">
        <v>581</v>
      </c>
      <c r="V137" s="24" t="s">
        <v>582</v>
      </c>
      <c r="W137" s="30" t="s">
        <v>37</v>
      </c>
      <c r="X137" s="24"/>
      <c r="Y137" s="24"/>
      <c r="Z137" s="36"/>
      <c r="AA137" s="30" t="str">
        <f t="shared" ca="1" si="2"/>
        <v>x</v>
      </c>
      <c r="AB137" s="59"/>
    </row>
    <row r="138" spans="1:28" ht="36" hidden="1" customHeight="1">
      <c r="A138" s="23">
        <v>137</v>
      </c>
      <c r="B138" s="24" t="s">
        <v>225</v>
      </c>
      <c r="C138" s="25"/>
      <c r="D138" s="40"/>
      <c r="E138" s="30" t="s">
        <v>226</v>
      </c>
      <c r="F138" s="30" t="s">
        <v>42</v>
      </c>
      <c r="G138" s="30"/>
      <c r="H138" s="30"/>
      <c r="I138" s="35" t="s">
        <v>583</v>
      </c>
      <c r="J138" s="24"/>
      <c r="K138" s="24" t="s">
        <v>31</v>
      </c>
      <c r="L138" s="24" t="s">
        <v>42</v>
      </c>
      <c r="M138" s="24" t="s">
        <v>34</v>
      </c>
      <c r="N138" s="28">
        <v>43635</v>
      </c>
      <c r="O138" s="28"/>
      <c r="P138" s="28">
        <v>43635</v>
      </c>
      <c r="Q138" s="28">
        <v>43635</v>
      </c>
      <c r="R138" s="28"/>
      <c r="S138" s="28">
        <v>43635</v>
      </c>
      <c r="T138" s="28"/>
      <c r="U138" s="24" t="s">
        <v>510</v>
      </c>
      <c r="V138" s="24"/>
      <c r="W138" s="30" t="s">
        <v>37</v>
      </c>
      <c r="X138" s="24" t="s">
        <v>38</v>
      </c>
      <c r="Y138" s="24"/>
      <c r="Z138" s="36"/>
      <c r="AA138" s="30" t="str">
        <f t="shared" ca="1" si="2"/>
        <v>x</v>
      </c>
      <c r="AB138" s="59"/>
    </row>
    <row r="139" spans="1:28" ht="36" hidden="1" customHeight="1">
      <c r="A139" s="23">
        <v>138</v>
      </c>
      <c r="B139" s="24" t="s">
        <v>584</v>
      </c>
      <c r="C139" s="25"/>
      <c r="D139" s="40"/>
      <c r="E139" s="30" t="s">
        <v>131</v>
      </c>
      <c r="F139" s="30" t="s">
        <v>42</v>
      </c>
      <c r="G139" s="30"/>
      <c r="H139" s="30"/>
      <c r="I139" s="35" t="s">
        <v>585</v>
      </c>
      <c r="J139" s="24"/>
      <c r="K139" s="24" t="s">
        <v>31</v>
      </c>
      <c r="L139" s="24" t="s">
        <v>42</v>
      </c>
      <c r="M139" s="24" t="s">
        <v>50</v>
      </c>
      <c r="N139" s="28">
        <v>43633</v>
      </c>
      <c r="O139" s="28"/>
      <c r="P139" s="28">
        <v>43640</v>
      </c>
      <c r="Q139" s="28">
        <v>43641</v>
      </c>
      <c r="R139" s="28"/>
      <c r="S139" s="28">
        <v>43643</v>
      </c>
      <c r="T139" s="28">
        <v>43644</v>
      </c>
      <c r="U139" s="24" t="s">
        <v>586</v>
      </c>
      <c r="V139" s="24" t="s">
        <v>587</v>
      </c>
      <c r="W139" s="30" t="s">
        <v>37</v>
      </c>
      <c r="X139" s="24" t="s">
        <v>38</v>
      </c>
      <c r="Y139" s="24"/>
      <c r="Z139" s="36"/>
      <c r="AA139" s="30" t="str">
        <f t="shared" ca="1" si="2"/>
        <v>x</v>
      </c>
      <c r="AB139" s="59" t="s">
        <v>588</v>
      </c>
    </row>
    <row r="140" spans="1:28" ht="36" hidden="1" customHeight="1">
      <c r="A140" s="23">
        <v>139</v>
      </c>
      <c r="B140" s="24" t="s">
        <v>589</v>
      </c>
      <c r="C140" s="25"/>
      <c r="D140" s="40"/>
      <c r="E140" s="30" t="s">
        <v>202</v>
      </c>
      <c r="F140" s="30" t="s">
        <v>33</v>
      </c>
      <c r="G140" s="30"/>
      <c r="H140" s="30"/>
      <c r="I140" s="35" t="s">
        <v>590</v>
      </c>
      <c r="J140" s="24"/>
      <c r="K140" s="24"/>
      <c r="L140" s="24" t="s">
        <v>33</v>
      </c>
      <c r="M140" s="24" t="s">
        <v>44</v>
      </c>
      <c r="N140" s="28">
        <v>43644</v>
      </c>
      <c r="O140" s="28">
        <v>43644</v>
      </c>
      <c r="P140" s="28">
        <v>43644</v>
      </c>
      <c r="Q140" s="28">
        <v>43654</v>
      </c>
      <c r="R140" s="28"/>
      <c r="S140" s="28">
        <v>43654</v>
      </c>
      <c r="T140" s="28">
        <v>43654</v>
      </c>
      <c r="U140" s="24" t="s">
        <v>591</v>
      </c>
      <c r="V140" s="24"/>
      <c r="W140" s="30" t="s">
        <v>37</v>
      </c>
      <c r="X140" s="24" t="s">
        <v>38</v>
      </c>
      <c r="Y140" s="24"/>
      <c r="Z140" s="36"/>
      <c r="AA140" s="30" t="str">
        <f t="shared" ca="1" si="2"/>
        <v>x</v>
      </c>
      <c r="AB140" s="59"/>
    </row>
    <row r="141" spans="1:28" ht="36" hidden="1" customHeight="1">
      <c r="A141" s="23">
        <v>140</v>
      </c>
      <c r="B141" s="24" t="s">
        <v>592</v>
      </c>
      <c r="C141" s="25"/>
      <c r="D141" s="40"/>
      <c r="E141" s="30" t="s">
        <v>218</v>
      </c>
      <c r="F141" s="30" t="s">
        <v>31</v>
      </c>
      <c r="G141" s="30"/>
      <c r="H141" s="30"/>
      <c r="I141" s="35" t="s">
        <v>593</v>
      </c>
      <c r="J141" s="24"/>
      <c r="K141" s="24"/>
      <c r="L141" s="24" t="s">
        <v>33</v>
      </c>
      <c r="M141" s="24" t="s">
        <v>34</v>
      </c>
      <c r="N141" s="28">
        <v>43656</v>
      </c>
      <c r="O141" s="28"/>
      <c r="P141" s="28">
        <v>43662</v>
      </c>
      <c r="Q141" s="28">
        <v>43662</v>
      </c>
      <c r="R141" s="28"/>
      <c r="S141" s="28">
        <v>43662</v>
      </c>
      <c r="T141" s="28">
        <v>43665</v>
      </c>
      <c r="U141" s="24" t="s">
        <v>198</v>
      </c>
      <c r="V141" s="24"/>
      <c r="W141" s="30" t="s">
        <v>37</v>
      </c>
      <c r="X141" s="24" t="s">
        <v>38</v>
      </c>
      <c r="Y141" s="24"/>
      <c r="Z141" s="36"/>
      <c r="AA141" s="30" t="str">
        <f t="shared" ca="1" si="2"/>
        <v>x</v>
      </c>
      <c r="AB141" s="59" t="s">
        <v>594</v>
      </c>
    </row>
    <row r="142" spans="1:28" ht="36" hidden="1" customHeight="1">
      <c r="A142" s="23">
        <v>141</v>
      </c>
      <c r="B142" s="24" t="s">
        <v>595</v>
      </c>
      <c r="C142" s="25"/>
      <c r="D142" s="40"/>
      <c r="E142" s="30" t="s">
        <v>218</v>
      </c>
      <c r="F142" s="30" t="s">
        <v>31</v>
      </c>
      <c r="G142" s="30"/>
      <c r="H142" s="30"/>
      <c r="I142" s="35" t="s">
        <v>596</v>
      </c>
      <c r="J142" s="24"/>
      <c r="K142" s="24"/>
      <c r="L142" s="24" t="s">
        <v>33</v>
      </c>
      <c r="M142" s="24" t="s">
        <v>34</v>
      </c>
      <c r="N142" s="28">
        <v>43662</v>
      </c>
      <c r="O142" s="28"/>
      <c r="P142" s="28">
        <v>43662</v>
      </c>
      <c r="Q142" s="28">
        <v>43662</v>
      </c>
      <c r="R142" s="28"/>
      <c r="S142" s="28">
        <v>43662</v>
      </c>
      <c r="T142" s="28"/>
      <c r="U142" s="24" t="s">
        <v>198</v>
      </c>
      <c r="V142" s="24"/>
      <c r="W142" s="30" t="s">
        <v>37</v>
      </c>
      <c r="X142" s="24" t="s">
        <v>38</v>
      </c>
      <c r="Y142" s="24"/>
      <c r="Z142" s="36"/>
      <c r="AA142" s="30" t="str">
        <f t="shared" ca="1" si="2"/>
        <v>x</v>
      </c>
      <c r="AB142" s="59" t="s">
        <v>594</v>
      </c>
    </row>
    <row r="143" spans="1:28" ht="36" hidden="1" customHeight="1">
      <c r="A143" s="23">
        <v>142</v>
      </c>
      <c r="B143" s="24" t="s">
        <v>268</v>
      </c>
      <c r="C143" s="25"/>
      <c r="D143" s="40"/>
      <c r="E143" s="36" t="s">
        <v>202</v>
      </c>
      <c r="F143" s="30" t="s">
        <v>31</v>
      </c>
      <c r="G143" s="30"/>
      <c r="H143" s="30"/>
      <c r="I143" s="31" t="s">
        <v>479</v>
      </c>
      <c r="J143" s="28"/>
      <c r="K143" s="24" t="s">
        <v>31</v>
      </c>
      <c r="L143" s="24" t="s">
        <v>31</v>
      </c>
      <c r="M143" s="24" t="s">
        <v>34</v>
      </c>
      <c r="N143" s="28">
        <v>43634</v>
      </c>
      <c r="O143" s="28"/>
      <c r="P143" s="28">
        <v>43644</v>
      </c>
      <c r="Q143" s="28">
        <v>43644</v>
      </c>
      <c r="R143" s="28"/>
      <c r="S143" s="28">
        <v>43644</v>
      </c>
      <c r="T143" s="28">
        <v>43647</v>
      </c>
      <c r="U143" s="24" t="s">
        <v>597</v>
      </c>
      <c r="V143" s="24" t="s">
        <v>598</v>
      </c>
      <c r="W143" s="30" t="s">
        <v>37</v>
      </c>
      <c r="X143" s="24" t="s">
        <v>38</v>
      </c>
      <c r="Y143" s="24"/>
      <c r="Z143" s="36"/>
      <c r="AA143" s="30" t="str">
        <f t="shared" ca="1" si="2"/>
        <v>x</v>
      </c>
      <c r="AB143" s="59"/>
    </row>
    <row r="144" spans="1:28" ht="36" hidden="1" customHeight="1">
      <c r="A144" s="23">
        <v>143</v>
      </c>
      <c r="B144" s="24" t="s">
        <v>599</v>
      </c>
      <c r="C144" s="25"/>
      <c r="D144" s="40"/>
      <c r="E144" s="36" t="s">
        <v>110</v>
      </c>
      <c r="F144" s="30"/>
      <c r="G144" s="30"/>
      <c r="H144" s="30"/>
      <c r="I144" s="35" t="s">
        <v>600</v>
      </c>
      <c r="J144" s="24"/>
      <c r="K144" s="24" t="s">
        <v>31</v>
      </c>
      <c r="L144" s="24"/>
      <c r="M144" s="24" t="s">
        <v>34</v>
      </c>
      <c r="N144" s="28">
        <v>43669</v>
      </c>
      <c r="O144" s="28"/>
      <c r="P144" s="28">
        <v>43671</v>
      </c>
      <c r="Q144" s="28">
        <v>43671</v>
      </c>
      <c r="R144" s="28"/>
      <c r="S144" s="28">
        <v>43671</v>
      </c>
      <c r="T144" s="28"/>
      <c r="U144" s="24" t="s">
        <v>510</v>
      </c>
      <c r="V144" s="24"/>
      <c r="W144" s="30" t="s">
        <v>37</v>
      </c>
      <c r="X144" s="24" t="s">
        <v>38</v>
      </c>
      <c r="Y144" s="24"/>
      <c r="Z144" s="36"/>
      <c r="AA144" s="30" t="str">
        <f t="shared" ca="1" si="2"/>
        <v>x</v>
      </c>
      <c r="AB144" s="59"/>
    </row>
    <row r="145" spans="1:28" ht="36" hidden="1" customHeight="1">
      <c r="A145" s="23">
        <v>144</v>
      </c>
      <c r="B145" s="24" t="s">
        <v>601</v>
      </c>
      <c r="C145" s="25"/>
      <c r="D145" s="40"/>
      <c r="E145" s="30" t="s">
        <v>280</v>
      </c>
      <c r="F145" s="30" t="s">
        <v>33</v>
      </c>
      <c r="G145" s="30"/>
      <c r="H145" s="30"/>
      <c r="I145" s="35" t="s">
        <v>602</v>
      </c>
      <c r="J145" s="24"/>
      <c r="K145" s="24"/>
      <c r="L145" s="24" t="s">
        <v>33</v>
      </c>
      <c r="M145" s="24" t="s">
        <v>50</v>
      </c>
      <c r="N145" s="28">
        <v>43516</v>
      </c>
      <c r="O145" s="28"/>
      <c r="P145" s="28">
        <v>43523</v>
      </c>
      <c r="Q145" s="28">
        <v>43531</v>
      </c>
      <c r="R145" s="28"/>
      <c r="S145" s="28"/>
      <c r="T145" s="28"/>
      <c r="U145" s="24" t="s">
        <v>603</v>
      </c>
      <c r="V145" s="24"/>
      <c r="W145" s="30" t="s">
        <v>37</v>
      </c>
      <c r="X145" s="24"/>
      <c r="Y145" s="24"/>
      <c r="Z145" s="36"/>
      <c r="AA145" s="30" t="str">
        <f t="shared" ca="1" si="2"/>
        <v>x</v>
      </c>
      <c r="AB145" s="59"/>
    </row>
    <row r="146" spans="1:28" ht="36" hidden="1" customHeight="1">
      <c r="A146" s="23">
        <v>145</v>
      </c>
      <c r="B146" s="24" t="s">
        <v>604</v>
      </c>
      <c r="C146" s="25"/>
      <c r="D146" s="40"/>
      <c r="E146" s="30" t="s">
        <v>84</v>
      </c>
      <c r="F146" s="30" t="s">
        <v>31</v>
      </c>
      <c r="G146" s="30"/>
      <c r="H146" s="30"/>
      <c r="I146" s="35" t="s">
        <v>605</v>
      </c>
      <c r="J146" s="24"/>
      <c r="K146" s="24"/>
      <c r="L146" s="24" t="s">
        <v>31</v>
      </c>
      <c r="M146" s="24" t="s">
        <v>44</v>
      </c>
      <c r="N146" s="28">
        <v>43651</v>
      </c>
      <c r="O146" s="28">
        <v>43698</v>
      </c>
      <c r="P146" s="28">
        <v>43698</v>
      </c>
      <c r="Q146" s="28">
        <v>43711</v>
      </c>
      <c r="R146" s="28"/>
      <c r="S146" s="28">
        <v>43711</v>
      </c>
      <c r="T146" s="28">
        <v>43712</v>
      </c>
      <c r="U146" s="24" t="s">
        <v>606</v>
      </c>
      <c r="V146" s="24" t="s">
        <v>607</v>
      </c>
      <c r="W146" s="30" t="s">
        <v>37</v>
      </c>
      <c r="X146" s="24" t="s">
        <v>38</v>
      </c>
      <c r="Y146" s="24"/>
      <c r="Z146" s="36"/>
      <c r="AA146" s="30" t="str">
        <f t="shared" ca="1" si="2"/>
        <v>x</v>
      </c>
      <c r="AB146" s="59"/>
    </row>
    <row r="147" spans="1:28" ht="36" hidden="1" customHeight="1">
      <c r="A147" s="23">
        <v>146</v>
      </c>
      <c r="B147" s="24" t="s">
        <v>175</v>
      </c>
      <c r="C147" s="25"/>
      <c r="D147" s="40"/>
      <c r="E147" s="30" t="s">
        <v>89</v>
      </c>
      <c r="F147" s="30" t="s">
        <v>42</v>
      </c>
      <c r="G147" s="30"/>
      <c r="H147" s="30"/>
      <c r="I147" s="35" t="s">
        <v>608</v>
      </c>
      <c r="J147" s="24"/>
      <c r="K147" s="24" t="s">
        <v>31</v>
      </c>
      <c r="L147" s="24" t="s">
        <v>42</v>
      </c>
      <c r="M147" s="24" t="s">
        <v>50</v>
      </c>
      <c r="N147" s="28">
        <v>43537</v>
      </c>
      <c r="O147" s="28"/>
      <c r="P147" s="28">
        <v>43537</v>
      </c>
      <c r="Q147" s="28">
        <v>43537</v>
      </c>
      <c r="R147" s="28"/>
      <c r="S147" s="28">
        <v>43538</v>
      </c>
      <c r="T147" s="28">
        <v>43546</v>
      </c>
      <c r="U147" s="24" t="s">
        <v>609</v>
      </c>
      <c r="V147" s="24" t="s">
        <v>610</v>
      </c>
      <c r="W147" s="30" t="s">
        <v>37</v>
      </c>
      <c r="X147" s="27" t="s">
        <v>424</v>
      </c>
      <c r="Y147" s="24"/>
      <c r="Z147" s="36"/>
      <c r="AA147" s="30" t="str">
        <f t="shared" ca="1" si="2"/>
        <v>x</v>
      </c>
      <c r="AB147" s="59"/>
    </row>
    <row r="148" spans="1:28" ht="36" hidden="1" customHeight="1">
      <c r="A148" s="23">
        <v>147</v>
      </c>
      <c r="B148" s="24" t="s">
        <v>406</v>
      </c>
      <c r="C148" s="25"/>
      <c r="D148" s="40"/>
      <c r="E148" s="30" t="s">
        <v>131</v>
      </c>
      <c r="F148" s="30" t="s">
        <v>31</v>
      </c>
      <c r="G148" s="30"/>
      <c r="H148" s="30"/>
      <c r="I148" s="35" t="s">
        <v>611</v>
      </c>
      <c r="J148" s="24"/>
      <c r="K148" s="24"/>
      <c r="L148" s="24" t="s">
        <v>33</v>
      </c>
      <c r="M148" s="24" t="s">
        <v>399</v>
      </c>
      <c r="N148" s="28">
        <v>43711</v>
      </c>
      <c r="O148" s="28">
        <v>43711</v>
      </c>
      <c r="P148" s="28">
        <v>43711</v>
      </c>
      <c r="Q148" s="28">
        <v>43712</v>
      </c>
      <c r="R148" s="28"/>
      <c r="S148" s="28">
        <v>43735</v>
      </c>
      <c r="T148" s="28">
        <v>43737</v>
      </c>
      <c r="U148" s="24" t="s">
        <v>612</v>
      </c>
      <c r="V148" s="24" t="s">
        <v>613</v>
      </c>
      <c r="W148" s="30" t="s">
        <v>37</v>
      </c>
      <c r="X148" s="24" t="s">
        <v>38</v>
      </c>
      <c r="Y148" s="24"/>
      <c r="Z148" s="36"/>
      <c r="AA148" s="30" t="str">
        <f t="shared" ca="1" si="2"/>
        <v>x</v>
      </c>
      <c r="AB148" s="59"/>
    </row>
    <row r="149" spans="1:28" ht="36" hidden="1" customHeight="1">
      <c r="A149" s="23">
        <v>148</v>
      </c>
      <c r="B149" s="24" t="s">
        <v>327</v>
      </c>
      <c r="C149" s="25"/>
      <c r="D149" s="40"/>
      <c r="E149" s="36" t="s">
        <v>191</v>
      </c>
      <c r="F149" s="30"/>
      <c r="G149" s="30"/>
      <c r="H149" s="30"/>
      <c r="I149" s="35" t="s">
        <v>614</v>
      </c>
      <c r="J149" s="24"/>
      <c r="K149" s="24" t="s">
        <v>31</v>
      </c>
      <c r="L149" s="24"/>
      <c r="M149" s="24" t="s">
        <v>34</v>
      </c>
      <c r="N149" s="28">
        <v>43521</v>
      </c>
      <c r="O149" s="28"/>
      <c r="P149" s="28">
        <v>43542</v>
      </c>
      <c r="Q149" s="28"/>
      <c r="R149" s="28"/>
      <c r="S149" s="28"/>
      <c r="T149" s="28"/>
      <c r="U149" s="24" t="s">
        <v>510</v>
      </c>
      <c r="V149" s="24"/>
      <c r="W149" s="38" t="s">
        <v>37</v>
      </c>
      <c r="X149" s="24" t="s">
        <v>615</v>
      </c>
      <c r="Y149" s="27"/>
      <c r="Z149" s="36"/>
      <c r="AA149" s="30" t="str">
        <f t="shared" ca="1" si="2"/>
        <v>x</v>
      </c>
      <c r="AB149" s="59"/>
    </row>
    <row r="150" spans="1:28" ht="36" hidden="1" customHeight="1">
      <c r="A150" s="23">
        <v>149</v>
      </c>
      <c r="B150" s="24" t="s">
        <v>616</v>
      </c>
      <c r="C150" s="25"/>
      <c r="D150" s="40"/>
      <c r="E150" s="30" t="s">
        <v>397</v>
      </c>
      <c r="F150" s="30" t="s">
        <v>31</v>
      </c>
      <c r="G150" s="30"/>
      <c r="H150" s="30"/>
      <c r="I150" s="35" t="s">
        <v>617</v>
      </c>
      <c r="J150" s="24"/>
      <c r="K150" s="24"/>
      <c r="L150" s="24" t="s">
        <v>31</v>
      </c>
      <c r="M150" s="24" t="s">
        <v>399</v>
      </c>
      <c r="N150" s="28">
        <v>43711</v>
      </c>
      <c r="O150" s="28">
        <v>43711</v>
      </c>
      <c r="P150" s="28">
        <v>43711</v>
      </c>
      <c r="Q150" s="28">
        <v>43739</v>
      </c>
      <c r="R150" s="28"/>
      <c r="S150" s="28">
        <v>43759</v>
      </c>
      <c r="T150" s="28">
        <v>43775</v>
      </c>
      <c r="U150" s="24" t="s">
        <v>618</v>
      </c>
      <c r="V150" s="24" t="s">
        <v>619</v>
      </c>
      <c r="W150" s="30" t="s">
        <v>37</v>
      </c>
      <c r="X150" s="24" t="s">
        <v>53</v>
      </c>
      <c r="Y150" s="24"/>
      <c r="Z150" s="36">
        <v>43867</v>
      </c>
      <c r="AA150" s="30" t="str">
        <f t="shared" ca="1" si="2"/>
        <v>Venceu</v>
      </c>
      <c r="AB150" s="59"/>
    </row>
    <row r="151" spans="1:28" ht="36" hidden="1" customHeight="1">
      <c r="A151" s="23">
        <v>150</v>
      </c>
      <c r="B151" s="24" t="s">
        <v>620</v>
      </c>
      <c r="C151" s="25"/>
      <c r="D151" s="40"/>
      <c r="E151" s="30" t="s">
        <v>397</v>
      </c>
      <c r="F151" s="30" t="s">
        <v>31</v>
      </c>
      <c r="G151" s="30"/>
      <c r="H151" s="30"/>
      <c r="I151" s="35" t="s">
        <v>621</v>
      </c>
      <c r="J151" s="24"/>
      <c r="K151" s="24"/>
      <c r="L151" s="24" t="s">
        <v>31</v>
      </c>
      <c r="M151" s="24" t="s">
        <v>399</v>
      </c>
      <c r="N151" s="28">
        <v>43711</v>
      </c>
      <c r="O151" s="28">
        <v>43711</v>
      </c>
      <c r="P151" s="28">
        <v>43711</v>
      </c>
      <c r="Q151" s="28">
        <v>43739</v>
      </c>
      <c r="R151" s="28"/>
      <c r="S151" s="28">
        <v>43763</v>
      </c>
      <c r="T151" s="28">
        <v>43775</v>
      </c>
      <c r="U151" s="24" t="s">
        <v>622</v>
      </c>
      <c r="V151" s="24" t="s">
        <v>623</v>
      </c>
      <c r="W151" s="30" t="s">
        <v>37</v>
      </c>
      <c r="X151" s="24" t="s">
        <v>53</v>
      </c>
      <c r="Y151" s="24"/>
      <c r="Z151" s="36">
        <v>43896</v>
      </c>
      <c r="AA151" s="30" t="str">
        <f t="shared" ca="1" si="2"/>
        <v>Venceu</v>
      </c>
      <c r="AB151" s="59"/>
    </row>
    <row r="152" spans="1:28" ht="36" hidden="1" customHeight="1">
      <c r="A152" s="23">
        <v>151</v>
      </c>
      <c r="B152" s="24" t="s">
        <v>448</v>
      </c>
      <c r="C152" s="25"/>
      <c r="D152" s="40"/>
      <c r="E152" s="30" t="s">
        <v>30</v>
      </c>
      <c r="F152" s="30"/>
      <c r="G152" s="30"/>
      <c r="H152" s="30"/>
      <c r="I152" s="35" t="s">
        <v>624</v>
      </c>
      <c r="J152" s="24"/>
      <c r="K152" s="24"/>
      <c r="L152" s="24"/>
      <c r="M152" s="24" t="s">
        <v>625</v>
      </c>
      <c r="N152" s="28">
        <v>43713</v>
      </c>
      <c r="O152" s="28">
        <v>43713</v>
      </c>
      <c r="P152" s="28">
        <v>43731</v>
      </c>
      <c r="Q152" s="28">
        <v>43745</v>
      </c>
      <c r="R152" s="28"/>
      <c r="S152" s="28">
        <v>43797</v>
      </c>
      <c r="T152" s="28">
        <v>43819</v>
      </c>
      <c r="U152" s="24" t="s">
        <v>626</v>
      </c>
      <c r="V152" s="24">
        <v>2683</v>
      </c>
      <c r="W152" s="30" t="s">
        <v>37</v>
      </c>
      <c r="X152" s="24" t="s">
        <v>53</v>
      </c>
      <c r="Y152" s="24"/>
      <c r="Z152" s="36">
        <v>43941</v>
      </c>
      <c r="AA152" s="30" t="str">
        <f t="shared" ca="1" si="2"/>
        <v>Venceu</v>
      </c>
      <c r="AB152" s="59"/>
    </row>
    <row r="153" spans="1:28" ht="36" hidden="1" customHeight="1">
      <c r="A153" s="23">
        <v>152</v>
      </c>
      <c r="B153" s="24" t="s">
        <v>627</v>
      </c>
      <c r="C153" s="25"/>
      <c r="D153" s="40"/>
      <c r="E153" s="30" t="s">
        <v>110</v>
      </c>
      <c r="F153" s="30" t="s">
        <v>628</v>
      </c>
      <c r="G153" s="30"/>
      <c r="H153" s="30"/>
      <c r="I153" s="35" t="s">
        <v>629</v>
      </c>
      <c r="J153" s="24"/>
      <c r="K153" s="24"/>
      <c r="L153" s="24"/>
      <c r="M153" s="24" t="s">
        <v>34</v>
      </c>
      <c r="N153" s="28">
        <v>43700</v>
      </c>
      <c r="O153" s="28"/>
      <c r="P153" s="28">
        <v>43712</v>
      </c>
      <c r="Q153" s="28">
        <v>43712</v>
      </c>
      <c r="R153" s="28"/>
      <c r="S153" s="28">
        <v>43712</v>
      </c>
      <c r="T153" s="28">
        <v>43713</v>
      </c>
      <c r="U153" s="24" t="s">
        <v>630</v>
      </c>
      <c r="V153" s="24"/>
      <c r="W153" s="30" t="s">
        <v>37</v>
      </c>
      <c r="X153" s="24" t="s">
        <v>38</v>
      </c>
      <c r="Y153" s="24"/>
      <c r="Z153" s="36"/>
      <c r="AA153" s="30" t="str">
        <f t="shared" ca="1" si="2"/>
        <v>x</v>
      </c>
      <c r="AB153" s="59"/>
    </row>
    <row r="154" spans="1:28" ht="36" hidden="1" customHeight="1">
      <c r="A154" s="23">
        <v>153</v>
      </c>
      <c r="B154" s="24" t="s">
        <v>631</v>
      </c>
      <c r="C154" s="25"/>
      <c r="D154" s="40"/>
      <c r="E154" s="30" t="s">
        <v>30</v>
      </c>
      <c r="F154" s="30" t="s">
        <v>31</v>
      </c>
      <c r="G154" s="30"/>
      <c r="H154" s="30"/>
      <c r="I154" s="35" t="s">
        <v>632</v>
      </c>
      <c r="J154" s="24"/>
      <c r="K154" s="24"/>
      <c r="L154" s="24" t="s">
        <v>31</v>
      </c>
      <c r="M154" s="24" t="s">
        <v>625</v>
      </c>
      <c r="N154" s="28">
        <v>43731</v>
      </c>
      <c r="O154" s="28">
        <v>43731</v>
      </c>
      <c r="P154" s="28">
        <v>43731</v>
      </c>
      <c r="Q154" s="28">
        <v>43843</v>
      </c>
      <c r="R154" s="28"/>
      <c r="S154" s="28">
        <v>43843</v>
      </c>
      <c r="T154" s="28">
        <v>43849</v>
      </c>
      <c r="U154" s="24" t="s">
        <v>633</v>
      </c>
      <c r="V154" s="24">
        <v>92</v>
      </c>
      <c r="W154" s="30" t="s">
        <v>37</v>
      </c>
      <c r="X154" s="24" t="s">
        <v>53</v>
      </c>
      <c r="Y154" s="24"/>
      <c r="Z154" s="36">
        <v>44031</v>
      </c>
      <c r="AA154" s="30" t="str">
        <f t="shared" ca="1" si="2"/>
        <v>Venceu</v>
      </c>
      <c r="AB154" s="59"/>
    </row>
    <row r="155" spans="1:28" ht="36" hidden="1" customHeight="1">
      <c r="A155" s="23">
        <v>154</v>
      </c>
      <c r="B155" s="24" t="s">
        <v>225</v>
      </c>
      <c r="C155" s="25"/>
      <c r="D155" s="40"/>
      <c r="E155" s="30" t="s">
        <v>226</v>
      </c>
      <c r="F155" s="30" t="s">
        <v>42</v>
      </c>
      <c r="G155" s="30"/>
      <c r="H155" s="30"/>
      <c r="I155" s="35" t="s">
        <v>634</v>
      </c>
      <c r="J155" s="24"/>
      <c r="K155" s="24" t="s">
        <v>31</v>
      </c>
      <c r="L155" s="24" t="s">
        <v>42</v>
      </c>
      <c r="M155" s="24" t="s">
        <v>50</v>
      </c>
      <c r="N155" s="28">
        <v>43538</v>
      </c>
      <c r="O155" s="28"/>
      <c r="P155" s="28">
        <v>43539</v>
      </c>
      <c r="Q155" s="28">
        <v>43544</v>
      </c>
      <c r="R155" s="28"/>
      <c r="S155" s="28">
        <v>43545</v>
      </c>
      <c r="T155" s="28">
        <v>43546</v>
      </c>
      <c r="U155" s="24" t="s">
        <v>635</v>
      </c>
      <c r="V155" s="24"/>
      <c r="W155" s="38" t="s">
        <v>37</v>
      </c>
      <c r="X155" s="24"/>
      <c r="Y155" s="27"/>
      <c r="Z155" s="36"/>
      <c r="AA155" s="30" t="str">
        <f t="shared" ca="1" si="2"/>
        <v>x</v>
      </c>
      <c r="AB155" s="59"/>
    </row>
    <row r="156" spans="1:28" ht="36" hidden="1" customHeight="1">
      <c r="A156" s="23">
        <v>155</v>
      </c>
      <c r="B156" s="24" t="s">
        <v>636</v>
      </c>
      <c r="C156" s="25"/>
      <c r="D156" s="40"/>
      <c r="E156" s="30" t="s">
        <v>218</v>
      </c>
      <c r="F156" s="30" t="s">
        <v>31</v>
      </c>
      <c r="G156" s="30"/>
      <c r="H156" s="30"/>
      <c r="I156" s="35" t="s">
        <v>637</v>
      </c>
      <c r="J156" s="24"/>
      <c r="K156" s="24"/>
      <c r="L156" s="24" t="s">
        <v>33</v>
      </c>
      <c r="M156" s="24" t="s">
        <v>399</v>
      </c>
      <c r="N156" s="28">
        <v>43742</v>
      </c>
      <c r="O156" s="28">
        <v>43745</v>
      </c>
      <c r="P156" s="28">
        <v>43745</v>
      </c>
      <c r="Q156" s="28">
        <v>43767</v>
      </c>
      <c r="R156" s="28"/>
      <c r="S156" s="28">
        <v>43797</v>
      </c>
      <c r="T156" s="28">
        <v>43800</v>
      </c>
      <c r="U156" s="24" t="s">
        <v>638</v>
      </c>
      <c r="V156" s="24" t="s">
        <v>639</v>
      </c>
      <c r="W156" s="30" t="s">
        <v>37</v>
      </c>
      <c r="X156" s="24" t="s">
        <v>38</v>
      </c>
      <c r="Y156" s="24"/>
      <c r="Z156" s="36"/>
      <c r="AA156" s="30" t="str">
        <f t="shared" ca="1" si="2"/>
        <v>x</v>
      </c>
      <c r="AB156" s="59"/>
    </row>
    <row r="157" spans="1:28" ht="36" hidden="1" customHeight="1">
      <c r="A157" s="23">
        <v>156</v>
      </c>
      <c r="B157" s="24" t="s">
        <v>640</v>
      </c>
      <c r="C157" s="25"/>
      <c r="D157" s="40"/>
      <c r="E157" s="30" t="s">
        <v>275</v>
      </c>
      <c r="F157" s="30"/>
      <c r="G157" s="30"/>
      <c r="H157" s="30"/>
      <c r="I157" s="35"/>
      <c r="J157" s="24"/>
      <c r="K157" s="24"/>
      <c r="L157" s="24"/>
      <c r="M157" s="24" t="s">
        <v>44</v>
      </c>
      <c r="N157" s="28"/>
      <c r="O157" s="28"/>
      <c r="P157" s="28">
        <v>43633</v>
      </c>
      <c r="Q157" s="28"/>
      <c r="R157" s="28"/>
      <c r="S157" s="28"/>
      <c r="T157" s="28"/>
      <c r="U157" s="24"/>
      <c r="V157" s="24"/>
      <c r="W157" s="30"/>
      <c r="X157" s="24"/>
      <c r="Y157" s="24"/>
      <c r="Z157" s="36"/>
      <c r="AA157" s="30" t="str">
        <f t="shared" ca="1" si="2"/>
        <v>x</v>
      </c>
      <c r="AB157" s="59"/>
    </row>
    <row r="158" spans="1:28" ht="36" hidden="1" customHeight="1">
      <c r="A158" s="23">
        <v>157</v>
      </c>
      <c r="B158" s="24" t="s">
        <v>317</v>
      </c>
      <c r="C158" s="25"/>
      <c r="D158" s="40"/>
      <c r="E158" s="30" t="s">
        <v>397</v>
      </c>
      <c r="F158" s="30" t="s">
        <v>42</v>
      </c>
      <c r="G158" s="30"/>
      <c r="H158" s="30"/>
      <c r="I158" s="35" t="s">
        <v>641</v>
      </c>
      <c r="J158" s="24"/>
      <c r="K158" s="24"/>
      <c r="L158" s="24" t="s">
        <v>42</v>
      </c>
      <c r="M158" s="24" t="s">
        <v>44</v>
      </c>
      <c r="N158" s="28">
        <v>43748</v>
      </c>
      <c r="O158" s="28">
        <v>43748</v>
      </c>
      <c r="P158" s="28">
        <v>43748</v>
      </c>
      <c r="Q158" s="28">
        <v>43761</v>
      </c>
      <c r="R158" s="28"/>
      <c r="S158" s="28">
        <v>43763</v>
      </c>
      <c r="T158" s="28">
        <v>43767</v>
      </c>
      <c r="U158" s="28" t="s">
        <v>642</v>
      </c>
      <c r="V158" s="24" t="s">
        <v>643</v>
      </c>
      <c r="W158" s="30" t="s">
        <v>37</v>
      </c>
      <c r="X158" s="24" t="s">
        <v>38</v>
      </c>
      <c r="Y158" s="24"/>
      <c r="Z158" s="36"/>
      <c r="AA158" s="30" t="str">
        <f t="shared" ca="1" si="2"/>
        <v>x</v>
      </c>
      <c r="AB158" s="59"/>
    </row>
    <row r="159" spans="1:28" ht="36" hidden="1" customHeight="1">
      <c r="A159" s="23">
        <v>158</v>
      </c>
      <c r="B159" s="24" t="s">
        <v>644</v>
      </c>
      <c r="C159" s="25"/>
      <c r="D159" s="40"/>
      <c r="E159" s="30" t="s">
        <v>30</v>
      </c>
      <c r="F159" s="30"/>
      <c r="G159" s="30"/>
      <c r="H159" s="30"/>
      <c r="I159" s="35" t="s">
        <v>645</v>
      </c>
      <c r="J159" s="24"/>
      <c r="K159" s="24" t="s">
        <v>31</v>
      </c>
      <c r="L159" s="24"/>
      <c r="M159" s="24" t="s">
        <v>44</v>
      </c>
      <c r="N159" s="28">
        <v>43671</v>
      </c>
      <c r="O159" s="28">
        <v>43672</v>
      </c>
      <c r="P159" s="28">
        <v>43672</v>
      </c>
      <c r="Q159" s="28">
        <v>43677</v>
      </c>
      <c r="R159" s="28"/>
      <c r="S159" s="28"/>
      <c r="T159" s="28"/>
      <c r="U159" s="24" t="s">
        <v>646</v>
      </c>
      <c r="V159" s="24"/>
      <c r="W159" s="30"/>
      <c r="X159" s="24"/>
      <c r="Y159" s="24"/>
      <c r="Z159" s="36"/>
      <c r="AA159" s="30" t="str">
        <f t="shared" ca="1" si="2"/>
        <v>x</v>
      </c>
      <c r="AB159" s="59"/>
    </row>
    <row r="160" spans="1:28" ht="36" hidden="1" customHeight="1">
      <c r="A160" s="23">
        <v>159</v>
      </c>
      <c r="B160" s="24" t="s">
        <v>647</v>
      </c>
      <c r="C160" s="25"/>
      <c r="D160" s="40"/>
      <c r="E160" s="30" t="s">
        <v>30</v>
      </c>
      <c r="F160" s="30" t="s">
        <v>648</v>
      </c>
      <c r="G160" s="30"/>
      <c r="H160" s="30"/>
      <c r="I160" s="35" t="s">
        <v>649</v>
      </c>
      <c r="J160" s="24"/>
      <c r="K160" s="24"/>
      <c r="L160" s="24"/>
      <c r="M160" s="24"/>
      <c r="N160" s="28"/>
      <c r="O160" s="28"/>
      <c r="P160" s="28"/>
      <c r="Q160" s="28"/>
      <c r="R160" s="28"/>
      <c r="S160" s="28"/>
      <c r="T160" s="28"/>
      <c r="U160" s="24"/>
      <c r="V160" s="24"/>
      <c r="W160" s="30"/>
      <c r="X160" s="24"/>
      <c r="Y160" s="24"/>
      <c r="Z160" s="36"/>
      <c r="AA160" s="30" t="str">
        <f t="shared" ca="1" si="2"/>
        <v>x</v>
      </c>
      <c r="AB160" s="59"/>
    </row>
    <row r="161" spans="1:28" ht="36" hidden="1" customHeight="1">
      <c r="A161" s="23">
        <v>160</v>
      </c>
      <c r="B161" s="24" t="s">
        <v>650</v>
      </c>
      <c r="C161" s="25"/>
      <c r="D161" s="40"/>
      <c r="E161" s="30" t="s">
        <v>651</v>
      </c>
      <c r="F161" s="30"/>
      <c r="G161" s="30"/>
      <c r="H161" s="30"/>
      <c r="I161" s="35" t="s">
        <v>652</v>
      </c>
      <c r="J161" s="24"/>
      <c r="K161" s="24"/>
      <c r="L161" s="24"/>
      <c r="M161" s="24"/>
      <c r="N161" s="28">
        <v>43735</v>
      </c>
      <c r="O161" s="28">
        <v>43735</v>
      </c>
      <c r="P161" s="28"/>
      <c r="Q161" s="28"/>
      <c r="R161" s="28"/>
      <c r="S161" s="28"/>
      <c r="T161" s="28"/>
      <c r="U161" s="24"/>
      <c r="V161" s="24"/>
      <c r="W161" s="30"/>
      <c r="X161" s="24"/>
      <c r="Y161" s="24"/>
      <c r="Z161" s="36"/>
      <c r="AA161" s="30" t="str">
        <f t="shared" ca="1" si="2"/>
        <v>x</v>
      </c>
      <c r="AB161" s="59"/>
    </row>
    <row r="162" spans="1:28" ht="36" hidden="1" customHeight="1">
      <c r="A162" s="23">
        <v>161</v>
      </c>
      <c r="B162" s="24" t="s">
        <v>653</v>
      </c>
      <c r="C162" s="25"/>
      <c r="D162" s="40"/>
      <c r="E162" s="30" t="s">
        <v>131</v>
      </c>
      <c r="F162" s="30" t="s">
        <v>31</v>
      </c>
      <c r="G162" s="30"/>
      <c r="H162" s="30"/>
      <c r="I162" s="35" t="s">
        <v>654</v>
      </c>
      <c r="J162" s="24"/>
      <c r="K162" s="24"/>
      <c r="L162" s="24" t="s">
        <v>655</v>
      </c>
      <c r="M162" s="24" t="s">
        <v>656</v>
      </c>
      <c r="N162" s="28">
        <v>43711</v>
      </c>
      <c r="O162" s="28">
        <v>43747</v>
      </c>
      <c r="P162" s="28">
        <v>43753</v>
      </c>
      <c r="Q162" s="28">
        <v>43840</v>
      </c>
      <c r="R162" s="28"/>
      <c r="S162" s="28">
        <v>43840</v>
      </c>
      <c r="T162" s="28"/>
      <c r="U162" s="24">
        <v>7</v>
      </c>
      <c r="V162" s="24">
        <v>34</v>
      </c>
      <c r="W162" s="30" t="s">
        <v>37</v>
      </c>
      <c r="X162" s="24" t="s">
        <v>38</v>
      </c>
      <c r="Y162" s="24"/>
      <c r="Z162" s="36"/>
      <c r="AA162" s="30" t="str">
        <f t="shared" ca="1" si="2"/>
        <v>x</v>
      </c>
      <c r="AB162" s="59"/>
    </row>
    <row r="163" spans="1:28" ht="36" hidden="1" customHeight="1">
      <c r="A163" s="23">
        <v>162</v>
      </c>
      <c r="B163" s="24" t="s">
        <v>546</v>
      </c>
      <c r="C163" s="25"/>
      <c r="D163" s="40"/>
      <c r="E163" s="30" t="s">
        <v>30</v>
      </c>
      <c r="F163" s="30" t="s">
        <v>31</v>
      </c>
      <c r="G163" s="30"/>
      <c r="H163" s="30"/>
      <c r="I163" s="35" t="s">
        <v>657</v>
      </c>
      <c r="J163" s="24"/>
      <c r="K163" s="24" t="s">
        <v>31</v>
      </c>
      <c r="L163" s="24"/>
      <c r="M163" s="24" t="s">
        <v>34</v>
      </c>
      <c r="N163" s="28">
        <v>43731</v>
      </c>
      <c r="O163" s="28"/>
      <c r="P163" s="28">
        <v>43731</v>
      </c>
      <c r="Q163" s="28">
        <v>43735</v>
      </c>
      <c r="R163" s="28"/>
      <c r="S163" s="28">
        <v>43735</v>
      </c>
      <c r="T163" s="28">
        <v>43737</v>
      </c>
      <c r="U163" s="24" t="s">
        <v>658</v>
      </c>
      <c r="V163" s="24" t="s">
        <v>659</v>
      </c>
      <c r="W163" s="30" t="s">
        <v>37</v>
      </c>
      <c r="X163" s="24" t="s">
        <v>38</v>
      </c>
      <c r="Y163" s="24"/>
      <c r="Z163" s="36"/>
      <c r="AA163" s="30" t="str">
        <f t="shared" ca="1" si="2"/>
        <v>x</v>
      </c>
      <c r="AB163" s="59"/>
    </row>
    <row r="164" spans="1:28" ht="36" hidden="1" customHeight="1">
      <c r="A164" s="23">
        <v>163</v>
      </c>
      <c r="B164" s="24" t="s">
        <v>660</v>
      </c>
      <c r="C164" s="25"/>
      <c r="D164" s="40"/>
      <c r="E164" s="30" t="s">
        <v>413</v>
      </c>
      <c r="F164" s="30" t="s">
        <v>31</v>
      </c>
      <c r="G164" s="30"/>
      <c r="H164" s="30"/>
      <c r="I164" s="35" t="s">
        <v>661</v>
      </c>
      <c r="J164" s="24"/>
      <c r="K164" s="24"/>
      <c r="L164" s="24" t="s">
        <v>33</v>
      </c>
      <c r="M164" s="24" t="s">
        <v>415</v>
      </c>
      <c r="N164" s="28">
        <v>43762</v>
      </c>
      <c r="O164" s="28">
        <v>43763</v>
      </c>
      <c r="P164" s="28">
        <v>43763</v>
      </c>
      <c r="Q164" s="28">
        <v>43788</v>
      </c>
      <c r="R164" s="28"/>
      <c r="S164" s="28">
        <v>43797</v>
      </c>
      <c r="T164" s="28">
        <v>43819</v>
      </c>
      <c r="U164" s="24" t="s">
        <v>662</v>
      </c>
      <c r="V164" s="24">
        <v>2684</v>
      </c>
      <c r="W164" s="30"/>
      <c r="X164" s="24"/>
      <c r="Y164" s="24"/>
      <c r="Z164" s="36"/>
      <c r="AA164" s="30" t="str">
        <f t="shared" ca="1" si="2"/>
        <v>x</v>
      </c>
      <c r="AB164" s="59"/>
    </row>
    <row r="165" spans="1:28" ht="36" hidden="1" customHeight="1">
      <c r="A165" s="23">
        <v>164</v>
      </c>
      <c r="B165" s="24" t="s">
        <v>604</v>
      </c>
      <c r="C165" s="25"/>
      <c r="D165" s="40"/>
      <c r="E165" s="30" t="s">
        <v>84</v>
      </c>
      <c r="F165" s="30"/>
      <c r="G165" s="30"/>
      <c r="H165" s="30"/>
      <c r="I165" s="35" t="s">
        <v>663</v>
      </c>
      <c r="J165" s="24"/>
      <c r="K165" s="24"/>
      <c r="L165" s="24"/>
      <c r="M165" s="24" t="s">
        <v>44</v>
      </c>
      <c r="N165" s="28">
        <v>43777</v>
      </c>
      <c r="O165" s="28">
        <v>43777</v>
      </c>
      <c r="P165" s="28">
        <v>43777</v>
      </c>
      <c r="Q165" s="28">
        <v>43790</v>
      </c>
      <c r="R165" s="28"/>
      <c r="S165" s="28">
        <v>43797</v>
      </c>
      <c r="T165" s="28">
        <v>43819</v>
      </c>
      <c r="U165" s="24" t="s">
        <v>664</v>
      </c>
      <c r="V165" s="61">
        <v>26812019</v>
      </c>
      <c r="W165" s="30" t="s">
        <v>37</v>
      </c>
      <c r="X165" s="24" t="s">
        <v>38</v>
      </c>
      <c r="Y165" s="24"/>
      <c r="Z165" s="36"/>
      <c r="AA165" s="30" t="str">
        <f t="shared" ca="1" si="2"/>
        <v>x</v>
      </c>
      <c r="AB165" s="59"/>
    </row>
    <row r="166" spans="1:28" ht="36" hidden="1" customHeight="1">
      <c r="A166" s="23">
        <v>165</v>
      </c>
      <c r="B166" s="24" t="s">
        <v>665</v>
      </c>
      <c r="C166" s="25"/>
      <c r="D166" s="40"/>
      <c r="E166" s="30" t="s">
        <v>413</v>
      </c>
      <c r="F166" s="30"/>
      <c r="G166" s="30"/>
      <c r="H166" s="30"/>
      <c r="I166" s="35" t="s">
        <v>666</v>
      </c>
      <c r="J166" s="24"/>
      <c r="K166" s="24"/>
      <c r="L166" s="24"/>
      <c r="M166" s="24" t="s">
        <v>421</v>
      </c>
      <c r="N166" s="28">
        <v>43762</v>
      </c>
      <c r="O166" s="28">
        <v>43763</v>
      </c>
      <c r="P166" s="28">
        <v>43763</v>
      </c>
      <c r="Q166" s="28">
        <v>43473</v>
      </c>
      <c r="R166" s="28"/>
      <c r="S166" s="28"/>
      <c r="T166" s="28"/>
      <c r="U166" s="24" t="s">
        <v>667</v>
      </c>
      <c r="V166" s="24"/>
      <c r="W166" s="30"/>
      <c r="X166" s="24"/>
      <c r="Y166" s="24"/>
      <c r="Z166" s="36"/>
      <c r="AA166" s="30" t="str">
        <f t="shared" ca="1" si="2"/>
        <v>x</v>
      </c>
      <c r="AB166" s="59"/>
    </row>
    <row r="167" spans="1:28" ht="36" hidden="1" customHeight="1">
      <c r="A167" s="23">
        <v>166</v>
      </c>
      <c r="B167" s="24" t="s">
        <v>668</v>
      </c>
      <c r="C167" s="25"/>
      <c r="D167" s="40"/>
      <c r="E167" s="30" t="s">
        <v>30</v>
      </c>
      <c r="F167" s="30" t="s">
        <v>31</v>
      </c>
      <c r="G167" s="30"/>
      <c r="H167" s="30"/>
      <c r="I167" s="35" t="s">
        <v>669</v>
      </c>
      <c r="J167" s="24"/>
      <c r="K167" s="24"/>
      <c r="L167" s="24" t="s">
        <v>33</v>
      </c>
      <c r="M167" s="24" t="s">
        <v>34</v>
      </c>
      <c r="N167" s="28">
        <v>43726</v>
      </c>
      <c r="O167" s="28"/>
      <c r="P167" s="28">
        <v>43735</v>
      </c>
      <c r="Q167" s="28">
        <v>43735</v>
      </c>
      <c r="R167" s="28"/>
      <c r="S167" s="28">
        <v>43735</v>
      </c>
      <c r="T167" s="28">
        <v>43737</v>
      </c>
      <c r="U167" s="24" t="s">
        <v>670</v>
      </c>
      <c r="V167" s="24" t="s">
        <v>671</v>
      </c>
      <c r="W167" s="30" t="s">
        <v>37</v>
      </c>
      <c r="X167" s="24" t="s">
        <v>38</v>
      </c>
      <c r="Y167" s="24"/>
      <c r="Z167" s="36"/>
      <c r="AA167" s="30" t="str">
        <f t="shared" ca="1" si="2"/>
        <v>x</v>
      </c>
      <c r="AB167" s="59"/>
    </row>
    <row r="168" spans="1:28" ht="36" hidden="1" customHeight="1">
      <c r="A168" s="23">
        <v>167</v>
      </c>
      <c r="B168" s="24" t="s">
        <v>672</v>
      </c>
      <c r="C168" s="25"/>
      <c r="D168" s="40"/>
      <c r="E168" s="30" t="s">
        <v>131</v>
      </c>
      <c r="F168" s="30"/>
      <c r="G168" s="30"/>
      <c r="H168" s="30"/>
      <c r="I168" s="35" t="s">
        <v>673</v>
      </c>
      <c r="J168" s="24"/>
      <c r="K168" s="24"/>
      <c r="L168" s="24"/>
      <c r="M168" s="24" t="s">
        <v>674</v>
      </c>
      <c r="N168" s="28">
        <v>43769</v>
      </c>
      <c r="O168" s="28">
        <v>43769</v>
      </c>
      <c r="P168" s="28">
        <v>43769</v>
      </c>
      <c r="Q168" s="28"/>
      <c r="R168" s="28"/>
      <c r="S168" s="28"/>
      <c r="T168" s="28"/>
      <c r="U168" s="24"/>
      <c r="V168" s="24"/>
      <c r="W168" s="30"/>
      <c r="X168" s="24"/>
      <c r="Y168" s="24"/>
      <c r="Z168" s="36"/>
      <c r="AA168" s="30" t="str">
        <f t="shared" ca="1" si="2"/>
        <v>x</v>
      </c>
      <c r="AB168" s="59"/>
    </row>
    <row r="169" spans="1:28" ht="36" hidden="1" customHeight="1">
      <c r="A169" s="23">
        <v>168</v>
      </c>
      <c r="B169" s="24" t="s">
        <v>675</v>
      </c>
      <c r="C169" s="25"/>
      <c r="D169" s="40"/>
      <c r="E169" s="30" t="s">
        <v>202</v>
      </c>
      <c r="F169" s="30" t="s">
        <v>31</v>
      </c>
      <c r="G169" s="30"/>
      <c r="H169" s="30"/>
      <c r="I169" s="35" t="s">
        <v>676</v>
      </c>
      <c r="J169" s="24"/>
      <c r="K169" s="24"/>
      <c r="L169" s="24" t="s">
        <v>33</v>
      </c>
      <c r="M169" s="24" t="s">
        <v>34</v>
      </c>
      <c r="N169" s="28">
        <v>43752</v>
      </c>
      <c r="O169" s="28"/>
      <c r="P169" s="28">
        <v>43752</v>
      </c>
      <c r="Q169" s="28">
        <v>43760</v>
      </c>
      <c r="R169" s="28"/>
      <c r="S169" s="28">
        <v>43760</v>
      </c>
      <c r="T169" s="28">
        <v>43790</v>
      </c>
      <c r="U169" s="24" t="s">
        <v>677</v>
      </c>
      <c r="V169" s="24"/>
      <c r="W169" s="30" t="s">
        <v>37</v>
      </c>
      <c r="X169" s="24" t="s">
        <v>38</v>
      </c>
      <c r="Y169" s="24"/>
      <c r="Z169" s="36"/>
      <c r="AA169" s="30" t="str">
        <f t="shared" ca="1" si="2"/>
        <v>x</v>
      </c>
      <c r="AB169" s="59" t="s">
        <v>678</v>
      </c>
    </row>
    <row r="170" spans="1:28" ht="36" hidden="1" customHeight="1">
      <c r="A170" s="23">
        <v>169</v>
      </c>
      <c r="B170" s="24" t="s">
        <v>471</v>
      </c>
      <c r="C170" s="25"/>
      <c r="D170" s="40"/>
      <c r="E170" s="30" t="s">
        <v>255</v>
      </c>
      <c r="F170" s="30"/>
      <c r="G170" s="30"/>
      <c r="H170" s="30"/>
      <c r="I170" s="35" t="s">
        <v>472</v>
      </c>
      <c r="J170" s="24"/>
      <c r="K170" s="24"/>
      <c r="L170" s="24"/>
      <c r="M170" s="24" t="s">
        <v>34</v>
      </c>
      <c r="N170" s="28">
        <v>43664</v>
      </c>
      <c r="O170" s="28"/>
      <c r="P170" s="28">
        <v>43763</v>
      </c>
      <c r="Q170" s="28">
        <v>43763</v>
      </c>
      <c r="R170" s="28"/>
      <c r="S170" s="28">
        <v>43763</v>
      </c>
      <c r="T170" s="28">
        <v>43788</v>
      </c>
      <c r="U170" s="24" t="s">
        <v>679</v>
      </c>
      <c r="V170" s="24" t="s">
        <v>680</v>
      </c>
      <c r="W170" s="30" t="s">
        <v>37</v>
      </c>
      <c r="X170" s="24" t="s">
        <v>53</v>
      </c>
      <c r="Y170" s="24"/>
      <c r="Z170" s="36">
        <v>43821</v>
      </c>
      <c r="AA170" s="30" t="str">
        <f t="shared" ca="1" si="2"/>
        <v>Venceu</v>
      </c>
      <c r="AB170" s="59"/>
    </row>
    <row r="171" spans="1:28" ht="36" hidden="1" customHeight="1">
      <c r="A171" s="23">
        <v>170</v>
      </c>
      <c r="B171" s="24" t="s">
        <v>546</v>
      </c>
      <c r="C171" s="25"/>
      <c r="D171" s="40"/>
      <c r="E171" s="30" t="s">
        <v>30</v>
      </c>
      <c r="F171" s="30" t="s">
        <v>31</v>
      </c>
      <c r="G171" s="30"/>
      <c r="H171" s="30"/>
      <c r="I171" s="35" t="s">
        <v>681</v>
      </c>
      <c r="J171" s="24"/>
      <c r="K171" s="24" t="s">
        <v>31</v>
      </c>
      <c r="L171" s="24"/>
      <c r="M171" s="24"/>
      <c r="N171" s="28">
        <v>43767</v>
      </c>
      <c r="O171" s="28">
        <v>43770</v>
      </c>
      <c r="P171" s="28"/>
      <c r="Q171" s="28"/>
      <c r="R171" s="28"/>
      <c r="S171" s="28"/>
      <c r="T171" s="28"/>
      <c r="U171" s="24"/>
      <c r="V171" s="24"/>
      <c r="W171" s="30"/>
      <c r="X171" s="24"/>
      <c r="Y171" s="24"/>
      <c r="Z171" s="36"/>
      <c r="AA171" s="30" t="str">
        <f t="shared" ca="1" si="2"/>
        <v>x</v>
      </c>
      <c r="AB171" s="59"/>
    </row>
    <row r="172" spans="1:28" ht="36" hidden="1" customHeight="1">
      <c r="A172" s="23">
        <v>171</v>
      </c>
      <c r="B172" s="24" t="s">
        <v>682</v>
      </c>
      <c r="C172" s="25"/>
      <c r="D172" s="40"/>
      <c r="E172" s="30" t="s">
        <v>110</v>
      </c>
      <c r="F172" s="30" t="s">
        <v>33</v>
      </c>
      <c r="G172" s="30"/>
      <c r="H172" s="30"/>
      <c r="I172" s="35" t="s">
        <v>683</v>
      </c>
      <c r="J172" s="24"/>
      <c r="K172" s="24"/>
      <c r="L172" s="24"/>
      <c r="M172" s="24" t="s">
        <v>684</v>
      </c>
      <c r="N172" s="28">
        <v>43780</v>
      </c>
      <c r="O172" s="28">
        <v>43780</v>
      </c>
      <c r="P172" s="28">
        <v>43788</v>
      </c>
      <c r="Q172" s="28">
        <v>43809</v>
      </c>
      <c r="R172" s="28"/>
      <c r="S172" s="28">
        <v>43858</v>
      </c>
      <c r="T172" s="28"/>
      <c r="U172" s="24" t="s">
        <v>685</v>
      </c>
      <c r="V172" s="24" t="s">
        <v>686</v>
      </c>
      <c r="W172" s="30" t="s">
        <v>687</v>
      </c>
      <c r="X172" s="24"/>
      <c r="Y172" s="24"/>
      <c r="Z172" s="36">
        <v>44224</v>
      </c>
      <c r="AA172" s="30" t="str">
        <f t="shared" ca="1" si="2"/>
        <v>Venceu</v>
      </c>
      <c r="AB172" s="59" t="s">
        <v>688</v>
      </c>
    </row>
    <row r="173" spans="1:28" ht="36" hidden="1" customHeight="1">
      <c r="A173" s="23">
        <v>172</v>
      </c>
      <c r="B173" s="24" t="s">
        <v>524</v>
      </c>
      <c r="C173" s="25"/>
      <c r="D173" s="40"/>
      <c r="E173" s="30" t="s">
        <v>131</v>
      </c>
      <c r="F173" s="30" t="s">
        <v>31</v>
      </c>
      <c r="G173" s="30"/>
      <c r="H173" s="30"/>
      <c r="I173" s="35" t="s">
        <v>689</v>
      </c>
      <c r="J173" s="24"/>
      <c r="K173" s="24" t="s">
        <v>31</v>
      </c>
      <c r="L173" s="24" t="s">
        <v>33</v>
      </c>
      <c r="M173" s="24" t="s">
        <v>690</v>
      </c>
      <c r="N173" s="28">
        <v>43753</v>
      </c>
      <c r="O173" s="28"/>
      <c r="P173" s="28">
        <v>43755</v>
      </c>
      <c r="Q173" s="28">
        <v>43790</v>
      </c>
      <c r="R173" s="28"/>
      <c r="S173" s="28">
        <v>43790</v>
      </c>
      <c r="T173" s="28">
        <v>43790</v>
      </c>
      <c r="U173" s="24" t="s">
        <v>691</v>
      </c>
      <c r="V173" s="24" t="s">
        <v>692</v>
      </c>
      <c r="W173" s="30" t="s">
        <v>37</v>
      </c>
      <c r="X173" s="24" t="s">
        <v>38</v>
      </c>
      <c r="Y173" s="24"/>
      <c r="Z173" s="36"/>
      <c r="AA173" s="30" t="str">
        <f t="shared" ca="1" si="2"/>
        <v>x</v>
      </c>
      <c r="AB173" s="59"/>
    </row>
    <row r="174" spans="1:28" ht="36" hidden="1" customHeight="1">
      <c r="A174" s="23">
        <v>173</v>
      </c>
      <c r="B174" s="24" t="s">
        <v>693</v>
      </c>
      <c r="C174" s="25"/>
      <c r="D174" s="40"/>
      <c r="E174" s="30" t="s">
        <v>413</v>
      </c>
      <c r="F174" s="30" t="s">
        <v>31</v>
      </c>
      <c r="G174" s="30"/>
      <c r="H174" s="30"/>
      <c r="I174" s="35" t="s">
        <v>694</v>
      </c>
      <c r="J174" s="24"/>
      <c r="K174" s="24"/>
      <c r="L174" s="24" t="s">
        <v>33</v>
      </c>
      <c r="M174" s="24" t="s">
        <v>34</v>
      </c>
      <c r="N174" s="28">
        <v>43808</v>
      </c>
      <c r="O174" s="28"/>
      <c r="P174" s="28">
        <v>43809</v>
      </c>
      <c r="Q174" s="28">
        <v>43809</v>
      </c>
      <c r="R174" s="28"/>
      <c r="S174" s="28">
        <v>43809</v>
      </c>
      <c r="T174" s="28">
        <v>43809</v>
      </c>
      <c r="U174" s="24"/>
      <c r="V174" s="24"/>
      <c r="W174" s="30" t="s">
        <v>37</v>
      </c>
      <c r="X174" s="24" t="s">
        <v>38</v>
      </c>
      <c r="Y174" s="24"/>
      <c r="Z174" s="36"/>
      <c r="AA174" s="30" t="str">
        <f t="shared" ca="1" si="2"/>
        <v>x</v>
      </c>
      <c r="AB174" s="59"/>
    </row>
    <row r="175" spans="1:28" ht="36" hidden="1" customHeight="1">
      <c r="A175" s="23">
        <v>174</v>
      </c>
      <c r="B175" s="24" t="s">
        <v>289</v>
      </c>
      <c r="C175" s="25"/>
      <c r="D175" s="40"/>
      <c r="E175" s="30" t="s">
        <v>202</v>
      </c>
      <c r="F175" s="30"/>
      <c r="G175" s="30"/>
      <c r="H175" s="30"/>
      <c r="I175" s="35" t="s">
        <v>695</v>
      </c>
      <c r="J175" s="24"/>
      <c r="K175" s="24"/>
      <c r="L175" s="24"/>
      <c r="M175" s="24" t="s">
        <v>696</v>
      </c>
      <c r="N175" s="28">
        <v>43791</v>
      </c>
      <c r="O175" s="28">
        <v>43794</v>
      </c>
      <c r="P175" s="28">
        <v>43794</v>
      </c>
      <c r="Q175" s="28"/>
      <c r="R175" s="28"/>
      <c r="S175" s="28"/>
      <c r="T175" s="28"/>
      <c r="U175" s="24"/>
      <c r="V175" s="24"/>
      <c r="W175" s="30"/>
      <c r="X175" s="24"/>
      <c r="Y175" s="24"/>
      <c r="Z175" s="36"/>
      <c r="AA175" s="30" t="str">
        <f t="shared" ca="1" si="2"/>
        <v>x</v>
      </c>
      <c r="AB175" s="59"/>
    </row>
    <row r="176" spans="1:28" ht="36" hidden="1" customHeight="1">
      <c r="A176" s="23">
        <v>175</v>
      </c>
      <c r="B176" s="24" t="s">
        <v>697</v>
      </c>
      <c r="C176" s="25"/>
      <c r="D176" s="40"/>
      <c r="E176" s="30" t="s">
        <v>413</v>
      </c>
      <c r="F176" s="30" t="s">
        <v>31</v>
      </c>
      <c r="G176" s="30"/>
      <c r="H176" s="30"/>
      <c r="I176" s="35" t="s">
        <v>698</v>
      </c>
      <c r="J176" s="24"/>
      <c r="K176" s="24"/>
      <c r="L176" s="24" t="s">
        <v>33</v>
      </c>
      <c r="M176" s="24" t="s">
        <v>404</v>
      </c>
      <c r="N176" s="28">
        <v>43794</v>
      </c>
      <c r="O176" s="28">
        <v>43794</v>
      </c>
      <c r="P176" s="28"/>
      <c r="Q176" s="28"/>
      <c r="R176" s="28"/>
      <c r="S176" s="28"/>
      <c r="T176" s="28">
        <v>43874</v>
      </c>
      <c r="U176" s="24">
        <v>244</v>
      </c>
      <c r="V176" s="24">
        <v>456</v>
      </c>
      <c r="W176" s="30" t="s">
        <v>37</v>
      </c>
      <c r="X176" s="24" t="s">
        <v>53</v>
      </c>
      <c r="Y176" s="24"/>
      <c r="Z176" s="36">
        <v>43935</v>
      </c>
      <c r="AA176" s="30" t="str">
        <f t="shared" ca="1" si="2"/>
        <v>Venceu</v>
      </c>
      <c r="AB176" s="59"/>
    </row>
    <row r="177" spans="1:28" ht="36" hidden="1" customHeight="1">
      <c r="A177" s="23">
        <v>176</v>
      </c>
      <c r="B177" s="24" t="s">
        <v>317</v>
      </c>
      <c r="C177" s="25"/>
      <c r="D177" s="40"/>
      <c r="E177" s="30" t="s">
        <v>397</v>
      </c>
      <c r="F177" s="30" t="s">
        <v>42</v>
      </c>
      <c r="G177" s="30"/>
      <c r="H177" s="30"/>
      <c r="I177" s="35" t="s">
        <v>699</v>
      </c>
      <c r="J177" s="24"/>
      <c r="K177" s="24"/>
      <c r="L177" s="24" t="s">
        <v>42</v>
      </c>
      <c r="M177" s="24" t="s">
        <v>700</v>
      </c>
      <c r="N177" s="28">
        <v>43825</v>
      </c>
      <c r="O177" s="28">
        <v>43826</v>
      </c>
      <c r="P177" s="28">
        <v>43826</v>
      </c>
      <c r="Q177" s="28">
        <v>43847</v>
      </c>
      <c r="R177" s="28"/>
      <c r="S177" s="28">
        <v>43857</v>
      </c>
      <c r="T177" s="28">
        <v>43857</v>
      </c>
      <c r="U177" s="24" t="s">
        <v>701</v>
      </c>
      <c r="V177" s="24">
        <v>207</v>
      </c>
      <c r="W177" s="30" t="s">
        <v>37</v>
      </c>
      <c r="X177" s="24" t="s">
        <v>424</v>
      </c>
      <c r="Y177" s="24"/>
      <c r="Z177" s="36">
        <v>44223</v>
      </c>
      <c r="AA177" s="30"/>
      <c r="AB177" s="59" t="s">
        <v>702</v>
      </c>
    </row>
    <row r="178" spans="1:28" ht="36" hidden="1" customHeight="1">
      <c r="A178" s="23">
        <v>177</v>
      </c>
      <c r="B178" s="24" t="s">
        <v>653</v>
      </c>
      <c r="C178" s="25"/>
      <c r="D178" s="40"/>
      <c r="E178" s="30" t="s">
        <v>131</v>
      </c>
      <c r="F178" s="30" t="s">
        <v>42</v>
      </c>
      <c r="G178" s="30"/>
      <c r="H178" s="30"/>
      <c r="I178" s="35" t="s">
        <v>654</v>
      </c>
      <c r="J178" s="24"/>
      <c r="K178" s="24" t="s">
        <v>31</v>
      </c>
      <c r="L178" s="24" t="s">
        <v>42</v>
      </c>
      <c r="M178" s="24" t="s">
        <v>656</v>
      </c>
      <c r="N178" s="28">
        <v>43843</v>
      </c>
      <c r="O178" s="28">
        <v>43844</v>
      </c>
      <c r="P178" s="28">
        <v>43844</v>
      </c>
      <c r="Q178" s="28">
        <v>43865</v>
      </c>
      <c r="R178" s="28"/>
      <c r="S178" s="28">
        <v>43875</v>
      </c>
      <c r="T178" s="28">
        <v>43879</v>
      </c>
      <c r="U178" s="24">
        <v>223</v>
      </c>
      <c r="V178" s="24">
        <v>599</v>
      </c>
      <c r="W178" s="30" t="s">
        <v>37</v>
      </c>
      <c r="X178" s="24" t="s">
        <v>38</v>
      </c>
      <c r="Y178" s="24"/>
      <c r="Z178" s="36">
        <v>44063</v>
      </c>
      <c r="AA178" s="30" t="str">
        <f ca="1">IF(Z178=0,"x",IF(Z178-TODAY()&gt;30,"prazo longo",IF(Z178=TODAY(),"vence hoje",IF(Z178&lt;TODAY(),"Venceu",IF(Z178-TODAY()&lt;10,"menor que 10",IF(Z178-TODAY()&lt;15,"prazo longo",IF(Z178-TODAY()&lt;30,"prazo longo")))))))</f>
        <v>Venceu</v>
      </c>
      <c r="AB178" s="59"/>
    </row>
    <row r="179" spans="1:28" ht="36" hidden="1" customHeight="1">
      <c r="A179" s="23">
        <v>179</v>
      </c>
      <c r="B179" s="24" t="s">
        <v>703</v>
      </c>
      <c r="C179" s="25"/>
      <c r="D179" s="40"/>
      <c r="E179" s="30" t="s">
        <v>104</v>
      </c>
      <c r="F179" s="30" t="s">
        <v>272</v>
      </c>
      <c r="G179" s="30"/>
      <c r="H179" s="30"/>
      <c r="I179" s="35" t="s">
        <v>704</v>
      </c>
      <c r="J179" s="24"/>
      <c r="K179" s="25"/>
      <c r="L179" s="25"/>
      <c r="M179" s="24" t="s">
        <v>705</v>
      </c>
      <c r="N179" s="28">
        <v>43872</v>
      </c>
      <c r="O179" s="28">
        <v>43872</v>
      </c>
      <c r="P179" s="28"/>
      <c r="Q179" s="28">
        <v>43894</v>
      </c>
      <c r="R179" s="28"/>
      <c r="S179" s="28">
        <v>43895</v>
      </c>
      <c r="T179" s="28">
        <v>43899</v>
      </c>
      <c r="U179" s="24">
        <v>1835869</v>
      </c>
      <c r="V179" s="24">
        <v>1790263</v>
      </c>
      <c r="W179" s="30" t="s">
        <v>37</v>
      </c>
      <c r="X179" s="24"/>
      <c r="Y179" s="24"/>
      <c r="Z179" s="36"/>
      <c r="AA179" s="30"/>
      <c r="AB179" s="59" t="s">
        <v>706</v>
      </c>
    </row>
    <row r="180" spans="1:28" ht="36" hidden="1" customHeight="1">
      <c r="A180" s="23">
        <v>180</v>
      </c>
      <c r="B180" s="24" t="s">
        <v>546</v>
      </c>
      <c r="C180" s="25"/>
      <c r="D180" s="40"/>
      <c r="E180" s="30" t="s">
        <v>30</v>
      </c>
      <c r="F180" s="30" t="s">
        <v>272</v>
      </c>
      <c r="G180" s="30"/>
      <c r="H180" s="30"/>
      <c r="I180" s="35" t="s">
        <v>707</v>
      </c>
      <c r="J180" s="24"/>
      <c r="K180" s="25"/>
      <c r="L180" s="25"/>
      <c r="M180" s="24" t="s">
        <v>708</v>
      </c>
      <c r="N180" s="28">
        <v>43564</v>
      </c>
      <c r="O180" s="28">
        <v>43566</v>
      </c>
      <c r="P180" s="28"/>
      <c r="Q180" s="28">
        <v>43858</v>
      </c>
      <c r="R180" s="28"/>
      <c r="S180" s="28">
        <v>43895</v>
      </c>
      <c r="T180" s="28">
        <v>43899</v>
      </c>
      <c r="U180" s="24">
        <v>1759360</v>
      </c>
      <c r="V180" s="24">
        <v>1838900</v>
      </c>
      <c r="W180" s="30"/>
      <c r="X180" s="24" t="s">
        <v>37</v>
      </c>
      <c r="Y180" s="24"/>
      <c r="Z180" s="36">
        <v>44083</v>
      </c>
      <c r="AA180" s="30" t="s">
        <v>709</v>
      </c>
      <c r="AB180" s="59" t="s">
        <v>710</v>
      </c>
    </row>
    <row r="181" spans="1:28" ht="36" hidden="1" customHeight="1">
      <c r="A181" s="23">
        <v>181</v>
      </c>
      <c r="B181" s="24" t="s">
        <v>406</v>
      </c>
      <c r="C181" s="25"/>
      <c r="D181" s="40"/>
      <c r="E181" s="30" t="s">
        <v>131</v>
      </c>
      <c r="F181" s="30" t="s">
        <v>272</v>
      </c>
      <c r="G181" s="30"/>
      <c r="H181" s="30"/>
      <c r="I181" s="35" t="s">
        <v>711</v>
      </c>
      <c r="J181" s="24"/>
      <c r="K181" s="25"/>
      <c r="L181" s="25"/>
      <c r="M181" s="24" t="s">
        <v>399</v>
      </c>
      <c r="N181" s="28">
        <v>43851</v>
      </c>
      <c r="O181" s="28">
        <v>43851</v>
      </c>
      <c r="P181" s="28"/>
      <c r="Q181" s="28"/>
      <c r="R181" s="28"/>
      <c r="S181" s="28">
        <v>43909</v>
      </c>
      <c r="T181" s="28">
        <v>43910</v>
      </c>
      <c r="U181" s="24">
        <v>1813837</v>
      </c>
      <c r="V181" s="24">
        <v>1869031</v>
      </c>
      <c r="W181" s="30"/>
      <c r="X181" s="24" t="s">
        <v>37</v>
      </c>
      <c r="Y181" s="24"/>
      <c r="Z181" s="36"/>
      <c r="AA181" s="30"/>
      <c r="AB181" s="59" t="s">
        <v>712</v>
      </c>
    </row>
    <row r="182" spans="1:28" ht="36" hidden="1" customHeight="1">
      <c r="A182" s="23">
        <v>182</v>
      </c>
      <c r="B182" s="24" t="s">
        <v>357</v>
      </c>
      <c r="C182" s="25"/>
      <c r="D182" s="40"/>
      <c r="E182" s="30" t="s">
        <v>280</v>
      </c>
      <c r="F182" s="30" t="s">
        <v>272</v>
      </c>
      <c r="G182" s="30"/>
      <c r="H182" s="30"/>
      <c r="I182" s="35" t="s">
        <v>713</v>
      </c>
      <c r="J182" s="24"/>
      <c r="K182" s="25"/>
      <c r="L182" s="25"/>
      <c r="M182" s="24" t="s">
        <v>714</v>
      </c>
      <c r="N182" s="28">
        <v>43906</v>
      </c>
      <c r="O182" s="28">
        <v>43906</v>
      </c>
      <c r="P182" s="28"/>
      <c r="Q182" s="28"/>
      <c r="R182" s="28"/>
      <c r="S182" s="28">
        <v>43909</v>
      </c>
      <c r="T182" s="28">
        <v>43910</v>
      </c>
      <c r="U182" s="24">
        <v>1863571</v>
      </c>
      <c r="V182" s="24">
        <v>1869053</v>
      </c>
      <c r="W182" s="30"/>
      <c r="X182" s="24" t="s">
        <v>37</v>
      </c>
      <c r="Y182" s="24"/>
      <c r="Z182" s="36"/>
      <c r="AA182" s="30" t="s">
        <v>709</v>
      </c>
      <c r="AB182" s="59" t="s">
        <v>715</v>
      </c>
    </row>
    <row r="183" spans="1:28" ht="36" hidden="1" customHeight="1">
      <c r="A183" s="23">
        <v>183</v>
      </c>
      <c r="B183" s="24" t="s">
        <v>716</v>
      </c>
      <c r="C183" s="25"/>
      <c r="D183" s="40"/>
      <c r="E183" s="30" t="s">
        <v>166</v>
      </c>
      <c r="F183" s="30" t="s">
        <v>272</v>
      </c>
      <c r="G183" s="30"/>
      <c r="H183" s="30"/>
      <c r="I183" s="35" t="s">
        <v>717</v>
      </c>
      <c r="J183" s="24" t="s">
        <v>718</v>
      </c>
      <c r="K183" s="25" t="s">
        <v>272</v>
      </c>
      <c r="L183" s="25"/>
      <c r="M183" s="24" t="s">
        <v>684</v>
      </c>
      <c r="N183" s="28">
        <v>43850</v>
      </c>
      <c r="O183" s="28">
        <v>43850</v>
      </c>
      <c r="P183" s="28"/>
      <c r="Q183" s="28">
        <v>43864</v>
      </c>
      <c r="R183" s="28"/>
      <c r="S183" s="28">
        <v>44203</v>
      </c>
      <c r="T183" s="28">
        <v>44243</v>
      </c>
      <c r="U183" s="24">
        <v>1771882</v>
      </c>
      <c r="V183" s="24">
        <v>2412467</v>
      </c>
      <c r="W183" s="30" t="str">
        <f t="shared" ref="W183" si="3">IF(B183&gt;0,IF(T183&gt;0,$T$1,IF(S183&gt;0,$S$1,IF(R183&gt;0,$R$1,IF(Q183&gt;0,$Q$1,IF(P183&gt;0,$P$1,IF(O183&gt;0,$O$1,IF(N183&gt;0,$N$1,"Registrar demanda"))))))),"")</f>
        <v>Despachado CNA</v>
      </c>
      <c r="X183" s="24" t="s">
        <v>424</v>
      </c>
      <c r="Y183" s="24">
        <v>30</v>
      </c>
      <c r="Z183" s="36">
        <f>T183+Y183</f>
        <v>44273</v>
      </c>
      <c r="AA183" s="30" t="s">
        <v>719</v>
      </c>
      <c r="AB183" s="59" t="s">
        <v>720</v>
      </c>
    </row>
    <row r="184" spans="1:28" ht="36" hidden="1" customHeight="1">
      <c r="A184" s="23">
        <v>184</v>
      </c>
      <c r="B184" s="24" t="s">
        <v>672</v>
      </c>
      <c r="C184" s="25"/>
      <c r="D184" s="40"/>
      <c r="E184" s="30" t="s">
        <v>131</v>
      </c>
      <c r="F184" s="30" t="s">
        <v>272</v>
      </c>
      <c r="G184" s="30"/>
      <c r="H184" s="30"/>
      <c r="I184" s="35" t="s">
        <v>721</v>
      </c>
      <c r="J184" s="24"/>
      <c r="K184" s="25"/>
      <c r="L184" s="25"/>
      <c r="M184" s="24" t="s">
        <v>674</v>
      </c>
      <c r="N184" s="28">
        <v>44135</v>
      </c>
      <c r="O184" s="28">
        <v>44135</v>
      </c>
      <c r="P184" s="28"/>
      <c r="Q184" s="28">
        <v>43881</v>
      </c>
      <c r="R184" s="28"/>
      <c r="S184" s="28">
        <v>43920</v>
      </c>
      <c r="T184" s="28">
        <v>43921</v>
      </c>
      <c r="U184" s="24">
        <v>1680657</v>
      </c>
      <c r="V184" s="24">
        <v>1887801</v>
      </c>
      <c r="W184" s="30"/>
      <c r="X184" s="24" t="s">
        <v>37</v>
      </c>
      <c r="Y184" s="24"/>
      <c r="Z184" s="36"/>
      <c r="AA184" s="30" t="s">
        <v>709</v>
      </c>
      <c r="AB184" s="59" t="s">
        <v>722</v>
      </c>
    </row>
    <row r="185" spans="1:28" ht="36" hidden="1" customHeight="1">
      <c r="A185" s="23">
        <v>185</v>
      </c>
      <c r="B185" s="24" t="s">
        <v>682</v>
      </c>
      <c r="C185" s="25"/>
      <c r="D185" s="40"/>
      <c r="E185" s="30" t="s">
        <v>110</v>
      </c>
      <c r="F185" s="30" t="s">
        <v>655</v>
      </c>
      <c r="G185" s="30"/>
      <c r="H185" s="30"/>
      <c r="I185" s="35" t="s">
        <v>723</v>
      </c>
      <c r="J185" s="24"/>
      <c r="K185" s="25"/>
      <c r="L185" s="25"/>
      <c r="M185" s="24" t="s">
        <v>684</v>
      </c>
      <c r="N185" s="28">
        <v>43780</v>
      </c>
      <c r="O185" s="28"/>
      <c r="P185" s="28"/>
      <c r="Q185" s="28">
        <v>43808</v>
      </c>
      <c r="R185" s="28"/>
      <c r="S185" s="28">
        <v>43923</v>
      </c>
      <c r="T185" s="28">
        <v>43924</v>
      </c>
      <c r="U185" s="24">
        <v>1664499</v>
      </c>
      <c r="V185" s="24">
        <v>1894901</v>
      </c>
      <c r="W185" s="30"/>
      <c r="X185" s="24" t="s">
        <v>37</v>
      </c>
      <c r="Y185" s="24"/>
      <c r="Z185" s="36"/>
      <c r="AA185" s="30"/>
      <c r="AB185" s="59" t="s">
        <v>724</v>
      </c>
    </row>
    <row r="186" spans="1:28" ht="36" hidden="1" customHeight="1">
      <c r="A186" s="23">
        <v>186</v>
      </c>
      <c r="B186" s="24" t="s">
        <v>725</v>
      </c>
      <c r="C186" s="25"/>
      <c r="D186" s="40"/>
      <c r="E186" s="30" t="s">
        <v>651</v>
      </c>
      <c r="F186" s="30" t="s">
        <v>655</v>
      </c>
      <c r="G186" s="30"/>
      <c r="H186" s="30"/>
      <c r="I186" s="35" t="s">
        <v>726</v>
      </c>
      <c r="J186" s="24"/>
      <c r="K186" s="25"/>
      <c r="L186" s="25"/>
      <c r="M186" s="24" t="s">
        <v>34</v>
      </c>
      <c r="N186" s="28">
        <v>43924</v>
      </c>
      <c r="O186" s="28"/>
      <c r="P186" s="28"/>
      <c r="Q186" s="28">
        <v>44196</v>
      </c>
      <c r="R186" s="28"/>
      <c r="S186" s="28">
        <v>43924</v>
      </c>
      <c r="T186" s="28">
        <v>43930</v>
      </c>
      <c r="U186" s="24">
        <v>1710386</v>
      </c>
      <c r="V186" s="24">
        <v>1897630</v>
      </c>
      <c r="W186" s="30"/>
      <c r="X186" s="24" t="s">
        <v>37</v>
      </c>
      <c r="Y186" s="24"/>
      <c r="Z186" s="36"/>
      <c r="AA186" s="30" t="s">
        <v>727</v>
      </c>
      <c r="AB186" s="59" t="s">
        <v>728</v>
      </c>
    </row>
    <row r="187" spans="1:28" ht="36" hidden="1" customHeight="1">
      <c r="A187" s="23">
        <v>187</v>
      </c>
      <c r="B187" s="24" t="s">
        <v>419</v>
      </c>
      <c r="C187" s="25"/>
      <c r="D187" s="40"/>
      <c r="E187" s="30" t="s">
        <v>413</v>
      </c>
      <c r="F187" s="30" t="s">
        <v>272</v>
      </c>
      <c r="G187" s="30"/>
      <c r="H187" s="30"/>
      <c r="I187" s="35" t="s">
        <v>729</v>
      </c>
      <c r="J187" s="24"/>
      <c r="K187" s="25"/>
      <c r="L187" s="25"/>
      <c r="M187" s="24" t="s">
        <v>421</v>
      </c>
      <c r="N187" s="28">
        <v>43838</v>
      </c>
      <c r="O187" s="28"/>
      <c r="P187" s="28"/>
      <c r="Q187" s="28">
        <v>43837</v>
      </c>
      <c r="R187" s="28"/>
      <c r="S187" s="28">
        <v>43924</v>
      </c>
      <c r="T187" s="28">
        <v>43935</v>
      </c>
      <c r="U187" s="24">
        <v>1717536</v>
      </c>
      <c r="V187" s="24">
        <v>1897448</v>
      </c>
      <c r="W187" s="30"/>
      <c r="X187" s="24" t="s">
        <v>37</v>
      </c>
      <c r="Y187" s="24"/>
      <c r="Z187" s="36"/>
      <c r="AA187" s="30" t="s">
        <v>730</v>
      </c>
      <c r="AB187" s="59" t="s">
        <v>731</v>
      </c>
    </row>
    <row r="188" spans="1:28" ht="36" hidden="1" customHeight="1">
      <c r="A188" s="23">
        <v>188</v>
      </c>
      <c r="B188" s="24" t="s">
        <v>732</v>
      </c>
      <c r="C188" s="25"/>
      <c r="D188" s="40"/>
      <c r="E188" s="30" t="s">
        <v>89</v>
      </c>
      <c r="F188" s="30" t="s">
        <v>272</v>
      </c>
      <c r="G188" s="30"/>
      <c r="H188" s="30"/>
      <c r="I188" s="35" t="s">
        <v>733</v>
      </c>
      <c r="J188" s="24"/>
      <c r="K188" s="25"/>
      <c r="L188" s="25"/>
      <c r="M188" s="24" t="s">
        <v>44</v>
      </c>
      <c r="N188" s="28">
        <v>43924</v>
      </c>
      <c r="O188" s="28"/>
      <c r="P188" s="28"/>
      <c r="Q188" s="28">
        <v>43916</v>
      </c>
      <c r="R188" s="28"/>
      <c r="S188" s="28">
        <v>43924</v>
      </c>
      <c r="T188" s="28">
        <v>43935</v>
      </c>
      <c r="U188" s="24">
        <v>1881942</v>
      </c>
      <c r="V188" s="24">
        <v>1898988</v>
      </c>
      <c r="W188" s="30"/>
      <c r="X188" s="24" t="s">
        <v>37</v>
      </c>
      <c r="Y188" s="24"/>
      <c r="Z188" s="36"/>
      <c r="AA188" s="30"/>
      <c r="AB188" s="59" t="s">
        <v>734</v>
      </c>
    </row>
    <row r="189" spans="1:28" ht="36" hidden="1" customHeight="1">
      <c r="A189" s="23">
        <v>189</v>
      </c>
      <c r="B189" s="24" t="s">
        <v>402</v>
      </c>
      <c r="C189" s="25"/>
      <c r="D189" s="40"/>
      <c r="E189" s="30" t="s">
        <v>84</v>
      </c>
      <c r="F189" s="30" t="s">
        <v>272</v>
      </c>
      <c r="G189" s="30"/>
      <c r="H189" s="30"/>
      <c r="I189" s="35" t="s">
        <v>735</v>
      </c>
      <c r="J189" s="24"/>
      <c r="K189" s="25"/>
      <c r="L189" s="25"/>
      <c r="M189" s="24" t="s">
        <v>404</v>
      </c>
      <c r="N189" s="28">
        <v>44127</v>
      </c>
      <c r="O189" s="28"/>
      <c r="P189" s="28"/>
      <c r="Q189" s="28">
        <v>44160</v>
      </c>
      <c r="R189" s="28"/>
      <c r="S189" s="28">
        <v>43833</v>
      </c>
      <c r="T189" s="28">
        <v>43930</v>
      </c>
      <c r="U189" s="24">
        <v>1633347</v>
      </c>
      <c r="V189" s="24">
        <v>1903248</v>
      </c>
      <c r="W189" s="30"/>
      <c r="X189" s="24" t="s">
        <v>37</v>
      </c>
      <c r="Y189" s="24"/>
      <c r="Z189" s="36"/>
      <c r="AA189" s="30"/>
      <c r="AB189" s="59" t="s">
        <v>736</v>
      </c>
    </row>
    <row r="190" spans="1:28" ht="36" hidden="1" customHeight="1">
      <c r="A190" s="23">
        <v>190</v>
      </c>
      <c r="B190" s="24" t="s">
        <v>737</v>
      </c>
      <c r="C190" s="25"/>
      <c r="D190" s="40"/>
      <c r="E190" s="30" t="s">
        <v>110</v>
      </c>
      <c r="F190" s="30" t="s">
        <v>272</v>
      </c>
      <c r="G190" s="30"/>
      <c r="H190" s="30"/>
      <c r="I190" s="35" t="s">
        <v>738</v>
      </c>
      <c r="J190" s="24"/>
      <c r="K190" s="25"/>
      <c r="L190" s="25"/>
      <c r="M190" s="24" t="s">
        <v>705</v>
      </c>
      <c r="N190" s="28"/>
      <c r="O190" s="28"/>
      <c r="P190" s="28"/>
      <c r="Q190" s="28">
        <v>43845</v>
      </c>
      <c r="R190" s="28"/>
      <c r="S190" s="28">
        <v>43847</v>
      </c>
      <c r="T190" s="28">
        <v>43930</v>
      </c>
      <c r="U190" s="24">
        <v>1735220</v>
      </c>
      <c r="V190" s="24">
        <v>1899011</v>
      </c>
      <c r="W190" s="30"/>
      <c r="X190" s="24" t="s">
        <v>37</v>
      </c>
      <c r="Y190" s="24"/>
      <c r="Z190" s="36"/>
      <c r="AA190" s="30"/>
      <c r="AB190" s="59" t="s">
        <v>739</v>
      </c>
    </row>
    <row r="191" spans="1:28" ht="36" hidden="1" customHeight="1">
      <c r="A191" s="23">
        <v>191</v>
      </c>
      <c r="B191" s="24" t="s">
        <v>412</v>
      </c>
      <c r="C191" s="25"/>
      <c r="D191" s="40"/>
      <c r="E191" s="30" t="s">
        <v>413</v>
      </c>
      <c r="F191" s="30" t="s">
        <v>31</v>
      </c>
      <c r="G191" s="30"/>
      <c r="H191" s="30"/>
      <c r="I191" s="35" t="s">
        <v>740</v>
      </c>
      <c r="J191" s="24"/>
      <c r="K191" s="24"/>
      <c r="L191" s="24"/>
      <c r="M191" s="24" t="s">
        <v>415</v>
      </c>
      <c r="N191" s="28">
        <v>43818</v>
      </c>
      <c r="O191" s="28">
        <v>44185</v>
      </c>
      <c r="P191" s="28"/>
      <c r="Q191" s="28"/>
      <c r="R191" s="28"/>
      <c r="S191" s="28">
        <v>43894</v>
      </c>
      <c r="T191" s="28"/>
      <c r="U191" s="24">
        <v>1681335</v>
      </c>
      <c r="V191" s="24">
        <v>1693425</v>
      </c>
      <c r="W191" s="30" t="s">
        <v>37</v>
      </c>
      <c r="X191" s="24"/>
      <c r="Y191" s="24"/>
      <c r="Z191" s="36"/>
      <c r="AA191" s="30" t="str">
        <f ca="1">IF(Z191=0,"x",IF(Z191-TODAY()&gt;30,"prazo longo",IF(Z191=TODAY(),"vence hoje",IF(Z191&lt;TODAY(),"Venceu",IF(Z191-TODAY()&lt;10,"menor que 10",IF(Z191-TODAY()&lt;15,"prazo longo",IF(Z191-TODAY()&lt;30,"prazo longo")))))))</f>
        <v>x</v>
      </c>
      <c r="AB191" s="59" t="s">
        <v>741</v>
      </c>
    </row>
    <row r="192" spans="1:28" ht="36" hidden="1" customHeight="1">
      <c r="A192" s="23">
        <v>192</v>
      </c>
      <c r="B192" s="24" t="s">
        <v>47</v>
      </c>
      <c r="C192" s="25">
        <v>113</v>
      </c>
      <c r="D192" s="40" t="str">
        <f>IF($C192&gt;0,VLOOKUP($C192,CNIGP!$A:$AC,2,FALSE),"")</f>
        <v>Fundação Casa de José Américo - Secretaria de Educação e Cultura da Paraíba – Governo do Estado da Paraíba</v>
      </c>
      <c r="E192" s="30" t="str">
        <f>IF($C192&gt;0,VLOOKUP($C192,CNIGP!$A:$AC,3,FALSE),"")</f>
        <v>PB</v>
      </c>
      <c r="F192" s="30" t="str">
        <f t="shared" ref="F192:F255" si="4">IF(B192&gt;0,IF(C192&gt;0,"Sim","Não"),"")</f>
        <v>Sim</v>
      </c>
      <c r="G192" s="30" t="str">
        <f>IF($C192&gt;0,VLOOKUP($C192,CNIGP!$A:$AC,9,FALSE),"")</f>
        <v>fcja.adm@hotmail.com</v>
      </c>
      <c r="H192" s="30" t="str">
        <f>IF($C192&gt;0,VLOOKUP($C192,CNIGP!$A:$AC,25,FALSE),"")</f>
        <v>Pública</v>
      </c>
      <c r="I192" s="35" t="s">
        <v>742</v>
      </c>
      <c r="J192" s="24"/>
      <c r="K192" s="24" t="s">
        <v>31</v>
      </c>
      <c r="L192" s="24"/>
      <c r="M192" s="24" t="s">
        <v>714</v>
      </c>
      <c r="N192" s="28">
        <v>44001</v>
      </c>
      <c r="O192" s="28"/>
      <c r="P192" s="28"/>
      <c r="Q192" s="28">
        <v>44004</v>
      </c>
      <c r="R192" s="28"/>
      <c r="S192" s="28"/>
      <c r="T192" s="28">
        <v>44005</v>
      </c>
      <c r="U192" s="24">
        <v>2019205</v>
      </c>
      <c r="V192" s="24">
        <v>2022092</v>
      </c>
      <c r="W192" s="30" t="str">
        <f t="shared" ref="W192:W255" si="5">IF(B192&gt;0,IF(T192&gt;0,$T$1,IF(S192&gt;0,$S$1,IF(R192&gt;0,$R$1,IF(Q192&gt;0,$Q$1,IF(P192&gt;0,$P$1,IF(O192&gt;0,$O$1,IF(N192&gt;0,$N$1,"Registrar demanda"))))))),"")</f>
        <v>Despachado CNA</v>
      </c>
      <c r="X192" s="25" t="s">
        <v>424</v>
      </c>
      <c r="Y192" s="24"/>
      <c r="Z192" s="36">
        <v>44035</v>
      </c>
      <c r="AA192" s="30" t="str">
        <f ca="1">IF(X192=Apoio!$F$2,Apoio!$F$2,IF(X192=Apoio!$F$3,Apoio!$F$3,IF(X192=Apoio!$F$4,Apoio!$F$4,IF(Z192="","",IF(X192="","",IF(Z192-TODAY()&gt;0,Z192-TODAY(),"Venceu"))))))</f>
        <v>Venceu</v>
      </c>
      <c r="AB192" s="59" t="s">
        <v>743</v>
      </c>
    </row>
    <row r="193" spans="1:28" ht="36" hidden="1" customHeight="1">
      <c r="A193" s="23">
        <v>193</v>
      </c>
      <c r="B193" s="24" t="s">
        <v>54</v>
      </c>
      <c r="C193" s="25">
        <v>167</v>
      </c>
      <c r="D193" s="40" t="str">
        <f>IF($C193&gt;0,VLOOKUP($C193,CNIGP!$A:$AC,2,FALSE),"")</f>
        <v>Museu Integrado de Roraima (MIRR) – Instituto de Amparo à Ciência, Tecnologia e Inovação (IACTI)</v>
      </c>
      <c r="E193" s="30" t="str">
        <f>IF($C193&gt;0,VLOOKUP($C193,CNIGP!$A:$AC,3,FALSE),"")</f>
        <v>RR</v>
      </c>
      <c r="F193" s="30" t="str">
        <f t="shared" si="4"/>
        <v>Sim</v>
      </c>
      <c r="G193" s="30" t="str">
        <f>IF($C193&gt;0,VLOOKUP($C193,CNIGP!$A:$AC,9,FALSE),"")</f>
        <v>museuintegrado.rr@gmail.com</v>
      </c>
      <c r="H193" s="30" t="str">
        <f>IF($C193&gt;0,VLOOKUP($C193,CNIGP!$A:$AC,25,FALSE),"")</f>
        <v>Pública</v>
      </c>
      <c r="I193" s="35" t="s">
        <v>744</v>
      </c>
      <c r="J193" s="24"/>
      <c r="K193" s="24" t="s">
        <v>31</v>
      </c>
      <c r="L193" s="24"/>
      <c r="M193" s="24" t="s">
        <v>714</v>
      </c>
      <c r="N193" s="28">
        <v>44001</v>
      </c>
      <c r="O193" s="28"/>
      <c r="P193" s="28"/>
      <c r="Q193" s="28">
        <v>44004</v>
      </c>
      <c r="R193" s="28"/>
      <c r="S193" s="28"/>
      <c r="T193" s="28">
        <v>44005</v>
      </c>
      <c r="U193" s="24">
        <v>2019754</v>
      </c>
      <c r="V193" s="24">
        <v>2020683</v>
      </c>
      <c r="W193" s="30" t="str">
        <f t="shared" si="5"/>
        <v>Despachado CNA</v>
      </c>
      <c r="X193" s="25" t="s">
        <v>424</v>
      </c>
      <c r="Y193" s="24"/>
      <c r="Z193" s="36">
        <v>44125</v>
      </c>
      <c r="AA193" s="30" t="str">
        <f ca="1">IF(X193=Apoio!$F$2,Apoio!$F$2,IF(X193=Apoio!$F$3,Apoio!$F$3,IF(X193=Apoio!$F$4,Apoio!$F$4,IF(Z193="","",IF(X193="","",IF(Z193-TODAY()&gt;0,Z193-TODAY(),"Venceu"))))))</f>
        <v>Venceu</v>
      </c>
      <c r="AB193" s="59" t="s">
        <v>745</v>
      </c>
    </row>
    <row r="194" spans="1:28" ht="36" hidden="1" customHeight="1">
      <c r="A194" s="23">
        <v>194</v>
      </c>
      <c r="B194" s="24" t="s">
        <v>66</v>
      </c>
      <c r="C194" s="25">
        <v>53</v>
      </c>
      <c r="D194" s="40" t="str">
        <f>IF($C194&gt;0,VLOOKUP($C194,CNIGP!$A:$AC,2,FALSE),"")</f>
        <v>Museu Municipal Ângelo Rosa de Moura de Porangatu –  Prefeitura Municipal de Porangatu</v>
      </c>
      <c r="E194" s="30" t="str">
        <f>IF($C194&gt;0,VLOOKUP($C194,CNIGP!$A:$AC,3,FALSE),"")</f>
        <v>GO</v>
      </c>
      <c r="F194" s="30" t="str">
        <f t="shared" si="4"/>
        <v>Sim</v>
      </c>
      <c r="G194" s="30" t="str">
        <f>IF($C194&gt;0,VLOOKUP($C194,CNIGP!$A:$AC,9,FALSE),"")</f>
        <v>secretariadeculturaopgtu@hotmail.com</v>
      </c>
      <c r="H194" s="30" t="str">
        <f>IF($C194&gt;0,VLOOKUP($C194,CNIGP!$A:$AC,25,FALSE),"")</f>
        <v>Pública</v>
      </c>
      <c r="I194" s="35" t="s">
        <v>746</v>
      </c>
      <c r="J194" s="24"/>
      <c r="K194" s="24" t="s">
        <v>31</v>
      </c>
      <c r="L194" s="24"/>
      <c r="M194" s="24" t="s">
        <v>714</v>
      </c>
      <c r="N194" s="28">
        <v>44001</v>
      </c>
      <c r="O194" s="28"/>
      <c r="P194" s="28"/>
      <c r="Q194" s="28">
        <v>44004</v>
      </c>
      <c r="R194" s="28"/>
      <c r="S194" s="28"/>
      <c r="T194" s="28">
        <v>44005</v>
      </c>
      <c r="U194" s="24">
        <v>2019483</v>
      </c>
      <c r="V194" s="24">
        <v>2022076</v>
      </c>
      <c r="W194" s="30" t="str">
        <f t="shared" si="5"/>
        <v>Despachado CNA</v>
      </c>
      <c r="X194" s="25" t="s">
        <v>424</v>
      </c>
      <c r="Y194" s="24"/>
      <c r="Z194" s="36">
        <v>44020</v>
      </c>
      <c r="AA194" s="30" t="str">
        <f ca="1">IF(X194=Apoio!$F$2,Apoio!$F$2,IF(X194=Apoio!$F$3,Apoio!$F$3,IF(X194=Apoio!$F$4,Apoio!$F$4,IF(Z194="","",IF(X194="","",IF(Z194-TODAY()&gt;0,Z194-TODAY(),"Venceu"))))))</f>
        <v>Venceu</v>
      </c>
      <c r="AB194" s="59" t="s">
        <v>747</v>
      </c>
    </row>
    <row r="195" spans="1:28" ht="36" hidden="1" customHeight="1">
      <c r="A195" s="23">
        <v>195</v>
      </c>
      <c r="B195" s="24" t="s">
        <v>71</v>
      </c>
      <c r="C195" s="25">
        <v>6</v>
      </c>
      <c r="D195" s="40" t="str">
        <f>IF($C195&gt;0,VLOOKUP($C195,CNIGP!$A:$AC,2,FALSE),"")</f>
        <v>Museu de História Natural – Universidade Federal de Alagoas (UFAL)</v>
      </c>
      <c r="E195" s="30" t="str">
        <f>IF($C195&gt;0,VLOOKUP($C195,CNIGP!$A:$AC,3,FALSE),"")</f>
        <v>AL</v>
      </c>
      <c r="F195" s="30" t="str">
        <f t="shared" si="4"/>
        <v>Sim</v>
      </c>
      <c r="G195" s="30" t="str">
        <f>IF($C195&gt;0,VLOOKUP($C195,CNIGP!$A:$AC,9,FALSE),"")</f>
        <v>mhnufal@gmail.com</v>
      </c>
      <c r="H195" s="30" t="str">
        <f>IF($C195&gt;0,VLOOKUP($C195,CNIGP!$A:$AC,25,FALSE),"")</f>
        <v>Pública</v>
      </c>
      <c r="I195" s="35" t="s">
        <v>748</v>
      </c>
      <c r="J195" s="24"/>
      <c r="K195" s="24" t="s">
        <v>31</v>
      </c>
      <c r="L195" s="24"/>
      <c r="M195" s="24" t="s">
        <v>714</v>
      </c>
      <c r="N195" s="28">
        <v>44001</v>
      </c>
      <c r="O195" s="28"/>
      <c r="P195" s="28"/>
      <c r="Q195" s="28">
        <v>44004</v>
      </c>
      <c r="R195" s="28"/>
      <c r="S195" s="28"/>
      <c r="T195" s="28">
        <v>44017</v>
      </c>
      <c r="U195" s="24">
        <v>2019813</v>
      </c>
      <c r="V195" s="24">
        <v>2022023</v>
      </c>
      <c r="W195" s="30" t="str">
        <f t="shared" si="5"/>
        <v>Despachado CNA</v>
      </c>
      <c r="X195" s="25" t="s">
        <v>424</v>
      </c>
      <c r="Y195" s="24"/>
      <c r="Z195" s="36">
        <v>44137</v>
      </c>
      <c r="AA195" s="30" t="str">
        <f ca="1">IF(X195=Apoio!$F$2,Apoio!$F$2,IF(X195=Apoio!$F$3,Apoio!$F$3,IF(X195=Apoio!$F$4,Apoio!$F$4,IF(Z195="","",IF(X195="","",IF(Z195-TODAY()&gt;0,Z195-TODAY(),"Venceu"))))))</f>
        <v>Venceu</v>
      </c>
      <c r="AB195" s="59" t="s">
        <v>749</v>
      </c>
    </row>
    <row r="196" spans="1:28" ht="36" hidden="1" customHeight="1">
      <c r="A196" s="23">
        <v>196</v>
      </c>
      <c r="B196" s="24" t="s">
        <v>83</v>
      </c>
      <c r="C196" s="25">
        <v>40</v>
      </c>
      <c r="D196" s="40" t="str">
        <f>IF($C196&gt;0,VLOOKUP($C196,CNIGP!$A:$AC,2,FALSE),"")</f>
        <v>Museu de Paleontologia de Santana do Cariri – Universidade Regional do Cariri (URCA)</v>
      </c>
      <c r="E196" s="30" t="str">
        <f>IF($C196&gt;0,VLOOKUP($C196,CNIGP!$A:$AC,3,FALSE),"")</f>
        <v>CE</v>
      </c>
      <c r="F196" s="30" t="str">
        <f t="shared" si="4"/>
        <v>Sim</v>
      </c>
      <c r="G196" s="30" t="str">
        <f>IF($C196&gt;0,VLOOKUP($C196,CNIGP!$A:$AC,9,FALSE),"")</f>
        <v>amfsales@urca.br /museudepaleontologia@gmail.com</v>
      </c>
      <c r="H196" s="30" t="str">
        <f>IF($C196&gt;0,VLOOKUP($C196,CNIGP!$A:$AC,25,FALSE),"")</f>
        <v>Pública</v>
      </c>
      <c r="I196" s="35" t="s">
        <v>750</v>
      </c>
      <c r="J196" s="24"/>
      <c r="K196" s="24" t="s">
        <v>31</v>
      </c>
      <c r="L196" s="24"/>
      <c r="M196" s="24" t="s">
        <v>714</v>
      </c>
      <c r="N196" s="28">
        <v>44001</v>
      </c>
      <c r="O196" s="28"/>
      <c r="P196" s="28"/>
      <c r="Q196" s="28">
        <v>44004</v>
      </c>
      <c r="R196" s="28"/>
      <c r="S196" s="28"/>
      <c r="T196" s="28">
        <v>44005</v>
      </c>
      <c r="U196" s="24">
        <v>2019615</v>
      </c>
      <c r="V196" s="24">
        <v>2021984</v>
      </c>
      <c r="W196" s="30" t="str">
        <f t="shared" si="5"/>
        <v>Despachado CNA</v>
      </c>
      <c r="X196" s="25" t="s">
        <v>424</v>
      </c>
      <c r="Y196" s="24"/>
      <c r="Z196" s="36">
        <v>44035</v>
      </c>
      <c r="AA196" s="30" t="str">
        <f ca="1">IF(X196=Apoio!$F$2,Apoio!$F$2,IF(X196=Apoio!$F$3,Apoio!$F$3,IF(X196=Apoio!$F$4,Apoio!$F$4,IF(Z196="","",IF(X196="","",IF(Z196-TODAY()&gt;0,Z196-TODAY(),"Venceu"))))))</f>
        <v>Venceu</v>
      </c>
      <c r="AB196" s="59" t="s">
        <v>751</v>
      </c>
    </row>
    <row r="197" spans="1:28" ht="36" hidden="1" customHeight="1">
      <c r="A197" s="23">
        <v>197</v>
      </c>
      <c r="B197" s="24" t="s">
        <v>88</v>
      </c>
      <c r="C197" s="25">
        <v>34</v>
      </c>
      <c r="D197" s="40" t="str">
        <f>IF($C197&gt;0,VLOOKUP($C197,CNIGP!$A:$AC,2,FALSE),"")</f>
        <v>Comunidade Kolping da Serra do Evaristo – Associação privada Comunidade Kolping da Serra do Evaristo</v>
      </c>
      <c r="E197" s="30" t="str">
        <f>IF($C197&gt;0,VLOOKUP($C197,CNIGP!$A:$AC,3,FALSE),"")</f>
        <v>CE</v>
      </c>
      <c r="F197" s="30" t="str">
        <f t="shared" si="4"/>
        <v>Sim</v>
      </c>
      <c r="G197" s="30" t="str">
        <f>IF($C197&gt;0,VLOOKUP($C197,CNIGP!$A:$AC,9,FALSE),"")</f>
        <v xml:space="preserve">kolping.doce@yahoo.com.br </v>
      </c>
      <c r="H197" s="30" t="str">
        <f>IF($C197&gt;0,VLOOKUP($C197,CNIGP!$A:$AC,25,FALSE),"")</f>
        <v>Privada</v>
      </c>
      <c r="I197" s="35" t="s">
        <v>752</v>
      </c>
      <c r="J197" s="24"/>
      <c r="K197" s="24" t="s">
        <v>31</v>
      </c>
      <c r="L197" s="24"/>
      <c r="M197" s="24" t="s">
        <v>714</v>
      </c>
      <c r="N197" s="28">
        <v>44001</v>
      </c>
      <c r="O197" s="28"/>
      <c r="P197" s="28"/>
      <c r="Q197" s="28">
        <v>44005</v>
      </c>
      <c r="R197" s="28"/>
      <c r="S197" s="28"/>
      <c r="T197" s="28">
        <v>44009</v>
      </c>
      <c r="U197" s="24">
        <v>2022115</v>
      </c>
      <c r="V197" s="24">
        <v>2024388</v>
      </c>
      <c r="W197" s="30" t="str">
        <f t="shared" si="5"/>
        <v>Despachado CNA</v>
      </c>
      <c r="X197" s="25" t="s">
        <v>424</v>
      </c>
      <c r="Y197" s="24"/>
      <c r="Z197" s="36">
        <v>44039</v>
      </c>
      <c r="AA197" s="30" t="str">
        <f ca="1">IF(X197=Apoio!$F$2,Apoio!$F$2,IF(X197=Apoio!$F$3,Apoio!$F$3,IF(X197=Apoio!$F$4,Apoio!$F$4,IF(Z197="","",IF(X197="","",IF(Z197-TODAY()&gt;0,Z197-TODAY(),"Venceu"))))))</f>
        <v>Venceu</v>
      </c>
      <c r="AB197" s="59" t="s">
        <v>753</v>
      </c>
    </row>
    <row r="198" spans="1:28" ht="36" hidden="1" customHeight="1">
      <c r="A198" s="23">
        <v>198</v>
      </c>
      <c r="B198" s="24" t="s">
        <v>289</v>
      </c>
      <c r="C198" s="25">
        <v>161</v>
      </c>
      <c r="D198" s="40" t="str">
        <f>IF($C198&gt;0,VLOOKUP($C198,CNIGP!$A:$AC,2,FALSE),"")</f>
        <v>Laboratório de Arqueologia O Homem Potiguar  – Universidade do Estado do Rio Grande do Norte (UERN)</v>
      </c>
      <c r="E198" s="30" t="str">
        <f>IF($C198&gt;0,VLOOKUP($C198,CNIGP!$A:$AC,3,FALSE),"")</f>
        <v>RN</v>
      </c>
      <c r="F198" s="30" t="str">
        <f t="shared" si="4"/>
        <v>Sim</v>
      </c>
      <c r="G198" s="30">
        <f>IF($C198&gt;0,VLOOKUP($C198,CNIGP!$A:$AC,9,FALSE),"")</f>
        <v>0</v>
      </c>
      <c r="H198" s="30" t="str">
        <f>IF($C198&gt;0,VLOOKUP($C198,CNIGP!$A:$AC,25,FALSE),"")</f>
        <v>Pública</v>
      </c>
      <c r="I198" s="35" t="s">
        <v>754</v>
      </c>
      <c r="J198" s="24"/>
      <c r="K198" s="24" t="s">
        <v>31</v>
      </c>
      <c r="L198" s="24"/>
      <c r="M198" s="24" t="s">
        <v>714</v>
      </c>
      <c r="N198" s="28">
        <v>44001</v>
      </c>
      <c r="O198" s="28"/>
      <c r="P198" s="28"/>
      <c r="Q198" s="28">
        <v>44001</v>
      </c>
      <c r="R198" s="28"/>
      <c r="S198" s="28"/>
      <c r="T198" s="28">
        <v>44005</v>
      </c>
      <c r="U198" s="24">
        <v>2019680</v>
      </c>
      <c r="V198" s="24">
        <v>2022046</v>
      </c>
      <c r="W198" s="30" t="str">
        <f t="shared" si="5"/>
        <v>Despachado CNA</v>
      </c>
      <c r="X198" s="25" t="s">
        <v>424</v>
      </c>
      <c r="Y198" s="24"/>
      <c r="Z198" s="36">
        <v>44035</v>
      </c>
      <c r="AA198" s="30" t="str">
        <f ca="1">IF(X198=Apoio!$F$2,Apoio!$F$2,IF(X198=Apoio!$F$3,Apoio!$F$3,IF(X198=Apoio!$F$4,Apoio!$F$4,IF(Z198="","",IF(X198="","",IF(Z198-TODAY()&gt;0,Z198-TODAY(),"Venceu"))))))</f>
        <v>Venceu</v>
      </c>
      <c r="AB198" s="59" t="s">
        <v>755</v>
      </c>
    </row>
    <row r="199" spans="1:28" ht="36" hidden="1" customHeight="1">
      <c r="A199" s="23">
        <v>199</v>
      </c>
      <c r="B199" s="24" t="s">
        <v>471</v>
      </c>
      <c r="C199" s="25">
        <v>205</v>
      </c>
      <c r="D199" s="40" t="str">
        <f>IF($C199&gt;0,VLOOKUP($C199,CNIGP!$A:$AC,2,FALSE),"")</f>
        <v xml:space="preserve">Museu Arqueológico Igrejinha Nossa Senhora dos Navegantes – </v>
      </c>
      <c r="E199" s="30" t="str">
        <f>IF($C199&gt;0,VLOOKUP($C199,CNIGP!$A:$AC,3,FALSE),"")</f>
        <v>SC</v>
      </c>
      <c r="F199" s="30" t="str">
        <f t="shared" si="4"/>
        <v>Sim</v>
      </c>
      <c r="G199" s="30" t="str">
        <f>IF($C199&gt;0,VLOOKUP($C199,CNIGP!$A:$AC,9,FALSE),"")</f>
        <v>museuarqueorincao@gmail.com</v>
      </c>
      <c r="H199" s="30" t="str">
        <f>IF($C199&gt;0,VLOOKUP($C199,CNIGP!$A:$AC,25,FALSE),"")</f>
        <v>Pública</v>
      </c>
      <c r="I199" s="35" t="s">
        <v>756</v>
      </c>
      <c r="J199" s="24"/>
      <c r="K199" s="24" t="s">
        <v>31</v>
      </c>
      <c r="L199" s="24"/>
      <c r="M199" s="24" t="s">
        <v>714</v>
      </c>
      <c r="N199" s="28">
        <v>44001</v>
      </c>
      <c r="O199" s="28"/>
      <c r="P199" s="28"/>
      <c r="Q199" s="28">
        <v>44001</v>
      </c>
      <c r="R199" s="28"/>
      <c r="S199" s="28"/>
      <c r="T199" s="28">
        <v>44108</v>
      </c>
      <c r="U199" s="24">
        <v>2017532</v>
      </c>
      <c r="V199" s="24">
        <v>2079706</v>
      </c>
      <c r="W199" s="30" t="str">
        <f t="shared" si="5"/>
        <v>Despachado CNA</v>
      </c>
      <c r="X199" s="25" t="s">
        <v>424</v>
      </c>
      <c r="Y199" s="24"/>
      <c r="Z199" s="36">
        <f>T199+60</f>
        <v>44168</v>
      </c>
      <c r="AA199" s="30" t="str">
        <f ca="1">IF(X199=Apoio!$F$2,Apoio!$F$2,IF(X199=Apoio!$F$3,Apoio!$F$3,IF(X199=Apoio!$F$4,Apoio!$F$4,IF(Z199="","",IF(X199="","",IF(Z199-TODAY()&gt;0,Z199-TODAY(),"Venceu"))))))</f>
        <v>Venceu</v>
      </c>
      <c r="AB199" s="59" t="s">
        <v>757</v>
      </c>
    </row>
    <row r="200" spans="1:28" ht="36" hidden="1" customHeight="1">
      <c r="A200" s="23">
        <v>200</v>
      </c>
      <c r="B200" s="24" t="s">
        <v>196</v>
      </c>
      <c r="C200" s="25">
        <v>91</v>
      </c>
      <c r="D200" s="40" t="str">
        <f>IF($C200&gt;0,VLOOKUP($C200,CNIGP!$A:$AC,2,FALSE),"")</f>
        <v>Laboratório de Arqueologia, Etnologia e História Indígena – Universidade Federal da Grande Dourados (UFGD)</v>
      </c>
      <c r="E200" s="30" t="str">
        <f>IF($C200&gt;0,VLOOKUP($C200,CNIGP!$A:$AC,3,FALSE),"")</f>
        <v>MS</v>
      </c>
      <c r="F200" s="30" t="str">
        <f t="shared" si="4"/>
        <v>Sim</v>
      </c>
      <c r="G200" s="30">
        <f>IF($C200&gt;0,VLOOKUP($C200,CNIGP!$A:$AC,9,FALSE),"")</f>
        <v>0</v>
      </c>
      <c r="H200" s="30" t="str">
        <f>IF($C200&gt;0,VLOOKUP($C200,CNIGP!$A:$AC,25,FALSE),"")</f>
        <v>Pública</v>
      </c>
      <c r="I200" s="35" t="s">
        <v>758</v>
      </c>
      <c r="J200" s="24"/>
      <c r="K200" s="24" t="s">
        <v>31</v>
      </c>
      <c r="L200" s="24"/>
      <c r="M200" s="24" t="s">
        <v>714</v>
      </c>
      <c r="N200" s="28">
        <v>44001</v>
      </c>
      <c r="O200" s="28"/>
      <c r="P200" s="28"/>
      <c r="Q200" s="28">
        <v>44019</v>
      </c>
      <c r="R200" s="28"/>
      <c r="S200" s="28"/>
      <c r="T200" s="28">
        <v>44022</v>
      </c>
      <c r="U200" s="24">
        <v>2046479</v>
      </c>
      <c r="V200" s="24">
        <v>2049363</v>
      </c>
      <c r="W200" s="30" t="str">
        <f t="shared" si="5"/>
        <v>Despachado CNA</v>
      </c>
      <c r="X200" s="25" t="s">
        <v>424</v>
      </c>
      <c r="Y200" s="24"/>
      <c r="Z200" s="36">
        <v>44142</v>
      </c>
      <c r="AA200" s="30" t="str">
        <f ca="1">IF(X200=Apoio!$F$2,Apoio!$F$2,IF(X200=Apoio!$F$3,Apoio!$F$3,IF(X200=Apoio!$F$4,Apoio!$F$4,IF(Z200="","",IF(X200="","",IF(Z200-TODAY()&gt;0,Z200-TODAY(),"Venceu"))))))</f>
        <v>Venceu</v>
      </c>
      <c r="AB200" s="59" t="s">
        <v>759</v>
      </c>
    </row>
    <row r="201" spans="1:28" ht="36" hidden="1" customHeight="1">
      <c r="A201" s="23">
        <v>201</v>
      </c>
      <c r="B201" s="24" t="s">
        <v>249</v>
      </c>
      <c r="C201" s="25">
        <v>16</v>
      </c>
      <c r="D201" s="40" t="str">
        <f>IF($C201&gt;0,VLOOKUP($C201,CNIGP!$A:$AC,2,FALSE),"")</f>
        <v xml:space="preserve">ACERVO Centro de Referência em Patrimônio e Pesquisa – </v>
      </c>
      <c r="E201" s="30" t="str">
        <f>IF($C201&gt;0,VLOOKUP($C201,CNIGP!$A:$AC,3,FALSE),"")</f>
        <v>BA</v>
      </c>
      <c r="F201" s="30" t="str">
        <f t="shared" si="4"/>
        <v>Sim</v>
      </c>
      <c r="G201" s="30">
        <f>IF($C201&gt;0,VLOOKUP($C201,CNIGP!$A:$AC,9,FALSE),"")</f>
        <v>0</v>
      </c>
      <c r="H201" s="30" t="str">
        <f>IF($C201&gt;0,VLOOKUP($C201,CNIGP!$A:$AC,25,FALSE),"")</f>
        <v>Privada</v>
      </c>
      <c r="I201" s="35" t="s">
        <v>760</v>
      </c>
      <c r="J201" s="24"/>
      <c r="K201" s="24" t="s">
        <v>31</v>
      </c>
      <c r="L201" s="24"/>
      <c r="M201" s="24" t="s">
        <v>714</v>
      </c>
      <c r="N201" s="28">
        <v>44001</v>
      </c>
      <c r="O201" s="28"/>
      <c r="P201" s="28"/>
      <c r="Q201" s="28">
        <v>44019</v>
      </c>
      <c r="R201" s="28"/>
      <c r="S201" s="28"/>
      <c r="T201" s="28">
        <v>44021</v>
      </c>
      <c r="U201" s="24">
        <v>2046539</v>
      </c>
      <c r="V201" s="24">
        <v>2048842</v>
      </c>
      <c r="W201" s="30" t="str">
        <f t="shared" si="5"/>
        <v>Despachado CNA</v>
      </c>
      <c r="X201" s="25" t="s">
        <v>424</v>
      </c>
      <c r="Y201" s="24"/>
      <c r="Z201" s="36">
        <v>44141</v>
      </c>
      <c r="AA201" s="30" t="s">
        <v>387</v>
      </c>
      <c r="AB201" s="59" t="s">
        <v>761</v>
      </c>
    </row>
    <row r="202" spans="1:28" ht="36" hidden="1" customHeight="1">
      <c r="A202" s="23">
        <v>202</v>
      </c>
      <c r="B202" s="24" t="s">
        <v>279</v>
      </c>
      <c r="C202" s="25">
        <v>223</v>
      </c>
      <c r="D202" s="40" t="str">
        <f>IF($C202&gt;0,VLOOKUP($C202,CNIGP!$A:$AC,2,FALSE),"")</f>
        <v>Arquivo Histórico de Guarulhos, Secretaria de Cultura de Guarulhos – Prefeitura de Guarulhos</v>
      </c>
      <c r="E202" s="30" t="str">
        <f>IF($C202&gt;0,VLOOKUP($C202,CNIGP!$A:$AC,3,FALSE),"")</f>
        <v>SP</v>
      </c>
      <c r="F202" s="30" t="str">
        <f t="shared" si="4"/>
        <v>Sim</v>
      </c>
      <c r="G202" s="30">
        <f>IF($C202&gt;0,VLOOKUP($C202,CNIGP!$A:$AC,9,FALSE),"")</f>
        <v>0</v>
      </c>
      <c r="H202" s="30" t="str">
        <f>IF($C202&gt;0,VLOOKUP($C202,CNIGP!$A:$AC,25,FALSE),"")</f>
        <v>Pública</v>
      </c>
      <c r="I202" s="35" t="s">
        <v>762</v>
      </c>
      <c r="J202" s="24"/>
      <c r="K202" s="24" t="s">
        <v>31</v>
      </c>
      <c r="L202" s="24"/>
      <c r="M202" s="24" t="s">
        <v>714</v>
      </c>
      <c r="N202" s="28">
        <v>44001</v>
      </c>
      <c r="O202" s="28"/>
      <c r="P202" s="28"/>
      <c r="Q202" s="28">
        <v>44019</v>
      </c>
      <c r="R202" s="28"/>
      <c r="S202" s="28"/>
      <c r="T202" s="28"/>
      <c r="U202" s="24">
        <v>2019205</v>
      </c>
      <c r="V202" s="24"/>
      <c r="W202" s="30" t="str">
        <f t="shared" si="5"/>
        <v>Término da análise</v>
      </c>
      <c r="X202" s="25" t="s">
        <v>424</v>
      </c>
      <c r="Y202" s="24"/>
      <c r="Z202" s="36"/>
      <c r="AA202" s="30" t="str">
        <f ca="1">IF(X202=Apoio!$F$2,Apoio!$F$2,IF(X202=Apoio!$F$3,Apoio!$F$3,IF(X202=Apoio!$F$4,Apoio!$F$4,IF(Z202="","",IF(X202="","",IF(Z202-TODAY()&gt;0,Z202-TODAY(),"Venceu"))))))</f>
        <v/>
      </c>
      <c r="AB202" s="59" t="s">
        <v>763</v>
      </c>
    </row>
    <row r="203" spans="1:28" ht="36" hidden="1" customHeight="1">
      <c r="A203" s="23">
        <v>203</v>
      </c>
      <c r="B203" s="24" t="s">
        <v>98</v>
      </c>
      <c r="C203" s="25">
        <v>58</v>
      </c>
      <c r="D203" s="40" t="str">
        <f>IF($C203&gt;0,VLOOKUP($C203,CNIGP!$A:$AC,2,FALSE),"")</f>
        <v>Núcleo de Arqueologia da Universidade Estadual de Goiás (NARQ) – Universidade Estadual de Goiás (UEG)</v>
      </c>
      <c r="E203" s="30" t="str">
        <f>IF($C203&gt;0,VLOOKUP($C203,CNIGP!$A:$AC,3,FALSE),"")</f>
        <v>GO</v>
      </c>
      <c r="F203" s="30" t="str">
        <f t="shared" si="4"/>
        <v>Sim</v>
      </c>
      <c r="G203" s="30">
        <f>IF($C203&gt;0,VLOOKUP($C203,CNIGP!$A:$AC,9,FALSE),"")</f>
        <v>0</v>
      </c>
      <c r="H203" s="30" t="str">
        <f>IF($C203&gt;0,VLOOKUP($C203,CNIGP!$A:$AC,25,FALSE),"")</f>
        <v>Pública</v>
      </c>
      <c r="I203" s="35" t="s">
        <v>764</v>
      </c>
      <c r="J203" s="24"/>
      <c r="K203" s="24" t="s">
        <v>31</v>
      </c>
      <c r="L203" s="24"/>
      <c r="M203" s="24" t="s">
        <v>714</v>
      </c>
      <c r="N203" s="28">
        <v>44001</v>
      </c>
      <c r="O203" s="28"/>
      <c r="P203" s="28"/>
      <c r="Q203" s="28">
        <v>44021</v>
      </c>
      <c r="R203" s="28"/>
      <c r="S203" s="28"/>
      <c r="T203" s="28"/>
      <c r="U203" s="24">
        <v>2051135</v>
      </c>
      <c r="V203" s="24"/>
      <c r="W203" s="30" t="str">
        <f t="shared" si="5"/>
        <v>Término da análise</v>
      </c>
      <c r="X203" s="25" t="s">
        <v>387</v>
      </c>
      <c r="Y203" s="24"/>
      <c r="Z203" s="36"/>
      <c r="AA203" s="30" t="str">
        <f ca="1">IF(X203=Apoio!$F$2,Apoio!$F$2,IF(X203=Apoio!$F$3,Apoio!$F$3,IF(X203=Apoio!$F$4,Apoio!$F$4,IF(Z203="","",IF(X203="","",IF(Z203-TODAY()&gt;0,Z203-TODAY(),"Venceu"))))))</f>
        <v>Atualizado</v>
      </c>
      <c r="AB203" s="59" t="s">
        <v>765</v>
      </c>
    </row>
    <row r="204" spans="1:28" ht="36" hidden="1" customHeight="1">
      <c r="A204" s="23">
        <v>204</v>
      </c>
      <c r="B204" s="24" t="s">
        <v>103</v>
      </c>
      <c r="C204" s="25">
        <v>137</v>
      </c>
      <c r="D204" s="40" t="str">
        <f>IF($C204&gt;0,VLOOKUP($C204,CNIGP!$A:$AC,2,FALSE),"")</f>
        <v xml:space="preserve">Museu Ozildo Albano - MOA – Associação dos Amigos do Museu Ozildo Albano </v>
      </c>
      <c r="E204" s="30" t="str">
        <f>IF($C204&gt;0,VLOOKUP($C204,CNIGP!$A:$AC,3,FALSE),"")</f>
        <v>PI</v>
      </c>
      <c r="F204" s="30" t="str">
        <f t="shared" si="4"/>
        <v>Sim</v>
      </c>
      <c r="G204" s="30" t="str">
        <f>IF($C204&gt;0,VLOOKUP($C204,CNIGP!$A:$AC,9,FALSE),"")</f>
        <v>museuozildoalbano@outlook.com</v>
      </c>
      <c r="H204" s="30" t="str">
        <f>IF($C204&gt;0,VLOOKUP($C204,CNIGP!$A:$AC,25,FALSE),"")</f>
        <v>Privado</v>
      </c>
      <c r="I204" s="35" t="s">
        <v>766</v>
      </c>
      <c r="J204" s="24"/>
      <c r="K204" s="24" t="s">
        <v>31</v>
      </c>
      <c r="L204" s="24"/>
      <c r="M204" s="24" t="s">
        <v>714</v>
      </c>
      <c r="N204" s="28">
        <v>44001</v>
      </c>
      <c r="O204" s="28"/>
      <c r="P204" s="28"/>
      <c r="Q204" s="28">
        <v>44021</v>
      </c>
      <c r="R204" s="28"/>
      <c r="S204" s="28"/>
      <c r="T204" s="28">
        <v>44022</v>
      </c>
      <c r="U204" s="24">
        <v>2051198</v>
      </c>
      <c r="V204" s="24">
        <v>2052101</v>
      </c>
      <c r="W204" s="30" t="str">
        <f t="shared" si="5"/>
        <v>Despachado CNA</v>
      </c>
      <c r="X204" s="25" t="s">
        <v>424</v>
      </c>
      <c r="Y204" s="24"/>
      <c r="Z204" s="36">
        <v>44082</v>
      </c>
      <c r="AA204" s="30" t="str">
        <f ca="1">IF(X204=Apoio!$F$2,Apoio!$F$2,IF(X204=Apoio!$F$3,Apoio!$F$3,IF(X204=Apoio!$F$4,Apoio!$F$4,IF(Z204="","",IF(X204="","",IF(Z204-TODAY()&gt;0,Z204-TODAY(),"Venceu"))))))</f>
        <v>Venceu</v>
      </c>
      <c r="AB204" s="59" t="s">
        <v>767</v>
      </c>
    </row>
    <row r="205" spans="1:28" ht="36" hidden="1" customHeight="1">
      <c r="A205" s="23">
        <v>205</v>
      </c>
      <c r="B205" s="24" t="s">
        <v>109</v>
      </c>
      <c r="C205" s="25">
        <v>94</v>
      </c>
      <c r="D205" s="40" t="str">
        <f>IF($C205&gt;0,VLOOKUP($C205,CNIGP!$A:$AC,2,FALSE),"")</f>
        <v>Museu de História do Pantanal (MUHPAN) – Fundação Barbosa Rodrigues</v>
      </c>
      <c r="E205" s="30" t="str">
        <f>IF($C205&gt;0,VLOOKUP($C205,CNIGP!$A:$AC,3,FALSE),"")</f>
        <v>MS</v>
      </c>
      <c r="F205" s="30" t="str">
        <f t="shared" si="4"/>
        <v>Sim</v>
      </c>
      <c r="G205" s="30">
        <f>IF($C205&gt;0,VLOOKUP($C205,CNIGP!$A:$AC,9,FALSE),"")</f>
        <v>0</v>
      </c>
      <c r="H205" s="30" t="str">
        <f>IF($C205&gt;0,VLOOKUP($C205,CNIGP!$A:$AC,25,FALSE),"")</f>
        <v>Privada</v>
      </c>
      <c r="I205" s="35" t="s">
        <v>768</v>
      </c>
      <c r="J205" s="24"/>
      <c r="K205" s="24" t="s">
        <v>31</v>
      </c>
      <c r="L205" s="24"/>
      <c r="M205" s="24" t="s">
        <v>714</v>
      </c>
      <c r="N205" s="28">
        <v>44001</v>
      </c>
      <c r="O205" s="28"/>
      <c r="P205" s="28"/>
      <c r="Q205" s="28">
        <v>44021</v>
      </c>
      <c r="R205" s="28"/>
      <c r="S205" s="28"/>
      <c r="T205" s="28">
        <v>44022</v>
      </c>
      <c r="U205" s="24">
        <v>2051230</v>
      </c>
      <c r="V205" s="24">
        <v>2052010</v>
      </c>
      <c r="W205" s="30" t="str">
        <f t="shared" si="5"/>
        <v>Despachado CNA</v>
      </c>
      <c r="X205" s="25" t="s">
        <v>424</v>
      </c>
      <c r="Y205" s="24"/>
      <c r="Z205" s="36">
        <v>44082</v>
      </c>
      <c r="AA205" s="30" t="str">
        <f ca="1">IF(X205=Apoio!$F$2,Apoio!$F$2,IF(X205=Apoio!$F$3,Apoio!$F$3,IF(X205=Apoio!$F$4,Apoio!$F$4,IF(Z205="","",IF(X205="","",IF(Z205-TODAY()&gt;0,Z205-TODAY(),"Venceu"))))))</f>
        <v>Venceu</v>
      </c>
      <c r="AB205" s="59" t="s">
        <v>769</v>
      </c>
    </row>
    <row r="206" spans="1:28" ht="36" hidden="1" customHeight="1">
      <c r="A206" s="23">
        <v>206</v>
      </c>
      <c r="B206" s="24" t="s">
        <v>448</v>
      </c>
      <c r="C206" s="25">
        <v>151</v>
      </c>
      <c r="D206" s="40" t="str">
        <f>IF($C206&gt;0,VLOOKUP($C206,CNIGP!$A:$AC,2,FALSE),"")</f>
        <v>Laboratório de Antropologia Biológica - IFCH – Universidade do Estado do Rio de Janeiro (UERJ)</v>
      </c>
      <c r="E206" s="30" t="str">
        <f>IF($C206&gt;0,VLOOKUP($C206,CNIGP!$A:$AC,3,FALSE),"")</f>
        <v>RJ</v>
      </c>
      <c r="F206" s="30" t="str">
        <f t="shared" si="4"/>
        <v>Sim</v>
      </c>
      <c r="G206" s="30">
        <f>IF($C206&gt;0,VLOOKUP($C206,CNIGP!$A:$AC,9,FALSE),"")</f>
        <v>0</v>
      </c>
      <c r="H206" s="30" t="str">
        <f>IF($C206&gt;0,VLOOKUP($C206,CNIGP!$A:$AC,25,FALSE),"")</f>
        <v>Pública</v>
      </c>
      <c r="I206" s="35" t="s">
        <v>770</v>
      </c>
      <c r="J206" s="24"/>
      <c r="K206" s="24" t="s">
        <v>31</v>
      </c>
      <c r="L206" s="24"/>
      <c r="M206" s="24" t="s">
        <v>714</v>
      </c>
      <c r="N206" s="28">
        <v>44001</v>
      </c>
      <c r="O206" s="28"/>
      <c r="P206" s="28"/>
      <c r="Q206" s="28">
        <v>44027</v>
      </c>
      <c r="R206" s="28"/>
      <c r="S206" s="28"/>
      <c r="T206" s="28">
        <v>44108</v>
      </c>
      <c r="U206" s="24">
        <v>2062927</v>
      </c>
      <c r="V206" s="24">
        <v>2064710</v>
      </c>
      <c r="W206" s="30" t="str">
        <f t="shared" si="5"/>
        <v>Despachado CNA</v>
      </c>
      <c r="X206" s="25" t="s">
        <v>387</v>
      </c>
      <c r="Y206" s="24"/>
      <c r="Z206" s="36">
        <f>T206+60</f>
        <v>44168</v>
      </c>
      <c r="AA206" s="30" t="str">
        <f ca="1">IF(X206=Apoio!$F$2,Apoio!$F$2,IF(X206=Apoio!$F$3,Apoio!$F$3,IF(X206=Apoio!$F$4,Apoio!$F$4,IF(Z206="","",IF(X206="","",IF(Z206-TODAY()&gt;0,Z206-TODAY(),"Venceu"))))))</f>
        <v>Atualizado</v>
      </c>
      <c r="AB206" s="59" t="s">
        <v>771</v>
      </c>
    </row>
    <row r="207" spans="1:28" ht="36" hidden="1" customHeight="1">
      <c r="A207" s="23">
        <v>207</v>
      </c>
      <c r="B207" s="24" t="s">
        <v>135</v>
      </c>
      <c r="C207" s="25">
        <v>189</v>
      </c>
      <c r="D207" s="40" t="str">
        <f>IF($C207&gt;0,VLOOKUP($C207,CNIGP!$A:$AC,2,FALSE),"")</f>
        <v xml:space="preserve"> Museu Municipal Dr. José Olavo Machado / Núcleo de Arqueologia – Prefeitura de Santo Ângelo</v>
      </c>
      <c r="E207" s="30" t="str">
        <f>IF($C207&gt;0,VLOOKUP($C207,CNIGP!$A:$AC,3,FALSE),"")</f>
        <v>RS</v>
      </c>
      <c r="F207" s="30" t="str">
        <f t="shared" si="4"/>
        <v>Sim</v>
      </c>
      <c r="G207" s="30" t="str">
        <f>IF($C207&gt;0,VLOOKUP($C207,CNIGP!$A:$AC,9,FALSE),"")</f>
        <v>mjom85@hotmail.com
narqpmsa@gmail.com</v>
      </c>
      <c r="H207" s="30" t="str">
        <f>IF($C207&gt;0,VLOOKUP($C207,CNIGP!$A:$AC,25,FALSE),"")</f>
        <v>Pública</v>
      </c>
      <c r="I207" s="35" t="s">
        <v>772</v>
      </c>
      <c r="J207" s="24"/>
      <c r="K207" s="24" t="s">
        <v>31</v>
      </c>
      <c r="L207" s="24"/>
      <c r="M207" s="24" t="s">
        <v>714</v>
      </c>
      <c r="N207" s="28">
        <v>44001</v>
      </c>
      <c r="O207" s="28"/>
      <c r="P207" s="28"/>
      <c r="Q207" s="28">
        <v>44021</v>
      </c>
      <c r="R207" s="28"/>
      <c r="S207" s="28"/>
      <c r="T207" s="28">
        <v>44022</v>
      </c>
      <c r="U207" s="24">
        <v>2051250</v>
      </c>
      <c r="V207" s="24">
        <v>2052066</v>
      </c>
      <c r="W207" s="30" t="str">
        <f t="shared" si="5"/>
        <v>Despachado CNA</v>
      </c>
      <c r="X207" s="25" t="s">
        <v>424</v>
      </c>
      <c r="Y207" s="24"/>
      <c r="Z207" s="36">
        <v>44082</v>
      </c>
      <c r="AA207" s="30" t="str">
        <f ca="1">IF(X207=Apoio!$F$2,Apoio!$F$2,IF(X207=Apoio!$F$3,Apoio!$F$3,IF(X207=Apoio!$F$4,Apoio!$F$4,IF(Z207="","",IF(X207="","",IF(Z207-TODAY()&gt;0,Z207-TODAY(),"Venceu"))))))</f>
        <v>Venceu</v>
      </c>
      <c r="AB207" s="59" t="s">
        <v>773</v>
      </c>
    </row>
    <row r="208" spans="1:28" ht="36" hidden="1" customHeight="1">
      <c r="A208" s="23">
        <v>208</v>
      </c>
      <c r="B208" s="24" t="s">
        <v>139</v>
      </c>
      <c r="C208" s="25">
        <v>199</v>
      </c>
      <c r="D208" s="40" t="str">
        <f>IF($C208&gt;0,VLOOKUP($C208,CNIGP!$A:$AC,2,FALSE),"")</f>
        <v>Museu Dom Diogo de Souza – Fundação Áttila Taborda/Universidade da Região da Campanha (FAT/URCAMP)</v>
      </c>
      <c r="E208" s="30" t="str">
        <f>IF($C208&gt;0,VLOOKUP($C208,CNIGP!$A:$AC,3,FALSE),"")</f>
        <v>RS</v>
      </c>
      <c r="F208" s="30" t="str">
        <f t="shared" si="4"/>
        <v>Sim</v>
      </c>
      <c r="G208" s="30" t="str">
        <f>IF($C208&gt;0,VLOOKUP($C208,CNIGP!$A:$AC,9,FALSE),"")</f>
        <v>museudomdiogo@homail.com</v>
      </c>
      <c r="H208" s="30" t="str">
        <f>IF($C208&gt;0,VLOOKUP($C208,CNIGP!$A:$AC,25,FALSE),"")</f>
        <v>Pública</v>
      </c>
      <c r="I208" s="35" t="s">
        <v>774</v>
      </c>
      <c r="J208" s="24"/>
      <c r="K208" s="24" t="s">
        <v>31</v>
      </c>
      <c r="L208" s="24"/>
      <c r="M208" s="24" t="s">
        <v>714</v>
      </c>
      <c r="N208" s="28">
        <v>44001</v>
      </c>
      <c r="O208" s="28"/>
      <c r="P208" s="28"/>
      <c r="Q208" s="28">
        <v>44021</v>
      </c>
      <c r="R208" s="28"/>
      <c r="S208" s="28"/>
      <c r="T208" s="28">
        <v>44022</v>
      </c>
      <c r="U208" s="24">
        <v>2051258</v>
      </c>
      <c r="V208" s="24">
        <v>2052028</v>
      </c>
      <c r="W208" s="30" t="str">
        <f t="shared" si="5"/>
        <v>Despachado CNA</v>
      </c>
      <c r="X208" s="25" t="s">
        <v>424</v>
      </c>
      <c r="Y208" s="24"/>
      <c r="Z208" s="36">
        <v>44082</v>
      </c>
      <c r="AA208" s="30" t="str">
        <f ca="1">IF(X208=Apoio!$F$2,Apoio!$F$2,IF(X208=Apoio!$F$3,Apoio!$F$3,IF(X208=Apoio!$F$4,Apoio!$F$4,IF(Z208="","",IF(X208="","",IF(Z208-TODAY()&gt;0,Z208-TODAY(),"Venceu"))))))</f>
        <v>Venceu</v>
      </c>
      <c r="AB208" s="59" t="s">
        <v>775</v>
      </c>
    </row>
    <row r="209" spans="1:28" ht="36" hidden="1" customHeight="1">
      <c r="A209" s="23">
        <v>209</v>
      </c>
      <c r="B209" s="24" t="s">
        <v>143</v>
      </c>
      <c r="C209" s="25">
        <v>117</v>
      </c>
      <c r="D209" s="40" t="str">
        <f>IF($C209&gt;0,VLOOKUP($C209,CNIGP!$A:$AC,2,FALSE),"")</f>
        <v>Núcleo de Documentação e Informação Histórica Regional - NDIHR – Universidade Federal da Paraíba (UFPB)</v>
      </c>
      <c r="E209" s="30" t="str">
        <f>IF($C209&gt;0,VLOOKUP($C209,CNIGP!$A:$AC,3,FALSE),"")</f>
        <v>PB</v>
      </c>
      <c r="F209" s="30" t="str">
        <f t="shared" si="4"/>
        <v>Sim</v>
      </c>
      <c r="G209" s="30">
        <f>IF($C209&gt;0,VLOOKUP($C209,CNIGP!$A:$AC,9,FALSE),"")</f>
        <v>0</v>
      </c>
      <c r="H209" s="30" t="str">
        <f>IF($C209&gt;0,VLOOKUP($C209,CNIGP!$A:$AC,25,FALSE),"")</f>
        <v>Pública</v>
      </c>
      <c r="I209" s="35" t="s">
        <v>776</v>
      </c>
      <c r="J209" s="24"/>
      <c r="K209" s="24" t="s">
        <v>31</v>
      </c>
      <c r="L209" s="24"/>
      <c r="M209" s="24" t="s">
        <v>714</v>
      </c>
      <c r="N209" s="28">
        <v>44001</v>
      </c>
      <c r="O209" s="28"/>
      <c r="P209" s="28"/>
      <c r="Q209" s="28">
        <v>44026</v>
      </c>
      <c r="R209" s="28"/>
      <c r="S209" s="28"/>
      <c r="T209" s="28">
        <v>44108</v>
      </c>
      <c r="U209" s="24">
        <v>2059780</v>
      </c>
      <c r="V209" s="24">
        <v>2062524</v>
      </c>
      <c r="W209" s="30" t="str">
        <f t="shared" si="5"/>
        <v>Despachado CNA</v>
      </c>
      <c r="X209" s="25" t="s">
        <v>424</v>
      </c>
      <c r="Y209" s="24"/>
      <c r="Z209" s="36">
        <f>T209+60</f>
        <v>44168</v>
      </c>
      <c r="AA209" s="30" t="str">
        <f ca="1">IF(X209=Apoio!$F$2,Apoio!$F$2,IF(X209=Apoio!$F$3,Apoio!$F$3,IF(X209=Apoio!$F$4,Apoio!$F$4,IF(Z209="","",IF(X209="","",IF(Z209-TODAY()&gt;0,Z209-TODAY(),"Venceu"))))))</f>
        <v>Venceu</v>
      </c>
      <c r="AB209" s="59" t="s">
        <v>777</v>
      </c>
    </row>
    <row r="210" spans="1:28" ht="36" hidden="1" customHeight="1">
      <c r="A210" s="23">
        <v>210</v>
      </c>
      <c r="B210" s="24" t="s">
        <v>697</v>
      </c>
      <c r="C210" s="25">
        <v>61</v>
      </c>
      <c r="D210" s="40" t="str">
        <f>IF($C210&gt;0,VLOOKUP($C210,CNIGP!$A:$AC,2,FALSE),"")</f>
        <v>Fundação Municipal do Patrimônio Histórico - FUMPH – Prefeitura de São Luis</v>
      </c>
      <c r="E210" s="30" t="str">
        <f>IF($C210&gt;0,VLOOKUP($C210,CNIGP!$A:$AC,3,FALSE),"")</f>
        <v>MA</v>
      </c>
      <c r="F210" s="30" t="str">
        <f t="shared" si="4"/>
        <v>Sim</v>
      </c>
      <c r="G210" s="30">
        <f>IF($C210&gt;0,VLOOKUP($C210,CNIGP!$A:$AC,9,FALSE),"")</f>
        <v>0</v>
      </c>
      <c r="H210" s="30" t="str">
        <f>IF($C210&gt;0,VLOOKUP($C210,CNIGP!$A:$AC,25,FALSE),"")</f>
        <v>Pública</v>
      </c>
      <c r="I210" s="35" t="s">
        <v>778</v>
      </c>
      <c r="J210" s="24"/>
      <c r="K210" s="24" t="s">
        <v>31</v>
      </c>
      <c r="L210" s="24"/>
      <c r="M210" s="24" t="s">
        <v>714</v>
      </c>
      <c r="N210" s="28">
        <v>44001</v>
      </c>
      <c r="O210" s="28"/>
      <c r="P210" s="28"/>
      <c r="Q210" s="28">
        <v>44028</v>
      </c>
      <c r="R210" s="28"/>
      <c r="S210" s="28"/>
      <c r="T210" s="28">
        <v>44108</v>
      </c>
      <c r="U210" s="24">
        <v>2064994</v>
      </c>
      <c r="V210" s="24">
        <v>2067035</v>
      </c>
      <c r="W210" s="30" t="str">
        <f t="shared" si="5"/>
        <v>Despachado CNA</v>
      </c>
      <c r="X210" s="25" t="s">
        <v>424</v>
      </c>
      <c r="Y210" s="24"/>
      <c r="Z210" s="36">
        <f>T210+60</f>
        <v>44168</v>
      </c>
      <c r="AA210" s="30" t="str">
        <f ca="1">IF(X210=Apoio!$F$2,Apoio!$F$2,IF(X210=Apoio!$F$3,Apoio!$F$3,IF(X210=Apoio!$F$4,Apoio!$F$4,IF(Z210="","",IF(X210="","",IF(Z210-TODAY()&gt;0,Z210-TODAY(),"Venceu"))))))</f>
        <v>Venceu</v>
      </c>
      <c r="AB210" s="59" t="s">
        <v>779</v>
      </c>
    </row>
    <row r="211" spans="1:28" ht="36" hidden="1" customHeight="1">
      <c r="A211" s="23">
        <v>211</v>
      </c>
      <c r="B211" s="24" t="s">
        <v>175</v>
      </c>
      <c r="C211" s="25">
        <v>30</v>
      </c>
      <c r="D211" s="40" t="str">
        <f>IF($C211&gt;0,VLOOKUP($C211,CNIGP!$A:$AC,2,FALSE),"")</f>
        <v>Museu de História Natural de Sauípe  – Parque de Sauipe</v>
      </c>
      <c r="E211" s="30" t="str">
        <f>IF($C211&gt;0,VLOOKUP($C211,CNIGP!$A:$AC,3,FALSE),"")</f>
        <v>BA</v>
      </c>
      <c r="F211" s="30" t="str">
        <f t="shared" si="4"/>
        <v>Sim</v>
      </c>
      <c r="G211" s="30">
        <f>IF($C211&gt;0,VLOOKUP($C211,CNIGP!$A:$AC,9,FALSE),"")</f>
        <v>0</v>
      </c>
      <c r="H211" s="30" t="str">
        <f>IF($C211&gt;0,VLOOKUP($C211,CNIGP!$A:$AC,25,FALSE),"")</f>
        <v>Outros</v>
      </c>
      <c r="I211" s="35" t="s">
        <v>780</v>
      </c>
      <c r="J211" s="24"/>
      <c r="K211" s="24" t="s">
        <v>31</v>
      </c>
      <c r="L211" s="24"/>
      <c r="M211" s="24" t="s">
        <v>714</v>
      </c>
      <c r="N211" s="28">
        <v>44001</v>
      </c>
      <c r="O211" s="28"/>
      <c r="P211" s="28"/>
      <c r="Q211" s="28">
        <v>44026</v>
      </c>
      <c r="R211" s="28"/>
      <c r="S211" s="28"/>
      <c r="T211" s="28">
        <v>44108</v>
      </c>
      <c r="U211" s="24">
        <v>2059793</v>
      </c>
      <c r="V211" s="24">
        <v>2062584</v>
      </c>
      <c r="W211" s="30" t="str">
        <f t="shared" si="5"/>
        <v>Despachado CNA</v>
      </c>
      <c r="X211" s="25" t="s">
        <v>424</v>
      </c>
      <c r="Y211" s="24"/>
      <c r="Z211" s="36">
        <f>T211+60</f>
        <v>44168</v>
      </c>
      <c r="AA211" s="30" t="str">
        <f ca="1">IF(X211=Apoio!$F$2,Apoio!$F$2,IF(X211=Apoio!$F$3,Apoio!$F$3,IF(X211=Apoio!$F$4,Apoio!$F$4,IF(Z211="","",IF(X211="","",IF(Z211-TODAY()&gt;0,Z211-TODAY(),"Venceu"))))))</f>
        <v>Venceu</v>
      </c>
      <c r="AB211" s="59" t="s">
        <v>781</v>
      </c>
    </row>
    <row r="212" spans="1:28" ht="36" hidden="1" customHeight="1">
      <c r="A212" s="23">
        <v>212</v>
      </c>
      <c r="B212" s="24" t="s">
        <v>148</v>
      </c>
      <c r="C212" s="25">
        <v>195</v>
      </c>
      <c r="D212" s="40" t="str">
        <f>IF($C212&gt;0,VLOOKUP($C212,CNIGP!$A:$AC,2,FALSE),"")</f>
        <v>Núcleo de Pesquisa Arqueológica – NuPArq – Universidade Federal do Rio Grande do Sul (UFRGS)</v>
      </c>
      <c r="E212" s="30" t="str">
        <f>IF($C212&gt;0,VLOOKUP($C212,CNIGP!$A:$AC,3,FALSE),"")</f>
        <v>RS</v>
      </c>
      <c r="F212" s="30" t="str">
        <f t="shared" si="4"/>
        <v>Sim</v>
      </c>
      <c r="G212" s="30" t="str">
        <f>IF($C212&gt;0,VLOOKUP($C212,CNIGP!$A:$AC,9,FALSE),"")</f>
        <v>nuparq@ufrgs.br</v>
      </c>
      <c r="H212" s="30" t="str">
        <f>IF($C212&gt;0,VLOOKUP($C212,CNIGP!$A:$AC,25,FALSE),"")</f>
        <v>Pública</v>
      </c>
      <c r="I212" s="35" t="s">
        <v>782</v>
      </c>
      <c r="J212" s="24"/>
      <c r="K212" s="24" t="s">
        <v>31</v>
      </c>
      <c r="L212" s="24"/>
      <c r="M212" s="24" t="s">
        <v>714</v>
      </c>
      <c r="N212" s="28">
        <v>44001</v>
      </c>
      <c r="O212" s="28"/>
      <c r="P212" s="28"/>
      <c r="Q212" s="28">
        <v>44022</v>
      </c>
      <c r="R212" s="28"/>
      <c r="S212" s="28"/>
      <c r="T212" s="28">
        <v>44108</v>
      </c>
      <c r="U212" s="24">
        <v>2051292</v>
      </c>
      <c r="V212" s="24">
        <v>2057425</v>
      </c>
      <c r="W212" s="30" t="str">
        <f t="shared" si="5"/>
        <v>Despachado CNA</v>
      </c>
      <c r="X212" s="25" t="s">
        <v>424</v>
      </c>
      <c r="Y212" s="24"/>
      <c r="Z212" s="36">
        <f>T212+60</f>
        <v>44168</v>
      </c>
      <c r="AA212" s="30" t="str">
        <f ca="1">IF(X212=Apoio!$F$2,Apoio!$F$2,IF(X212=Apoio!$F$3,Apoio!$F$3,IF(X212=Apoio!$F$4,Apoio!$F$4,IF(Z212="","",IF(X212="","",IF(Z212-TODAY()&gt;0,Z212-TODAY(),"Venceu"))))))</f>
        <v>Venceu</v>
      </c>
      <c r="AB212" s="59" t="s">
        <v>783</v>
      </c>
    </row>
    <row r="213" spans="1:28" ht="36" hidden="1" customHeight="1">
      <c r="A213" s="23">
        <v>213</v>
      </c>
      <c r="B213" s="24" t="s">
        <v>190</v>
      </c>
      <c r="C213" s="25">
        <v>104</v>
      </c>
      <c r="D213" s="40" t="str">
        <f>IF($C213&gt;0,VLOOKUP($C213,CNIGP!$A:$AC,2,FALSE),"")</f>
        <v>Laboratório de Arqueologia Curt Nimuendajú  – Universidade Federal do Oeste do Pará (UFOPA)</v>
      </c>
      <c r="E213" s="30" t="str">
        <f>IF($C213&gt;0,VLOOKUP($C213,CNIGP!$A:$AC,3,FALSE),"")</f>
        <v>PA</v>
      </c>
      <c r="F213" s="30" t="str">
        <f t="shared" si="4"/>
        <v>Sim</v>
      </c>
      <c r="G213" s="30" t="str">
        <f>IF($C213&gt;0,VLOOKUP($C213,CNIGP!$A:$AC,9,FALSE),"")</f>
        <v>abcurtnimuendaju@gmail.com; arqueologia.ics@ufopa.edu.br</v>
      </c>
      <c r="H213" s="30" t="str">
        <f>IF($C213&gt;0,VLOOKUP($C213,CNIGP!$A:$AC,25,FALSE),"")</f>
        <v>Pública</v>
      </c>
      <c r="I213" s="35" t="s">
        <v>784</v>
      </c>
      <c r="J213" s="24"/>
      <c r="K213" s="24" t="s">
        <v>31</v>
      </c>
      <c r="L213" s="24"/>
      <c r="M213" s="24" t="s">
        <v>714</v>
      </c>
      <c r="N213" s="28">
        <v>44001</v>
      </c>
      <c r="O213" s="28"/>
      <c r="P213" s="28"/>
      <c r="Q213" s="28">
        <v>44021</v>
      </c>
      <c r="R213" s="28"/>
      <c r="S213" s="28"/>
      <c r="T213" s="28">
        <v>44022</v>
      </c>
      <c r="U213" s="24">
        <v>2051341</v>
      </c>
      <c r="V213" s="24">
        <v>2051971</v>
      </c>
      <c r="W213" s="30" t="str">
        <f t="shared" si="5"/>
        <v>Despachado CNA</v>
      </c>
      <c r="X213" s="25" t="s">
        <v>424</v>
      </c>
      <c r="Y213" s="24"/>
      <c r="Z213" s="36">
        <v>44082</v>
      </c>
      <c r="AA213" s="30" t="str">
        <f ca="1">IF(X213=Apoio!$F$2,Apoio!$F$2,IF(X213=Apoio!$F$3,Apoio!$F$3,IF(X213=Apoio!$F$4,Apoio!$F$4,IF(Z213="","",IF(X213="","",IF(Z213-TODAY()&gt;0,Z213-TODAY(),"Venceu"))))))</f>
        <v>Venceu</v>
      </c>
      <c r="AB213" s="59" t="s">
        <v>785</v>
      </c>
    </row>
    <row r="214" spans="1:28" ht="36" hidden="1" customHeight="1">
      <c r="A214" s="23">
        <v>214</v>
      </c>
      <c r="B214" s="24" t="s">
        <v>201</v>
      </c>
      <c r="C214" s="25">
        <v>162</v>
      </c>
      <c r="D214" s="40" t="str">
        <f>IF($C214&gt;0,VLOOKUP($C214,CNIGP!$A:$AC,2,FALSE),"")</f>
        <v>Laboratório de Arqueologia, Departamento de História (Larq/CCHLA) – Universidade Federal do Rio Grande do Norte (UFRN)</v>
      </c>
      <c r="E214" s="30" t="str">
        <f>IF($C214&gt;0,VLOOKUP($C214,CNIGP!$A:$AC,3,FALSE),"")</f>
        <v>RN</v>
      </c>
      <c r="F214" s="30" t="str">
        <f t="shared" si="4"/>
        <v>Sim</v>
      </c>
      <c r="G214" s="30">
        <f>IF($C214&gt;0,VLOOKUP($C214,CNIGP!$A:$AC,9,FALSE),"")</f>
        <v>0</v>
      </c>
      <c r="H214" s="30" t="str">
        <f>IF($C214&gt;0,VLOOKUP($C214,CNIGP!$A:$AC,25,FALSE),"")</f>
        <v>Pública</v>
      </c>
      <c r="I214" s="35" t="s">
        <v>786</v>
      </c>
      <c r="J214" s="24"/>
      <c r="K214" s="24" t="s">
        <v>31</v>
      </c>
      <c r="L214" s="24"/>
      <c r="M214" s="24" t="s">
        <v>714</v>
      </c>
      <c r="N214" s="28">
        <v>44001</v>
      </c>
      <c r="O214" s="28"/>
      <c r="P214" s="28"/>
      <c r="Q214" s="28">
        <v>44021</v>
      </c>
      <c r="R214" s="28"/>
      <c r="S214" s="28"/>
      <c r="T214" s="28">
        <v>44022</v>
      </c>
      <c r="U214" s="24">
        <v>2051359</v>
      </c>
      <c r="V214" s="24">
        <v>2053980</v>
      </c>
      <c r="W214" s="30" t="str">
        <f t="shared" si="5"/>
        <v>Despachado CNA</v>
      </c>
      <c r="X214" s="25" t="s">
        <v>424</v>
      </c>
      <c r="Y214" s="24"/>
      <c r="Z214" s="36">
        <v>44142</v>
      </c>
      <c r="AA214" s="30" t="str">
        <f ca="1">IF(X214=Apoio!$F$2,Apoio!$F$2,IF(X214=Apoio!$F$3,Apoio!$F$3,IF(X214=Apoio!$F$4,Apoio!$F$4,IF(Z214="","",IF(X214="","",IF(Z214-TODAY()&gt;0,Z214-TODAY(),"Venceu"))))))</f>
        <v>Venceu</v>
      </c>
      <c r="AB214" s="59" t="s">
        <v>787</v>
      </c>
    </row>
    <row r="215" spans="1:28" ht="36" hidden="1" customHeight="1">
      <c r="A215" s="23">
        <v>215</v>
      </c>
      <c r="B215" s="24" t="s">
        <v>206</v>
      </c>
      <c r="C215" s="25">
        <v>55</v>
      </c>
      <c r="D215" s="40" t="str">
        <f>IF($C215&gt;0,VLOOKUP($C215,CNIGP!$A:$AC,2,FALSE),"")</f>
        <v>Instituto Goiano de Pré-História e Antropologia - IGPA – Pontifícia Universidade Católica de Goiás (PUC/GO)</v>
      </c>
      <c r="E215" s="30" t="str">
        <f>IF($C215&gt;0,VLOOKUP($C215,CNIGP!$A:$AC,3,FALSE),"")</f>
        <v>GO</v>
      </c>
      <c r="F215" s="30" t="str">
        <f t="shared" si="4"/>
        <v>Sim</v>
      </c>
      <c r="G215" s="30" t="str">
        <f>IF($C215&gt;0,VLOOKUP($C215,CNIGP!$A:$AC,9,FALSE),"")</f>
        <v>igpa@pucgoias.edu.br</v>
      </c>
      <c r="H215" s="30" t="str">
        <f>IF($C215&gt;0,VLOOKUP($C215,CNIGP!$A:$AC,25,FALSE),"")</f>
        <v>Privada</v>
      </c>
      <c r="I215" s="35" t="s">
        <v>788</v>
      </c>
      <c r="J215" s="24"/>
      <c r="K215" s="24" t="s">
        <v>31</v>
      </c>
      <c r="L215" s="24"/>
      <c r="M215" s="24" t="s">
        <v>714</v>
      </c>
      <c r="N215" s="28">
        <v>44001</v>
      </c>
      <c r="O215" s="28"/>
      <c r="P215" s="28"/>
      <c r="Q215" s="28">
        <v>44021</v>
      </c>
      <c r="R215" s="28"/>
      <c r="S215" s="28"/>
      <c r="T215" s="28">
        <v>44022</v>
      </c>
      <c r="U215" s="24">
        <v>2051594</v>
      </c>
      <c r="V215" s="24">
        <v>2053226</v>
      </c>
      <c r="W215" s="30" t="str">
        <f t="shared" si="5"/>
        <v>Despachado CNA</v>
      </c>
      <c r="X215" s="25" t="s">
        <v>424</v>
      </c>
      <c r="Y215" s="24"/>
      <c r="Z215" s="36">
        <v>44082</v>
      </c>
      <c r="AA215" s="30" t="str">
        <f ca="1">IF(X215=Apoio!$F$2,Apoio!$F$2,IF(X215=Apoio!$F$3,Apoio!$F$3,IF(X215=Apoio!$F$4,Apoio!$F$4,IF(Z215="","",IF(X215="","",IF(Z215-TODAY()&gt;0,Z215-TODAY(),"Venceu"))))))</f>
        <v>Venceu</v>
      </c>
      <c r="AB215" s="59" t="s">
        <v>789</v>
      </c>
    </row>
    <row r="216" spans="1:28" ht="36" hidden="1" customHeight="1">
      <c r="A216" s="23">
        <v>216</v>
      </c>
      <c r="B216" s="24" t="s">
        <v>211</v>
      </c>
      <c r="C216" s="25">
        <v>180</v>
      </c>
      <c r="D216" s="40" t="str">
        <f>IF($C216&gt;0,VLOOKUP($C216,CNIGP!$A:$AC,2,FALSE),"")</f>
        <v>Laboratório de Cultura Material e Arqueologia  - LACUMA – Universidade Federal do Pampa (UNIPAMPA)</v>
      </c>
      <c r="E216" s="30" t="str">
        <f>IF($C216&gt;0,VLOOKUP($C216,CNIGP!$A:$AC,3,FALSE),"")</f>
        <v>RS</v>
      </c>
      <c r="F216" s="30" t="str">
        <f t="shared" si="4"/>
        <v>Sim</v>
      </c>
      <c r="G216" s="30" t="str">
        <f>IF($C216&gt;0,VLOOKUP($C216,CNIGP!$A:$AC,9,FALSE),"")</f>
        <v>sara.munaretto@unipampa.edu.br / edison.cruxen@unipampa.edu.br</v>
      </c>
      <c r="H216" s="30" t="str">
        <f>IF($C216&gt;0,VLOOKUP($C216,CNIGP!$A:$AC,25,FALSE),"")</f>
        <v>Pública</v>
      </c>
      <c r="I216" s="35" t="s">
        <v>790</v>
      </c>
      <c r="J216" s="24"/>
      <c r="K216" s="24" t="s">
        <v>31</v>
      </c>
      <c r="L216" s="24"/>
      <c r="M216" s="24" t="s">
        <v>714</v>
      </c>
      <c r="N216" s="28">
        <v>44001</v>
      </c>
      <c r="O216" s="28"/>
      <c r="P216" s="28"/>
      <c r="Q216" s="28">
        <v>44026</v>
      </c>
      <c r="R216" s="28"/>
      <c r="S216" s="28"/>
      <c r="T216" s="28">
        <v>44108</v>
      </c>
      <c r="U216" s="24">
        <v>2059818</v>
      </c>
      <c r="V216" s="24">
        <v>2062636</v>
      </c>
      <c r="W216" s="30" t="str">
        <f t="shared" si="5"/>
        <v>Despachado CNA</v>
      </c>
      <c r="X216" s="25" t="s">
        <v>424</v>
      </c>
      <c r="Y216" s="24"/>
      <c r="Z216" s="36">
        <f>T216+60</f>
        <v>44168</v>
      </c>
      <c r="AA216" s="30" t="str">
        <f ca="1">IF(X216=Apoio!$F$2,Apoio!$F$2,IF(X216=Apoio!$F$3,Apoio!$F$3,IF(X216=Apoio!$F$4,Apoio!$F$4,IF(Z216="","",IF(X216="","",IF(Z216-TODAY()&gt;0,Z216-TODAY(),"Venceu"))))))</f>
        <v>Venceu</v>
      </c>
      <c r="AB216" s="59" t="s">
        <v>791</v>
      </c>
    </row>
    <row r="217" spans="1:28" ht="36" hidden="1" customHeight="1">
      <c r="A217" s="23">
        <v>217</v>
      </c>
      <c r="B217" s="24" t="s">
        <v>217</v>
      </c>
      <c r="C217" s="25"/>
      <c r="D217" s="40" t="str">
        <f>IF($C217&gt;0,VLOOKUP($C217,CNIGP!$A:$AC,2,FALSE),"")</f>
        <v/>
      </c>
      <c r="E217" s="30" t="str">
        <f>IF($C217&gt;0,VLOOKUP($C217,CNIGP!$A:$AC,3,FALSE),"")</f>
        <v/>
      </c>
      <c r="F217" s="30" t="str">
        <f t="shared" si="4"/>
        <v>Não</v>
      </c>
      <c r="G217" s="30" t="str">
        <f>IF($C217&gt;0,VLOOKUP($C217,CNIGP!$A:$AC,9,FALSE),"")</f>
        <v/>
      </c>
      <c r="H217" s="30" t="str">
        <f>IF($C217&gt;0,VLOOKUP($C217,CNIGP!$A:$AC,25,FALSE),"")</f>
        <v/>
      </c>
      <c r="I217" s="35" t="s">
        <v>792</v>
      </c>
      <c r="J217" s="24"/>
      <c r="K217" s="24" t="s">
        <v>31</v>
      </c>
      <c r="L217" s="24"/>
      <c r="M217" s="24" t="s">
        <v>714</v>
      </c>
      <c r="N217" s="28">
        <v>44001</v>
      </c>
      <c r="O217" s="28"/>
      <c r="P217" s="28"/>
      <c r="Q217" s="28">
        <v>44026</v>
      </c>
      <c r="R217" s="28"/>
      <c r="S217" s="28"/>
      <c r="T217" s="28">
        <v>44108</v>
      </c>
      <c r="U217" s="24">
        <v>2059842</v>
      </c>
      <c r="V217" s="24">
        <v>2063443</v>
      </c>
      <c r="W217" s="30" t="str">
        <f t="shared" si="5"/>
        <v>Despachado CNA</v>
      </c>
      <c r="X217" s="25" t="s">
        <v>424</v>
      </c>
      <c r="Y217" s="24"/>
      <c r="Z217" s="36">
        <f>T217+60</f>
        <v>44168</v>
      </c>
      <c r="AA217" s="30" t="str">
        <f ca="1">IF(X217=Apoio!$F$2,Apoio!$F$2,IF(X217=Apoio!$F$3,Apoio!$F$3,IF(X217=Apoio!$F$4,Apoio!$F$4,IF(Z217="","",IF(X217="","",IF(Z217-TODAY()&gt;0,Z217-TODAY(),"Venceu"))))))</f>
        <v>Venceu</v>
      </c>
      <c r="AB217" s="59" t="s">
        <v>793</v>
      </c>
    </row>
    <row r="218" spans="1:28" ht="36" hidden="1" customHeight="1">
      <c r="A218" s="23">
        <v>218</v>
      </c>
      <c r="B218" s="24" t="s">
        <v>225</v>
      </c>
      <c r="C218" s="25">
        <v>166</v>
      </c>
      <c r="D218" s="40" t="str">
        <f>IF($C218&gt;0,VLOOKUP($C218,CNIGP!$A:$AC,2,FALSE),"")</f>
        <v>Departamento de Arqueologia (DARQ) – Universidade Federal de Rondônia (UNIR)</v>
      </c>
      <c r="E218" s="30" t="str">
        <f>IF($C218&gt;0,VLOOKUP($C218,CNIGP!$A:$AC,3,FALSE),"")</f>
        <v>RO</v>
      </c>
      <c r="F218" s="30" t="str">
        <f t="shared" si="4"/>
        <v>Sim</v>
      </c>
      <c r="G218" s="30" t="str">
        <f>IF($C218&gt;0,VLOOKUP($C218,CNIGP!$A:$AC,9,FALSE),"")</f>
        <v>arqueologia@unir.br</v>
      </c>
      <c r="H218" s="30" t="str">
        <f>IF($C218&gt;0,VLOOKUP($C218,CNIGP!$A:$AC,25,FALSE),"")</f>
        <v>Pública</v>
      </c>
      <c r="I218" s="35" t="s">
        <v>794</v>
      </c>
      <c r="J218" s="24"/>
      <c r="K218" s="24" t="s">
        <v>31</v>
      </c>
      <c r="L218" s="24"/>
      <c r="M218" s="24" t="s">
        <v>714</v>
      </c>
      <c r="N218" s="28">
        <v>44001</v>
      </c>
      <c r="O218" s="28"/>
      <c r="P218" s="28"/>
      <c r="Q218" s="28">
        <v>44021</v>
      </c>
      <c r="R218" s="28"/>
      <c r="S218" s="28"/>
      <c r="T218" s="28">
        <v>44022</v>
      </c>
      <c r="U218" s="24">
        <v>2051691</v>
      </c>
      <c r="V218" s="24">
        <v>2053179</v>
      </c>
      <c r="W218" s="30" t="str">
        <f t="shared" si="5"/>
        <v>Despachado CNA</v>
      </c>
      <c r="X218" s="25" t="s">
        <v>424</v>
      </c>
      <c r="Y218" s="24"/>
      <c r="Z218" s="36">
        <v>44082</v>
      </c>
      <c r="AA218" s="30" t="str">
        <f ca="1">IF(X218=Apoio!$F$2,Apoio!$F$2,IF(X218=Apoio!$F$3,Apoio!$F$3,IF(X218=Apoio!$F$4,Apoio!$F$4,IF(Z218="","",IF(X218="","",IF(Z218-TODAY()&gt;0,Z218-TODAY(),"Venceu"))))))</f>
        <v>Venceu</v>
      </c>
      <c r="AB218" s="59" t="s">
        <v>795</v>
      </c>
    </row>
    <row r="219" spans="1:28" ht="36" hidden="1" customHeight="1">
      <c r="A219" s="23">
        <v>219</v>
      </c>
      <c r="B219" s="24" t="s">
        <v>233</v>
      </c>
      <c r="C219" s="25">
        <v>184</v>
      </c>
      <c r="D219" s="40" t="str">
        <f>IF($C219&gt;0,VLOOKUP($C219,CNIGP!$A:$AC,2,FALSE),"")</f>
        <v>Museu Antropológico do Rio Grande do Sul – Governo do Estado do Rio Grande do Sul</v>
      </c>
      <c r="E219" s="30" t="str">
        <f>IF($C219&gt;0,VLOOKUP($C219,CNIGP!$A:$AC,3,FALSE),"")</f>
        <v>RS</v>
      </c>
      <c r="F219" s="30" t="str">
        <f t="shared" si="4"/>
        <v>Sim</v>
      </c>
      <c r="G219" s="30" t="str">
        <f>IF($C219&gt;0,VLOOKUP($C219,CNIGP!$A:$AC,9,FALSE),"")</f>
        <v>museuantropologico@gmail.com</v>
      </c>
      <c r="H219" s="30" t="str">
        <f>IF($C219&gt;0,VLOOKUP($C219,CNIGP!$A:$AC,25,FALSE),"")</f>
        <v>Pública</v>
      </c>
      <c r="I219" s="35" t="s">
        <v>796</v>
      </c>
      <c r="J219" s="24"/>
      <c r="K219" s="24" t="s">
        <v>31</v>
      </c>
      <c r="L219" s="24"/>
      <c r="M219" s="24" t="s">
        <v>714</v>
      </c>
      <c r="N219" s="28">
        <v>44001</v>
      </c>
      <c r="O219" s="28"/>
      <c r="P219" s="28"/>
      <c r="Q219" s="28">
        <v>44026</v>
      </c>
      <c r="R219" s="28"/>
      <c r="S219" s="28"/>
      <c r="T219" s="28">
        <v>44108</v>
      </c>
      <c r="U219" s="24">
        <v>2059856</v>
      </c>
      <c r="V219" s="24">
        <v>2062887</v>
      </c>
      <c r="W219" s="30" t="str">
        <f t="shared" si="5"/>
        <v>Despachado CNA</v>
      </c>
      <c r="X219" s="25" t="s">
        <v>424</v>
      </c>
      <c r="Y219" s="24"/>
      <c r="Z219" s="36">
        <f>T219+60</f>
        <v>44168</v>
      </c>
      <c r="AA219" s="30" t="str">
        <f ca="1">IF(X219=Apoio!$F$2,Apoio!$F$2,IF(X219=Apoio!$F$3,Apoio!$F$3,IF(X219=Apoio!$F$4,Apoio!$F$4,IF(Z219="","",IF(X219="","",IF(Z219-TODAY()&gt;0,Z219-TODAY(),"Venceu"))))))</f>
        <v>Venceu</v>
      </c>
      <c r="AB219" s="59" t="s">
        <v>797</v>
      </c>
    </row>
    <row r="220" spans="1:28" ht="36" hidden="1" customHeight="1">
      <c r="A220" s="23">
        <v>220</v>
      </c>
      <c r="B220" s="24" t="s">
        <v>254</v>
      </c>
      <c r="C220" s="25">
        <v>212</v>
      </c>
      <c r="D220" s="40" t="str">
        <f>IF($C220&gt;0,VLOOKUP($C220,CNIGP!$A:$AC,2,FALSE),"")</f>
        <v>Museu Histórico e Arquivo Público de Itajaí – Fundação Genésio Miranda Lins</v>
      </c>
      <c r="E220" s="30" t="str">
        <f>IF($C220&gt;0,VLOOKUP($C220,CNIGP!$A:$AC,3,FALSE),"")</f>
        <v>SC</v>
      </c>
      <c r="F220" s="30" t="str">
        <f t="shared" si="4"/>
        <v>Sim</v>
      </c>
      <c r="G220" s="30">
        <f>IF($C220&gt;0,VLOOKUP($C220,CNIGP!$A:$AC,9,FALSE),"")</f>
        <v>0</v>
      </c>
      <c r="H220" s="30" t="str">
        <f>IF($C220&gt;0,VLOOKUP($C220,CNIGP!$A:$AC,25,FALSE),"")</f>
        <v>Pública</v>
      </c>
      <c r="I220" s="35" t="s">
        <v>798</v>
      </c>
      <c r="J220" s="24"/>
      <c r="K220" s="24" t="s">
        <v>31</v>
      </c>
      <c r="L220" s="24"/>
      <c r="M220" s="24" t="s">
        <v>714</v>
      </c>
      <c r="N220" s="28">
        <v>44001</v>
      </c>
      <c r="O220" s="28"/>
      <c r="P220" s="28"/>
      <c r="Q220" s="28">
        <v>44021</v>
      </c>
      <c r="R220" s="28"/>
      <c r="S220" s="28"/>
      <c r="T220" s="28">
        <v>44022</v>
      </c>
      <c r="U220" s="24">
        <v>2051801</v>
      </c>
      <c r="V220" s="24">
        <v>2053127</v>
      </c>
      <c r="W220" s="30" t="str">
        <f t="shared" si="5"/>
        <v>Despachado CNA</v>
      </c>
      <c r="X220" s="25" t="s">
        <v>424</v>
      </c>
      <c r="Y220" s="24"/>
      <c r="Z220" s="36">
        <v>44082</v>
      </c>
      <c r="AA220" s="30" t="str">
        <f ca="1">IF(X220=Apoio!$F$2,Apoio!$F$2,IF(X220=Apoio!$F$3,Apoio!$F$3,IF(X220=Apoio!$F$4,Apoio!$F$4,IF(Z220="","",IF(X220="","",IF(Z220-TODAY()&gt;0,Z220-TODAY(),"Venceu"))))))</f>
        <v>Venceu</v>
      </c>
      <c r="AB220" s="59" t="s">
        <v>799</v>
      </c>
    </row>
    <row r="221" spans="1:28" ht="36" hidden="1" customHeight="1">
      <c r="A221" s="23">
        <v>221</v>
      </c>
      <c r="B221" s="24" t="s">
        <v>259</v>
      </c>
      <c r="C221" s="25"/>
      <c r="D221" s="40" t="str">
        <f>IF($C221&gt;0,VLOOKUP($C221,CNIGP!$A:$AC,2,FALSE),"")</f>
        <v/>
      </c>
      <c r="E221" s="30" t="str">
        <f>IF($C221&gt;0,VLOOKUP($C221,CNIGP!$A:$AC,3,FALSE),"")</f>
        <v/>
      </c>
      <c r="F221" s="30" t="str">
        <f t="shared" si="4"/>
        <v>Não</v>
      </c>
      <c r="G221" s="30" t="str">
        <f>IF($C221&gt;0,VLOOKUP($C221,CNIGP!$A:$AC,9,FALSE),"")</f>
        <v/>
      </c>
      <c r="H221" s="30" t="str">
        <f>IF($C221&gt;0,VLOOKUP($C221,CNIGP!$A:$AC,25,FALSE),"")</f>
        <v/>
      </c>
      <c r="I221" s="35" t="s">
        <v>800</v>
      </c>
      <c r="J221" s="24"/>
      <c r="K221" s="24" t="s">
        <v>31</v>
      </c>
      <c r="L221" s="24"/>
      <c r="M221" s="24" t="s">
        <v>714</v>
      </c>
      <c r="N221" s="28">
        <v>44001</v>
      </c>
      <c r="O221" s="28"/>
      <c r="P221" s="28"/>
      <c r="Q221" s="28">
        <v>44026</v>
      </c>
      <c r="R221" s="28"/>
      <c r="S221" s="28"/>
      <c r="T221" s="28"/>
      <c r="U221" s="24">
        <v>2059941</v>
      </c>
      <c r="V221" s="24"/>
      <c r="W221" s="30" t="str">
        <f t="shared" si="5"/>
        <v>Término da análise</v>
      </c>
      <c r="X221" s="25" t="s">
        <v>424</v>
      </c>
      <c r="Y221" s="24"/>
      <c r="Z221" s="36"/>
      <c r="AA221" s="30" t="str">
        <f ca="1">IF(X221=Apoio!$F$2,Apoio!$F$2,IF(X221=Apoio!$F$3,Apoio!$F$3,IF(X221=Apoio!$F$4,Apoio!$F$4,IF(Z221="","",IF(X221="","",IF(Z221-TODAY()&gt;0,Z221-TODAY(),"Venceu"))))))</f>
        <v/>
      </c>
      <c r="AB221" s="59" t="s">
        <v>801</v>
      </c>
    </row>
    <row r="222" spans="1:28" ht="36" hidden="1" customHeight="1">
      <c r="A222" s="23">
        <v>222</v>
      </c>
      <c r="B222" s="24" t="s">
        <v>285</v>
      </c>
      <c r="C222" s="25">
        <v>27</v>
      </c>
      <c r="D222" s="40" t="str">
        <f>IF($C222&gt;0,VLOOKUP($C222,CNIGP!$A:$AC,2,FALSE),"")</f>
        <v>Laboratório de Arqueologia do Metrô de Salvador – Companhia de Transporte de Salvador (CTS)</v>
      </c>
      <c r="E222" s="30" t="str">
        <f>IF($C222&gt;0,VLOOKUP($C222,CNIGP!$A:$AC,3,FALSE),"")</f>
        <v>BA</v>
      </c>
      <c r="F222" s="30" t="str">
        <f t="shared" si="4"/>
        <v>Sim</v>
      </c>
      <c r="G222" s="30" t="str">
        <f>IF($C222&gt;0,VLOOKUP($C222,CNIGP!$A:$AC,9,FALSE),"")</f>
        <v>lhobt@hotmail.com</v>
      </c>
      <c r="H222" s="30" t="str">
        <f>IF($C222&gt;0,VLOOKUP($C222,CNIGP!$A:$AC,25,FALSE),"")</f>
        <v>Privada</v>
      </c>
      <c r="I222" s="35" t="s">
        <v>802</v>
      </c>
      <c r="J222" s="24"/>
      <c r="K222" s="24" t="s">
        <v>31</v>
      </c>
      <c r="L222" s="24"/>
      <c r="M222" s="24" t="s">
        <v>714</v>
      </c>
      <c r="N222" s="28">
        <v>44001</v>
      </c>
      <c r="O222" s="28"/>
      <c r="P222" s="28"/>
      <c r="Q222" s="28">
        <v>44021</v>
      </c>
      <c r="R222" s="28"/>
      <c r="S222" s="28"/>
      <c r="T222" s="28">
        <v>44022</v>
      </c>
      <c r="U222" s="24">
        <v>2051836</v>
      </c>
      <c r="V222" s="24">
        <v>2053210</v>
      </c>
      <c r="W222" s="30" t="str">
        <f t="shared" si="5"/>
        <v>Despachado CNA</v>
      </c>
      <c r="X222" s="25" t="s">
        <v>424</v>
      </c>
      <c r="Y222" s="24"/>
      <c r="Z222" s="36">
        <v>44082</v>
      </c>
      <c r="AA222" s="30" t="str">
        <f ca="1">IF(X222=Apoio!$F$2,Apoio!$F$2,IF(X222=Apoio!$F$3,Apoio!$F$3,IF(X222=Apoio!$F$4,Apoio!$F$4,IF(Z222="","",IF(X222="","",IF(Z222-TODAY()&gt;0,Z222-TODAY(),"Venceu"))))))</f>
        <v>Venceu</v>
      </c>
      <c r="AB222" s="59" t="s">
        <v>803</v>
      </c>
    </row>
    <row r="223" spans="1:28" ht="36" hidden="1" customHeight="1">
      <c r="A223" s="23">
        <v>223</v>
      </c>
      <c r="B223" s="24" t="s">
        <v>221</v>
      </c>
      <c r="C223" s="25">
        <v>135</v>
      </c>
      <c r="D223" s="40" t="str">
        <f>IF($C223&gt;0,VLOOKUP($C223,CNIGP!$A:$AC,2,FALSE),"")</f>
        <v xml:space="preserve">Museu de Arqueologia e Paleontologia   – Universidade Federal do Piauí (UFPI)         </v>
      </c>
      <c r="E223" s="30" t="str">
        <f>IF($C223&gt;0,VLOOKUP($C223,CNIGP!$A:$AC,3,FALSE),"")</f>
        <v>PI</v>
      </c>
      <c r="F223" s="30" t="str">
        <f t="shared" si="4"/>
        <v>Sim</v>
      </c>
      <c r="G223" s="30">
        <f>IF($C223&gt;0,VLOOKUP($C223,CNIGP!$A:$AC,9,FALSE),"")</f>
        <v>0</v>
      </c>
      <c r="H223" s="30" t="str">
        <f>IF($C223&gt;0,VLOOKUP($C223,CNIGP!$A:$AC,25,FALSE),"")</f>
        <v>Pública</v>
      </c>
      <c r="I223" s="35" t="s">
        <v>804</v>
      </c>
      <c r="J223" s="24"/>
      <c r="K223" s="24" t="s">
        <v>31</v>
      </c>
      <c r="L223" s="24"/>
      <c r="M223" s="24" t="s">
        <v>714</v>
      </c>
      <c r="N223" s="28">
        <v>44001</v>
      </c>
      <c r="O223" s="28"/>
      <c r="P223" s="28"/>
      <c r="Q223" s="28">
        <v>44021</v>
      </c>
      <c r="R223" s="28"/>
      <c r="S223" s="28"/>
      <c r="T223" s="28">
        <v>44022</v>
      </c>
      <c r="U223" s="24">
        <v>2051923</v>
      </c>
      <c r="V223" s="24">
        <v>2052956</v>
      </c>
      <c r="W223" s="30" t="str">
        <f t="shared" si="5"/>
        <v>Despachado CNA</v>
      </c>
      <c r="X223" s="25" t="s">
        <v>424</v>
      </c>
      <c r="Y223" s="24"/>
      <c r="Z223" s="36">
        <v>44082</v>
      </c>
      <c r="AA223" s="30" t="str">
        <f ca="1">IF(X223=Apoio!$F$2,Apoio!$F$2,IF(X223=Apoio!$F$3,Apoio!$F$3,IF(X223=Apoio!$F$4,Apoio!$F$4,IF(Z223="","",IF(X223="","",IF(Z223-TODAY()&gt;0,Z223-TODAY(),"Venceu"))))))</f>
        <v>Venceu</v>
      </c>
      <c r="AB223" s="59" t="s">
        <v>805</v>
      </c>
    </row>
    <row r="224" spans="1:28" ht="36" hidden="1" customHeight="1">
      <c r="A224" s="23">
        <v>224</v>
      </c>
      <c r="B224" s="24" t="s">
        <v>336</v>
      </c>
      <c r="C224" s="25">
        <v>80</v>
      </c>
      <c r="D224" s="40" t="str">
        <f>IF($C224&gt;0,VLOOKUP($C224,CNIGP!$A:$AC,2,FALSE),"")</f>
        <v>Museu Bi Moreira – Universidade Federal de Lavras (UFLA)</v>
      </c>
      <c r="E224" s="30" t="str">
        <f>IF($C224&gt;0,VLOOKUP($C224,CNIGP!$A:$AC,3,FALSE),"")</f>
        <v>MG</v>
      </c>
      <c r="F224" s="30" t="str">
        <f t="shared" si="4"/>
        <v>Sim</v>
      </c>
      <c r="G224" s="30">
        <f>IF($C224&gt;0,VLOOKUP($C224,CNIGP!$A:$AC,9,FALSE),"")</f>
        <v>0</v>
      </c>
      <c r="H224" s="30" t="str">
        <f>IF($C224&gt;0,VLOOKUP($C224,CNIGP!$A:$AC,25,FALSE),"")</f>
        <v>Pública</v>
      </c>
      <c r="I224" s="35" t="s">
        <v>806</v>
      </c>
      <c r="J224" s="24"/>
      <c r="K224" s="24" t="s">
        <v>31</v>
      </c>
      <c r="L224" s="24"/>
      <c r="M224" s="24" t="s">
        <v>714</v>
      </c>
      <c r="N224" s="28">
        <v>44001</v>
      </c>
      <c r="O224" s="28"/>
      <c r="P224" s="28"/>
      <c r="Q224" s="28">
        <v>44021</v>
      </c>
      <c r="R224" s="28"/>
      <c r="S224" s="28"/>
      <c r="T224" s="28">
        <v>44022</v>
      </c>
      <c r="U224" s="24">
        <v>2051933</v>
      </c>
      <c r="V224" s="24">
        <v>2053016</v>
      </c>
      <c r="W224" s="30" t="str">
        <f t="shared" si="5"/>
        <v>Despachado CNA</v>
      </c>
      <c r="X224" s="25" t="s">
        <v>424</v>
      </c>
      <c r="Y224" s="24"/>
      <c r="Z224" s="36">
        <v>44082</v>
      </c>
      <c r="AA224" s="30" t="str">
        <f ca="1">IF(X224=Apoio!$F$2,Apoio!$F$2,IF(X224=Apoio!$F$3,Apoio!$F$3,IF(X224=Apoio!$F$4,Apoio!$F$4,IF(Z224="","",IF(X224="","",IF(Z224-TODAY()&gt;0,Z224-TODAY(),"Venceu"))))))</f>
        <v>Venceu</v>
      </c>
      <c r="AB224" s="59" t="s">
        <v>807</v>
      </c>
    </row>
    <row r="225" spans="1:28" ht="36" hidden="1" customHeight="1">
      <c r="A225" s="23">
        <v>225</v>
      </c>
      <c r="B225" s="24" t="s">
        <v>365</v>
      </c>
      <c r="C225" s="25">
        <v>76</v>
      </c>
      <c r="D225" s="40" t="str">
        <f>IF($C225&gt;0,VLOOKUP($C225,CNIGP!$A:$AC,2,FALSE),"")</f>
        <v>Laboratório de Arqueologia do Departamento de Antropologia e Arqueologia da Faculdade de Filosofia e Ciências Humanas (Fafich) – Universidade Federal de Minas Gerais (UFMG)</v>
      </c>
      <c r="E225" s="30" t="str">
        <f>IF($C225&gt;0,VLOOKUP($C225,CNIGP!$A:$AC,3,FALSE),"")</f>
        <v>MG</v>
      </c>
      <c r="F225" s="30" t="str">
        <f t="shared" si="4"/>
        <v>Sim</v>
      </c>
      <c r="G225" s="30" t="str">
        <f>IF($C225&gt;0,VLOOKUP($C225,CNIGP!$A:$AC,9,FALSE),"")</f>
        <v>cgradant@fafich.ufmg.br/colgrad.ufmg.br/antropologia</v>
      </c>
      <c r="H225" s="30" t="str">
        <f>IF($C225&gt;0,VLOOKUP($C225,CNIGP!$A:$AC,25,FALSE),"")</f>
        <v>Pública</v>
      </c>
      <c r="I225" s="35" t="s">
        <v>808</v>
      </c>
      <c r="J225" s="24"/>
      <c r="K225" s="24" t="s">
        <v>31</v>
      </c>
      <c r="L225" s="24"/>
      <c r="M225" s="24" t="s">
        <v>714</v>
      </c>
      <c r="N225" s="28">
        <v>44001</v>
      </c>
      <c r="O225" s="28"/>
      <c r="P225" s="28"/>
      <c r="Q225" s="28">
        <v>44022</v>
      </c>
      <c r="R225" s="28"/>
      <c r="S225" s="28"/>
      <c r="T225" s="28">
        <v>44108</v>
      </c>
      <c r="U225" s="24">
        <v>2051976</v>
      </c>
      <c r="V225" s="24">
        <v>2055625</v>
      </c>
      <c r="W225" s="30" t="str">
        <f t="shared" si="5"/>
        <v>Despachado CNA</v>
      </c>
      <c r="X225" s="25" t="s">
        <v>424</v>
      </c>
      <c r="Y225" s="24"/>
      <c r="Z225" s="36">
        <f>T225+60</f>
        <v>44168</v>
      </c>
      <c r="AA225" s="30" t="str">
        <f ca="1">IF(X225=Apoio!$F$2,Apoio!$F$2,IF(X225=Apoio!$F$3,Apoio!$F$3,IF(X225=Apoio!$F$4,Apoio!$F$4,IF(Z225="","",IF(X225="","",IF(Z225-TODAY()&gt;0,Z225-TODAY(),"Venceu"))))))</f>
        <v>Venceu</v>
      </c>
      <c r="AB225" s="59" t="s">
        <v>809</v>
      </c>
    </row>
    <row r="226" spans="1:28" ht="36" hidden="1" customHeight="1">
      <c r="A226" s="23">
        <v>226</v>
      </c>
      <c r="B226" s="24" t="s">
        <v>369</v>
      </c>
      <c r="C226" s="25">
        <v>284</v>
      </c>
      <c r="D226" s="40" t="str">
        <f>IF($C226&gt;0,VLOOKUP($C226,CNIGP!$A:$AC,2,FALSE),"")</f>
        <v>Museu Histórico, Arqueológico, Cultural e Ambiental do Município de Conceição dos Ouros – Prefeitura Municipal de Conceição dos Ouros</v>
      </c>
      <c r="E226" s="30" t="str">
        <f>IF($C226&gt;0,VLOOKUP($C226,CNIGP!$A:$AC,3,FALSE),"")</f>
        <v>MG</v>
      </c>
      <c r="F226" s="30" t="str">
        <f t="shared" si="4"/>
        <v>Sim</v>
      </c>
      <c r="G226" s="30" t="str">
        <f>IF($C226&gt;0,VLOOKUP($C226,CNIGP!$A:$AC,9,FALSE),"")</f>
        <v>cultura@conceicaodosouros.mg.gov.br</v>
      </c>
      <c r="H226" s="30" t="str">
        <f>IF($C226&gt;0,VLOOKUP($C226,CNIGP!$A:$AC,25,FALSE),"")</f>
        <v>Pública</v>
      </c>
      <c r="I226" s="35" t="s">
        <v>810</v>
      </c>
      <c r="J226" s="24"/>
      <c r="K226" s="24" t="s">
        <v>31</v>
      </c>
      <c r="L226" s="24"/>
      <c r="M226" s="24" t="s">
        <v>714</v>
      </c>
      <c r="N226" s="28">
        <v>44001</v>
      </c>
      <c r="O226" s="28"/>
      <c r="P226" s="28"/>
      <c r="Q226" s="28">
        <v>44022</v>
      </c>
      <c r="R226" s="28"/>
      <c r="S226" s="28"/>
      <c r="T226" s="28">
        <v>44108</v>
      </c>
      <c r="U226" s="24">
        <v>2053764</v>
      </c>
      <c r="V226" s="24">
        <v>2055716</v>
      </c>
      <c r="W226" s="30" t="str">
        <f t="shared" si="5"/>
        <v>Despachado CNA</v>
      </c>
      <c r="X226" s="25" t="s">
        <v>424</v>
      </c>
      <c r="Y226" s="24"/>
      <c r="Z226" s="36">
        <f>T226+60</f>
        <v>44168</v>
      </c>
      <c r="AA226" s="30" t="str">
        <f ca="1">IF(X226=Apoio!$F$2,Apoio!$F$2,IF(X226=Apoio!$F$3,Apoio!$F$3,IF(X226=Apoio!$F$4,Apoio!$F$4,IF(Z226="","",IF(X226="","",IF(Z226-TODAY()&gt;0,Z226-TODAY(),"Venceu"))))))</f>
        <v>Venceu</v>
      </c>
      <c r="AB226" s="59" t="s">
        <v>811</v>
      </c>
    </row>
    <row r="227" spans="1:28" ht="36" hidden="1" customHeight="1">
      <c r="A227" s="23">
        <v>227</v>
      </c>
      <c r="B227" s="24" t="s">
        <v>376</v>
      </c>
      <c r="C227" s="25">
        <v>57</v>
      </c>
      <c r="D227" s="40" t="str">
        <f>IF($C227&gt;0,VLOOKUP($C227,CNIGP!$A:$AC,2,FALSE),"")</f>
        <v>Museu Histórico de Jataí "Francisco Honório de Campos" – Prefeitura de Jataí</v>
      </c>
      <c r="E227" s="30" t="str">
        <f>IF($C227&gt;0,VLOOKUP($C227,CNIGP!$A:$AC,3,FALSE),"")</f>
        <v>GO</v>
      </c>
      <c r="F227" s="30" t="str">
        <f t="shared" si="4"/>
        <v>Sim</v>
      </c>
      <c r="G227" s="30" t="str">
        <f>IF($C227&gt;0,VLOOKUP($C227,CNIGP!$A:$AC,9,FALSE),"")</f>
        <v>museuhistoricojatai@gmail.com</v>
      </c>
      <c r="H227" s="30" t="str">
        <f>IF($C227&gt;0,VLOOKUP($C227,CNIGP!$A:$AC,25,FALSE),"")</f>
        <v>Pública</v>
      </c>
      <c r="I227" s="35" t="s">
        <v>812</v>
      </c>
      <c r="J227" s="24"/>
      <c r="K227" s="24" t="s">
        <v>31</v>
      </c>
      <c r="L227" s="24"/>
      <c r="M227" s="24" t="s">
        <v>714</v>
      </c>
      <c r="N227" s="28">
        <v>44001</v>
      </c>
      <c r="O227" s="28"/>
      <c r="P227" s="28"/>
      <c r="Q227" s="28">
        <v>44022</v>
      </c>
      <c r="R227" s="28"/>
      <c r="S227" s="28"/>
      <c r="T227" s="28">
        <v>44108</v>
      </c>
      <c r="U227" s="24">
        <v>2054165</v>
      </c>
      <c r="V227" s="24">
        <v>2054830</v>
      </c>
      <c r="W227" s="30" t="str">
        <f t="shared" si="5"/>
        <v>Despachado CNA</v>
      </c>
      <c r="X227" s="25" t="s">
        <v>387</v>
      </c>
      <c r="Y227" s="24"/>
      <c r="Z227" s="36">
        <f>T227+60</f>
        <v>44168</v>
      </c>
      <c r="AA227" s="30" t="str">
        <f ca="1">IF(X227=Apoio!$F$2,Apoio!$F$2,IF(X227=Apoio!$F$3,Apoio!$F$3,IF(X227=Apoio!$F$4,Apoio!$F$4,IF(Z227="","",IF(X227="","",IF(Z227-TODAY()&gt;0,Z227-TODAY(),"Venceu"))))))</f>
        <v>Atualizado</v>
      </c>
      <c r="AB227" s="59" t="s">
        <v>813</v>
      </c>
    </row>
    <row r="228" spans="1:28" ht="36" hidden="1" customHeight="1">
      <c r="A228" s="23">
        <v>228</v>
      </c>
      <c r="B228" s="24" t="s">
        <v>383</v>
      </c>
      <c r="C228" s="25"/>
      <c r="D228" s="40" t="str">
        <f>IF($C228&gt;0,VLOOKUP($C228,CNIGP!$A:$AC,2,FALSE),"")</f>
        <v/>
      </c>
      <c r="E228" s="30" t="str">
        <f>IF($C228&gt;0,VLOOKUP($C228,CNIGP!$A:$AC,3,FALSE),"")</f>
        <v/>
      </c>
      <c r="F228" s="30" t="str">
        <f t="shared" si="4"/>
        <v>Não</v>
      </c>
      <c r="G228" s="30" t="str">
        <f>IF($C228&gt;0,VLOOKUP($C228,CNIGP!$A:$AC,9,FALSE),"")</f>
        <v/>
      </c>
      <c r="H228" s="30" t="str">
        <f>IF($C228&gt;0,VLOOKUP($C228,CNIGP!$A:$AC,25,FALSE),"")</f>
        <v/>
      </c>
      <c r="I228" s="35" t="s">
        <v>814</v>
      </c>
      <c r="J228" s="24"/>
      <c r="K228" s="24" t="s">
        <v>31</v>
      </c>
      <c r="L228" s="24"/>
      <c r="M228" s="24" t="s">
        <v>714</v>
      </c>
      <c r="N228" s="28">
        <v>44001</v>
      </c>
      <c r="O228" s="28"/>
      <c r="P228" s="28"/>
      <c r="Q228" s="28">
        <v>44026</v>
      </c>
      <c r="R228" s="28"/>
      <c r="S228" s="28"/>
      <c r="T228" s="28">
        <v>44108</v>
      </c>
      <c r="U228" s="24">
        <v>2059971</v>
      </c>
      <c r="V228" s="24">
        <v>2063006</v>
      </c>
      <c r="W228" s="30" t="str">
        <f t="shared" si="5"/>
        <v>Despachado CNA</v>
      </c>
      <c r="X228" s="25" t="s">
        <v>387</v>
      </c>
      <c r="Y228" s="24"/>
      <c r="Z228" s="36">
        <f>T228+60</f>
        <v>44168</v>
      </c>
      <c r="AA228" s="30" t="str">
        <f ca="1">IF(X228=Apoio!$F$2,Apoio!$F$2,IF(X228=Apoio!$F$3,Apoio!$F$3,IF(X228=Apoio!$F$4,Apoio!$F$4,IF(Z228="","",IF(X228="","",IF(Z228-TODAY()&gt;0,Z228-TODAY(),"Venceu"))))))</f>
        <v>Atualizado</v>
      </c>
      <c r="AB228" s="59" t="s">
        <v>815</v>
      </c>
    </row>
    <row r="229" spans="1:28" ht="36" customHeight="1">
      <c r="A229" s="23">
        <v>229</v>
      </c>
      <c r="B229" s="24" t="s">
        <v>29</v>
      </c>
      <c r="C229" s="25">
        <v>155</v>
      </c>
      <c r="D229" s="40" t="str">
        <f>IF($C229&gt;0,VLOOKUP($C229,CNIGP!$A:$AC,2,FALSE),"")</f>
        <v xml:space="preserve">Instituto de Pesquisa Histórica e Arqueológica do Rio de Janeiro (Ipharj) – </v>
      </c>
      <c r="E229" s="30" t="str">
        <f>IF($C229&gt;0,VLOOKUP($C229,CNIGP!$A:$AC,3,FALSE),"")</f>
        <v>RJ</v>
      </c>
      <c r="F229" s="30" t="str">
        <f t="shared" si="4"/>
        <v>Sim</v>
      </c>
      <c r="G229" s="30">
        <f>IF($C229&gt;0,VLOOKUP($C229,CNIGP!$A:$AC,9,FALSE),"")</f>
        <v>0</v>
      </c>
      <c r="H229" s="30" t="str">
        <f>IF($C229&gt;0,VLOOKUP($C229,CNIGP!$A:$AC,25,FALSE),"")</f>
        <v>Privada</v>
      </c>
      <c r="I229" s="35" t="s">
        <v>816</v>
      </c>
      <c r="J229" s="24"/>
      <c r="K229" s="24" t="s">
        <v>31</v>
      </c>
      <c r="L229" s="24"/>
      <c r="M229" s="24" t="s">
        <v>714</v>
      </c>
      <c r="N229" s="28">
        <v>44001</v>
      </c>
      <c r="O229" s="28"/>
      <c r="P229" s="28"/>
      <c r="Q229" s="28">
        <v>44019</v>
      </c>
      <c r="R229" s="28"/>
      <c r="S229" s="28"/>
      <c r="T229" s="28"/>
      <c r="U229" s="24">
        <v>2046209</v>
      </c>
      <c r="V229" s="24"/>
      <c r="W229" s="30" t="str">
        <f t="shared" si="5"/>
        <v>Término da análise</v>
      </c>
      <c r="X229" s="25" t="s">
        <v>424</v>
      </c>
      <c r="Y229" s="24"/>
      <c r="Z229" s="36"/>
      <c r="AA229" s="30" t="str">
        <f ca="1">IF(X229=Apoio!$F$2,Apoio!$F$2,IF(X229=Apoio!$F$3,Apoio!$F$3,IF(X229=Apoio!$F$4,Apoio!$F$4,IF(Z229="","",IF(X229="","",IF(Z229-TODAY()&gt;0,Z229-TODAY(),"Venceu"))))))</f>
        <v/>
      </c>
      <c r="AB229" s="59" t="s">
        <v>817</v>
      </c>
    </row>
    <row r="230" spans="1:28" ht="36" hidden="1" customHeight="1">
      <c r="A230" s="23">
        <v>230</v>
      </c>
      <c r="B230" s="24" t="s">
        <v>268</v>
      </c>
      <c r="C230" s="25">
        <v>163</v>
      </c>
      <c r="D230" s="40" t="str">
        <f>IF($C230&gt;0,VLOOKUP($C230,CNIGP!$A:$AC,2,FALSE),"")</f>
        <v>Museu Câmara Cascudo – Universidade Federal do Rio Grande do Norte (UFRN)</v>
      </c>
      <c r="E230" s="30" t="str">
        <f>IF($C230&gt;0,VLOOKUP($C230,CNIGP!$A:$AC,3,FALSE),"")</f>
        <v>RN</v>
      </c>
      <c r="F230" s="30" t="str">
        <f t="shared" si="4"/>
        <v>Sim</v>
      </c>
      <c r="G230" s="30" t="str">
        <f>IF($C230&gt;0,VLOOKUP($C230,CNIGP!$A:$AC,9,FALSE),"")</f>
        <v>museucc@mcc.ufrn.br;
everardo.ramos@ufrn.br;
abrahao.silva@ufrn.br</v>
      </c>
      <c r="H230" s="30" t="str">
        <f>IF($C230&gt;0,VLOOKUP($C230,CNIGP!$A:$AC,25,FALSE),"")</f>
        <v>Pública</v>
      </c>
      <c r="I230" s="35" t="s">
        <v>818</v>
      </c>
      <c r="J230" s="24"/>
      <c r="K230" s="24" t="s">
        <v>31</v>
      </c>
      <c r="L230" s="24"/>
      <c r="M230" s="24" t="s">
        <v>714</v>
      </c>
      <c r="N230" s="28">
        <v>44001</v>
      </c>
      <c r="O230" s="28"/>
      <c r="P230" s="28"/>
      <c r="Q230" s="28">
        <v>44022</v>
      </c>
      <c r="R230" s="28"/>
      <c r="S230" s="28"/>
      <c r="T230" s="28">
        <v>44108</v>
      </c>
      <c r="U230" s="24">
        <v>2054206</v>
      </c>
      <c r="V230" s="24">
        <v>2054659</v>
      </c>
      <c r="W230" s="30" t="str">
        <f t="shared" si="5"/>
        <v>Despachado CNA</v>
      </c>
      <c r="X230" s="25" t="s">
        <v>424</v>
      </c>
      <c r="Y230" s="24"/>
      <c r="Z230" s="36">
        <f>T230+60</f>
        <v>44168</v>
      </c>
      <c r="AA230" s="30" t="str">
        <f ca="1">IF(X230=Apoio!$F$2,Apoio!$F$2,IF(X230=Apoio!$F$3,Apoio!$F$3,IF(X230=Apoio!$F$4,Apoio!$F$4,IF(Z230="","",IF(X230="","",IF(Z230-TODAY()&gt;0,Z230-TODAY(),"Venceu"))))))</f>
        <v>Venceu</v>
      </c>
      <c r="AB230" s="59" t="s">
        <v>819</v>
      </c>
    </row>
    <row r="231" spans="1:28" ht="36" hidden="1" customHeight="1">
      <c r="A231" s="23">
        <v>231</v>
      </c>
      <c r="B231" s="24" t="s">
        <v>467</v>
      </c>
      <c r="C231" s="25">
        <v>52</v>
      </c>
      <c r="D231" s="40" t="str">
        <f>IF($C231&gt;0,VLOOKUP($C231,CNIGP!$A:$AC,2,FALSE),"")</f>
        <v>Museu Municipal da História de São Mateus – Prefeitura Municipal de São Mateus</v>
      </c>
      <c r="E231" s="30" t="str">
        <f>IF($C231&gt;0,VLOOKUP($C231,CNIGP!$A:$AC,3,FALSE),"")</f>
        <v>ES</v>
      </c>
      <c r="F231" s="30" t="str">
        <f t="shared" si="4"/>
        <v>Sim</v>
      </c>
      <c r="G231" s="30" t="str">
        <f>IF($C231&gt;0,VLOOKUP($C231,CNIGP!$A:$AC,9,FALSE),"")</f>
        <v>museucultura@saomateus.es.gov.br; cultura@saomateus.es.gov.br;maria2008helena@hotmail.com</v>
      </c>
      <c r="H231" s="30" t="str">
        <f>IF($C231&gt;0,VLOOKUP($C231,CNIGP!$A:$AC,25,FALSE),"")</f>
        <v>Pública</v>
      </c>
      <c r="I231" s="35" t="s">
        <v>820</v>
      </c>
      <c r="J231" s="24"/>
      <c r="K231" s="24" t="s">
        <v>31</v>
      </c>
      <c r="L231" s="24"/>
      <c r="M231" s="24" t="s">
        <v>714</v>
      </c>
      <c r="N231" s="28">
        <v>44001</v>
      </c>
      <c r="O231" s="28"/>
      <c r="P231" s="28"/>
      <c r="Q231" s="28">
        <v>44022</v>
      </c>
      <c r="R231" s="28"/>
      <c r="S231" s="28"/>
      <c r="T231" s="28">
        <v>44108</v>
      </c>
      <c r="U231" s="24">
        <v>2054241</v>
      </c>
      <c r="V231" s="24">
        <v>2055557</v>
      </c>
      <c r="W231" s="30" t="str">
        <f t="shared" si="5"/>
        <v>Despachado CNA</v>
      </c>
      <c r="X231" s="25" t="s">
        <v>38</v>
      </c>
      <c r="Y231" s="24"/>
      <c r="Z231" s="36"/>
      <c r="AA231" s="30" t="str">
        <f ca="1">IF(X231=Apoio!$F$2,Apoio!$F$2,IF(X231=Apoio!$F$3,Apoio!$F$3,IF(X231=Apoio!$F$4,Apoio!$F$4,IF(Z231="","",IF(X231="","",IF(Z231-TODAY()&gt;0,Z231-TODAY(),"Venceu"))))))</f>
        <v>Resolvido</v>
      </c>
      <c r="AB231" s="59" t="s">
        <v>821</v>
      </c>
    </row>
    <row r="232" spans="1:28" ht="36" hidden="1" customHeight="1">
      <c r="A232" s="23">
        <v>232</v>
      </c>
      <c r="B232" s="24" t="s">
        <v>274</v>
      </c>
      <c r="C232" s="25">
        <v>50</v>
      </c>
      <c r="D232" s="40" t="str">
        <f>IF($C232&gt;0,VLOOKUP($C232,CNIGP!$A:$AC,2,FALSE),"")</f>
        <v>Instituto de Pesquisa e Desenvolvimento Socioambiental – ECOS – CTA - Meio Ambiente</v>
      </c>
      <c r="E232" s="30" t="str">
        <f>IF($C232&gt;0,VLOOKUP($C232,CNIGP!$A:$AC,3,FALSE),"")</f>
        <v>ES</v>
      </c>
      <c r="F232" s="30" t="str">
        <f t="shared" si="4"/>
        <v>Sim</v>
      </c>
      <c r="G232" s="30">
        <f>IF($C232&gt;0,VLOOKUP($C232,CNIGP!$A:$AC,9,FALSE),"")</f>
        <v>0</v>
      </c>
      <c r="H232" s="30" t="str">
        <f>IF($C232&gt;0,VLOOKUP($C232,CNIGP!$A:$AC,25,FALSE),"")</f>
        <v>Outros</v>
      </c>
      <c r="I232" s="35" t="s">
        <v>822</v>
      </c>
      <c r="J232" s="24"/>
      <c r="K232" s="24" t="s">
        <v>31</v>
      </c>
      <c r="L232" s="24"/>
      <c r="M232" s="24" t="s">
        <v>714</v>
      </c>
      <c r="N232" s="28">
        <v>44001</v>
      </c>
      <c r="O232" s="28"/>
      <c r="P232" s="28"/>
      <c r="Q232" s="28">
        <v>44022</v>
      </c>
      <c r="R232" s="28"/>
      <c r="S232" s="28"/>
      <c r="T232" s="28">
        <v>44108</v>
      </c>
      <c r="U232" s="24">
        <v>2054770</v>
      </c>
      <c r="V232" s="24">
        <v>2057336</v>
      </c>
      <c r="W232" s="30" t="str">
        <f t="shared" si="5"/>
        <v>Despachado CNA</v>
      </c>
      <c r="X232" s="25" t="s">
        <v>424</v>
      </c>
      <c r="Y232" s="24"/>
      <c r="Z232" s="36">
        <f t="shared" ref="Z232:Z237" si="6">T232+60</f>
        <v>44168</v>
      </c>
      <c r="AA232" s="30" t="str">
        <f ca="1">IF(X232=Apoio!$F$2,Apoio!$F$2,IF(X232=Apoio!$F$3,Apoio!$F$3,IF(X232=Apoio!$F$4,Apoio!$F$4,IF(Z232="","",IF(X232="","",IF(Z232-TODAY()&gt;0,Z232-TODAY(),"Venceu"))))))</f>
        <v>Venceu</v>
      </c>
      <c r="AB232" s="59" t="s">
        <v>823</v>
      </c>
    </row>
    <row r="233" spans="1:28" ht="36" hidden="1" customHeight="1">
      <c r="A233" s="23">
        <v>233</v>
      </c>
      <c r="B233" s="24" t="s">
        <v>373</v>
      </c>
      <c r="C233" s="25"/>
      <c r="D233" s="40" t="str">
        <f>IF($C233&gt;0,VLOOKUP($C233,CNIGP!$A:$AC,2,FALSE),"")</f>
        <v/>
      </c>
      <c r="E233" s="30" t="str">
        <f>IF($C233&gt;0,VLOOKUP($C233,CNIGP!$A:$AC,3,FALSE),"")</f>
        <v/>
      </c>
      <c r="F233" s="30" t="str">
        <f t="shared" si="4"/>
        <v>Não</v>
      </c>
      <c r="G233" s="30" t="str">
        <f>IF($C233&gt;0,VLOOKUP($C233,CNIGP!$A:$AC,9,FALSE),"")</f>
        <v/>
      </c>
      <c r="H233" s="30" t="str">
        <f>IF($C233&gt;0,VLOOKUP($C233,CNIGP!$A:$AC,25,FALSE),"")</f>
        <v/>
      </c>
      <c r="I233" s="35" t="s">
        <v>824</v>
      </c>
      <c r="J233" s="24"/>
      <c r="K233" s="24" t="s">
        <v>31</v>
      </c>
      <c r="L233" s="24"/>
      <c r="M233" s="24" t="s">
        <v>714</v>
      </c>
      <c r="N233" s="28">
        <v>44001</v>
      </c>
      <c r="O233" s="28"/>
      <c r="P233" s="28"/>
      <c r="Q233" s="28">
        <v>44026</v>
      </c>
      <c r="R233" s="28"/>
      <c r="S233" s="28"/>
      <c r="T233" s="28">
        <v>44108</v>
      </c>
      <c r="U233" s="24">
        <v>2060014</v>
      </c>
      <c r="V233" s="24">
        <v>2063194</v>
      </c>
      <c r="W233" s="30" t="str">
        <f t="shared" si="5"/>
        <v>Despachado CNA</v>
      </c>
      <c r="X233" s="25" t="s">
        <v>424</v>
      </c>
      <c r="Y233" s="24"/>
      <c r="Z233" s="36">
        <f t="shared" si="6"/>
        <v>44168</v>
      </c>
      <c r="AA233" s="30" t="str">
        <f ca="1">IF(X233=Apoio!$F$2,Apoio!$F$2,IF(X233=Apoio!$F$3,Apoio!$F$3,IF(X233=Apoio!$F$4,Apoio!$F$4,IF(Z233="","",IF(X233="","",IF(Z233-TODAY()&gt;0,Z233-TODAY(),"Venceu"))))))</f>
        <v>Venceu</v>
      </c>
      <c r="AB233" s="59" t="s">
        <v>825</v>
      </c>
    </row>
    <row r="234" spans="1:28" ht="36" hidden="1" customHeight="1">
      <c r="A234" s="23">
        <v>234</v>
      </c>
      <c r="B234" s="24" t="s">
        <v>569</v>
      </c>
      <c r="C234" s="25">
        <v>37</v>
      </c>
      <c r="D234" s="40" t="str">
        <f>IF($C234&gt;0,VLOOKUP($C234,CNIGP!$A:$AC,2,FALSE),"")</f>
        <v>Instituto de Arqueologia e Patrimônio Cultural do Ceará – Instituto Tembetá</v>
      </c>
      <c r="E234" s="30" t="str">
        <f>IF($C234&gt;0,VLOOKUP($C234,CNIGP!$A:$AC,3,FALSE),"")</f>
        <v>CE</v>
      </c>
      <c r="F234" s="30" t="str">
        <f t="shared" si="4"/>
        <v>Sim</v>
      </c>
      <c r="G234" s="30" t="str">
        <f>IF($C234&gt;0,VLOOKUP($C234,CNIGP!$A:$AC,9,FALSE),"")</f>
        <v>contato@tembeta.com.br</v>
      </c>
      <c r="H234" s="30" t="str">
        <f>IF($C234&gt;0,VLOOKUP($C234,CNIGP!$A:$AC,25,FALSE),"")</f>
        <v>Privada</v>
      </c>
      <c r="I234" s="35" t="s">
        <v>826</v>
      </c>
      <c r="J234" s="24"/>
      <c r="K234" s="24" t="s">
        <v>31</v>
      </c>
      <c r="L234" s="24"/>
      <c r="M234" s="24" t="s">
        <v>714</v>
      </c>
      <c r="N234" s="28">
        <v>44001</v>
      </c>
      <c r="O234" s="28"/>
      <c r="P234" s="28"/>
      <c r="Q234" s="28">
        <v>44022</v>
      </c>
      <c r="R234" s="28"/>
      <c r="S234" s="28"/>
      <c r="T234" s="28">
        <v>44108</v>
      </c>
      <c r="U234" s="24">
        <v>2054285</v>
      </c>
      <c r="V234" s="24">
        <v>2054699</v>
      </c>
      <c r="W234" s="30" t="str">
        <f t="shared" si="5"/>
        <v>Despachado CNA</v>
      </c>
      <c r="X234" s="25" t="s">
        <v>424</v>
      </c>
      <c r="Y234" s="24"/>
      <c r="Z234" s="36">
        <f t="shared" si="6"/>
        <v>44168</v>
      </c>
      <c r="AA234" s="30" t="str">
        <f ca="1">IF(X234=Apoio!$F$2,Apoio!$F$2,IF(X234=Apoio!$F$3,Apoio!$F$3,IF(X234=Apoio!$F$4,Apoio!$F$4,IF(Z234="","",IF(X234="","",IF(Z234-TODAY()&gt;0,Z234-TODAY(),"Venceu"))))))</f>
        <v>Venceu</v>
      </c>
      <c r="AB234" s="59" t="s">
        <v>827</v>
      </c>
    </row>
    <row r="235" spans="1:28" ht="36" hidden="1" customHeight="1">
      <c r="A235" s="23">
        <v>235</v>
      </c>
      <c r="B235" s="24" t="s">
        <v>573</v>
      </c>
      <c r="C235" s="25">
        <v>43</v>
      </c>
      <c r="D235" s="40" t="str">
        <f>IF($C235&gt;0,VLOOKUP($C235,CNIGP!$A:$AC,2,FALSE),"")</f>
        <v>Universidade Estadual do Ceará – Universidade Estadual do Ceará (UECE)</v>
      </c>
      <c r="E235" s="30" t="str">
        <f>IF($C235&gt;0,VLOOKUP($C235,CNIGP!$A:$AC,3,FALSE),"")</f>
        <v>CE</v>
      </c>
      <c r="F235" s="30" t="str">
        <f t="shared" si="4"/>
        <v>Sim</v>
      </c>
      <c r="G235" s="30" t="str">
        <f>IF($C235&gt;0,VLOOKUP($C235,CNIGP!$A:$AC,9,FALSE),"")</f>
        <v xml:space="preserve">assecom@uece.br; edmar.pereira@uece.br </v>
      </c>
      <c r="H235" s="30" t="str">
        <f>IF($C235&gt;0,VLOOKUP($C235,CNIGP!$A:$AC,25,FALSE),"")</f>
        <v>Pública</v>
      </c>
      <c r="I235" s="35" t="s">
        <v>828</v>
      </c>
      <c r="J235" s="24"/>
      <c r="K235" s="24" t="s">
        <v>31</v>
      </c>
      <c r="L235" s="24"/>
      <c r="M235" s="24" t="s">
        <v>714</v>
      </c>
      <c r="N235" s="28">
        <v>44001</v>
      </c>
      <c r="O235" s="28"/>
      <c r="P235" s="28"/>
      <c r="Q235" s="28">
        <v>44022</v>
      </c>
      <c r="R235" s="28"/>
      <c r="S235" s="28"/>
      <c r="T235" s="28">
        <v>44108</v>
      </c>
      <c r="U235" s="24">
        <v>2054321</v>
      </c>
      <c r="V235" s="24">
        <v>2057951</v>
      </c>
      <c r="W235" s="30" t="str">
        <f t="shared" si="5"/>
        <v>Despachado CNA</v>
      </c>
      <c r="X235" s="25" t="s">
        <v>424</v>
      </c>
      <c r="Y235" s="24"/>
      <c r="Z235" s="36">
        <f t="shared" si="6"/>
        <v>44168</v>
      </c>
      <c r="AA235" s="30" t="str">
        <f ca="1">IF(X235=Apoio!$F$2,Apoio!$F$2,IF(X235=Apoio!$F$3,Apoio!$F$3,IF(X235=Apoio!$F$4,Apoio!$F$4,IF(Z235="","",IF(X235="","",IF(Z235-TODAY()&gt;0,Z235-TODAY(),"Venceu"))))))</f>
        <v>Venceu</v>
      </c>
      <c r="AB235" s="59" t="s">
        <v>829</v>
      </c>
    </row>
    <row r="236" spans="1:28" ht="36" hidden="1" customHeight="1">
      <c r="A236" s="23">
        <v>236</v>
      </c>
      <c r="B236" s="24" t="s">
        <v>616</v>
      </c>
      <c r="C236" s="25">
        <v>1</v>
      </c>
      <c r="D236" s="40" t="str">
        <f>IF($C236&gt;0,VLOOKUP($C236,CNIGP!$A:$AC,2,FALSE),"")</f>
        <v xml:space="preserve">Laboratório do Centro de Arqueologia e Antropologia Indígena da Amazônia Ocidental - CAAINAM – Universidade Federal do Acre (UFAC) </v>
      </c>
      <c r="E236" s="30" t="str">
        <f>IF($C236&gt;0,VLOOKUP($C236,CNIGP!$A:$AC,3,FALSE),"")</f>
        <v>AC</v>
      </c>
      <c r="F236" s="30" t="str">
        <f t="shared" si="4"/>
        <v>Sim</v>
      </c>
      <c r="G236" s="30">
        <f>IF($C236&gt;0,VLOOKUP($C236,CNIGP!$A:$AC,9,FALSE),"")</f>
        <v>0</v>
      </c>
      <c r="H236" s="30" t="str">
        <f>IF($C236&gt;0,VLOOKUP($C236,CNIGP!$A:$AC,25,FALSE),"")</f>
        <v>Pública</v>
      </c>
      <c r="I236" s="35" t="s">
        <v>830</v>
      </c>
      <c r="J236" s="24"/>
      <c r="K236" s="24" t="s">
        <v>31</v>
      </c>
      <c r="L236" s="24"/>
      <c r="M236" s="24" t="s">
        <v>714</v>
      </c>
      <c r="N236" s="28">
        <v>44001</v>
      </c>
      <c r="O236" s="28"/>
      <c r="P236" s="28"/>
      <c r="Q236" s="28">
        <v>44022</v>
      </c>
      <c r="R236" s="28"/>
      <c r="S236" s="28"/>
      <c r="T236" s="28">
        <v>44108</v>
      </c>
      <c r="U236" s="24">
        <v>2054360</v>
      </c>
      <c r="V236" s="24">
        <v>2057679</v>
      </c>
      <c r="W236" s="30" t="str">
        <f t="shared" si="5"/>
        <v>Despachado CNA</v>
      </c>
      <c r="X236" s="25" t="s">
        <v>387</v>
      </c>
      <c r="Y236" s="24"/>
      <c r="Z236" s="36">
        <f t="shared" si="6"/>
        <v>44168</v>
      </c>
      <c r="AA236" s="30" t="str">
        <f ca="1">IF(X236=Apoio!$F$2,Apoio!$F$2,IF(X236=Apoio!$F$3,Apoio!$F$3,IF(X236=Apoio!$F$4,Apoio!$F$4,IF(Z236="","",IF(X236="","",IF(Z236-TODAY()&gt;0,Z236-TODAY(),"Venceu"))))))</f>
        <v>Atualizado</v>
      </c>
      <c r="AB236" s="59" t="s">
        <v>831</v>
      </c>
    </row>
    <row r="237" spans="1:28" ht="36" hidden="1" customHeight="1">
      <c r="A237" s="23">
        <v>237</v>
      </c>
      <c r="B237" s="24" t="s">
        <v>631</v>
      </c>
      <c r="C237" s="25">
        <v>153</v>
      </c>
      <c r="D237" s="40" t="str">
        <f>IF($C237&gt;0,VLOOKUP($C237,CNIGP!$A:$AC,2,FALSE),"")</f>
        <v xml:space="preserve">Fundação Casa de Rui Barbosa – Governo Federal </v>
      </c>
      <c r="E237" s="30" t="str">
        <f>IF($C237&gt;0,VLOOKUP($C237,CNIGP!$A:$AC,3,FALSE),"")</f>
        <v>RJ</v>
      </c>
      <c r="F237" s="30" t="str">
        <f t="shared" si="4"/>
        <v>Sim</v>
      </c>
      <c r="G237" s="30">
        <f>IF($C237&gt;0,VLOOKUP($C237,CNIGP!$A:$AC,9,FALSE),"")</f>
        <v>0</v>
      </c>
      <c r="H237" s="30" t="str">
        <f>IF($C237&gt;0,VLOOKUP($C237,CNIGP!$A:$AC,25,FALSE),"")</f>
        <v>Pública</v>
      </c>
      <c r="I237" s="35" t="s">
        <v>832</v>
      </c>
      <c r="J237" s="24"/>
      <c r="K237" s="24" t="s">
        <v>31</v>
      </c>
      <c r="L237" s="24"/>
      <c r="M237" s="24" t="s">
        <v>714</v>
      </c>
      <c r="N237" s="28">
        <v>44001</v>
      </c>
      <c r="O237" s="28"/>
      <c r="P237" s="28"/>
      <c r="Q237" s="28">
        <v>44026</v>
      </c>
      <c r="R237" s="28"/>
      <c r="S237" s="28"/>
      <c r="T237" s="28">
        <v>44108</v>
      </c>
      <c r="U237" s="24">
        <v>2060126</v>
      </c>
      <c r="V237" s="24">
        <v>2062915</v>
      </c>
      <c r="W237" s="30" t="str">
        <f t="shared" si="5"/>
        <v>Despachado CNA</v>
      </c>
      <c r="X237" s="25" t="s">
        <v>424</v>
      </c>
      <c r="Y237" s="24"/>
      <c r="Z237" s="36">
        <f t="shared" si="6"/>
        <v>44168</v>
      </c>
      <c r="AA237" s="30" t="str">
        <f ca="1">IF(X237=Apoio!$F$2,Apoio!$F$2,IF(X237=Apoio!$F$3,Apoio!$F$3,IF(X237=Apoio!$F$4,Apoio!$F$4,IF(Z237="","",IF(X237="","",IF(Z237-TODAY()&gt;0,Z237-TODAY(),"Venceu"))))))</f>
        <v>Venceu</v>
      </c>
      <c r="AB237" s="59" t="s">
        <v>833</v>
      </c>
    </row>
    <row r="238" spans="1:28" ht="36" hidden="1" customHeight="1">
      <c r="A238" s="23">
        <v>238</v>
      </c>
      <c r="B238" s="24" t="s">
        <v>296</v>
      </c>
      <c r="C238" s="25">
        <v>115</v>
      </c>
      <c r="D238" s="40" t="str">
        <f>IF($C238&gt;0,VLOOKUP($C238,CNIGP!$A:$AC,2,FALSE),"")</f>
        <v>Laboratório de Arqueologia e Paleontologia - LABAP – Universidade Estadual da Paraíba (UEPB)</v>
      </c>
      <c r="E238" s="30" t="str">
        <f>IF($C238&gt;0,VLOOKUP($C238,CNIGP!$A:$AC,3,FALSE),"")</f>
        <v>PB</v>
      </c>
      <c r="F238" s="30" t="str">
        <f t="shared" si="4"/>
        <v>Sim</v>
      </c>
      <c r="G238" s="30">
        <f>IF($C238&gt;0,VLOOKUP($C238,CNIGP!$A:$AC,9,FALSE),"")</f>
        <v>0</v>
      </c>
      <c r="H238" s="30" t="str">
        <f>IF($C238&gt;0,VLOOKUP($C238,CNIGP!$A:$AC,25,FALSE),"")</f>
        <v>Pública</v>
      </c>
      <c r="I238" s="35" t="s">
        <v>834</v>
      </c>
      <c r="J238" s="24"/>
      <c r="K238" s="24" t="s">
        <v>31</v>
      </c>
      <c r="L238" s="24"/>
      <c r="M238" s="24" t="s">
        <v>714</v>
      </c>
      <c r="N238" s="28">
        <v>44001</v>
      </c>
      <c r="O238" s="28"/>
      <c r="P238" s="28"/>
      <c r="Q238" s="28">
        <v>44011</v>
      </c>
      <c r="R238" s="28"/>
      <c r="S238" s="28"/>
      <c r="T238" s="28"/>
      <c r="U238" s="24"/>
      <c r="V238" s="24"/>
      <c r="W238" s="30" t="str">
        <f t="shared" si="5"/>
        <v>Término da análise</v>
      </c>
      <c r="X238" s="25" t="s">
        <v>424</v>
      </c>
      <c r="Y238" s="24"/>
      <c r="Z238" s="36">
        <v>44131</v>
      </c>
      <c r="AA238" s="30" t="str">
        <f ca="1">IF(X238=Apoio!$F$2,Apoio!$F$2,IF(X238=Apoio!$F$3,Apoio!$F$3,IF(X238=Apoio!$F$4,Apoio!$F$4,IF(Z238="","",IF(X238="","",IF(Z238-TODAY()&gt;0,Z238-TODAY(),"Venceu"))))))</f>
        <v>Venceu</v>
      </c>
      <c r="AB238" s="59" t="s">
        <v>835</v>
      </c>
    </row>
    <row r="239" spans="1:28" ht="36" hidden="1" customHeight="1">
      <c r="A239" s="23">
        <v>239</v>
      </c>
      <c r="B239" s="24" t="s">
        <v>317</v>
      </c>
      <c r="C239" s="25">
        <v>96</v>
      </c>
      <c r="D239" s="40" t="str">
        <f>IF($C239&gt;0,VLOOKUP($C239,CNIGP!$A:$AC,2,FALSE),"")</f>
        <v>Museu de História Natural de Alta Floresta – Universidade do Estado de Mato Grosso (UNEMAT)</v>
      </c>
      <c r="E239" s="30" t="str">
        <f>IF($C239&gt;0,VLOOKUP($C239,CNIGP!$A:$AC,3,FALSE),"")</f>
        <v>MT</v>
      </c>
      <c r="F239" s="30" t="str">
        <f t="shared" si="4"/>
        <v>Sim</v>
      </c>
      <c r="G239" s="30" t="str">
        <f>IF($C239&gt;0,VLOOKUP($C239,CNIGP!$A:$AC,9,FALSE),"")</f>
        <v>museudealtafloresta@gmail.com</v>
      </c>
      <c r="H239" s="30" t="str">
        <f>IF($C239&gt;0,VLOOKUP($C239,CNIGP!$A:$AC,25,FALSE),"")</f>
        <v>Pública</v>
      </c>
      <c r="I239" s="35" t="s">
        <v>836</v>
      </c>
      <c r="J239" s="24"/>
      <c r="K239" s="24" t="s">
        <v>31</v>
      </c>
      <c r="L239" s="24"/>
      <c r="M239" s="24" t="s">
        <v>714</v>
      </c>
      <c r="N239" s="28">
        <v>44001</v>
      </c>
      <c r="O239" s="28"/>
      <c r="P239" s="28"/>
      <c r="Q239" s="28"/>
      <c r="R239" s="28"/>
      <c r="S239" s="28">
        <v>44001</v>
      </c>
      <c r="T239" s="28"/>
      <c r="U239" s="24">
        <v>1755488</v>
      </c>
      <c r="V239" s="24">
        <v>1756126</v>
      </c>
      <c r="W239" s="30" t="str">
        <f t="shared" si="5"/>
        <v>Despachado COSOL</v>
      </c>
      <c r="X239" s="25" t="s">
        <v>387</v>
      </c>
      <c r="Y239" s="24"/>
      <c r="Z239" s="36">
        <v>44256</v>
      </c>
      <c r="AA239" s="30" t="str">
        <f ca="1">IF(X239=Apoio!$F$2,Apoio!$F$2,IF(X239=Apoio!$F$3,Apoio!$F$3,IF(X239=Apoio!$F$4,Apoio!$F$4,IF(Z239="","",IF(X239="","",IF(Z239-TODAY()&gt;0,Z239-TODAY(),"Venceu"))))))</f>
        <v>Atualizado</v>
      </c>
      <c r="AB239" s="59" t="s">
        <v>837</v>
      </c>
    </row>
    <row r="240" spans="1:28" ht="36" hidden="1" customHeight="1">
      <c r="A240" s="23">
        <v>240</v>
      </c>
      <c r="B240" s="24" t="s">
        <v>323</v>
      </c>
      <c r="C240" s="25">
        <v>103</v>
      </c>
      <c r="D240" s="40" t="str">
        <f>IF($C240&gt;0,VLOOKUP($C240,CNIGP!$A:$AC,2,FALSE),"")</f>
        <v>Núcleo de Arqueologia,
Etnologia e Educação Patrimonial (NAEEP) - Fundação Casa da Cultura de Marabá (FCCM) – Prefeitura Municipal de Marabá</v>
      </c>
      <c r="E240" s="30" t="str">
        <f>IF($C240&gt;0,VLOOKUP($C240,CNIGP!$A:$AC,3,FALSE),"")</f>
        <v>PA</v>
      </c>
      <c r="F240" s="30" t="str">
        <f t="shared" si="4"/>
        <v>Sim</v>
      </c>
      <c r="G240" s="30" t="str">
        <f>IF($C240&gt;0,VLOOKUP($C240,CNIGP!$A:$AC,9,FALSE),"")</f>
        <v>arqueologia@casadaculturademaraba.org</v>
      </c>
      <c r="H240" s="30" t="str">
        <f>IF($C240&gt;0,VLOOKUP($C240,CNIGP!$A:$AC,25,FALSE),"")</f>
        <v>Pública</v>
      </c>
      <c r="I240" s="35" t="s">
        <v>838</v>
      </c>
      <c r="J240" s="24"/>
      <c r="K240" s="24" t="s">
        <v>31</v>
      </c>
      <c r="L240" s="24"/>
      <c r="M240" s="24" t="s">
        <v>714</v>
      </c>
      <c r="N240" s="28">
        <v>44001</v>
      </c>
      <c r="O240" s="28"/>
      <c r="P240" s="28"/>
      <c r="Q240" s="28">
        <v>44011</v>
      </c>
      <c r="R240" s="28"/>
      <c r="S240" s="28"/>
      <c r="T240" s="28"/>
      <c r="U240" s="24"/>
      <c r="V240" s="24"/>
      <c r="W240" s="30" t="str">
        <f t="shared" si="5"/>
        <v>Término da análise</v>
      </c>
      <c r="X240" s="25" t="s">
        <v>38</v>
      </c>
      <c r="Y240" s="24"/>
      <c r="Z240" s="36"/>
      <c r="AA240" s="30" t="str">
        <f ca="1">IF(X240=Apoio!$F$2,Apoio!$F$2,IF(X240=Apoio!$F$3,Apoio!$F$3,IF(X240=Apoio!$F$4,Apoio!$F$4,IF(Z240="","",IF(X240="","",IF(Z240-TODAY()&gt;0,Z240-TODAY(),"Venceu"))))))</f>
        <v>Resolvido</v>
      </c>
      <c r="AB240" s="59" t="s">
        <v>839</v>
      </c>
    </row>
    <row r="241" spans="1:28" ht="36" hidden="1" customHeight="1">
      <c r="A241" s="23">
        <v>241</v>
      </c>
      <c r="B241" s="24" t="s">
        <v>124</v>
      </c>
      <c r="C241" s="25">
        <v>118</v>
      </c>
      <c r="D241" s="40" t="str">
        <f>IF($C241&gt;0,VLOOKUP($C241,CNIGP!$A:$AC,2,FALSE),"")</f>
        <v xml:space="preserve">Oficina-Escola de Revitalização do Patrimônio Cultural de João Pessoa – </v>
      </c>
      <c r="E241" s="30" t="str">
        <f>IF($C241&gt;0,VLOOKUP($C241,CNIGP!$A:$AC,3,FALSE),"")</f>
        <v>PB</v>
      </c>
      <c r="F241" s="30" t="str">
        <f t="shared" si="4"/>
        <v>Sim</v>
      </c>
      <c r="G241" s="30" t="str">
        <f>IF($C241&gt;0,VLOOKUP($C241,CNIGP!$A:$AC,9,FALSE),"")</f>
        <v xml:space="preserve"> oficinaescolajp@gmail.com
</v>
      </c>
      <c r="H241" s="30" t="str">
        <f>IF($C241&gt;0,VLOOKUP($C241,CNIGP!$A:$AC,25,FALSE),"")</f>
        <v>Pública</v>
      </c>
      <c r="I241" s="35" t="s">
        <v>840</v>
      </c>
      <c r="J241" s="24"/>
      <c r="K241" s="24" t="s">
        <v>31</v>
      </c>
      <c r="L241" s="24"/>
      <c r="M241" s="24" t="s">
        <v>714</v>
      </c>
      <c r="N241" s="28">
        <v>44001</v>
      </c>
      <c r="O241" s="28"/>
      <c r="P241" s="28"/>
      <c r="Q241" s="28">
        <v>44007</v>
      </c>
      <c r="R241" s="28"/>
      <c r="S241" s="28"/>
      <c r="T241" s="28"/>
      <c r="U241" s="24">
        <v>2054721</v>
      </c>
      <c r="V241" s="24"/>
      <c r="W241" s="30" t="str">
        <f t="shared" si="5"/>
        <v>Término da análise</v>
      </c>
      <c r="X241" s="25" t="s">
        <v>424</v>
      </c>
      <c r="Y241" s="24"/>
      <c r="Z241" s="36">
        <v>44127</v>
      </c>
      <c r="AA241" s="30" t="str">
        <f ca="1">IF(X241=Apoio!$F$2,Apoio!$F$2,IF(X241=Apoio!$F$3,Apoio!$F$3,IF(X241=Apoio!$F$4,Apoio!$F$4,IF(Z241="","",IF(X241="","",IF(Z241-TODAY()&gt;0,Z241-TODAY(),"Venceu"))))))</f>
        <v>Venceu</v>
      </c>
      <c r="AB241" s="59" t="s">
        <v>841</v>
      </c>
    </row>
    <row r="242" spans="1:28" ht="36" hidden="1" customHeight="1">
      <c r="A242" s="23">
        <v>242</v>
      </c>
      <c r="B242" s="24" t="s">
        <v>331</v>
      </c>
      <c r="C242" s="25">
        <v>115</v>
      </c>
      <c r="D242" s="40" t="str">
        <f>IF($C242&gt;0,VLOOKUP($C242,CNIGP!$A:$AC,2,FALSE),"")</f>
        <v>Laboratório de Arqueologia e Paleontologia - LABAP – Universidade Estadual da Paraíba (UEPB)</v>
      </c>
      <c r="E242" s="30" t="str">
        <f>IF($C242&gt;0,VLOOKUP($C242,CNIGP!$A:$AC,3,FALSE),"")</f>
        <v>PB</v>
      </c>
      <c r="F242" s="30" t="str">
        <f t="shared" si="4"/>
        <v>Sim</v>
      </c>
      <c r="G242" s="30">
        <f>IF($C242&gt;0,VLOOKUP($C242,CNIGP!$A:$AC,9,FALSE),"")</f>
        <v>0</v>
      </c>
      <c r="H242" s="30" t="str">
        <f>IF($C242&gt;0,VLOOKUP($C242,CNIGP!$A:$AC,25,FALSE),"")</f>
        <v>Pública</v>
      </c>
      <c r="I242" s="35" t="s">
        <v>834</v>
      </c>
      <c r="J242" s="24"/>
      <c r="K242" s="24" t="s">
        <v>31</v>
      </c>
      <c r="L242" s="24"/>
      <c r="M242" s="24" t="s">
        <v>714</v>
      </c>
      <c r="N242" s="28">
        <v>44001</v>
      </c>
      <c r="O242" s="28"/>
      <c r="P242" s="28"/>
      <c r="Q242" s="28">
        <v>44011</v>
      </c>
      <c r="R242" s="28"/>
      <c r="S242" s="28"/>
      <c r="T242" s="28"/>
      <c r="U242" s="24"/>
      <c r="V242" s="24"/>
      <c r="W242" s="30" t="str">
        <f t="shared" si="5"/>
        <v>Término da análise</v>
      </c>
      <c r="X242" s="25" t="s">
        <v>424</v>
      </c>
      <c r="Y242" s="24"/>
      <c r="Z242" s="36">
        <v>44131</v>
      </c>
      <c r="AA242" s="30" t="str">
        <f ca="1">IF(X242=Apoio!$F$2,Apoio!$F$2,IF(X242=Apoio!$F$3,Apoio!$F$3,IF(X242=Apoio!$F$4,Apoio!$F$4,IF(Z242="","",IF(X242="","",IF(Z242-TODAY()&gt;0,Z242-TODAY(),"Venceu"))))))</f>
        <v>Venceu</v>
      </c>
      <c r="AB242" s="59" t="s">
        <v>842</v>
      </c>
    </row>
    <row r="243" spans="1:28" ht="36" hidden="1" customHeight="1">
      <c r="A243" s="23">
        <v>243</v>
      </c>
      <c r="B243" s="24" t="s">
        <v>357</v>
      </c>
      <c r="C243" s="25">
        <v>221</v>
      </c>
      <c r="D243" s="40" t="str">
        <f>IF($C243&gt;0,VLOOKUP($C243,CNIGP!$A:$AC,2,FALSE),"")</f>
        <v>Museu Histórico de Sergipe – Governo do Estado do Sergipe</v>
      </c>
      <c r="E243" s="30" t="str">
        <f>IF($C243&gt;0,VLOOKUP($C243,CNIGP!$A:$AC,3,FALSE),"")</f>
        <v>SE</v>
      </c>
      <c r="F243" s="30" t="str">
        <f t="shared" si="4"/>
        <v>Sim</v>
      </c>
      <c r="G243" s="30" t="str">
        <f>IF($C243&gt;0,VLOOKUP($C243,CNIGP!$A:$AC,9,FALSE),"")</f>
        <v>museu.sergipe@cultura.se.gov.br</v>
      </c>
      <c r="H243" s="30" t="str">
        <f>IF($C243&gt;0,VLOOKUP($C243,CNIGP!$A:$AC,25,FALSE),"")</f>
        <v>Pública</v>
      </c>
      <c r="I243" s="35" t="s">
        <v>843</v>
      </c>
      <c r="J243" s="24"/>
      <c r="K243" s="24" t="s">
        <v>31</v>
      </c>
      <c r="L243" s="24"/>
      <c r="M243" s="24" t="s">
        <v>714</v>
      </c>
      <c r="N243" s="28">
        <v>44001</v>
      </c>
      <c r="O243" s="28"/>
      <c r="P243" s="28"/>
      <c r="Q243" s="28">
        <v>44001</v>
      </c>
      <c r="R243" s="28"/>
      <c r="S243" s="28"/>
      <c r="T243" s="28"/>
      <c r="U243" s="24"/>
      <c r="V243" s="24"/>
      <c r="W243" s="30" t="str">
        <f t="shared" si="5"/>
        <v>Término da análise</v>
      </c>
      <c r="X243" s="25" t="s">
        <v>387</v>
      </c>
      <c r="Y243" s="24"/>
      <c r="Z243" s="36">
        <v>44121</v>
      </c>
      <c r="AA243" s="30" t="str">
        <f ca="1">IF(X243=Apoio!$F$2,Apoio!$F$2,IF(X243=Apoio!$F$3,Apoio!$F$3,IF(X243=Apoio!$F$4,Apoio!$F$4,IF(Z243="","",IF(X243="","",IF(Z243-TODAY()&gt;0,Z243-TODAY(),"Venceu"))))))</f>
        <v>Atualizado</v>
      </c>
      <c r="AB243" s="59" t="s">
        <v>844</v>
      </c>
    </row>
    <row r="244" spans="1:28" ht="36" hidden="1" customHeight="1">
      <c r="A244" s="23">
        <v>244</v>
      </c>
      <c r="B244" s="24" t="s">
        <v>402</v>
      </c>
      <c r="C244" s="25">
        <v>38</v>
      </c>
      <c r="D244" s="40" t="str">
        <f>IF($C244&gt;0,VLOOKUP($C244,CNIGP!$A:$AC,2,FALSE),"")</f>
        <v>Instituto de Ciências do Mar - LABOMAR – Universidade Federal do Ceará (UFC)</v>
      </c>
      <c r="E244" s="30" t="str">
        <f>IF($C244&gt;0,VLOOKUP($C244,CNIGP!$A:$AC,3,FALSE),"")</f>
        <v>CE</v>
      </c>
      <c r="F244" s="30" t="str">
        <f t="shared" si="4"/>
        <v>Sim</v>
      </c>
      <c r="G244" s="30" t="str">
        <f>IF($C244&gt;0,VLOOKUP($C244,CNIGP!$A:$AC,9,FALSE),"")</f>
        <v xml:space="preserve"> 
labomar@ufc.br</v>
      </c>
      <c r="H244" s="30" t="str">
        <f>IF($C244&gt;0,VLOOKUP($C244,CNIGP!$A:$AC,25,FALSE),"")</f>
        <v>Pública</v>
      </c>
      <c r="I244" s="35" t="s">
        <v>845</v>
      </c>
      <c r="J244" s="24"/>
      <c r="K244" s="24" t="s">
        <v>31</v>
      </c>
      <c r="L244" s="24"/>
      <c r="M244" s="24" t="s">
        <v>714</v>
      </c>
      <c r="N244" s="28">
        <v>44001</v>
      </c>
      <c r="O244" s="28"/>
      <c r="P244" s="28"/>
      <c r="Q244" s="28">
        <v>44012</v>
      </c>
      <c r="R244" s="28"/>
      <c r="S244" s="28"/>
      <c r="T244" s="28"/>
      <c r="U244" s="24"/>
      <c r="V244" s="24"/>
      <c r="W244" s="30" t="str">
        <f t="shared" si="5"/>
        <v>Término da análise</v>
      </c>
      <c r="X244" s="25" t="s">
        <v>424</v>
      </c>
      <c r="Y244" s="24"/>
      <c r="Z244" s="36">
        <v>44256</v>
      </c>
      <c r="AA244" s="30" t="str">
        <f ca="1">IF(X244=Apoio!$F$2,Apoio!$F$2,IF(X244=Apoio!$F$3,Apoio!$F$3,IF(X244=Apoio!$F$4,Apoio!$F$4,IF(Z244="","",IF(X244="","",IF(Z244-TODAY()&gt;0,Z244-TODAY(),"Venceu"))))))</f>
        <v>Venceu</v>
      </c>
      <c r="AB244" s="59" t="s">
        <v>846</v>
      </c>
    </row>
    <row r="245" spans="1:28" ht="36" hidden="1" customHeight="1">
      <c r="A245" s="23">
        <v>245</v>
      </c>
      <c r="B245" s="24" t="s">
        <v>396</v>
      </c>
      <c r="C245" s="25">
        <v>3</v>
      </c>
      <c r="D245" s="40" t="str">
        <f>IF($C245&gt;0,VLOOKUP($C245,CNIGP!$A:$AC,2,FALSE),"")</f>
        <v>Fundação Municipal de Cultura Garibaldi Brasil – Prefeitura Municipal de Rio Branco</v>
      </c>
      <c r="E245" s="30" t="str">
        <f>IF($C245&gt;0,VLOOKUP($C245,CNIGP!$A:$AC,3,FALSE),"")</f>
        <v>AC</v>
      </c>
      <c r="F245" s="30" t="str">
        <f t="shared" si="4"/>
        <v>Sim</v>
      </c>
      <c r="G245" s="30" t="str">
        <f>IF($C245&gt;0,VLOOKUP($C245,CNIGP!$A:$AC,9,FALSE),"")</f>
        <v>rodrigo.forneck@riobranco.ac.gov.br</v>
      </c>
      <c r="H245" s="30" t="str">
        <f>IF($C245&gt;0,VLOOKUP($C245,CNIGP!$A:$AC,25,FALSE),"")</f>
        <v>Pública</v>
      </c>
      <c r="I245" s="35" t="s">
        <v>847</v>
      </c>
      <c r="J245" s="24"/>
      <c r="K245" s="24" t="s">
        <v>31</v>
      </c>
      <c r="L245" s="24"/>
      <c r="M245" s="24" t="s">
        <v>714</v>
      </c>
      <c r="N245" s="28">
        <v>44001</v>
      </c>
      <c r="O245" s="28"/>
      <c r="P245" s="28"/>
      <c r="Q245" s="28">
        <v>44020</v>
      </c>
      <c r="R245" s="28"/>
      <c r="S245" s="28"/>
      <c r="T245" s="28"/>
      <c r="U245" s="24">
        <v>2048114</v>
      </c>
      <c r="V245" s="24">
        <v>2051311</v>
      </c>
      <c r="W245" s="30" t="str">
        <f t="shared" si="5"/>
        <v>Término da análise</v>
      </c>
      <c r="X245" s="25" t="s">
        <v>424</v>
      </c>
      <c r="Y245" s="24"/>
      <c r="Z245" s="36">
        <v>44256</v>
      </c>
      <c r="AA245" s="30" t="str">
        <f ca="1">IF(X245=Apoio!$F$2,Apoio!$F$2,IF(X245=Apoio!$F$3,Apoio!$F$3,IF(X245=Apoio!$F$4,Apoio!$F$4,IF(Z245="","",IF(X245="","",IF(Z245-TODAY()&gt;0,Z245-TODAY(),"Venceu"))))))</f>
        <v>Venceu</v>
      </c>
      <c r="AB245" s="59" t="s">
        <v>848</v>
      </c>
    </row>
    <row r="246" spans="1:28" ht="36" hidden="1" customHeight="1">
      <c r="A246" s="23">
        <v>246</v>
      </c>
      <c r="B246" s="24" t="s">
        <v>524</v>
      </c>
      <c r="C246" s="25">
        <v>171</v>
      </c>
      <c r="D246" s="40" t="str">
        <f>IF($C246&gt;0,VLOOKUP($C246,CNIGP!$A:$AC,2,FALSE),"")</f>
        <v xml:space="preserve"> Museu Regional do Alto  Uruguai / Laboratório de Arqueologia (URI/Erechim) – Universidade Regional Integrada do Alto Uruguai e das Missões (URI)</v>
      </c>
      <c r="E246" s="30" t="str">
        <f>IF($C246&gt;0,VLOOKUP($C246,CNIGP!$A:$AC,3,FALSE),"")</f>
        <v>RS</v>
      </c>
      <c r="F246" s="30" t="str">
        <f t="shared" si="4"/>
        <v>Sim</v>
      </c>
      <c r="G246" s="30" t="str">
        <f>IF($C246&gt;0,VLOOKUP($C246,CNIGP!$A:$AC,9,FALSE),"")</f>
        <v>rodrigofornel@uri.com.br</v>
      </c>
      <c r="H246" s="30" t="str">
        <f>IF($C246&gt;0,VLOOKUP($C246,CNIGP!$A:$AC,25,FALSE),"")</f>
        <v>Privada</v>
      </c>
      <c r="I246" s="35" t="s">
        <v>849</v>
      </c>
      <c r="J246" s="24"/>
      <c r="K246" s="24" t="s">
        <v>31</v>
      </c>
      <c r="L246" s="24"/>
      <c r="M246" s="24" t="s">
        <v>714</v>
      </c>
      <c r="N246" s="28">
        <v>44001</v>
      </c>
      <c r="O246" s="28"/>
      <c r="P246" s="28"/>
      <c r="Q246" s="28">
        <v>44020</v>
      </c>
      <c r="R246" s="28"/>
      <c r="S246" s="28"/>
      <c r="T246" s="28"/>
      <c r="U246" s="24">
        <v>2048154</v>
      </c>
      <c r="V246" s="24">
        <v>2051343</v>
      </c>
      <c r="W246" s="30" t="str">
        <f t="shared" si="5"/>
        <v>Término da análise</v>
      </c>
      <c r="X246" s="25" t="s">
        <v>424</v>
      </c>
      <c r="Y246" s="24"/>
      <c r="Z246" s="36">
        <v>44256</v>
      </c>
      <c r="AA246" s="30" t="str">
        <f ca="1">IF(X246=Apoio!$F$2,Apoio!$F$2,IF(X246=Apoio!$F$3,Apoio!$F$3,IF(X246=Apoio!$F$4,Apoio!$F$4,IF(Z246="","",IF(X246="","",IF(Z246-TODAY()&gt;0,Z246-TODAY(),"Venceu"))))))</f>
        <v>Venceu</v>
      </c>
      <c r="AB246" s="59" t="s">
        <v>850</v>
      </c>
    </row>
    <row r="247" spans="1:28" ht="36" hidden="1" customHeight="1">
      <c r="A247" s="23">
        <v>247</v>
      </c>
      <c r="B247" s="24" t="s">
        <v>620</v>
      </c>
      <c r="C247" s="25">
        <v>2</v>
      </c>
      <c r="D247" s="40" t="str">
        <f>IF($C247&gt;0,VLOOKUP($C247,CNIGP!$A:$AC,2,FALSE),"")</f>
        <v>Fundação Elias Mansour  – Governo do Estado do Acre</v>
      </c>
      <c r="E247" s="30" t="str">
        <f>IF($C247&gt;0,VLOOKUP($C247,CNIGP!$A:$AC,3,FALSE),"")</f>
        <v>AC</v>
      </c>
      <c r="F247" s="30" t="str">
        <f t="shared" si="4"/>
        <v>Sim</v>
      </c>
      <c r="G247" s="30" t="str">
        <f>IF($C247&gt;0,VLOOKUP($C247,CNIGP!$A:$AC,9,FALSE),"")</f>
        <v>gabinete.fem@ac.gov.br</v>
      </c>
      <c r="H247" s="30" t="str">
        <f>IF($C247&gt;0,VLOOKUP($C247,CNIGP!$A:$AC,25,FALSE),"")</f>
        <v>Pública</v>
      </c>
      <c r="I247" s="35" t="s">
        <v>851</v>
      </c>
      <c r="J247" s="24"/>
      <c r="K247" s="24" t="s">
        <v>31</v>
      </c>
      <c r="L247" s="24"/>
      <c r="M247" s="24" t="s">
        <v>714</v>
      </c>
      <c r="N247" s="28">
        <v>44001</v>
      </c>
      <c r="O247" s="28"/>
      <c r="P247" s="28"/>
      <c r="Q247" s="28">
        <v>44020</v>
      </c>
      <c r="R247" s="28"/>
      <c r="S247" s="28"/>
      <c r="T247" s="28"/>
      <c r="U247" s="24">
        <v>2048254</v>
      </c>
      <c r="V247" s="24">
        <v>2049483</v>
      </c>
      <c r="W247" s="30" t="str">
        <f t="shared" si="5"/>
        <v>Término da análise</v>
      </c>
      <c r="X247" s="25" t="s">
        <v>424</v>
      </c>
      <c r="Y247" s="24"/>
      <c r="Z247" s="36">
        <v>44256</v>
      </c>
      <c r="AA247" s="30" t="str">
        <f ca="1">IF(X247=Apoio!$F$2,Apoio!$F$2,IF(X247=Apoio!$F$3,Apoio!$F$3,IF(X247=Apoio!$F$4,Apoio!$F$4,IF(Z247="","",IF(X247="","",IF(Z247-TODAY()&gt;0,Z247-TODAY(),"Venceu"))))))</f>
        <v>Venceu</v>
      </c>
      <c r="AB247" s="59" t="s">
        <v>852</v>
      </c>
    </row>
    <row r="248" spans="1:28" ht="36" hidden="1" customHeight="1">
      <c r="A248" s="23">
        <v>248</v>
      </c>
      <c r="B248" s="24" t="s">
        <v>693</v>
      </c>
      <c r="C248" s="25">
        <v>64</v>
      </c>
      <c r="D248" s="40" t="str">
        <f>IF($C248&gt;0,VLOOKUP($C248,CNIGP!$A:$AC,2,FALSE),"")</f>
        <v>Instituto do Ecomuseu Sítio do Físico – Instituto do Ecomuseu Sítio do Físico (IESF)</v>
      </c>
      <c r="E248" s="30" t="str">
        <f>IF($C248&gt;0,VLOOKUP($C248,CNIGP!$A:$AC,3,FALSE),"")</f>
        <v>MA</v>
      </c>
      <c r="F248" s="30" t="str">
        <f t="shared" si="4"/>
        <v>Sim</v>
      </c>
      <c r="G248" s="30" t="str">
        <f>IF($C248&gt;0,VLOOKUP($C248,CNIGP!$A:$AC,9,FALSE),"")</f>
        <v>sitiodofisico@gmail.com</v>
      </c>
      <c r="H248" s="30" t="str">
        <f>IF($C248&gt;0,VLOOKUP($C248,CNIGP!$A:$AC,25,FALSE),"")</f>
        <v>Privada</v>
      </c>
      <c r="I248" s="35" t="s">
        <v>853</v>
      </c>
      <c r="J248" s="24" t="s">
        <v>854</v>
      </c>
      <c r="K248" s="24" t="s">
        <v>31</v>
      </c>
      <c r="L248" s="24"/>
      <c r="M248" s="24" t="s">
        <v>399</v>
      </c>
      <c r="N248" s="28">
        <v>44074</v>
      </c>
      <c r="O248" s="28">
        <v>44125</v>
      </c>
      <c r="P248" s="28">
        <v>44130</v>
      </c>
      <c r="Q248" s="28">
        <v>44154</v>
      </c>
      <c r="R248" s="28">
        <v>44154</v>
      </c>
      <c r="S248" s="28">
        <v>44196</v>
      </c>
      <c r="T248" s="28">
        <v>44201</v>
      </c>
      <c r="U248" s="24">
        <v>2303478</v>
      </c>
      <c r="V248" s="24">
        <v>2405311</v>
      </c>
      <c r="W248" s="30" t="str">
        <f t="shared" si="5"/>
        <v>Despachado CNA</v>
      </c>
      <c r="X248" s="25" t="s">
        <v>387</v>
      </c>
      <c r="Y248" s="24">
        <v>180</v>
      </c>
      <c r="Z248" s="36">
        <f t="shared" ref="Z248:Z253" si="7">IF(Y248&gt;0,T248+Y248,"")</f>
        <v>44381</v>
      </c>
      <c r="AA248" s="30" t="str">
        <f ca="1">IF(X248=Apoio!$F$2,Apoio!$F$2,IF(X248=Apoio!$F$3,Apoio!$F$3,IF(X248=Apoio!$F$4,Apoio!$F$4,IF(Z248="","",IF(X248="","",IF(Z248-TODAY()&gt;0,Z248-TODAY(),"Venceu"))))))</f>
        <v>Atualizado</v>
      </c>
      <c r="AB248" s="59" t="s">
        <v>855</v>
      </c>
    </row>
    <row r="249" spans="1:28" ht="36" hidden="1" customHeight="1">
      <c r="A249" s="23">
        <v>249</v>
      </c>
      <c r="B249" s="24" t="s">
        <v>856</v>
      </c>
      <c r="C249" s="25">
        <v>112</v>
      </c>
      <c r="D249" s="40" t="str">
        <f>IF($C249&gt;0,VLOOKUP($C249,CNIGP!$A:$AC,2,FALSE),"")</f>
        <v>Parque Zoobotânico de Carajás - Parque Zoobotânico Vale – Companhia Vale do Rio Doce</v>
      </c>
      <c r="E249" s="30" t="str">
        <f>IF($C249&gt;0,VLOOKUP($C249,CNIGP!$A:$AC,3,FALSE),"")</f>
        <v>PA</v>
      </c>
      <c r="F249" s="30" t="str">
        <f t="shared" si="4"/>
        <v>Sim</v>
      </c>
      <c r="G249" s="30">
        <f>IF($C249&gt;0,VLOOKUP($C249,CNIGP!$A:$AC,9,FALSE),"")</f>
        <v>0</v>
      </c>
      <c r="H249" s="30">
        <f>IF($C249&gt;0,VLOOKUP($C249,CNIGP!$A:$AC,25,FALSE),"")</f>
        <v>0</v>
      </c>
      <c r="I249" s="35" t="s">
        <v>857</v>
      </c>
      <c r="J249" s="24"/>
      <c r="K249" s="24"/>
      <c r="L249" s="24"/>
      <c r="M249" s="24" t="s">
        <v>858</v>
      </c>
      <c r="N249" s="28">
        <v>44013</v>
      </c>
      <c r="O249" s="28">
        <v>44020</v>
      </c>
      <c r="P249" s="28">
        <v>44020</v>
      </c>
      <c r="Q249" s="28">
        <v>44027</v>
      </c>
      <c r="R249" s="28">
        <v>44027</v>
      </c>
      <c r="S249" s="28">
        <v>44040</v>
      </c>
      <c r="T249" s="28">
        <v>44046</v>
      </c>
      <c r="U249" s="24">
        <v>2084741</v>
      </c>
      <c r="V249" s="24">
        <v>2085318</v>
      </c>
      <c r="W249" s="30" t="str">
        <f t="shared" si="5"/>
        <v>Despachado CNA</v>
      </c>
      <c r="X249" s="24" t="s">
        <v>38</v>
      </c>
      <c r="Y249" s="24"/>
      <c r="Z249" s="36" t="str">
        <f t="shared" si="7"/>
        <v/>
      </c>
      <c r="AA249" s="30" t="str">
        <f ca="1">IF(X249=Apoio!$F$2,Apoio!$F$2,IF(X249=Apoio!$F$3,Apoio!$F$3,IF(X249=Apoio!$F$4,Apoio!$F$4,IF(Z249="","",IF(X249="","",IF(Z249-TODAY()&gt;0,Z249-TODAY(),"Venceu"))))))</f>
        <v>Resolvido</v>
      </c>
      <c r="AB249" s="59"/>
    </row>
    <row r="250" spans="1:28" ht="36" hidden="1" customHeight="1">
      <c r="A250" s="23">
        <v>250</v>
      </c>
      <c r="B250" s="24" t="s">
        <v>71</v>
      </c>
      <c r="C250" s="25">
        <v>6</v>
      </c>
      <c r="D250" s="40" t="str">
        <f>IF($C250&gt;0,VLOOKUP($C250,CNIGP!$A:$AC,2,FALSE),"")</f>
        <v>Museu de História Natural – Universidade Federal de Alagoas (UFAL)</v>
      </c>
      <c r="E250" s="30" t="str">
        <f>IF($C250&gt;0,VLOOKUP($C250,CNIGP!$A:$AC,3,FALSE),"")</f>
        <v>AL</v>
      </c>
      <c r="F250" s="30" t="str">
        <f t="shared" si="4"/>
        <v>Sim</v>
      </c>
      <c r="G250" s="30" t="str">
        <f>IF($C250&gt;0,VLOOKUP($C250,CNIGP!$A:$AC,9,FALSE),"")</f>
        <v>mhnufal@gmail.com</v>
      </c>
      <c r="H250" s="30" t="str">
        <f>IF($C250&gt;0,VLOOKUP($C250,CNIGP!$A:$AC,25,FALSE),"")</f>
        <v>Pública</v>
      </c>
      <c r="I250" s="35" t="s">
        <v>859</v>
      </c>
      <c r="J250" s="24"/>
      <c r="K250" s="24"/>
      <c r="L250" s="24"/>
      <c r="M250" s="24" t="s">
        <v>858</v>
      </c>
      <c r="N250" s="28"/>
      <c r="O250" s="28"/>
      <c r="P250" s="28"/>
      <c r="Q250" s="28"/>
      <c r="R250" s="28"/>
      <c r="S250" s="28">
        <v>44017</v>
      </c>
      <c r="T250" s="28"/>
      <c r="U250" s="24"/>
      <c r="V250" s="24"/>
      <c r="W250" s="30" t="str">
        <f t="shared" si="5"/>
        <v>Despachado COSOL</v>
      </c>
      <c r="X250" s="24"/>
      <c r="Y250" s="24"/>
      <c r="Z250" s="36" t="str">
        <f t="shared" si="7"/>
        <v/>
      </c>
      <c r="AA250" s="30" t="str">
        <f ca="1">IF(X250=Apoio!$F$2,Apoio!$F$2,IF(X250=Apoio!$F$3,Apoio!$F$3,IF(X250=Apoio!$F$4,Apoio!$F$4,IF(Z250="","",IF(X250="","",IF(Z250-TODAY()&gt;0,Z250-TODAY(),"Venceu"))))))</f>
        <v/>
      </c>
      <c r="AB250" s="59"/>
    </row>
    <row r="251" spans="1:28" ht="36" hidden="1" customHeight="1">
      <c r="A251" s="23">
        <v>251</v>
      </c>
      <c r="B251" s="24" t="s">
        <v>289</v>
      </c>
      <c r="C251" s="25">
        <v>161</v>
      </c>
      <c r="D251" s="40" t="str">
        <f>IF($C251&gt;0,VLOOKUP($C251,CNIGP!$A:$AC,2,FALSE),"")</f>
        <v>Laboratório de Arqueologia O Homem Potiguar  – Universidade do Estado do Rio Grande do Norte (UERN)</v>
      </c>
      <c r="E251" s="30" t="str">
        <f>IF($C251&gt;0,VLOOKUP($C251,CNIGP!$A:$AC,3,FALSE),"")</f>
        <v>RN</v>
      </c>
      <c r="F251" s="30" t="str">
        <f t="shared" si="4"/>
        <v>Sim</v>
      </c>
      <c r="G251" s="30">
        <f>IF($C251&gt;0,VLOOKUP($C251,CNIGP!$A:$AC,9,FALSE),"")</f>
        <v>0</v>
      </c>
      <c r="H251" s="30" t="str">
        <f>IF($C251&gt;0,VLOOKUP($C251,CNIGP!$A:$AC,25,FALSE),"")</f>
        <v>Pública</v>
      </c>
      <c r="I251" s="35" t="s">
        <v>860</v>
      </c>
      <c r="J251" s="24"/>
      <c r="K251" s="24" t="s">
        <v>31</v>
      </c>
      <c r="L251" s="24"/>
      <c r="M251" s="24" t="s">
        <v>858</v>
      </c>
      <c r="N251" s="28">
        <v>44008</v>
      </c>
      <c r="O251" s="28"/>
      <c r="P251" s="28"/>
      <c r="Q251" s="28"/>
      <c r="R251" s="28"/>
      <c r="S251" s="28">
        <v>44014</v>
      </c>
      <c r="T251" s="28">
        <v>44017</v>
      </c>
      <c r="U251" s="24">
        <v>2037751</v>
      </c>
      <c r="V251" s="24">
        <v>2040353</v>
      </c>
      <c r="W251" s="30" t="str">
        <f t="shared" si="5"/>
        <v>Despachado CNA</v>
      </c>
      <c r="X251" s="24" t="s">
        <v>861</v>
      </c>
      <c r="Y251" s="24"/>
      <c r="Z251" s="36" t="str">
        <f t="shared" si="7"/>
        <v/>
      </c>
      <c r="AA251" s="30" t="str">
        <f ca="1">IF(X251=Apoio!$F$2,Apoio!$F$2,IF(X251=Apoio!$F$3,Apoio!$F$3,IF(X251=Apoio!$F$4,Apoio!$F$4,IF(Z251="","",IF(X251="","",IF(Z251-TODAY()&gt;0,Z251-TODAY(),"Venceu"))))))</f>
        <v>Sem prazo</v>
      </c>
      <c r="AB251" s="59"/>
    </row>
    <row r="252" spans="1:28" ht="36" hidden="1" customHeight="1">
      <c r="A252" s="23">
        <v>252</v>
      </c>
      <c r="B252" s="24" t="s">
        <v>672</v>
      </c>
      <c r="C252" s="25">
        <v>168</v>
      </c>
      <c r="D252" s="40" t="str">
        <f>IF($C252&gt;0,VLOOKUP($C252,CNIGP!$A:$AC,2,FALSE),"")</f>
        <v>Laboratório de Arqueologia do Museu de Ciências (Labarq/MCN) – Unidade Integrada Vale do Taquari de Ensino Superior (Univates)</v>
      </c>
      <c r="E252" s="30" t="str">
        <f>IF($C252&gt;0,VLOOKUP($C252,CNIGP!$A:$AC,3,FALSE),"")</f>
        <v>RS</v>
      </c>
      <c r="F252" s="30" t="str">
        <f t="shared" si="4"/>
        <v>Sim</v>
      </c>
      <c r="G252" s="30" t="str">
        <f>IF($C252&gt;0,VLOOKUP($C252,CNIGP!$A:$AC,9,FALSE),"")</f>
        <v>arqueologia@univates.br 
ngalarce@univates.br</v>
      </c>
      <c r="H252" s="30" t="str">
        <f>IF($C252&gt;0,VLOOKUP($C252,CNIGP!$A:$AC,25,FALSE),"")</f>
        <v>Privada</v>
      </c>
      <c r="I252" s="35" t="s">
        <v>862</v>
      </c>
      <c r="J252" s="24"/>
      <c r="K252" s="24" t="s">
        <v>31</v>
      </c>
      <c r="L252" s="24"/>
      <c r="M252" s="24" t="s">
        <v>674</v>
      </c>
      <c r="N252" s="28">
        <v>44026</v>
      </c>
      <c r="O252" s="28">
        <v>44026</v>
      </c>
      <c r="P252" s="28">
        <v>44026</v>
      </c>
      <c r="Q252" s="29">
        <v>44040</v>
      </c>
      <c r="R252" s="29">
        <v>44040</v>
      </c>
      <c r="S252" s="28">
        <v>44041</v>
      </c>
      <c r="T252" s="29">
        <v>44041</v>
      </c>
      <c r="U252" s="24">
        <v>2077809</v>
      </c>
      <c r="V252" s="24">
        <v>2088403</v>
      </c>
      <c r="W252" s="30" t="str">
        <f t="shared" si="5"/>
        <v>Despachado CNA</v>
      </c>
      <c r="X252" s="24" t="s">
        <v>861</v>
      </c>
      <c r="Y252" s="24"/>
      <c r="Z252" s="36" t="str">
        <f t="shared" si="7"/>
        <v/>
      </c>
      <c r="AA252" s="30" t="str">
        <f ca="1">IF(X252=Apoio!$F$2,Apoio!$F$2,IF(X252=Apoio!$F$3,Apoio!$F$3,IF(X252=Apoio!$F$4,Apoio!$F$4,IF(Z252="","",IF(X252="","",IF(Z252-TODAY()&gt;0,Z252-TODAY(),"Venceu"))))))</f>
        <v>Sem prazo</v>
      </c>
      <c r="AB252" s="59" t="s">
        <v>863</v>
      </c>
    </row>
    <row r="253" spans="1:28" ht="36" hidden="1" customHeight="1">
      <c r="A253" s="23">
        <v>253</v>
      </c>
      <c r="B253" s="24" t="s">
        <v>376</v>
      </c>
      <c r="C253" s="25">
        <v>57</v>
      </c>
      <c r="D253" s="40" t="str">
        <f>IF($C253&gt;0,VLOOKUP($C253,CNIGP!$A:$AC,2,FALSE),"")</f>
        <v>Museu Histórico de Jataí "Francisco Honório de Campos" – Prefeitura de Jataí</v>
      </c>
      <c r="E253" s="30" t="str">
        <f>IF($C253&gt;0,VLOOKUP($C253,CNIGP!$A:$AC,3,FALSE),"")</f>
        <v>GO</v>
      </c>
      <c r="F253" s="30" t="str">
        <f t="shared" si="4"/>
        <v>Sim</v>
      </c>
      <c r="G253" s="30" t="str">
        <f>IF($C253&gt;0,VLOOKUP($C253,CNIGP!$A:$AC,9,FALSE),"")</f>
        <v>museuhistoricojatai@gmail.com</v>
      </c>
      <c r="H253" s="30" t="str">
        <f>IF($C253&gt;0,VLOOKUP($C253,CNIGP!$A:$AC,25,FALSE),"")</f>
        <v>Pública</v>
      </c>
      <c r="I253" s="35" t="s">
        <v>864</v>
      </c>
      <c r="J253" s="24"/>
      <c r="K253" s="24" t="s">
        <v>31</v>
      </c>
      <c r="L253" s="24"/>
      <c r="M253" s="24" t="s">
        <v>714</v>
      </c>
      <c r="N253" s="28">
        <v>44160</v>
      </c>
      <c r="O253" s="28"/>
      <c r="P253" s="28"/>
      <c r="Q253" s="28"/>
      <c r="R253" s="28"/>
      <c r="S253" s="28">
        <v>44160</v>
      </c>
      <c r="T253" s="28">
        <v>44167</v>
      </c>
      <c r="U253" s="24">
        <v>2331422</v>
      </c>
      <c r="V253" s="24">
        <v>2332757</v>
      </c>
      <c r="W253" s="30" t="str">
        <f t="shared" si="5"/>
        <v>Despachado CNA</v>
      </c>
      <c r="X253" s="24" t="s">
        <v>387</v>
      </c>
      <c r="Y253" s="24">
        <v>60</v>
      </c>
      <c r="Z253" s="36">
        <f t="shared" si="7"/>
        <v>44227</v>
      </c>
      <c r="AA253" s="30" t="str">
        <f ca="1">IF(X253=Apoio!$F$2,Apoio!$F$2,IF(X253=Apoio!$F$3,Apoio!$F$3,IF(X253=Apoio!$F$4,Apoio!$F$4,IF(Z253="","",IF(X253="","",IF(Z253-TODAY()&gt;0,Z253-TODAY(),"Venceu"))))))</f>
        <v>Atualizado</v>
      </c>
      <c r="AB253" s="59"/>
    </row>
    <row r="254" spans="1:28" ht="36" hidden="1" customHeight="1">
      <c r="A254" s="23">
        <v>254</v>
      </c>
      <c r="B254" s="30" t="s">
        <v>865</v>
      </c>
      <c r="C254" s="34">
        <v>78</v>
      </c>
      <c r="D254" s="40" t="str">
        <f>IF($C254&gt;0,VLOOKUP($C254,CNIGP!$A:$AC,2,FALSE),"")</f>
        <v>Museu Arqueológico do Carste do Alto São Francisco - MAC – Prefeitura Municipal de Pains</v>
      </c>
      <c r="E254" s="30" t="str">
        <f>IF($C254&gt;0,VLOOKUP($C254,CNIGP!$A:$AC,3,FALSE),"")</f>
        <v>MG</v>
      </c>
      <c r="F254" s="30" t="str">
        <f t="shared" si="4"/>
        <v>Sim</v>
      </c>
      <c r="G254" s="30">
        <f>IF($C254&gt;0,VLOOKUP($C254,CNIGP!$A:$AC,9,FALSE),"")</f>
        <v>0</v>
      </c>
      <c r="H254" s="30" t="str">
        <f>IF($C254&gt;0,VLOOKUP($C254,CNIGP!$A:$AC,25,FALSE),"")</f>
        <v>Pública</v>
      </c>
      <c r="I254" s="30" t="s">
        <v>866</v>
      </c>
      <c r="J254" s="30"/>
      <c r="K254" s="34" t="s">
        <v>33</v>
      </c>
      <c r="M254" s="34" t="s">
        <v>50</v>
      </c>
      <c r="N254" s="54">
        <v>43986</v>
      </c>
      <c r="O254" s="54">
        <v>43986</v>
      </c>
      <c r="P254" s="54">
        <v>43986</v>
      </c>
      <c r="Q254" s="54">
        <v>44006</v>
      </c>
      <c r="R254" s="54">
        <v>44007</v>
      </c>
      <c r="S254" s="54">
        <v>44021</v>
      </c>
      <c r="T254" s="54">
        <v>44022</v>
      </c>
      <c r="U254" s="34">
        <v>2023034</v>
      </c>
      <c r="V254" s="34">
        <v>2051955</v>
      </c>
      <c r="W254" s="30" t="str">
        <f t="shared" si="5"/>
        <v>Despachado CNA</v>
      </c>
      <c r="X254" s="24" t="s">
        <v>861</v>
      </c>
      <c r="Y254" s="24"/>
      <c r="Z254" s="36"/>
      <c r="AA254" s="30" t="str">
        <f ca="1">IF(X254=Apoio!$F$2,Apoio!$F$2,IF(X254=Apoio!$F$3,Apoio!$F$3,IF(X254=Apoio!$F$4,Apoio!$F$4,IF(Z254="","",IF(X254="","",IF(Z254-TODAY()&gt;0,Z254-TODAY(),"Venceu"))))))</f>
        <v>Sem prazo</v>
      </c>
      <c r="AB254" s="59"/>
    </row>
    <row r="255" spans="1:28" ht="36" hidden="1" customHeight="1">
      <c r="A255" s="23">
        <v>255</v>
      </c>
      <c r="B255" s="24" t="s">
        <v>289</v>
      </c>
      <c r="C255" s="25">
        <v>161</v>
      </c>
      <c r="D255" s="40" t="str">
        <f>IF($C255&gt;0,VLOOKUP($C255,CNIGP!$A:$AC,2,FALSE),"")</f>
        <v>Laboratório de Arqueologia O Homem Potiguar  – Universidade do Estado do Rio Grande do Norte (UERN)</v>
      </c>
      <c r="E255" s="30" t="str">
        <f>IF($C255&gt;0,VLOOKUP($C255,CNIGP!$A:$AC,3,FALSE),"")</f>
        <v>RN</v>
      </c>
      <c r="F255" s="30" t="str">
        <f t="shared" si="4"/>
        <v>Sim</v>
      </c>
      <c r="G255" s="30">
        <f>IF($C255&gt;0,VLOOKUP($C255,CNIGP!$A:$AC,9,FALSE),"")</f>
        <v>0</v>
      </c>
      <c r="H255" s="30" t="str">
        <f>IF($C255&gt;0,VLOOKUP($C255,CNIGP!$A:$AC,25,FALSE),"")</f>
        <v>Pública</v>
      </c>
      <c r="I255" s="35" t="s">
        <v>860</v>
      </c>
      <c r="J255" s="24"/>
      <c r="K255" s="24" t="s">
        <v>31</v>
      </c>
      <c r="L255" s="24"/>
      <c r="M255" s="24" t="s">
        <v>714</v>
      </c>
      <c r="N255" s="28"/>
      <c r="O255" s="28"/>
      <c r="P255" s="28"/>
      <c r="Q255" s="28"/>
      <c r="R255" s="28"/>
      <c r="S255" s="28">
        <v>44004</v>
      </c>
      <c r="T255" s="28">
        <v>44005</v>
      </c>
      <c r="U255" s="24">
        <v>2019680</v>
      </c>
      <c r="V255" s="24">
        <v>2022046</v>
      </c>
      <c r="W255" s="30" t="str">
        <f t="shared" si="5"/>
        <v>Despachado CNA</v>
      </c>
      <c r="X255" s="24"/>
      <c r="Y255" s="24"/>
      <c r="Z255" s="36" t="str">
        <f>IF(Y255&gt;0,T255+Y255,"")</f>
        <v/>
      </c>
      <c r="AA255" s="30" t="str">
        <f ca="1">IF(X255=Apoio!$F$2,Apoio!$F$2,IF(X255=Apoio!$F$3,Apoio!$F$3,IF(X255=Apoio!$F$4,Apoio!$F$4,IF(Z255="","",IF(X255="","",IF(Z255-TODAY()&gt;0,Z255-TODAY(),"Venceu"))))))</f>
        <v/>
      </c>
      <c r="AB255" s="59"/>
    </row>
    <row r="256" spans="1:28" ht="36" hidden="1" customHeight="1">
      <c r="A256" s="23">
        <v>256</v>
      </c>
      <c r="B256" s="24" t="s">
        <v>682</v>
      </c>
      <c r="C256" s="25">
        <v>287</v>
      </c>
      <c r="D256" s="40" t="str">
        <f>IF($C256&gt;0,VLOOKUP($C256,CNIGP!$A:$AC,2,FALSE),"")</f>
        <v>Museu do Alto Sertão da Bahia - MASB – Prefeitura Municipal de Caetité</v>
      </c>
      <c r="E256" s="30" t="str">
        <f>IF($C256&gt;0,VLOOKUP($C256,CNIGP!$A:$AC,3,FALSE),"")</f>
        <v>BA</v>
      </c>
      <c r="F256" s="30" t="str">
        <f t="shared" ref="F256:F280" si="8">IF(B256&gt;0,IF(C256&gt;0,"Sim","Não"),"")</f>
        <v>Sim</v>
      </c>
      <c r="G256" s="30">
        <f>IF($C256&gt;0,VLOOKUP($C256,CNIGP!$A:$AC,9,FALSE),"")</f>
        <v>0</v>
      </c>
      <c r="H256" s="30" t="str">
        <f>IF($C256&gt;0,VLOOKUP($C256,CNIGP!$A:$AC,25,FALSE),"")</f>
        <v>Pública</v>
      </c>
      <c r="I256" s="35" t="s">
        <v>867</v>
      </c>
      <c r="J256" s="24"/>
      <c r="K256" s="24" t="s">
        <v>31</v>
      </c>
      <c r="L256" s="24"/>
      <c r="M256" s="24" t="s">
        <v>684</v>
      </c>
      <c r="N256" s="28">
        <v>44110</v>
      </c>
      <c r="O256" s="28">
        <v>44110</v>
      </c>
      <c r="P256" s="28">
        <v>44117</v>
      </c>
      <c r="Q256" s="28">
        <v>44144</v>
      </c>
      <c r="R256" s="29">
        <v>44144</v>
      </c>
      <c r="S256" s="28">
        <v>44144</v>
      </c>
      <c r="T256" s="28">
        <v>44201</v>
      </c>
      <c r="U256" s="24">
        <v>2290671</v>
      </c>
      <c r="V256" s="24">
        <v>2407369</v>
      </c>
      <c r="W256" s="30" t="str">
        <f t="shared" ref="W256:W318" si="9">IF(B256&gt;0,IF(T256&gt;0,$T$1,IF(S256&gt;0,$S$1,IF(R256&gt;0,$R$1,IF(Q256&gt;0,$Q$1,IF(P256&gt;0,$P$1,IF(O256&gt;0,$O$1,IF(N256&gt;0,$N$1,"Registrar demanda"))))))),"")</f>
        <v>Despachado CNA</v>
      </c>
      <c r="X256" s="24" t="s">
        <v>387</v>
      </c>
      <c r="Y256" s="24">
        <v>45</v>
      </c>
      <c r="Z256" s="36">
        <f>IF(Y256&gt;0,T256+Y256,"")</f>
        <v>44246</v>
      </c>
      <c r="AA256" s="30" t="str">
        <f ca="1">IF(X256=Apoio!$F$2,Apoio!$F$2,IF(X256=Apoio!$F$3,Apoio!$F$3,IF(X256=Apoio!$F$4,Apoio!$F$4,IF(Z256="","",IF(X256="","",IF(Z256-TODAY()&gt;0,Z256-TODAY(),"Venceu"))))))</f>
        <v>Atualizado</v>
      </c>
      <c r="AB256" s="62" t="s">
        <v>868</v>
      </c>
    </row>
    <row r="257" spans="1:28" ht="36" hidden="1" customHeight="1">
      <c r="A257" s="23">
        <v>257</v>
      </c>
      <c r="B257" s="24" t="s">
        <v>869</v>
      </c>
      <c r="C257" s="25">
        <v>71</v>
      </c>
      <c r="D257" s="40" t="str">
        <f>IF($C257&gt;0,VLOOKUP($C257,CNIGP!$A:$AC,2,FALSE),"")</f>
        <v>Museu da Música de Mariana - Instituto de Ciências Humanas – Universidade Federal de Ouro Preto (UFOP)</v>
      </c>
      <c r="E257" s="30" t="str">
        <f>IF($C257&gt;0,VLOOKUP($C257,CNIGP!$A:$AC,3,FALSE),"")</f>
        <v>MG</v>
      </c>
      <c r="F257" s="30" t="str">
        <f t="shared" si="8"/>
        <v>Sim</v>
      </c>
      <c r="G257" s="30" t="str">
        <f>IF($C257&gt;0,VLOOKUP($C257,CNIGP!$A:$AC,9,FALSE),"")</f>
        <v>ichs@ichs.ufop.br</v>
      </c>
      <c r="H257" s="30" t="str">
        <f>IF($C257&gt;0,VLOOKUP($C257,CNIGP!$A:$AC,25,FALSE),"")</f>
        <v>Pública</v>
      </c>
      <c r="I257" s="35" t="s">
        <v>870</v>
      </c>
      <c r="J257" s="24" t="s">
        <v>854</v>
      </c>
      <c r="K257" s="24"/>
      <c r="L257" s="24"/>
      <c r="M257" s="24" t="s">
        <v>674</v>
      </c>
      <c r="N257" s="28">
        <v>44112</v>
      </c>
      <c r="O257" s="28">
        <v>44113</v>
      </c>
      <c r="P257" s="28">
        <v>44117</v>
      </c>
      <c r="Q257" s="28">
        <v>44181</v>
      </c>
      <c r="R257" s="28">
        <v>44181</v>
      </c>
      <c r="S257" s="28">
        <v>44203</v>
      </c>
      <c r="T257" s="28">
        <v>44243</v>
      </c>
      <c r="U257" s="24">
        <v>2275799</v>
      </c>
      <c r="V257" s="24">
        <v>2412422</v>
      </c>
      <c r="W257" s="30" t="str">
        <f t="shared" si="9"/>
        <v>Despachado CNA</v>
      </c>
      <c r="X257" s="24" t="s">
        <v>424</v>
      </c>
      <c r="Y257" s="24">
        <v>180</v>
      </c>
      <c r="Z257" s="36">
        <f>IF(Y257&gt;0,T257+Y257,"")</f>
        <v>44423</v>
      </c>
      <c r="AA257" s="30" t="str">
        <f ca="1">IF(X257=Apoio!$F$2,Apoio!$F$2,IF(X257=Apoio!$F$3,Apoio!$F$3,IF(X257=Apoio!$F$4,Apoio!$F$4,IF(Z257="","",IF(X257="","",IF(Z257-TODAY()&gt;0,Z257-TODAY(),"Venceu"))))))</f>
        <v>Venceu</v>
      </c>
      <c r="AB257" s="59" t="s">
        <v>871</v>
      </c>
    </row>
    <row r="258" spans="1:28" ht="36" hidden="1" customHeight="1">
      <c r="A258" s="23">
        <v>258</v>
      </c>
      <c r="B258" s="24" t="s">
        <v>872</v>
      </c>
      <c r="C258" s="25"/>
      <c r="D258" s="40" t="str">
        <f>IF($C258&gt;0,VLOOKUP($C258,CNIGP!$A:$AC,2,FALSE),"")</f>
        <v/>
      </c>
      <c r="E258" s="30" t="str">
        <f>IF($C258&gt;0,VLOOKUP($C258,CNIGP!$A:$AC,3,FALSE),"")</f>
        <v/>
      </c>
      <c r="F258" s="30" t="str">
        <f t="shared" si="8"/>
        <v>Não</v>
      </c>
      <c r="G258" s="30" t="str">
        <f>IF($C258&gt;0,VLOOKUP($C258,CNIGP!$A:$AC,9,FALSE),"")</f>
        <v/>
      </c>
      <c r="H258" s="30" t="str">
        <f>IF($C258&gt;0,VLOOKUP($C258,CNIGP!$A:$AC,25,FALSE),"")</f>
        <v/>
      </c>
      <c r="I258" s="35" t="s">
        <v>873</v>
      </c>
      <c r="K258" s="24" t="s">
        <v>33</v>
      </c>
      <c r="L258" s="24"/>
      <c r="M258" s="24" t="s">
        <v>874</v>
      </c>
      <c r="N258" s="28">
        <v>44104</v>
      </c>
      <c r="O258" s="28">
        <v>44109</v>
      </c>
      <c r="P258" s="28">
        <v>44117</v>
      </c>
      <c r="Q258" s="28">
        <v>44131</v>
      </c>
      <c r="R258" s="28">
        <v>44131</v>
      </c>
      <c r="S258" s="28">
        <v>44168</v>
      </c>
      <c r="T258" s="28">
        <v>44173</v>
      </c>
      <c r="U258" s="24">
        <v>2261140</v>
      </c>
      <c r="V258" s="24">
        <v>2348599</v>
      </c>
      <c r="W258" s="30" t="str">
        <f t="shared" si="9"/>
        <v>Despachado CNA</v>
      </c>
      <c r="X258" s="24" t="s">
        <v>861</v>
      </c>
      <c r="Y258" s="24"/>
      <c r="Z258" s="36" t="str">
        <f>IF(Y258&gt;0,T258+Y258,"")</f>
        <v/>
      </c>
      <c r="AA258" s="30" t="str">
        <f ca="1">IF(X258=Apoio!$F$2,Apoio!$F$2,IF(X258=Apoio!$F$3,Apoio!$F$3,IF(X258=Apoio!$F$4,Apoio!$F$4,IF(Z258="","",IF(X258="","",IF(Z258-TODAY()&gt;0,Z258-TODAY(),"Venceu"))))))</f>
        <v>Sem prazo</v>
      </c>
      <c r="AB258" s="59" t="s">
        <v>875</v>
      </c>
    </row>
    <row r="259" spans="1:28" ht="36" hidden="1" customHeight="1">
      <c r="A259" s="23">
        <v>259</v>
      </c>
      <c r="B259" s="24" t="s">
        <v>616</v>
      </c>
      <c r="C259" s="25">
        <v>1</v>
      </c>
      <c r="D259" s="40" t="str">
        <f>IF($C259&gt;0,VLOOKUP($C259,CNIGP!$A:$AC,2,FALSE),"")</f>
        <v xml:space="preserve">Laboratório do Centro de Arqueologia e Antropologia Indígena da Amazônia Ocidental - CAAINAM – Universidade Federal do Acre (UFAC) </v>
      </c>
      <c r="E259" s="30" t="str">
        <f>IF($C259&gt;0,VLOOKUP($C259,CNIGP!$A:$AC,3,FALSE),"")</f>
        <v>AC</v>
      </c>
      <c r="F259" s="30" t="str">
        <f t="shared" si="8"/>
        <v>Sim</v>
      </c>
      <c r="G259" s="30">
        <f>IF($C259&gt;0,VLOOKUP($C259,CNIGP!$A:$AC,9,FALSE),"")</f>
        <v>0</v>
      </c>
      <c r="H259" s="30" t="str">
        <f>IF($C259&gt;0,VLOOKUP($C259,CNIGP!$A:$AC,25,FALSE),"")</f>
        <v>Pública</v>
      </c>
      <c r="I259" s="35" t="s">
        <v>876</v>
      </c>
      <c r="J259" s="24"/>
      <c r="K259" s="24" t="s">
        <v>31</v>
      </c>
      <c r="L259" s="24"/>
      <c r="M259" s="24" t="s">
        <v>858</v>
      </c>
      <c r="N259" s="28">
        <v>44174</v>
      </c>
      <c r="O259" s="28"/>
      <c r="P259" s="28"/>
      <c r="Q259" s="28"/>
      <c r="R259" s="28"/>
      <c r="S259" s="28">
        <v>44174</v>
      </c>
      <c r="T259" s="28">
        <v>44178</v>
      </c>
      <c r="U259" s="24">
        <v>2361452</v>
      </c>
      <c r="V259" s="24">
        <v>2364448</v>
      </c>
      <c r="W259" s="30" t="str">
        <f t="shared" si="9"/>
        <v>Despachado CNA</v>
      </c>
      <c r="X259" s="24" t="s">
        <v>424</v>
      </c>
      <c r="Y259" s="24"/>
      <c r="Z259" s="36">
        <v>44388</v>
      </c>
      <c r="AA259" s="30" t="str">
        <f ca="1">IF(X259=Apoio!$F$2,Apoio!$F$2,IF(X259=Apoio!$F$3,Apoio!$F$3,IF(X259=Apoio!$F$4,Apoio!$F$4,IF(Z259="","",IF(X259="","",IF(Z259-TODAY()&gt;0,Z259-TODAY(),"Venceu"))))))</f>
        <v>Venceu</v>
      </c>
      <c r="AB259" s="63" t="s">
        <v>877</v>
      </c>
    </row>
    <row r="260" spans="1:28" ht="36" hidden="1" customHeight="1">
      <c r="A260" s="23">
        <v>260</v>
      </c>
      <c r="B260" s="24" t="s">
        <v>221</v>
      </c>
      <c r="C260" s="25">
        <v>135</v>
      </c>
      <c r="D260" s="40" t="str">
        <f>IF($C260&gt;0,VLOOKUP($C260,CNIGP!$A:$AC,2,FALSE),"")</f>
        <v xml:space="preserve">Museu de Arqueologia e Paleontologia   – Universidade Federal do Piauí (UFPI)         </v>
      </c>
      <c r="E260" s="30" t="str">
        <f>IF($C260&gt;0,VLOOKUP($C260,CNIGP!$A:$AC,3,FALSE),"")</f>
        <v>PI</v>
      </c>
      <c r="F260" s="30" t="str">
        <f t="shared" si="8"/>
        <v>Sim</v>
      </c>
      <c r="G260" s="30">
        <f>IF($C260&gt;0,VLOOKUP($C260,CNIGP!$A:$AC,9,FALSE),"")</f>
        <v>0</v>
      </c>
      <c r="H260" s="30" t="str">
        <f>IF($C260&gt;0,VLOOKUP($C260,CNIGP!$A:$AC,25,FALSE),"")</f>
        <v>Pública</v>
      </c>
      <c r="I260" s="35" t="s">
        <v>878</v>
      </c>
      <c r="J260" s="24"/>
      <c r="K260" s="24" t="s">
        <v>31</v>
      </c>
      <c r="L260" s="24"/>
      <c r="M260" s="24" t="s">
        <v>421</v>
      </c>
      <c r="N260" s="28">
        <v>44035</v>
      </c>
      <c r="O260" s="28">
        <v>44035</v>
      </c>
      <c r="P260" s="28">
        <v>44035</v>
      </c>
      <c r="Q260" s="28">
        <v>44090</v>
      </c>
      <c r="R260" s="28">
        <v>44090</v>
      </c>
      <c r="S260" s="28">
        <v>44174</v>
      </c>
      <c r="T260" s="28">
        <v>44179</v>
      </c>
      <c r="U260" s="24">
        <v>2175687</v>
      </c>
      <c r="V260" s="24">
        <v>2363501</v>
      </c>
      <c r="W260" s="30" t="str">
        <f t="shared" si="9"/>
        <v>Despachado CNA</v>
      </c>
      <c r="X260" s="24" t="s">
        <v>861</v>
      </c>
      <c r="Y260" s="24"/>
      <c r="Z260" s="36" t="str">
        <f t="shared" ref="Z260:Z272" si="10">IF(Y260&gt;0,T260+Y260,"")</f>
        <v/>
      </c>
      <c r="AA260" s="30" t="str">
        <f ca="1">IF(X260=Apoio!$F$2,Apoio!$F$2,IF(X260=Apoio!$F$3,Apoio!$F$3,IF(X260=Apoio!$F$4,Apoio!$F$4,IF(Z260="","",IF(X260="","",IF(Z260-TODAY()&gt;0,Z260-TODAY(),"Venceu"))))))</f>
        <v>Sem prazo</v>
      </c>
      <c r="AB260" s="63" t="s">
        <v>879</v>
      </c>
    </row>
    <row r="261" spans="1:28" ht="36" hidden="1" customHeight="1">
      <c r="A261" s="23">
        <v>261</v>
      </c>
      <c r="B261" s="24" t="s">
        <v>569</v>
      </c>
      <c r="C261" s="25">
        <v>37</v>
      </c>
      <c r="D261" s="40" t="str">
        <f>IF($C261&gt;0,VLOOKUP($C261,CNIGP!$A:$AC,2,FALSE),"")</f>
        <v>Instituto de Arqueologia e Patrimônio Cultural do Ceará – Instituto Tembetá</v>
      </c>
      <c r="E261" s="30" t="str">
        <f>IF($C261&gt;0,VLOOKUP($C261,CNIGP!$A:$AC,3,FALSE),"")</f>
        <v>CE</v>
      </c>
      <c r="F261" s="30" t="str">
        <f t="shared" si="8"/>
        <v>Sim</v>
      </c>
      <c r="G261" s="30" t="str">
        <f>IF($C261&gt;0,VLOOKUP($C261,CNIGP!$A:$AC,9,FALSE),"")</f>
        <v>contato@tembeta.com.br</v>
      </c>
      <c r="H261" s="30" t="str">
        <f>IF($C261&gt;0,VLOOKUP($C261,CNIGP!$A:$AC,25,FALSE),"")</f>
        <v>Privada</v>
      </c>
      <c r="I261" s="35" t="s">
        <v>880</v>
      </c>
      <c r="K261" s="24" t="s">
        <v>31</v>
      </c>
      <c r="L261" s="24"/>
      <c r="M261" s="24" t="s">
        <v>874</v>
      </c>
      <c r="N261" s="28">
        <v>44200</v>
      </c>
      <c r="O261" s="28"/>
      <c r="P261" s="28">
        <v>44200</v>
      </c>
      <c r="Q261" s="28">
        <v>44209</v>
      </c>
      <c r="R261" s="28"/>
      <c r="S261" s="28"/>
      <c r="T261" s="28">
        <v>44214</v>
      </c>
      <c r="U261" s="24">
        <v>2415051</v>
      </c>
      <c r="V261" s="24">
        <v>2429934</v>
      </c>
      <c r="W261" s="30" t="str">
        <f t="shared" si="9"/>
        <v>Despachado CNA</v>
      </c>
      <c r="X261" s="24" t="s">
        <v>38</v>
      </c>
      <c r="Y261" s="24"/>
      <c r="Z261" s="36" t="str">
        <f t="shared" si="10"/>
        <v/>
      </c>
      <c r="AA261" s="30" t="str">
        <f ca="1">IF(X261=Apoio!$F$2,Apoio!$F$2,IF(X261=Apoio!$F$3,Apoio!$F$3,IF(X261=Apoio!$F$4,Apoio!$F$4,IF(Z261="","",IF(X261="","",IF(Z261-TODAY()&gt;0,Z261-TODAY(),"Venceu"))))))</f>
        <v>Resolvido</v>
      </c>
      <c r="AB261" s="59"/>
    </row>
    <row r="262" spans="1:28" ht="36" hidden="1" customHeight="1">
      <c r="A262" s="23">
        <v>262</v>
      </c>
      <c r="B262" s="24" t="s">
        <v>881</v>
      </c>
      <c r="C262" s="25">
        <v>288</v>
      </c>
      <c r="D262" s="40" t="str">
        <f>IF($C262&gt;0,VLOOKUP($C262,CNIGP!$A:$AC,2,FALSE),"")</f>
        <v xml:space="preserve">Museu de Florianópolis </v>
      </c>
      <c r="E262" s="30" t="str">
        <f>IF($C262&gt;0,VLOOKUP($C262,CNIGP!$A:$AC,3,FALSE),"")</f>
        <v>SC</v>
      </c>
      <c r="F262" s="30" t="str">
        <f t="shared" si="8"/>
        <v>Sim</v>
      </c>
      <c r="G262" s="30" t="str">
        <f>IF($C262&gt;0,VLOOKUP($C262,CNIGP!$A:$AC,9,FALSE),"")</f>
        <v>cristina.12186@sesc-sc.com.br</v>
      </c>
      <c r="H262" s="30" t="str">
        <f>IF($C262&gt;0,VLOOKUP($C262,CNIGP!$A:$AC,25,FALSE),"")</f>
        <v>Pública/privada</v>
      </c>
      <c r="I262" s="35" t="s">
        <v>882</v>
      </c>
      <c r="J262" s="24" t="s">
        <v>854</v>
      </c>
      <c r="K262" s="24" t="s">
        <v>31</v>
      </c>
      <c r="L262" s="24"/>
      <c r="M262" s="24" t="s">
        <v>874</v>
      </c>
      <c r="N262" s="28">
        <v>44200</v>
      </c>
      <c r="O262" s="28"/>
      <c r="P262" s="28">
        <v>44209</v>
      </c>
      <c r="Q262" s="28">
        <v>44215</v>
      </c>
      <c r="R262" s="28"/>
      <c r="S262" s="28">
        <v>44215</v>
      </c>
      <c r="T262" s="28">
        <v>44215</v>
      </c>
      <c r="U262" s="24">
        <v>2429796</v>
      </c>
      <c r="V262" s="24">
        <v>2432967</v>
      </c>
      <c r="W262" s="30" t="str">
        <f t="shared" si="9"/>
        <v>Despachado CNA</v>
      </c>
      <c r="X262" s="24" t="s">
        <v>861</v>
      </c>
      <c r="Y262" s="24"/>
      <c r="Z262" s="36" t="str">
        <f t="shared" si="10"/>
        <v/>
      </c>
      <c r="AA262" s="30" t="str">
        <f ca="1">IF(X262=Apoio!$F$2,Apoio!$F$2,IF(X262=Apoio!$F$3,Apoio!$F$3,IF(X262=Apoio!$F$4,Apoio!$F$4,IF(Z262="","",IF(X262="","",IF(Z262-TODAY()&gt;0,Z262-TODAY(),"Venceu"))))))</f>
        <v>Sem prazo</v>
      </c>
      <c r="AB262" s="59" t="s">
        <v>883</v>
      </c>
    </row>
    <row r="263" spans="1:28" ht="36" hidden="1" customHeight="1">
      <c r="A263" s="23">
        <v>263</v>
      </c>
      <c r="B263" s="24" t="s">
        <v>647</v>
      </c>
      <c r="C263" s="25">
        <v>150</v>
      </c>
      <c r="D263" s="40" t="str">
        <f>IF($C263&gt;0,VLOOKUP($C263,CNIGP!$A:$AC,2,FALSE),"")</f>
        <v>Laboratório de Arqueologia Casa de Pedra, Museu Nacional (MN) – Universidade Federal do Rio de Janeiro (UFRJ)</v>
      </c>
      <c r="E263" s="30" t="str">
        <f>IF($C263&gt;0,VLOOKUP($C263,CNIGP!$A:$AC,3,FALSE),"")</f>
        <v>RJ</v>
      </c>
      <c r="F263" s="30" t="str">
        <f t="shared" si="8"/>
        <v>Sim</v>
      </c>
      <c r="G263" s="30">
        <f>IF($C263&gt;0,VLOOKUP($C263,CNIGP!$A:$AC,9,FALSE),"")</f>
        <v>0</v>
      </c>
      <c r="H263" s="30" t="str">
        <f>IF($C263&gt;0,VLOOKUP($C263,CNIGP!$A:$AC,25,FALSE),"")</f>
        <v>Pública</v>
      </c>
      <c r="I263" s="35" t="s">
        <v>884</v>
      </c>
      <c r="J263" s="24" t="s">
        <v>854</v>
      </c>
      <c r="K263" s="24" t="s">
        <v>31</v>
      </c>
      <c r="L263" s="24"/>
      <c r="M263" s="24" t="s">
        <v>44</v>
      </c>
      <c r="N263" s="28">
        <v>44018</v>
      </c>
      <c r="O263" s="28">
        <v>44019</v>
      </c>
      <c r="P263" s="28">
        <v>44020</v>
      </c>
      <c r="Q263" s="28">
        <v>44042</v>
      </c>
      <c r="R263" s="28">
        <v>44042</v>
      </c>
      <c r="S263" s="28">
        <v>44195</v>
      </c>
      <c r="T263" s="28">
        <v>44201</v>
      </c>
      <c r="U263" s="24">
        <v>2086207</v>
      </c>
      <c r="V263" s="24">
        <v>2405254</v>
      </c>
      <c r="W263" s="30" t="str">
        <f t="shared" si="9"/>
        <v>Despachado CNA</v>
      </c>
      <c r="X263" s="24" t="s">
        <v>424</v>
      </c>
      <c r="Y263" s="24">
        <v>180</v>
      </c>
      <c r="Z263" s="36">
        <f t="shared" si="10"/>
        <v>44381</v>
      </c>
      <c r="AA263" s="30" t="str">
        <f ca="1">IF(X263=Apoio!$F$2,Apoio!$F$2,IF(X263=Apoio!$F$3,Apoio!$F$3,IF(X263=Apoio!$F$4,Apoio!$F$4,IF(Z263="","",IF(X263="","",IF(Z263-TODAY()&gt;0,Z263-TODAY(),"Venceu"))))))</f>
        <v>Venceu</v>
      </c>
      <c r="AB263" s="59"/>
    </row>
    <row r="264" spans="1:28" ht="36" hidden="1" customHeight="1">
      <c r="A264" s="23">
        <v>264</v>
      </c>
      <c r="B264" s="24" t="s">
        <v>201</v>
      </c>
      <c r="C264" s="25">
        <v>162</v>
      </c>
      <c r="D264" s="40" t="str">
        <f>IF($C264&gt;0,VLOOKUP($C264,CNIGP!$A:$AC,2,FALSE),"")</f>
        <v>Laboratório de Arqueologia, Departamento de História (Larq/CCHLA) – Universidade Federal do Rio Grande do Norte (UFRN)</v>
      </c>
      <c r="E264" s="30" t="str">
        <f>IF($C264&gt;0,VLOOKUP($C264,CNIGP!$A:$AC,3,FALSE),"")</f>
        <v>RN</v>
      </c>
      <c r="F264" s="30" t="str">
        <f t="shared" si="8"/>
        <v>Sim</v>
      </c>
      <c r="G264" s="30">
        <f>IF($C264&gt;0,VLOOKUP($C264,CNIGP!$A:$AC,9,FALSE),"")</f>
        <v>0</v>
      </c>
      <c r="H264" s="30" t="str">
        <f>IF($C264&gt;0,VLOOKUP($C264,CNIGP!$A:$AC,25,FALSE),"")</f>
        <v>Pública</v>
      </c>
      <c r="I264" s="35" t="s">
        <v>885</v>
      </c>
      <c r="J264" s="24"/>
      <c r="K264" s="24" t="s">
        <v>31</v>
      </c>
      <c r="L264" s="24"/>
      <c r="M264" s="24" t="s">
        <v>858</v>
      </c>
      <c r="N264" s="28">
        <v>44202</v>
      </c>
      <c r="O264" s="28"/>
      <c r="P264" s="28">
        <v>44214</v>
      </c>
      <c r="Q264" s="28">
        <v>44214</v>
      </c>
      <c r="R264" s="28"/>
      <c r="S264" s="28">
        <v>44214</v>
      </c>
      <c r="T264" s="28"/>
      <c r="U264" s="24"/>
      <c r="V264" s="24"/>
      <c r="W264" s="30" t="str">
        <f t="shared" si="9"/>
        <v>Despachado COSOL</v>
      </c>
      <c r="X264" s="24" t="s">
        <v>387</v>
      </c>
      <c r="Y264" s="24"/>
      <c r="Z264" s="36">
        <v>44226</v>
      </c>
      <c r="AA264" s="30" t="str">
        <f ca="1">IF(X264=Apoio!$F$2,Apoio!$F$2,IF(X264=Apoio!$F$3,Apoio!$F$3,IF(X264=Apoio!$F$4,Apoio!$F$4,IF(Z264="","",IF(X264="","",IF(Z264-TODAY()&gt;0,Z264-TODAY(),"Venceu"))))))</f>
        <v>Atualizado</v>
      </c>
      <c r="AB264" s="59" t="s">
        <v>886</v>
      </c>
    </row>
    <row r="265" spans="1:28" ht="36" hidden="1" customHeight="1">
      <c r="A265" s="23">
        <v>265</v>
      </c>
      <c r="B265" s="24" t="s">
        <v>887</v>
      </c>
      <c r="C265" s="25">
        <v>140</v>
      </c>
      <c r="D265" s="40" t="str">
        <f>IF($C265&gt;0,VLOOKUP($C265,CNIGP!$A:$AC,2,FALSE),"")</f>
        <v>Laboratório de Arqueologia, Etnologia e Etno-História (LAEE) – Universidade Estadual de Maringá (UEM)</v>
      </c>
      <c r="E265" s="30" t="str">
        <f>IF($C265&gt;0,VLOOKUP($C265,CNIGP!$A:$AC,3,FALSE),"")</f>
        <v>PR</v>
      </c>
      <c r="F265" s="30" t="str">
        <f t="shared" si="8"/>
        <v>Sim</v>
      </c>
      <c r="G265" s="30" t="str">
        <f>IF($C265&gt;0,VLOOKUP($C265,CNIGP!$A:$AC,9,FALSE),"")</f>
        <v>lab-lee@uem.br</v>
      </c>
      <c r="H265" s="30" t="str">
        <f>IF($C265&gt;0,VLOOKUP($C265,CNIGP!$A:$AC,25,FALSE),"")</f>
        <v>Pública</v>
      </c>
      <c r="I265" s="35" t="s">
        <v>888</v>
      </c>
      <c r="J265" s="24"/>
      <c r="K265" s="24"/>
      <c r="L265" s="24"/>
      <c r="M265" s="24" t="s">
        <v>44</v>
      </c>
      <c r="N265" s="28">
        <v>44006</v>
      </c>
      <c r="O265" s="28">
        <v>44006</v>
      </c>
      <c r="P265" s="28">
        <v>44006</v>
      </c>
      <c r="Q265" s="28">
        <v>44089</v>
      </c>
      <c r="R265" s="28">
        <v>44091</v>
      </c>
      <c r="S265" s="28">
        <v>44174</v>
      </c>
      <c r="T265" s="28">
        <v>44178</v>
      </c>
      <c r="U265" s="24">
        <v>2168756</v>
      </c>
      <c r="V265" s="24">
        <v>2362838</v>
      </c>
      <c r="W265" s="30" t="str">
        <f t="shared" si="9"/>
        <v>Despachado CNA</v>
      </c>
      <c r="X265" s="24" t="s">
        <v>387</v>
      </c>
      <c r="Y265" s="24">
        <v>180</v>
      </c>
      <c r="Z265" s="36">
        <f t="shared" si="10"/>
        <v>44358</v>
      </c>
      <c r="AA265" s="30" t="str">
        <f ca="1">IF(X265=Apoio!$F$2,Apoio!$F$2,IF(X265=Apoio!$F$3,Apoio!$F$3,IF(X265=Apoio!$F$4,Apoio!$F$4,IF(Z265="","",IF(X265="","",IF(Z265-TODAY()&gt;0,Z265-TODAY(),"Venceu"))))))</f>
        <v>Atualizado</v>
      </c>
      <c r="AB265" s="59"/>
    </row>
    <row r="266" spans="1:28" ht="36" hidden="1" customHeight="1">
      <c r="A266" s="23">
        <v>266</v>
      </c>
      <c r="B266" s="24" t="s">
        <v>889</v>
      </c>
      <c r="C266" s="25">
        <v>80</v>
      </c>
      <c r="D266" s="40" t="str">
        <f>IF($C266&gt;0,VLOOKUP($C266,CNIGP!$A:$AC,2,FALSE),"")</f>
        <v>Museu Bi Moreira – Universidade Federal de Lavras (UFLA)</v>
      </c>
      <c r="E266" s="30" t="str">
        <f>IF($C266&gt;0,VLOOKUP($C266,CNIGP!$A:$AC,3,FALSE),"")</f>
        <v>MG</v>
      </c>
      <c r="F266" s="30" t="str">
        <f t="shared" si="8"/>
        <v>Sim</v>
      </c>
      <c r="G266" s="30">
        <f>IF($C266&gt;0,VLOOKUP($C266,CNIGP!$A:$AC,9,FALSE),"")</f>
        <v>0</v>
      </c>
      <c r="H266" s="30" t="str">
        <f>IF($C266&gt;0,VLOOKUP($C266,CNIGP!$A:$AC,25,FALSE),"")</f>
        <v>Pública</v>
      </c>
      <c r="I266" s="35" t="s">
        <v>890</v>
      </c>
      <c r="J266" s="24"/>
      <c r="K266" s="24" t="s">
        <v>31</v>
      </c>
      <c r="L266" s="24"/>
      <c r="M266" s="24" t="s">
        <v>858</v>
      </c>
      <c r="N266" s="28">
        <v>44112</v>
      </c>
      <c r="O266" s="28">
        <v>44113</v>
      </c>
      <c r="P266" s="28">
        <v>44113</v>
      </c>
      <c r="Q266" s="28">
        <v>44127</v>
      </c>
      <c r="R266" s="28">
        <v>44127</v>
      </c>
      <c r="S266" s="28">
        <v>44174</v>
      </c>
      <c r="T266" s="28">
        <v>44193</v>
      </c>
      <c r="U266" s="24">
        <v>2259043</v>
      </c>
      <c r="V266" s="24">
        <v>2363132</v>
      </c>
      <c r="W266" s="30" t="str">
        <f t="shared" si="9"/>
        <v>Despachado CNA</v>
      </c>
      <c r="X266" s="24" t="s">
        <v>424</v>
      </c>
      <c r="Y266" s="24">
        <v>180</v>
      </c>
      <c r="Z266" s="36">
        <f t="shared" si="10"/>
        <v>44373</v>
      </c>
      <c r="AA266" s="30" t="str">
        <f ca="1">IF(X266=Apoio!$F$2,Apoio!$F$2,IF(X266=Apoio!$F$3,Apoio!$F$3,IF(X266=Apoio!$F$4,Apoio!$F$4,IF(Z266="","",IF(X266="","",IF(Z266-TODAY()&gt;0,Z266-TODAY(),"Venceu"))))))</f>
        <v>Venceu</v>
      </c>
      <c r="AB266" s="59"/>
    </row>
    <row r="267" spans="1:28" ht="36" hidden="1" customHeight="1">
      <c r="A267" s="23">
        <v>267</v>
      </c>
      <c r="B267" s="24" t="s">
        <v>891</v>
      </c>
      <c r="C267" s="25">
        <v>110</v>
      </c>
      <c r="D267" s="40" t="str">
        <f>IF($C267&gt;0,VLOOKUP($C267,CNIGP!$A:$AC,2,FALSE),"")</f>
        <v>Secretaria Municipal de Educação e Cultura – Prefeitura Municipal de Tucuruí</v>
      </c>
      <c r="E267" s="30" t="str">
        <f>IF($C267&gt;0,VLOOKUP($C267,CNIGP!$A:$AC,3,FALSE),"")</f>
        <v>PA</v>
      </c>
      <c r="F267" s="30" t="str">
        <f t="shared" si="8"/>
        <v>Sim</v>
      </c>
      <c r="G267" s="30" t="str">
        <f>IF($C267&gt;0,VLOOKUP($C267,CNIGP!$A:$AC,9,FALSE),"")</f>
        <v>seceducacao@tucurui.pa.gov.br</v>
      </c>
      <c r="H267" s="30" t="str">
        <f>IF($C267&gt;0,VLOOKUP($C267,CNIGP!$A:$AC,25,FALSE),"")</f>
        <v>Pública</v>
      </c>
      <c r="I267" s="35" t="s">
        <v>892</v>
      </c>
      <c r="J267" s="24" t="s">
        <v>854</v>
      </c>
      <c r="K267" s="24"/>
      <c r="L267" s="24"/>
      <c r="M267" s="24" t="s">
        <v>714</v>
      </c>
      <c r="N267" s="28">
        <v>44062</v>
      </c>
      <c r="O267" s="28"/>
      <c r="P267" s="28">
        <v>44074</v>
      </c>
      <c r="Q267" s="28">
        <v>44089</v>
      </c>
      <c r="R267" s="28"/>
      <c r="S267" s="28">
        <v>44174</v>
      </c>
      <c r="T267" s="28">
        <v>44179</v>
      </c>
      <c r="U267" s="24">
        <v>2173463</v>
      </c>
      <c r="V267" s="24">
        <v>2363640</v>
      </c>
      <c r="W267" s="30" t="str">
        <f t="shared" si="9"/>
        <v>Despachado CNA</v>
      </c>
      <c r="X267" s="24" t="s">
        <v>38</v>
      </c>
      <c r="Y267" s="24"/>
      <c r="Z267" s="36" t="str">
        <f t="shared" si="10"/>
        <v/>
      </c>
      <c r="AA267" s="30" t="str">
        <f ca="1">IF(X267=Apoio!$F$2,Apoio!$F$2,IF(X267=Apoio!$F$3,Apoio!$F$3,IF(X267=Apoio!$F$4,Apoio!$F$4,IF(Z267="","",IF(X267="","",IF(Z267-TODAY()&gt;0,Z267-TODAY(),"Venceu"))))))</f>
        <v>Resolvido</v>
      </c>
      <c r="AB267" s="59"/>
    </row>
    <row r="268" spans="1:28" ht="36" hidden="1" customHeight="1">
      <c r="A268" s="23">
        <v>268</v>
      </c>
      <c r="B268" s="24" t="s">
        <v>383</v>
      </c>
      <c r="C268" s="25"/>
      <c r="D268" s="40" t="str">
        <f>IF($C268&gt;0,VLOOKUP($C268,CNIGP!$A:$AC,2,FALSE),"")</f>
        <v/>
      </c>
      <c r="E268" s="30" t="str">
        <f>IF($C268&gt;0,VLOOKUP($C268,CNIGP!$A:$AC,3,FALSE),"")</f>
        <v/>
      </c>
      <c r="F268" s="30" t="str">
        <f t="shared" si="8"/>
        <v>Não</v>
      </c>
      <c r="G268" s="30" t="str">
        <f>IF($C268&gt;0,VLOOKUP($C268,CNIGP!$A:$AC,9,FALSE),"")</f>
        <v/>
      </c>
      <c r="H268" s="30" t="str">
        <f>IF($C268&gt;0,VLOOKUP($C268,CNIGP!$A:$AC,25,FALSE),"")</f>
        <v/>
      </c>
      <c r="I268" s="35" t="s">
        <v>893</v>
      </c>
      <c r="J268" s="24"/>
      <c r="K268" s="24" t="s">
        <v>31</v>
      </c>
      <c r="L268" s="24"/>
      <c r="M268" s="24" t="s">
        <v>858</v>
      </c>
      <c r="N268" s="28">
        <v>44169</v>
      </c>
      <c r="O268" s="28"/>
      <c r="P268" s="28"/>
      <c r="Q268" s="28">
        <v>44169</v>
      </c>
      <c r="R268" s="28"/>
      <c r="S268" s="28">
        <v>44174</v>
      </c>
      <c r="T268" s="28">
        <v>44178</v>
      </c>
      <c r="U268" s="24">
        <v>2352512</v>
      </c>
      <c r="V268" s="24">
        <v>2363977</v>
      </c>
      <c r="W268" s="30" t="str">
        <f t="shared" si="9"/>
        <v>Despachado CNA</v>
      </c>
      <c r="X268" s="24" t="s">
        <v>424</v>
      </c>
      <c r="Y268" s="24">
        <v>120</v>
      </c>
      <c r="Z268" s="36">
        <f t="shared" si="10"/>
        <v>44298</v>
      </c>
      <c r="AA268" s="30" t="str">
        <f ca="1">IF(X268=Apoio!$F$2,Apoio!$F$2,IF(X268=Apoio!$F$3,Apoio!$F$3,IF(X268=Apoio!$F$4,Apoio!$F$4,IF(Z268="","",IF(X268="","",IF(Z268-TODAY()&gt;0,Z268-TODAY(),"Venceu"))))))</f>
        <v>Venceu</v>
      </c>
      <c r="AB268" s="59"/>
    </row>
    <row r="269" spans="1:28" ht="36" hidden="1" customHeight="1">
      <c r="A269" s="23">
        <v>269</v>
      </c>
      <c r="B269" s="24" t="s">
        <v>693</v>
      </c>
      <c r="C269" s="25">
        <v>63</v>
      </c>
      <c r="D269" s="40" t="str">
        <f>IF($C269&gt;0,VLOOKUP($C269,CNIGP!$A:$AC,2,FALSE),"")</f>
        <v>Reserva Técnica da Universidade Federal do Maranhão – Universidade Federal do Maranhão (UFMA)</v>
      </c>
      <c r="E269" s="30" t="str">
        <f>IF($C269&gt;0,VLOOKUP($C269,CNIGP!$A:$AC,3,FALSE),"")</f>
        <v>MA</v>
      </c>
      <c r="F269" s="30" t="str">
        <f t="shared" si="8"/>
        <v>Sim</v>
      </c>
      <c r="G269" s="30" t="str">
        <f>IF($C269&gt;0,VLOOKUP($C269,CNIGP!$A:$AC,9,FALSE),"")</f>
        <v>arkley.bandeira@ufma.br</v>
      </c>
      <c r="H269" s="30" t="str">
        <f>IF($C269&gt;0,VLOOKUP($C269,CNIGP!$A:$AC,25,FALSE),"")</f>
        <v>Pública</v>
      </c>
      <c r="I269" s="35" t="s">
        <v>894</v>
      </c>
      <c r="J269" s="24" t="s">
        <v>854</v>
      </c>
      <c r="K269" s="24" t="s">
        <v>31</v>
      </c>
      <c r="L269" s="24"/>
      <c r="M269" s="24" t="s">
        <v>404</v>
      </c>
      <c r="N269" s="28">
        <v>44209</v>
      </c>
      <c r="O269" s="28"/>
      <c r="P269" s="28">
        <v>44214</v>
      </c>
      <c r="Q269" s="28">
        <v>44223</v>
      </c>
      <c r="R269" s="28"/>
      <c r="S269" s="28">
        <v>44225</v>
      </c>
      <c r="T269" s="28">
        <v>44243</v>
      </c>
      <c r="U269" s="24">
        <v>2450515</v>
      </c>
      <c r="V269" s="24">
        <v>2455140</v>
      </c>
      <c r="W269" s="30" t="str">
        <f t="shared" si="9"/>
        <v>Despachado CNA</v>
      </c>
      <c r="X269" s="24" t="s">
        <v>424</v>
      </c>
      <c r="Y269" s="24">
        <v>180</v>
      </c>
      <c r="Z269" s="36">
        <f t="shared" si="10"/>
        <v>44423</v>
      </c>
      <c r="AA269" s="30" t="str">
        <f ca="1">IF(X269=Apoio!$F$2,Apoio!$F$2,IF(X269=Apoio!$F$3,Apoio!$F$3,IF(X269=Apoio!$F$4,Apoio!$F$4,IF(Z269="","",IF(X269="","",IF(Z269-TODAY()&gt;0,Z269-TODAY(),"Venceu"))))))</f>
        <v>Venceu</v>
      </c>
      <c r="AB269" s="59"/>
    </row>
    <row r="270" spans="1:28" ht="36" hidden="1" customHeight="1">
      <c r="A270" s="23">
        <v>270</v>
      </c>
      <c r="B270" s="24" t="s">
        <v>124</v>
      </c>
      <c r="C270" s="25">
        <v>118</v>
      </c>
      <c r="D270" s="40" t="str">
        <f>IF($C270&gt;0,VLOOKUP($C270,CNIGP!$A:$AC,2,FALSE),"")</f>
        <v xml:space="preserve">Oficina-Escola de Revitalização do Patrimônio Cultural de João Pessoa – </v>
      </c>
      <c r="E270" s="30" t="str">
        <f>IF($C270&gt;0,VLOOKUP($C270,CNIGP!$A:$AC,3,FALSE),"")</f>
        <v>PB</v>
      </c>
      <c r="F270" s="30" t="str">
        <f t="shared" si="8"/>
        <v>Sim</v>
      </c>
      <c r="G270" s="30" t="str">
        <f>IF($C270&gt;0,VLOOKUP($C270,CNIGP!$A:$AC,9,FALSE),"")</f>
        <v xml:space="preserve"> oficinaescolajp@gmail.com
</v>
      </c>
      <c r="H270" s="30" t="str">
        <f>IF($C270&gt;0,VLOOKUP($C270,CNIGP!$A:$AC,25,FALSE),"")</f>
        <v>Pública</v>
      </c>
      <c r="I270" s="35" t="s">
        <v>895</v>
      </c>
      <c r="J270" s="24" t="s">
        <v>854</v>
      </c>
      <c r="K270" s="24"/>
      <c r="L270" s="24"/>
      <c r="M270" s="24" t="s">
        <v>714</v>
      </c>
      <c r="N270" s="28">
        <v>44215</v>
      </c>
      <c r="O270" s="28"/>
      <c r="P270" s="28">
        <v>44216</v>
      </c>
      <c r="Q270" s="28">
        <v>44216</v>
      </c>
      <c r="R270" s="28"/>
      <c r="S270" s="28">
        <v>44216</v>
      </c>
      <c r="T270" s="28"/>
      <c r="U270" s="24">
        <v>2434526</v>
      </c>
      <c r="V270" s="24"/>
      <c r="W270" s="30" t="str">
        <f t="shared" si="9"/>
        <v>Despachado COSOL</v>
      </c>
      <c r="X270" s="24" t="s">
        <v>38</v>
      </c>
      <c r="Y270" s="24"/>
      <c r="Z270" s="36" t="str">
        <f t="shared" si="10"/>
        <v/>
      </c>
      <c r="AA270" s="30" t="str">
        <f ca="1">IF(X270=Apoio!$F$2,Apoio!$F$2,IF(X270=Apoio!$F$3,Apoio!$F$3,IF(X270=Apoio!$F$4,Apoio!$F$4,IF(Z270="","",IF(X270="","",IF(Z270-TODAY()&gt;0,Z270-TODAY(),"Venceu"))))))</f>
        <v>Resolvido</v>
      </c>
      <c r="AB270" s="59"/>
    </row>
    <row r="271" spans="1:28" ht="36" hidden="1" customHeight="1">
      <c r="A271" s="23">
        <v>271</v>
      </c>
      <c r="B271" s="24" t="s">
        <v>376</v>
      </c>
      <c r="C271" s="25">
        <v>57</v>
      </c>
      <c r="D271" s="40" t="str">
        <f>IF($C271&gt;0,VLOOKUP($C271,CNIGP!$A:$AC,2,FALSE),"")</f>
        <v>Museu Histórico de Jataí "Francisco Honório de Campos" – Prefeitura de Jataí</v>
      </c>
      <c r="E271" s="30" t="str">
        <f>IF($C271&gt;0,VLOOKUP($C271,CNIGP!$A:$AC,3,FALSE),"")</f>
        <v>GO</v>
      </c>
      <c r="F271" s="30" t="str">
        <f t="shared" si="8"/>
        <v>Sim</v>
      </c>
      <c r="G271" s="30" t="str">
        <f>IF($C271&gt;0,VLOOKUP($C271,CNIGP!$A:$AC,9,FALSE),"")</f>
        <v>museuhistoricojatai@gmail.com</v>
      </c>
      <c r="H271" s="30" t="str">
        <f>IF($C271&gt;0,VLOOKUP($C271,CNIGP!$A:$AC,25,FALSE),"")</f>
        <v>Pública</v>
      </c>
      <c r="I271" s="35" t="s">
        <v>896</v>
      </c>
      <c r="J271" s="24" t="s">
        <v>854</v>
      </c>
      <c r="K271" s="24" t="s">
        <v>31</v>
      </c>
      <c r="L271" s="24"/>
      <c r="M271" s="24" t="s">
        <v>44</v>
      </c>
      <c r="N271" s="28">
        <v>44216</v>
      </c>
      <c r="O271" s="28"/>
      <c r="P271" s="28">
        <v>44223</v>
      </c>
      <c r="Q271" s="28">
        <v>44225</v>
      </c>
      <c r="R271" s="28"/>
      <c r="S271" s="28">
        <v>44229</v>
      </c>
      <c r="T271" s="28">
        <v>44230</v>
      </c>
      <c r="U271" s="24">
        <v>2452744</v>
      </c>
      <c r="V271" s="24">
        <v>2462136</v>
      </c>
      <c r="W271" s="30" t="str">
        <f t="shared" si="9"/>
        <v>Despachado CNA</v>
      </c>
      <c r="X271" s="24" t="s">
        <v>861</v>
      </c>
      <c r="Y271" s="24"/>
      <c r="Z271" s="36" t="str">
        <f t="shared" si="10"/>
        <v/>
      </c>
      <c r="AA271" s="30" t="str">
        <f ca="1">IF(X271=Apoio!$F$2,Apoio!$F$2,IF(X271=Apoio!$F$3,Apoio!$F$3,IF(X271=Apoio!$F$4,Apoio!$F$4,IF(Z271="","",IF(X271="","",IF(Z271-TODAY()&gt;0,Z271-TODAY(),"Venceu"))))))</f>
        <v>Sem prazo</v>
      </c>
      <c r="AB271" s="59"/>
    </row>
    <row r="272" spans="1:28" ht="36" hidden="1" customHeight="1">
      <c r="A272" s="23">
        <v>272</v>
      </c>
      <c r="B272" s="30" t="s">
        <v>201</v>
      </c>
      <c r="C272" s="30">
        <v>162</v>
      </c>
      <c r="D272" s="40" t="str">
        <f>IF($C272&gt;0,VLOOKUP($C272,CNIGP!$A:$AC,2,FALSE),"")</f>
        <v>Laboratório de Arqueologia, Departamento de História (Larq/CCHLA) – Universidade Federal do Rio Grande do Norte (UFRN)</v>
      </c>
      <c r="E272" s="30" t="str">
        <f>IF($C272&gt;0,VLOOKUP($C272,CNIGP!$A:$AC,3,FALSE),"")</f>
        <v>RN</v>
      </c>
      <c r="F272" s="30" t="str">
        <f t="shared" si="8"/>
        <v>Sim</v>
      </c>
      <c r="G272" s="30">
        <f>IF($C272&gt;0,VLOOKUP($C272,CNIGP!$A:$AC,9,FALSE),"")</f>
        <v>0</v>
      </c>
      <c r="H272" s="30" t="str">
        <f>IF($C272&gt;0,VLOOKUP($C272,CNIGP!$A:$AC,25,FALSE),"")</f>
        <v>Pública</v>
      </c>
      <c r="I272" s="35" t="s">
        <v>897</v>
      </c>
      <c r="J272" s="24"/>
      <c r="K272" s="24"/>
      <c r="L272" s="24"/>
      <c r="M272" s="24" t="s">
        <v>714</v>
      </c>
      <c r="N272" s="28">
        <v>44131</v>
      </c>
      <c r="O272" s="28"/>
      <c r="P272" s="28">
        <v>44131</v>
      </c>
      <c r="Q272" s="28">
        <v>44131</v>
      </c>
      <c r="R272" s="28"/>
      <c r="S272" s="28">
        <v>44131</v>
      </c>
      <c r="T272" s="29">
        <v>44193</v>
      </c>
      <c r="U272" s="24"/>
      <c r="V272" s="24">
        <v>2387503</v>
      </c>
      <c r="W272" s="30" t="str">
        <f t="shared" si="9"/>
        <v>Despachado CNA</v>
      </c>
      <c r="X272" s="24" t="s">
        <v>387</v>
      </c>
      <c r="Y272" s="24">
        <v>180</v>
      </c>
      <c r="Z272" s="36">
        <f t="shared" si="10"/>
        <v>44373</v>
      </c>
      <c r="AA272" s="30" t="str">
        <f ca="1">IF(X272=Apoio!$F$2,Apoio!$F$2,IF(X272=Apoio!$F$3,Apoio!$F$3,IF(X272=Apoio!$F$4,Apoio!$F$4,IF(Z272="","",IF(X272="","",IF(Z272-TODAY()&gt;0,Z272-TODAY(),"Venceu"))))))</f>
        <v>Atualizado</v>
      </c>
      <c r="AB272" s="62" t="s">
        <v>898</v>
      </c>
    </row>
    <row r="273" spans="1:29" ht="36" hidden="1" customHeight="1">
      <c r="A273" s="23">
        <v>273</v>
      </c>
      <c r="B273" s="30" t="s">
        <v>201</v>
      </c>
      <c r="C273" s="30">
        <v>162</v>
      </c>
      <c r="D273" s="40" t="str">
        <f>IF($C273&gt;0,VLOOKUP($C273,CNIGP!$A:$AC,2,FALSE),"")</f>
        <v>Laboratório de Arqueologia, Departamento de História (Larq/CCHLA) – Universidade Federal do Rio Grande do Norte (UFRN)</v>
      </c>
      <c r="E273" s="30" t="str">
        <f>IF($C273&gt;0,VLOOKUP($C273,CNIGP!$A:$AC,3,FALSE),"")</f>
        <v>RN</v>
      </c>
      <c r="F273" s="30" t="str">
        <f t="shared" si="8"/>
        <v>Sim</v>
      </c>
      <c r="G273" s="30">
        <f>IF($C273&gt;0,VLOOKUP($C273,CNIGP!$A:$AC,9,FALSE),"")</f>
        <v>0</v>
      </c>
      <c r="H273" s="30" t="str">
        <f>IF($C273&gt;0,VLOOKUP($C273,CNIGP!$A:$AC,25,FALSE),"")</f>
        <v>Pública</v>
      </c>
      <c r="I273" s="35" t="s">
        <v>899</v>
      </c>
      <c r="J273" s="24"/>
      <c r="K273" s="24" t="s">
        <v>31</v>
      </c>
      <c r="L273" s="24"/>
      <c r="M273" s="24" t="s">
        <v>714</v>
      </c>
      <c r="N273" s="28">
        <v>44204</v>
      </c>
      <c r="O273" s="28"/>
      <c r="P273" s="28">
        <v>44204</v>
      </c>
      <c r="Q273" s="28">
        <v>44204</v>
      </c>
      <c r="R273" s="28"/>
      <c r="S273" s="28">
        <v>44204</v>
      </c>
      <c r="T273" s="28"/>
      <c r="U273" s="24"/>
      <c r="V273" s="24"/>
      <c r="W273" s="30" t="str">
        <f t="shared" si="9"/>
        <v>Despachado COSOL</v>
      </c>
      <c r="X273" s="24" t="s">
        <v>424</v>
      </c>
      <c r="Y273" s="24"/>
      <c r="Z273" s="36">
        <v>44373</v>
      </c>
      <c r="AA273" s="30" t="str">
        <f ca="1">IF(X273=Apoio!$F$2,Apoio!$F$2,IF(X273=Apoio!$F$3,Apoio!$F$3,IF(X273=Apoio!$F$4,Apoio!$F$4,IF(Z273="","",IF(X273="","",IF(Z273-TODAY()&gt;0,Z273-TODAY(),"Venceu"))))))</f>
        <v>Venceu</v>
      </c>
      <c r="AB273" s="59" t="s">
        <v>900</v>
      </c>
    </row>
    <row r="274" spans="1:29" ht="36" hidden="1" customHeight="1">
      <c r="A274" s="23">
        <v>274</v>
      </c>
      <c r="B274" s="30" t="s">
        <v>631</v>
      </c>
      <c r="C274" s="25">
        <v>153</v>
      </c>
      <c r="D274" s="40" t="str">
        <f>IF($C274&gt;0,VLOOKUP($C274,CNIGP!$A:$AC,2,FALSE),"")</f>
        <v xml:space="preserve">Fundação Casa de Rui Barbosa – Governo Federal </v>
      </c>
      <c r="E274" s="30" t="str">
        <f>IF($C274&gt;0,VLOOKUP($C274,CNIGP!$A:$AC,3,FALSE),"")</f>
        <v>RJ</v>
      </c>
      <c r="F274" s="30" t="str">
        <f t="shared" si="8"/>
        <v>Sim</v>
      </c>
      <c r="G274" s="30">
        <f>IF($C274&gt;0,VLOOKUP($C274,CNIGP!$A:$AC,9,FALSE),"")</f>
        <v>0</v>
      </c>
      <c r="H274" s="30" t="str">
        <f>IF($C274&gt;0,VLOOKUP($C274,CNIGP!$A:$AC,25,FALSE),"")</f>
        <v>Pública</v>
      </c>
      <c r="I274" s="35" t="s">
        <v>901</v>
      </c>
      <c r="J274" s="24"/>
      <c r="K274" s="24" t="s">
        <v>31</v>
      </c>
      <c r="L274" s="24"/>
      <c r="M274" s="24" t="s">
        <v>714</v>
      </c>
      <c r="N274" s="28">
        <v>44167</v>
      </c>
      <c r="O274" s="28"/>
      <c r="P274" s="28">
        <v>44169</v>
      </c>
      <c r="Q274" s="28">
        <v>44169</v>
      </c>
      <c r="R274" s="28"/>
      <c r="S274" s="28">
        <v>44186</v>
      </c>
      <c r="T274" s="28">
        <v>44194</v>
      </c>
      <c r="U274" s="24">
        <v>2348199</v>
      </c>
      <c r="V274" s="24">
        <v>2388820</v>
      </c>
      <c r="W274" s="30" t="str">
        <f t="shared" si="9"/>
        <v>Despachado CNA</v>
      </c>
      <c r="X274" s="24" t="s">
        <v>424</v>
      </c>
      <c r="Y274" s="24">
        <v>180</v>
      </c>
      <c r="Z274" s="36">
        <f>IF(Y274&gt;0,T274+Y274,"")</f>
        <v>44374</v>
      </c>
      <c r="AA274" s="30" t="str">
        <f ca="1">IF(X274=Apoio!$F$2,Apoio!$F$2,IF(X274=Apoio!$F$3,Apoio!$F$3,IF(X274=Apoio!$F$4,Apoio!$F$4,IF(Z274="","",IF(X274="","",IF(Z274-TODAY()&gt;0,Z274-TODAY(),"Venceu"))))))</f>
        <v>Venceu</v>
      </c>
      <c r="AB274" s="62" t="s">
        <v>902</v>
      </c>
    </row>
    <row r="275" spans="1:29" ht="36" hidden="1" customHeight="1">
      <c r="A275" s="23">
        <v>275</v>
      </c>
      <c r="B275" s="24" t="s">
        <v>903</v>
      </c>
      <c r="C275" s="25">
        <v>83</v>
      </c>
      <c r="D275" s="40" t="str">
        <f>IF($C275&gt;0,VLOOKUP($C275,CNIGP!$A:$AC,2,FALSE),"")</f>
        <v>Museu de Ciência e Técnica da Escola de Minas – Universidade Federal de Ouro Preto (UFOP)</v>
      </c>
      <c r="E275" s="30" t="str">
        <f>IF($C275&gt;0,VLOOKUP($C275,CNIGP!$A:$AC,3,FALSE),"")</f>
        <v>MG</v>
      </c>
      <c r="F275" s="30" t="str">
        <f t="shared" si="8"/>
        <v>Sim</v>
      </c>
      <c r="G275" s="30" t="str">
        <f>IF($C275&gt;0,VLOOKUP($C275,CNIGP!$A:$AC,9,FALSE),"")</f>
        <v>museu.em@ufop.edu.br</v>
      </c>
      <c r="H275" s="30" t="str">
        <f>IF($C275&gt;0,VLOOKUP($C275,CNIGP!$A:$AC,25,FALSE),"")</f>
        <v>Pública</v>
      </c>
      <c r="I275" s="35" t="s">
        <v>904</v>
      </c>
      <c r="J275" s="24" t="s">
        <v>854</v>
      </c>
      <c r="K275" s="24"/>
      <c r="L275" s="24" t="s">
        <v>33</v>
      </c>
      <c r="M275" s="24" t="s">
        <v>714</v>
      </c>
      <c r="N275" s="28">
        <v>44180</v>
      </c>
      <c r="O275" s="28"/>
      <c r="P275" s="28">
        <v>44180</v>
      </c>
      <c r="Q275" s="28">
        <v>44181</v>
      </c>
      <c r="R275" s="28"/>
      <c r="S275" s="28">
        <v>44195</v>
      </c>
      <c r="T275" s="28">
        <v>44201</v>
      </c>
      <c r="U275" s="24">
        <v>2376436</v>
      </c>
      <c r="V275" s="24">
        <v>2404634</v>
      </c>
      <c r="W275" s="30" t="str">
        <f t="shared" si="9"/>
        <v>Despachado CNA</v>
      </c>
      <c r="X275" s="24" t="s">
        <v>424</v>
      </c>
      <c r="Y275" s="24">
        <v>180</v>
      </c>
      <c r="Z275" s="36">
        <f>IF(Y275&gt;0,T275+Y275,"")</f>
        <v>44381</v>
      </c>
      <c r="AA275" s="30" t="str">
        <f ca="1">IF(X275=Apoio!$F$2,Apoio!$F$2,IF(X275=Apoio!$F$3,Apoio!$F$3,IF(X275=Apoio!$F$4,Apoio!$F$4,IF(Z275="","",IF(X275="","",IF(Z275-TODAY()&gt;0,Z275-TODAY(),"Venceu"))))))</f>
        <v>Venceu</v>
      </c>
      <c r="AB275" s="62" t="s">
        <v>905</v>
      </c>
    </row>
    <row r="276" spans="1:29" ht="36" hidden="1" customHeight="1">
      <c r="A276" s="23">
        <v>276</v>
      </c>
      <c r="B276" s="24" t="s">
        <v>906</v>
      </c>
      <c r="C276" s="25">
        <v>150</v>
      </c>
      <c r="D276" s="40" t="str">
        <f>IF($C276&gt;0,VLOOKUP($C276,CNIGP!$A:$AC,2,FALSE),"")</f>
        <v>Laboratório de Arqueologia Casa de Pedra, Museu Nacional (MN) – Universidade Federal do Rio de Janeiro (UFRJ)</v>
      </c>
      <c r="E276" s="30" t="str">
        <f>IF($C276&gt;0,VLOOKUP($C276,CNIGP!$A:$AC,3,FALSE),"")</f>
        <v>RJ</v>
      </c>
      <c r="F276" s="30" t="str">
        <f t="shared" si="8"/>
        <v>Sim</v>
      </c>
      <c r="G276" s="30">
        <f>IF($C276&gt;0,VLOOKUP($C276,CNIGP!$A:$AC,9,FALSE),"")</f>
        <v>0</v>
      </c>
      <c r="H276" s="30" t="str">
        <f>IF($C276&gt;0,VLOOKUP($C276,CNIGP!$A:$AC,25,FALSE),"")</f>
        <v>Pública</v>
      </c>
      <c r="I276" s="35" t="s">
        <v>907</v>
      </c>
      <c r="J276" s="24" t="s">
        <v>854</v>
      </c>
      <c r="K276" s="24"/>
      <c r="L276" s="24"/>
      <c r="M276" s="24" t="s">
        <v>714</v>
      </c>
      <c r="N276" s="28">
        <v>44043</v>
      </c>
      <c r="O276" s="28"/>
      <c r="P276" s="28">
        <v>44175</v>
      </c>
      <c r="Q276" s="28">
        <v>44179</v>
      </c>
      <c r="R276" s="28"/>
      <c r="S276" s="28">
        <v>44179</v>
      </c>
      <c r="T276" s="28">
        <v>44201</v>
      </c>
      <c r="U276" s="24">
        <v>2401116</v>
      </c>
      <c r="V276" s="24">
        <v>2405254</v>
      </c>
      <c r="W276" s="30" t="str">
        <f t="shared" si="9"/>
        <v>Despachado CNA</v>
      </c>
      <c r="X276" s="24" t="s">
        <v>424</v>
      </c>
      <c r="Y276" s="24">
        <v>180</v>
      </c>
      <c r="Z276" s="36">
        <f>IF(Y276&gt;0,T276+Y276,"")</f>
        <v>44381</v>
      </c>
      <c r="AA276" s="30" t="str">
        <f ca="1">IF(X276=Apoio!$F$2,Apoio!$F$2,IF(X276=Apoio!$F$3,Apoio!$F$3,IF(X276=Apoio!$F$4,Apoio!$F$4,IF(Z276="","",IF(X276="","",IF(Z276-TODAY()&gt;0,Z276-TODAY(),"Venceu"))))))</f>
        <v>Venceu</v>
      </c>
      <c r="AB276" s="62" t="s">
        <v>908</v>
      </c>
    </row>
    <row r="277" spans="1:29" ht="36" hidden="1" customHeight="1">
      <c r="A277" s="23">
        <v>277</v>
      </c>
      <c r="B277" s="24" t="s">
        <v>881</v>
      </c>
      <c r="C277" s="25">
        <v>288</v>
      </c>
      <c r="D277" s="40" t="str">
        <f>IF($C277&gt;0,VLOOKUP($C277,CNIGP!$A:$AC,2,FALSE),"")</f>
        <v xml:space="preserve">Museu de Florianópolis </v>
      </c>
      <c r="E277" s="30" t="str">
        <f>IF($C277&gt;0,VLOOKUP($C277,CNIGP!$A:$AC,3,FALSE),"")</f>
        <v>SC</v>
      </c>
      <c r="F277" s="30" t="str">
        <f t="shared" si="8"/>
        <v>Sim</v>
      </c>
      <c r="G277" s="30" t="str">
        <f>IF($C277&gt;0,VLOOKUP($C277,CNIGP!$A:$AC,9,FALSE),"")</f>
        <v>cristina.12186@sesc-sc.com.br</v>
      </c>
      <c r="H277" s="30" t="str">
        <f>IF($C277&gt;0,VLOOKUP($C277,CNIGP!$A:$AC,25,FALSE),"")</f>
        <v>Pública/privada</v>
      </c>
      <c r="I277" s="35" t="s">
        <v>909</v>
      </c>
      <c r="J277" s="24"/>
      <c r="K277" s="24" t="s">
        <v>31</v>
      </c>
      <c r="L277" s="24"/>
      <c r="M277" s="24" t="s">
        <v>714</v>
      </c>
      <c r="N277" s="28">
        <v>44109</v>
      </c>
      <c r="O277" s="28"/>
      <c r="P277" s="28">
        <v>44160</v>
      </c>
      <c r="Q277" s="28">
        <v>44160</v>
      </c>
      <c r="R277" s="28"/>
      <c r="S277" s="28">
        <v>44160</v>
      </c>
      <c r="T277" s="28">
        <v>44179</v>
      </c>
      <c r="U277" s="24">
        <v>2330900</v>
      </c>
      <c r="V277" s="24">
        <v>2331708</v>
      </c>
      <c r="W277" s="30" t="str">
        <f t="shared" si="9"/>
        <v>Despachado CNA</v>
      </c>
      <c r="X277" s="24" t="s">
        <v>861</v>
      </c>
      <c r="Y277" s="24"/>
      <c r="Z277" s="36" t="str">
        <f>IF(Y277&gt;0,T277+Y277,"")</f>
        <v/>
      </c>
      <c r="AA277" s="30" t="str">
        <f ca="1">IF(X277=Apoio!$F$2,Apoio!$F$2,IF(X277=Apoio!$F$3,Apoio!$F$3,IF(X277=Apoio!$F$4,Apoio!$F$4,IF(Z277="","",IF(X277="","",IF(Z277-TODAY()&gt;0,Z277-TODAY(),"Venceu"))))))</f>
        <v>Sem prazo</v>
      </c>
      <c r="AB277" s="59"/>
    </row>
    <row r="278" spans="1:29" ht="36" hidden="1" customHeight="1">
      <c r="A278" s="23">
        <v>278</v>
      </c>
      <c r="B278" s="24" t="s">
        <v>716</v>
      </c>
      <c r="C278" s="25">
        <v>235</v>
      </c>
      <c r="D278" s="40" t="str">
        <f>IF($C278&gt;0,VLOOKUP($C278,CNIGP!$A:$AC,2,FALSE),"")</f>
        <v>Fundação para a Conservação e a Produção Florestal do Estado de São Paulo – Prefeitura de São Sebastião</v>
      </c>
      <c r="E278" s="30" t="str">
        <f>IF($C278&gt;0,VLOOKUP($C278,CNIGP!$A:$AC,3,FALSE),"")</f>
        <v>SP</v>
      </c>
      <c r="F278" s="30" t="str">
        <f t="shared" si="8"/>
        <v>Sim</v>
      </c>
      <c r="G278" s="30">
        <f>IF($C278&gt;0,VLOOKUP($C278,CNIGP!$A:$AC,9,FALSE),"")</f>
        <v>0</v>
      </c>
      <c r="H278" s="30" t="str">
        <f>IF($C278&gt;0,VLOOKUP($C278,CNIGP!$A:$AC,25,FALSE),"")</f>
        <v>Pública</v>
      </c>
      <c r="I278" s="35" t="s">
        <v>910</v>
      </c>
      <c r="J278" s="24" t="s">
        <v>854</v>
      </c>
      <c r="K278" s="24" t="s">
        <v>31</v>
      </c>
      <c r="L278" s="24"/>
      <c r="M278" s="24" t="s">
        <v>714</v>
      </c>
      <c r="N278" s="28">
        <v>44245</v>
      </c>
      <c r="O278" s="28"/>
      <c r="P278" s="28">
        <v>44245</v>
      </c>
      <c r="Q278" s="28">
        <v>44245</v>
      </c>
      <c r="R278" s="28"/>
      <c r="S278" s="28">
        <v>44245</v>
      </c>
      <c r="T278" s="28"/>
      <c r="U278" s="24"/>
      <c r="V278" s="24"/>
      <c r="W278" s="30" t="str">
        <f t="shared" si="9"/>
        <v>Despachado COSOL</v>
      </c>
      <c r="X278" s="24" t="s">
        <v>38</v>
      </c>
      <c r="Y278" s="24"/>
      <c r="Z278" s="36" t="str">
        <f t="shared" ref="Z278:Z340" si="11">IF(Y278&gt;0,T278+Y278,"")</f>
        <v/>
      </c>
      <c r="AA278" s="30" t="str">
        <f ca="1">IF(X278=Apoio!$F$2,Apoio!$F$2,IF(X278=Apoio!$F$3,Apoio!$F$3,IF(X278=Apoio!$F$4,Apoio!$F$4,IF(Z278="","",IF(X278="","",IF(Z278-TODAY()&gt;0,Z278-TODAY(),"Venceu"))))))</f>
        <v>Resolvido</v>
      </c>
      <c r="AB278" s="59" t="s">
        <v>911</v>
      </c>
    </row>
    <row r="279" spans="1:29" ht="36" hidden="1" customHeight="1">
      <c r="A279" s="23">
        <v>279</v>
      </c>
      <c r="B279" s="24" t="s">
        <v>682</v>
      </c>
      <c r="C279" s="25">
        <v>287</v>
      </c>
      <c r="D279" s="40" t="str">
        <f>IF($C279&gt;0,VLOOKUP($C279,CNIGP!$A:$AC,2,FALSE),"")</f>
        <v>Museu do Alto Sertão da Bahia - MASB – Prefeitura Municipal de Caetité</v>
      </c>
      <c r="E279" s="30" t="str">
        <f>IF($C279&gt;0,VLOOKUP($C279,CNIGP!$A:$AC,3,FALSE),"")</f>
        <v>BA</v>
      </c>
      <c r="F279" s="30" t="str">
        <f t="shared" si="8"/>
        <v>Sim</v>
      </c>
      <c r="G279" s="30">
        <f>IF($C279&gt;0,VLOOKUP($C279,CNIGP!$A:$AC,9,FALSE),"")</f>
        <v>0</v>
      </c>
      <c r="H279" s="30" t="str">
        <f>IF($C279&gt;0,VLOOKUP($C279,CNIGP!$A:$AC,25,FALSE),"")</f>
        <v>Pública</v>
      </c>
      <c r="I279" s="35" t="s">
        <v>912</v>
      </c>
      <c r="J279" s="24"/>
      <c r="K279" s="24" t="s">
        <v>31</v>
      </c>
      <c r="L279" s="24"/>
      <c r="M279" s="24" t="s">
        <v>874</v>
      </c>
      <c r="N279" s="28">
        <v>44246</v>
      </c>
      <c r="O279" s="28"/>
      <c r="P279" s="28">
        <v>44295</v>
      </c>
      <c r="Q279" s="28">
        <v>44302</v>
      </c>
      <c r="R279" s="28"/>
      <c r="S279" s="28"/>
      <c r="T279" s="28"/>
      <c r="U279" s="24"/>
      <c r="V279" s="24"/>
      <c r="W279" s="30" t="str">
        <f t="shared" si="9"/>
        <v>Término da análise</v>
      </c>
      <c r="X279" s="24"/>
      <c r="Y279" s="24"/>
      <c r="Z279" s="36" t="str">
        <f t="shared" si="11"/>
        <v/>
      </c>
      <c r="AA279" s="30" t="str">
        <f ca="1">IF(X279=Apoio!$F$2,Apoio!$F$2,IF(X279=Apoio!$F$3,Apoio!$F$3,IF(X279=Apoio!$F$4,Apoio!$F$4,IF(Z279="","",IF(X279="","",IF(Z279-TODAY()&gt;0,Z279-TODAY(),"Venceu"))))))</f>
        <v/>
      </c>
      <c r="AB279" s="59"/>
    </row>
    <row r="280" spans="1:29" ht="36" hidden="1" customHeight="1">
      <c r="A280" s="23">
        <v>280</v>
      </c>
      <c r="B280" s="24" t="s">
        <v>448</v>
      </c>
      <c r="C280" s="25">
        <v>151</v>
      </c>
      <c r="D280" s="40" t="str">
        <f>IF($C280&gt;0,VLOOKUP($C280,CNIGP!$A:$AC,2,FALSE),"")</f>
        <v>Laboratório de Antropologia Biológica - IFCH – Universidade do Estado do Rio de Janeiro (UERJ)</v>
      </c>
      <c r="E280" s="30" t="str">
        <f>IF($C280&gt;0,VLOOKUP($C280,CNIGP!$A:$AC,3,FALSE),"")</f>
        <v>RJ</v>
      </c>
      <c r="F280" s="30" t="str">
        <f t="shared" si="8"/>
        <v>Sim</v>
      </c>
      <c r="G280" s="30">
        <f>IF($C280&gt;0,VLOOKUP($C280,CNIGP!$A:$AC,9,FALSE),"")</f>
        <v>0</v>
      </c>
      <c r="H280" s="30" t="str">
        <f>IF($C280&gt;0,VLOOKUP($C280,CNIGP!$A:$AC,25,FALSE),"")</f>
        <v>Pública</v>
      </c>
      <c r="I280" s="35" t="s">
        <v>913</v>
      </c>
      <c r="J280" s="24" t="s">
        <v>854</v>
      </c>
      <c r="K280" s="24" t="s">
        <v>31</v>
      </c>
      <c r="L280" s="24"/>
      <c r="M280" s="24" t="s">
        <v>858</v>
      </c>
      <c r="N280" s="28">
        <v>44246</v>
      </c>
      <c r="O280" s="28"/>
      <c r="P280" s="28"/>
      <c r="Q280" s="28"/>
      <c r="R280" s="28"/>
      <c r="S280" s="28">
        <v>44277</v>
      </c>
      <c r="T280" s="28">
        <v>44277</v>
      </c>
      <c r="U280" s="24">
        <v>2540215</v>
      </c>
      <c r="V280" s="24">
        <v>2561434</v>
      </c>
      <c r="W280" s="30" t="str">
        <f t="shared" si="9"/>
        <v>Despachado CNA</v>
      </c>
      <c r="X280" s="24" t="s">
        <v>424</v>
      </c>
      <c r="Y280" s="24">
        <v>90</v>
      </c>
      <c r="Z280" s="36">
        <f t="shared" si="11"/>
        <v>44367</v>
      </c>
      <c r="AA280" s="30" t="str">
        <f ca="1">IF(X280=Apoio!$F$2,Apoio!$F$2,IF(X280=Apoio!$F$3,Apoio!$F$3,IF(X280=Apoio!$F$4,Apoio!$F$4,IF(Z280="","",IF(X280="","",IF(Z280-TODAY()&gt;0,Z280-TODAY(),"Venceu"))))))</f>
        <v>Venceu</v>
      </c>
      <c r="AB280" s="59"/>
    </row>
    <row r="281" spans="1:29" ht="36" hidden="1" customHeight="1">
      <c r="A281" s="23">
        <v>281</v>
      </c>
      <c r="B281" s="24" t="s">
        <v>196</v>
      </c>
      <c r="C281" s="25">
        <v>91</v>
      </c>
      <c r="D281" s="40" t="str">
        <f>IF($C281&gt;0,VLOOKUP($C281,CNIGP!$A:$AC,2,FALSE),"")</f>
        <v>Laboratório de Arqueologia, Etnologia e História Indígena – Universidade Federal da Grande Dourados (UFGD)</v>
      </c>
      <c r="E281" s="30" t="str">
        <f>IF($C281&gt;0,VLOOKUP($C281,CNIGP!$A:$AC,3,FALSE),"")</f>
        <v>MS</v>
      </c>
      <c r="F281" s="30" t="str">
        <f t="shared" ref="F281" si="12">IF(B281&gt;0,IF(C281&gt;0,"Sim","Não"),"")</f>
        <v>Sim</v>
      </c>
      <c r="G281" s="30">
        <f>IF($C281&gt;0,VLOOKUP($C281,CNIGP!$A:$AC,9,FALSE),"")</f>
        <v>0</v>
      </c>
      <c r="H281" s="30" t="str">
        <f>IF($C281&gt;0,VLOOKUP($C281,CNIGP!$A:$AC,25,FALSE),"")</f>
        <v>Pública</v>
      </c>
      <c r="I281" s="35" t="s">
        <v>914</v>
      </c>
      <c r="J281" s="24" t="s">
        <v>854</v>
      </c>
      <c r="K281" s="24" t="s">
        <v>31</v>
      </c>
      <c r="L281" s="24"/>
      <c r="M281" s="24" t="s">
        <v>858</v>
      </c>
      <c r="N281" s="28">
        <v>44251</v>
      </c>
      <c r="O281" s="28"/>
      <c r="P281" s="28">
        <v>44256</v>
      </c>
      <c r="Q281" s="28">
        <v>44256</v>
      </c>
      <c r="R281" s="28"/>
      <c r="S281" s="28">
        <v>44256</v>
      </c>
      <c r="T281" s="28">
        <v>44270</v>
      </c>
      <c r="U281" s="24">
        <v>2513133</v>
      </c>
      <c r="V281" s="24">
        <v>2513486</v>
      </c>
      <c r="W281" s="30" t="str">
        <f t="shared" si="9"/>
        <v>Despachado CNA</v>
      </c>
      <c r="X281" s="24" t="s">
        <v>38</v>
      </c>
      <c r="Y281" s="24"/>
      <c r="Z281" s="36" t="str">
        <f t="shared" si="11"/>
        <v/>
      </c>
      <c r="AA281" s="30" t="str">
        <f ca="1">IF(X281=Apoio!$F$2,Apoio!$F$2,IF(X281=Apoio!$F$3,Apoio!$F$3,IF(X281=Apoio!$F$4,Apoio!$F$4,IF(Z281="","",IF(X281="","",IF(Z281-TODAY()&gt;0,Z281-TODAY(),"Venceu"))))))</f>
        <v>Resolvido</v>
      </c>
      <c r="AB281" s="59"/>
    </row>
    <row r="282" spans="1:29" ht="36" hidden="1" customHeight="1">
      <c r="A282" s="23">
        <v>282</v>
      </c>
      <c r="B282" s="24" t="s">
        <v>915</v>
      </c>
      <c r="C282" s="25">
        <v>173</v>
      </c>
      <c r="D282" s="40" t="str">
        <f>IF($C282&gt;0,VLOOKUP($C282,CNIGP!$A:$AC,2,FALSE),"")</f>
        <v>Centro de Ensino e Pesquisas Arqueológicas - CEPA – Universidade de Santa Cruz do Sul (UNISC)</v>
      </c>
      <c r="E282" s="30" t="str">
        <f>IF($C282&gt;0,VLOOKUP($C282,CNIGP!$A:$AC,3,FALSE),"")</f>
        <v>RS</v>
      </c>
      <c r="F282" s="30" t="str">
        <f>IF(B282&gt;0,IF(C282&gt;0,"Sim","Não"),"")</f>
        <v>Sim</v>
      </c>
      <c r="G282" s="30">
        <f>IF($C282&gt;0,VLOOKUP($C282,CNIGP!$A:$AC,9,FALSE),"")</f>
        <v>0</v>
      </c>
      <c r="H282" s="30" t="str">
        <f>IF($C282&gt;0,VLOOKUP($C282,CNIGP!$A:$AC,25,FALSE),"")</f>
        <v>Privada</v>
      </c>
      <c r="I282" s="35" t="s">
        <v>916</v>
      </c>
      <c r="J282" s="24" t="s">
        <v>854</v>
      </c>
      <c r="K282" s="24" t="s">
        <v>33</v>
      </c>
      <c r="L282" s="24"/>
      <c r="M282" s="24" t="s">
        <v>874</v>
      </c>
      <c r="N282" s="28">
        <v>44259</v>
      </c>
      <c r="O282" s="28"/>
      <c r="P282" s="28">
        <v>44259</v>
      </c>
      <c r="Q282" s="28">
        <v>44265</v>
      </c>
      <c r="R282" s="28"/>
      <c r="S282" s="28">
        <v>44270</v>
      </c>
      <c r="T282" s="28">
        <v>44271</v>
      </c>
      <c r="U282" s="24">
        <v>2530893</v>
      </c>
      <c r="V282" s="24">
        <v>2547731</v>
      </c>
      <c r="W282" s="30" t="str">
        <f t="shared" si="9"/>
        <v>Despachado CNA</v>
      </c>
      <c r="X282" s="24" t="s">
        <v>861</v>
      </c>
      <c r="Y282" s="24"/>
      <c r="Z282" s="36" t="str">
        <f t="shared" si="11"/>
        <v/>
      </c>
      <c r="AA282" s="30" t="str">
        <f ca="1">IF(X282=Apoio!$F$2,Apoio!$F$2,IF(X282=Apoio!$F$3,Apoio!$F$3,IF(X282=Apoio!$F$4,Apoio!$F$4,IF(Z282="","",IF(X282="","",IF(Z282-TODAY()&gt;0,Z282-TODAY(),"Venceu"))))))</f>
        <v>Sem prazo</v>
      </c>
      <c r="AB282" s="59"/>
    </row>
    <row r="283" spans="1:29" ht="36" hidden="1" customHeight="1">
      <c r="A283" s="23">
        <v>283</v>
      </c>
      <c r="B283" s="24" t="s">
        <v>435</v>
      </c>
      <c r="C283" s="25">
        <v>120</v>
      </c>
      <c r="D283" s="40" t="str">
        <f>IF($C283&gt;0,VLOOKUP($C283,CNIGP!$A:$AC,2,FALSE),"")</f>
        <v>Igreja da Graça - Fazenda da Graça  – InterCement</v>
      </c>
      <c r="E283" s="30" t="str">
        <f>IF($C283&gt;0,VLOOKUP($C283,CNIGP!$A:$AC,3,FALSE),"")</f>
        <v>PB</v>
      </c>
      <c r="F283" s="30" t="str">
        <f>IF(B283&gt;0,IF(C283&gt;0,"Sim","Não"),"")</f>
        <v>Sim</v>
      </c>
      <c r="G283" s="30">
        <f>IF($C283&gt;0,VLOOKUP($C283,CNIGP!$A:$AC,9,FALSE),"")</f>
        <v>0</v>
      </c>
      <c r="H283" s="30" t="str">
        <f>IF($C283&gt;0,VLOOKUP($C283,CNIGP!$A:$AC,25,FALSE),"")</f>
        <v>Privada</v>
      </c>
      <c r="I283" s="35" t="s">
        <v>917</v>
      </c>
      <c r="J283" s="24" t="s">
        <v>854</v>
      </c>
      <c r="K283" s="24" t="s">
        <v>31</v>
      </c>
      <c r="L283" s="24"/>
      <c r="M283" s="24" t="s">
        <v>858</v>
      </c>
      <c r="N283" s="28">
        <v>44285</v>
      </c>
      <c r="O283" s="28"/>
      <c r="P283" s="28"/>
      <c r="Q283" s="28"/>
      <c r="R283" s="28"/>
      <c r="S283" s="28"/>
      <c r="T283" s="28">
        <v>44304</v>
      </c>
      <c r="U283" s="24">
        <v>2591559</v>
      </c>
      <c r="V283" s="24">
        <v>2608789</v>
      </c>
      <c r="W283" s="30" t="str">
        <f t="shared" si="9"/>
        <v>Despachado CNA</v>
      </c>
      <c r="X283" s="24" t="s">
        <v>38</v>
      </c>
      <c r="Y283" s="24"/>
      <c r="Z283" s="36" t="str">
        <f t="shared" si="11"/>
        <v/>
      </c>
      <c r="AA283" s="30" t="str">
        <f ca="1">IF(X283=Apoio!$F$2,Apoio!$F$2,IF(X283=Apoio!$F$3,Apoio!$F$3,IF(X283=Apoio!$F$4,Apoio!$F$4,IF(Z283="","",IF(X283="","",IF(Z283-TODAY()&gt;0,Z283-TODAY(),"Venceu"))))))</f>
        <v>Resolvido</v>
      </c>
      <c r="AB283" s="59"/>
    </row>
    <row r="284" spans="1:29" ht="36" hidden="1" customHeight="1">
      <c r="A284" s="23">
        <v>284</v>
      </c>
      <c r="B284" s="24" t="s">
        <v>918</v>
      </c>
      <c r="C284" s="25"/>
      <c r="D284" s="40" t="str">
        <f>IF($C284&gt;0,VLOOKUP($C284,CNIGP!$A:$AC,2,FALSE),"")</f>
        <v/>
      </c>
      <c r="E284" s="30"/>
      <c r="F284" s="30" t="str">
        <f>IF(B284&gt;0,IF(C284&gt;0,"Sim","Não"),"")</f>
        <v>Não</v>
      </c>
      <c r="G284" s="30" t="str">
        <f>IF($C284&gt;0,VLOOKUP($C284,CNIGP!$A:$AC,9,FALSE),"")</f>
        <v/>
      </c>
      <c r="H284" s="30" t="str">
        <f>IF($C284&gt;0,VLOOKUP($C284,CNIGP!$A:$AC,25,FALSE),"")</f>
        <v/>
      </c>
      <c r="I284" s="35" t="s">
        <v>919</v>
      </c>
      <c r="J284" s="24"/>
      <c r="K284" s="24" t="s">
        <v>33</v>
      </c>
      <c r="L284" s="24"/>
      <c r="M284" s="24" t="s">
        <v>714</v>
      </c>
      <c r="N284" s="28">
        <v>44266</v>
      </c>
      <c r="O284" s="28"/>
      <c r="P284" s="28">
        <v>44270</v>
      </c>
      <c r="Q284" s="28">
        <v>44305</v>
      </c>
      <c r="R284" s="28"/>
      <c r="S284" s="28">
        <v>44306</v>
      </c>
      <c r="T284" s="28">
        <v>44308</v>
      </c>
      <c r="U284" s="24">
        <v>2612572</v>
      </c>
      <c r="V284" s="24">
        <v>2619120</v>
      </c>
      <c r="W284" s="30" t="str">
        <f t="shared" si="9"/>
        <v>Despachado CNA</v>
      </c>
      <c r="X284" s="24" t="s">
        <v>861</v>
      </c>
      <c r="Y284" s="24"/>
      <c r="Z284" s="36" t="str">
        <f t="shared" si="11"/>
        <v/>
      </c>
      <c r="AA284" s="30" t="str">
        <f ca="1">IF(X284=Apoio!$F$2,Apoio!$F$2,IF(X284=Apoio!$F$3,Apoio!$F$3,IF(X284=Apoio!$F$4,Apoio!$F$4,IF(Z284="","",IF(X284="","",IF(Z284-TODAY()&gt;0,Z284-TODAY(),"Venceu"))))))</f>
        <v>Sem prazo</v>
      </c>
      <c r="AB284" s="59"/>
    </row>
    <row r="285" spans="1:29" ht="36" hidden="1" customHeight="1">
      <c r="A285" s="23">
        <v>285</v>
      </c>
      <c r="B285" s="24" t="s">
        <v>317</v>
      </c>
      <c r="C285" s="25">
        <v>96</v>
      </c>
      <c r="D285" s="40" t="str">
        <f>IF($C285&gt;0,VLOOKUP($C285,CNIGP!$A:$AC,2,FALSE),"")</f>
        <v>Museu de História Natural de Alta Floresta – Universidade do Estado de Mato Grosso (UNEMAT)</v>
      </c>
      <c r="E285" s="30" t="str">
        <f>IF($C285&gt;0,VLOOKUP($C285,CNIGP!$A:$AC,3,FALSE),"")</f>
        <v>MT</v>
      </c>
      <c r="F285" s="30" t="str">
        <f>IF(B285&gt;0,IF(C285&gt;0,"Sim","Não"),"")</f>
        <v>Sim</v>
      </c>
      <c r="G285" s="30" t="str">
        <f>IF($C285&gt;0,VLOOKUP($C285,CNIGP!$A:$AC,9,FALSE),"")</f>
        <v>museudealtafloresta@gmail.com</v>
      </c>
      <c r="H285" s="30" t="str">
        <f>IF($C285&gt;0,VLOOKUP($C285,CNIGP!$A:$AC,25,FALSE),"")</f>
        <v>Pública</v>
      </c>
      <c r="I285" s="35" t="s">
        <v>920</v>
      </c>
      <c r="J285" s="24" t="s">
        <v>854</v>
      </c>
      <c r="K285" s="24" t="s">
        <v>31</v>
      </c>
      <c r="L285" s="24"/>
      <c r="M285" s="24" t="s">
        <v>874</v>
      </c>
      <c r="N285" s="28">
        <v>44266</v>
      </c>
      <c r="O285" s="28"/>
      <c r="P285" s="28">
        <v>44270</v>
      </c>
      <c r="Q285" s="28">
        <v>44281</v>
      </c>
      <c r="R285" s="28"/>
      <c r="S285" s="28">
        <v>44306</v>
      </c>
      <c r="T285" s="28">
        <v>44311</v>
      </c>
      <c r="U285" s="24">
        <v>2558430</v>
      </c>
      <c r="V285" s="24">
        <v>2620819</v>
      </c>
      <c r="W285" s="30" t="str">
        <f t="shared" si="9"/>
        <v>Despachado CNA</v>
      </c>
      <c r="X285" s="24" t="s">
        <v>861</v>
      </c>
      <c r="Y285" s="24"/>
      <c r="Z285" s="36" t="str">
        <f t="shared" si="11"/>
        <v/>
      </c>
      <c r="AA285" s="30" t="str">
        <f ca="1">IF(X285=Apoio!$F$2,Apoio!$F$2,IF(X285=Apoio!$F$3,Apoio!$F$3,IF(X285=Apoio!$F$4,Apoio!$F$4,IF(Z285="","",IF(X285="","",IF(Z285-TODAY()&gt;0,Z285-TODAY(),"Venceu"))))))</f>
        <v>Sem prazo</v>
      </c>
      <c r="AB285" s="59" t="s">
        <v>921</v>
      </c>
    </row>
    <row r="286" spans="1:29" ht="36" hidden="1" customHeight="1">
      <c r="A286" s="23">
        <v>287</v>
      </c>
      <c r="B286" s="24" t="s">
        <v>922</v>
      </c>
      <c r="C286" s="25"/>
      <c r="D286" s="40"/>
      <c r="E286" s="30" t="s">
        <v>55</v>
      </c>
      <c r="F286" s="30"/>
      <c r="G286" s="30"/>
      <c r="H286" s="30"/>
      <c r="I286" s="35" t="s">
        <v>56</v>
      </c>
      <c r="J286" s="24"/>
      <c r="K286" s="24"/>
      <c r="L286" s="24" t="s">
        <v>31</v>
      </c>
      <c r="M286" s="24" t="s">
        <v>50</v>
      </c>
      <c r="N286" s="28">
        <v>43061</v>
      </c>
      <c r="O286" s="28"/>
      <c r="P286" s="28">
        <v>43061</v>
      </c>
      <c r="Q286" s="28">
        <v>43063</v>
      </c>
      <c r="R286" s="28"/>
      <c r="S286" s="28" t="s">
        <v>133</v>
      </c>
      <c r="T286" s="28">
        <v>43079</v>
      </c>
      <c r="U286" s="24" t="s">
        <v>57</v>
      </c>
      <c r="V286" s="24" t="s">
        <v>58</v>
      </c>
      <c r="W286" s="30" t="str">
        <f t="shared" si="9"/>
        <v>Despachado CNA</v>
      </c>
      <c r="X286" s="24" t="s">
        <v>424</v>
      </c>
      <c r="Y286" s="24"/>
      <c r="Z286" s="36">
        <v>43200</v>
      </c>
      <c r="AA286" s="30" t="str">
        <f ca="1">IF(X286=Apoio!$F$2,Apoio!$F$2,IF(X286=Apoio!$F$3,Apoio!$F$3,IF(X286=Apoio!$F$4,Apoio!$F$4,IF(Z286="","",IF(X286="","",IF(Z286-TODAY()&gt;0,Z286-TODAY(),"Venceu"))))))</f>
        <v>Venceu</v>
      </c>
      <c r="AB286" s="59" t="s">
        <v>923</v>
      </c>
      <c r="AC286" s="32"/>
    </row>
    <row r="287" spans="1:29" ht="36" hidden="1" customHeight="1">
      <c r="A287" s="23">
        <v>288</v>
      </c>
      <c r="B287" s="24" t="s">
        <v>924</v>
      </c>
      <c r="C287" s="25"/>
      <c r="D287" s="40"/>
      <c r="E287" s="30" t="s">
        <v>84</v>
      </c>
      <c r="F287" s="30"/>
      <c r="G287" s="30"/>
      <c r="H287" s="30"/>
      <c r="I287" s="35" t="s">
        <v>155</v>
      </c>
      <c r="J287" s="24"/>
      <c r="K287" s="24"/>
      <c r="L287" s="24" t="s">
        <v>33</v>
      </c>
      <c r="M287" s="24" t="s">
        <v>50</v>
      </c>
      <c r="N287" s="28">
        <v>43075</v>
      </c>
      <c r="O287" s="28"/>
      <c r="P287" s="28">
        <v>43075</v>
      </c>
      <c r="Q287" s="28">
        <v>43104</v>
      </c>
      <c r="R287" s="28"/>
      <c r="S287" s="28">
        <v>43136</v>
      </c>
      <c r="T287" s="28">
        <v>43168</v>
      </c>
      <c r="U287" s="24" t="s">
        <v>156</v>
      </c>
      <c r="V287" s="24" t="s">
        <v>157</v>
      </c>
      <c r="W287" s="30" t="str">
        <f t="shared" si="9"/>
        <v>Despachado CNA</v>
      </c>
      <c r="X287" s="24"/>
      <c r="Y287" s="24"/>
      <c r="Z287" s="36"/>
      <c r="AA287" s="30" t="str">
        <f ca="1">IF(X287=Apoio!$F$2,Apoio!$F$2,IF(X287=Apoio!$F$3,Apoio!$F$3,IF(X287=Apoio!$F$4,Apoio!$F$4,IF(Z287="","",IF(X287="","",IF(Z287-TODAY()&gt;0,Z287-TODAY(),"Venceu"))))))</f>
        <v/>
      </c>
      <c r="AB287" s="59" t="s">
        <v>925</v>
      </c>
      <c r="AC287" s="32"/>
    </row>
    <row r="288" spans="1:29" ht="36" hidden="1" customHeight="1">
      <c r="A288" s="23">
        <v>289</v>
      </c>
      <c r="B288" s="24" t="s">
        <v>926</v>
      </c>
      <c r="C288" s="25"/>
      <c r="D288" s="40"/>
      <c r="E288" s="30" t="s">
        <v>104</v>
      </c>
      <c r="F288" s="30"/>
      <c r="G288" s="30"/>
      <c r="H288" s="30"/>
      <c r="I288" s="35" t="s">
        <v>105</v>
      </c>
      <c r="J288" s="24"/>
      <c r="K288" s="24"/>
      <c r="L288" s="24" t="s">
        <v>31</v>
      </c>
      <c r="M288" s="24" t="s">
        <v>50</v>
      </c>
      <c r="N288" s="28">
        <v>43088</v>
      </c>
      <c r="O288" s="28"/>
      <c r="P288" s="28">
        <v>43088</v>
      </c>
      <c r="Q288" s="28">
        <v>43123</v>
      </c>
      <c r="R288" s="28"/>
      <c r="S288" s="28">
        <v>43136</v>
      </c>
      <c r="T288" s="28">
        <v>43137</v>
      </c>
      <c r="U288" s="24" t="s">
        <v>106</v>
      </c>
      <c r="V288" s="24" t="s">
        <v>107</v>
      </c>
      <c r="W288" s="30" t="str">
        <f t="shared" si="9"/>
        <v>Despachado CNA</v>
      </c>
      <c r="X288" s="24"/>
      <c r="Y288" s="24"/>
      <c r="Z288" s="36"/>
      <c r="AA288" s="30" t="str">
        <f ca="1">IF(X288=Apoio!$F$2,Apoio!$F$2,IF(X288=Apoio!$F$3,Apoio!$F$3,IF(X288=Apoio!$F$4,Apoio!$F$4,IF(Z288="","",IF(X288="","",IF(Z288-TODAY()&gt;0,Z288-TODAY(),"Venceu"))))))</f>
        <v/>
      </c>
      <c r="AB288" s="59" t="s">
        <v>927</v>
      </c>
      <c r="AC288" s="32"/>
    </row>
    <row r="289" spans="1:29" ht="36" hidden="1" customHeight="1">
      <c r="A289" s="23">
        <v>290</v>
      </c>
      <c r="B289" s="24" t="s">
        <v>541</v>
      </c>
      <c r="C289" s="25"/>
      <c r="D289" s="40"/>
      <c r="E289" s="30" t="s">
        <v>48</v>
      </c>
      <c r="F289" s="30"/>
      <c r="G289" s="30"/>
      <c r="H289" s="30"/>
      <c r="I289" s="35" t="s">
        <v>542</v>
      </c>
      <c r="J289" s="24"/>
      <c r="K289" s="24"/>
      <c r="L289" s="24" t="s">
        <v>33</v>
      </c>
      <c r="M289" s="24" t="s">
        <v>44</v>
      </c>
      <c r="N289" s="28">
        <v>2018</v>
      </c>
      <c r="O289" s="28"/>
      <c r="P289" s="28">
        <v>43256</v>
      </c>
      <c r="Q289" s="28"/>
      <c r="R289" s="28"/>
      <c r="S289" s="28"/>
      <c r="T289" s="28">
        <v>43290</v>
      </c>
      <c r="U289" s="24" t="s">
        <v>543</v>
      </c>
      <c r="V289" s="24" t="s">
        <v>544</v>
      </c>
      <c r="W289" s="30" t="str">
        <f t="shared" si="9"/>
        <v>Despachado CNA</v>
      </c>
      <c r="X289" s="24"/>
      <c r="Y289" s="24"/>
      <c r="Z289" s="36"/>
      <c r="AA289" s="30" t="str">
        <f ca="1">IF(X289=Apoio!$F$2,Apoio!$F$2,IF(X289=Apoio!$F$3,Apoio!$F$3,IF(X289=Apoio!$F$4,Apoio!$F$4,IF(Z289="","",IF(X289="","",IF(Z289-TODAY()&gt;0,Z289-TODAY(),"Venceu"))))))</f>
        <v/>
      </c>
      <c r="AB289" s="59" t="s">
        <v>928</v>
      </c>
      <c r="AC289" s="32"/>
    </row>
    <row r="290" spans="1:29" ht="36" hidden="1" customHeight="1">
      <c r="A290" s="23">
        <v>291</v>
      </c>
      <c r="B290" s="24" t="s">
        <v>929</v>
      </c>
      <c r="C290" s="25"/>
      <c r="D290" s="40"/>
      <c r="E290" s="30" t="s">
        <v>41</v>
      </c>
      <c r="F290" s="30"/>
      <c r="G290" s="30"/>
      <c r="H290" s="30"/>
      <c r="I290" s="35" t="s">
        <v>197</v>
      </c>
      <c r="J290" s="24"/>
      <c r="K290" s="24"/>
      <c r="L290" s="24" t="s">
        <v>42</v>
      </c>
      <c r="M290" s="24" t="s">
        <v>50</v>
      </c>
      <c r="N290" s="28">
        <v>2018</v>
      </c>
      <c r="O290" s="28"/>
      <c r="P290" s="28" t="s">
        <v>930</v>
      </c>
      <c r="Q290" s="28">
        <v>43371</v>
      </c>
      <c r="R290" s="28"/>
      <c r="S290" s="28"/>
      <c r="T290" s="28"/>
      <c r="U290" s="24" t="s">
        <v>198</v>
      </c>
      <c r="V290" s="24" t="s">
        <v>199</v>
      </c>
      <c r="W290" s="30" t="str">
        <f t="shared" si="9"/>
        <v>Término da análise</v>
      </c>
      <c r="X290" s="24" t="s">
        <v>424</v>
      </c>
      <c r="Y290" s="24"/>
      <c r="Z290" s="36">
        <v>43405</v>
      </c>
      <c r="AA290" s="30" t="str">
        <f ca="1">IF(X290=Apoio!$F$2,Apoio!$F$2,IF(X290=Apoio!$F$3,Apoio!$F$3,IF(X290=Apoio!$F$4,Apoio!$F$4,IF(Z290="","",IF(X290="","",IF(Z290-TODAY()&gt;0,Z290-TODAY(),"Venceu"))))))</f>
        <v>Venceu</v>
      </c>
      <c r="AB290" s="59" t="s">
        <v>931</v>
      </c>
      <c r="AC290" s="32"/>
    </row>
    <row r="291" spans="1:29" ht="36" hidden="1" customHeight="1">
      <c r="A291" s="23">
        <v>292</v>
      </c>
      <c r="B291" s="24" t="s">
        <v>262</v>
      </c>
      <c r="C291" s="25"/>
      <c r="D291" s="40"/>
      <c r="E291" s="30" t="s">
        <v>131</v>
      </c>
      <c r="F291" s="30"/>
      <c r="G291" s="30"/>
      <c r="H291" s="30"/>
      <c r="I291" s="35" t="s">
        <v>388</v>
      </c>
      <c r="J291" s="24"/>
      <c r="K291" s="24"/>
      <c r="L291" s="24" t="s">
        <v>33</v>
      </c>
      <c r="M291" s="24" t="s">
        <v>50</v>
      </c>
      <c r="N291" s="28">
        <v>2018</v>
      </c>
      <c r="O291" s="28"/>
      <c r="P291" s="28" t="s">
        <v>932</v>
      </c>
      <c r="Q291" s="28">
        <v>43357</v>
      </c>
      <c r="R291" s="28"/>
      <c r="S291" s="28"/>
      <c r="T291" s="28"/>
      <c r="U291" s="24" t="s">
        <v>389</v>
      </c>
      <c r="V291" s="24"/>
      <c r="W291" s="30" t="str">
        <f t="shared" si="9"/>
        <v>Término da análise</v>
      </c>
      <c r="X291" s="24"/>
      <c r="Y291" s="24"/>
      <c r="Z291" s="36"/>
      <c r="AA291" s="30" t="str">
        <f ca="1">IF(X291=Apoio!$F$2,Apoio!$F$2,IF(X291=Apoio!$F$3,Apoio!$F$3,IF(X291=Apoio!$F$4,Apoio!$F$4,IF(Z291="","",IF(X291="","",IF(Z291-TODAY()&gt;0,Z291-TODAY(),"Venceu"))))))</f>
        <v/>
      </c>
      <c r="AB291" s="59" t="s">
        <v>933</v>
      </c>
      <c r="AC291" s="32"/>
    </row>
    <row r="292" spans="1:29" ht="36" hidden="1" customHeight="1">
      <c r="A292" s="23">
        <v>293</v>
      </c>
      <c r="B292" s="24" t="s">
        <v>934</v>
      </c>
      <c r="C292" s="25"/>
      <c r="D292" s="40"/>
      <c r="E292" s="30" t="s">
        <v>226</v>
      </c>
      <c r="F292" s="30"/>
      <c r="G292" s="30"/>
      <c r="H292" s="30"/>
      <c r="I292" s="35" t="s">
        <v>260</v>
      </c>
      <c r="J292" s="24"/>
      <c r="K292" s="24"/>
      <c r="L292" s="24" t="s">
        <v>42</v>
      </c>
      <c r="M292" s="24" t="s">
        <v>50</v>
      </c>
      <c r="N292" s="28">
        <v>43371</v>
      </c>
      <c r="O292" s="28"/>
      <c r="P292" s="28">
        <v>43371</v>
      </c>
      <c r="Q292" s="28">
        <v>43371</v>
      </c>
      <c r="R292" s="28"/>
      <c r="S292" s="28">
        <v>43371</v>
      </c>
      <c r="T292" s="28">
        <v>43405</v>
      </c>
      <c r="U292" s="24" t="s">
        <v>198</v>
      </c>
      <c r="V292" s="24" t="s">
        <v>261</v>
      </c>
      <c r="W292" s="30" t="str">
        <f t="shared" si="9"/>
        <v>Despachado CNA</v>
      </c>
      <c r="X292" s="24"/>
      <c r="Y292" s="24"/>
      <c r="Z292" s="36"/>
      <c r="AA292" s="30" t="str">
        <f ca="1">IF(X292=Apoio!$F$2,Apoio!$F$2,IF(X292=Apoio!$F$3,Apoio!$F$3,IF(X292=Apoio!$F$4,Apoio!$F$4,IF(Z292="","",IF(X292="","",IF(Z292-TODAY()&gt;0,Z292-TODAY(),"Venceu"))))))</f>
        <v/>
      </c>
      <c r="AB292" s="59" t="s">
        <v>931</v>
      </c>
      <c r="AC292" s="32"/>
    </row>
    <row r="293" spans="1:29" ht="36" hidden="1" customHeight="1">
      <c r="A293" s="23">
        <v>294</v>
      </c>
      <c r="B293" s="24" t="s">
        <v>935</v>
      </c>
      <c r="C293" s="25"/>
      <c r="D293" s="40"/>
      <c r="E293" s="30" t="s">
        <v>226</v>
      </c>
      <c r="F293" s="30"/>
      <c r="G293" s="30"/>
      <c r="H293" s="30"/>
      <c r="I293" s="35" t="s">
        <v>227</v>
      </c>
      <c r="J293" s="24"/>
      <c r="K293" s="24"/>
      <c r="L293" s="24" t="s">
        <v>42</v>
      </c>
      <c r="M293" s="24" t="s">
        <v>50</v>
      </c>
      <c r="N293" s="28">
        <v>43370</v>
      </c>
      <c r="O293" s="28"/>
      <c r="P293" s="28">
        <v>43370</v>
      </c>
      <c r="Q293" s="28">
        <v>43370</v>
      </c>
      <c r="R293" s="28"/>
      <c r="S293" s="28">
        <v>43370</v>
      </c>
      <c r="T293" s="28">
        <v>43404</v>
      </c>
      <c r="U293" s="24" t="s">
        <v>198</v>
      </c>
      <c r="V293" s="24" t="s">
        <v>228</v>
      </c>
      <c r="W293" s="30" t="str">
        <f t="shared" si="9"/>
        <v>Despachado CNA</v>
      </c>
      <c r="X293" s="24"/>
      <c r="Y293" s="24"/>
      <c r="Z293" s="36"/>
      <c r="AA293" s="30" t="str">
        <f ca="1">IF(X293=Apoio!$F$2,Apoio!$F$2,IF(X293=Apoio!$F$3,Apoio!$F$3,IF(X293=Apoio!$F$4,Apoio!$F$4,IF(Z293="","",IF(X293="","",IF(Z293-TODAY()&gt;0,Z293-TODAY(),"Venceu"))))))</f>
        <v/>
      </c>
      <c r="AB293" s="59" t="s">
        <v>931</v>
      </c>
      <c r="AC293" s="32"/>
    </row>
    <row r="294" spans="1:29" ht="36" hidden="1" customHeight="1">
      <c r="A294" s="23">
        <v>295</v>
      </c>
      <c r="B294" s="24" t="s">
        <v>936</v>
      </c>
      <c r="C294" s="25"/>
      <c r="D294" s="40"/>
      <c r="E294" s="30" t="s">
        <v>61</v>
      </c>
      <c r="F294" s="30"/>
      <c r="G294" s="30"/>
      <c r="H294" s="30"/>
      <c r="I294" s="35" t="s">
        <v>438</v>
      </c>
      <c r="J294" s="24"/>
      <c r="K294" s="24"/>
      <c r="L294" s="24" t="s">
        <v>42</v>
      </c>
      <c r="M294" s="24" t="s">
        <v>50</v>
      </c>
      <c r="N294" s="28">
        <v>43439</v>
      </c>
      <c r="O294" s="28"/>
      <c r="P294" s="28">
        <v>43451</v>
      </c>
      <c r="Q294" s="28">
        <v>43455</v>
      </c>
      <c r="R294" s="28"/>
      <c r="S294" s="28"/>
      <c r="T294" s="28"/>
      <c r="U294" s="24" t="s">
        <v>937</v>
      </c>
      <c r="V294" s="24"/>
      <c r="W294" s="30" t="str">
        <f t="shared" si="9"/>
        <v>Término da análise</v>
      </c>
      <c r="X294" s="24"/>
      <c r="Y294" s="24"/>
      <c r="Z294" s="36"/>
      <c r="AA294" s="30" t="str">
        <f ca="1">IF(X294=Apoio!$F$2,Apoio!$F$2,IF(X294=Apoio!$F$3,Apoio!$F$3,IF(X294=Apoio!$F$4,Apoio!$F$4,IF(Z294="","",IF(X294="","",IF(Z294-TODAY()&gt;0,Z294-TODAY(),"Venceu"))))))</f>
        <v/>
      </c>
      <c r="AB294" s="59" t="s">
        <v>938</v>
      </c>
      <c r="AC294" s="32"/>
    </row>
    <row r="295" spans="1:29" ht="36" hidden="1" customHeight="1">
      <c r="A295" s="23">
        <v>296</v>
      </c>
      <c r="B295" s="24" t="s">
        <v>939</v>
      </c>
      <c r="C295" s="25">
        <v>98</v>
      </c>
      <c r="D295" s="40" t="str">
        <f>IF($C295&gt;0,VLOOKUP($C295,CNIGP!$A:$AC,2,FALSE),"")</f>
        <v xml:space="preserve"> Museu Rondon de Etnologia e arqueologia (Musear) – Universidade Federal de Mato Grosso (UFMT)</v>
      </c>
      <c r="E295" s="30" t="str">
        <f>IF($C295&gt;0,VLOOKUP($C295,CNIGP!$A:$AC,3,FALSE),"")</f>
        <v>MT</v>
      </c>
      <c r="F295" s="30" t="str">
        <f t="shared" ref="F295:F300" si="13">IF(B295&gt;0,IF(C295&gt;0,"Sim","Não"),"")</f>
        <v>Sim</v>
      </c>
      <c r="G295" s="30" t="str">
        <f>IF($C295&gt;0,VLOOKUP($C295,CNIGP!$A:$AC,9,FALSE),"")</f>
        <v>delgadopaulo01@yahoo.com.br museurondonufmt@gmail.com</v>
      </c>
      <c r="H295" s="30" t="str">
        <f>IF($C295&gt;0,VLOOKUP($C295,CNIGP!$A:$AC,25,FALSE),"")</f>
        <v>Pública</v>
      </c>
      <c r="I295" s="35" t="s">
        <v>940</v>
      </c>
      <c r="J295" s="24" t="s">
        <v>854</v>
      </c>
      <c r="K295" s="24" t="s">
        <v>33</v>
      </c>
      <c r="L295" s="24" t="s">
        <v>33</v>
      </c>
      <c r="M295" s="24" t="s">
        <v>874</v>
      </c>
      <c r="N295" s="28" t="s">
        <v>941</v>
      </c>
      <c r="O295" s="28"/>
      <c r="P295" s="28" t="s">
        <v>941</v>
      </c>
      <c r="Q295" s="103">
        <v>44273</v>
      </c>
      <c r="R295" s="28"/>
      <c r="S295" s="28">
        <v>44344</v>
      </c>
      <c r="T295" s="103">
        <v>44347</v>
      </c>
      <c r="U295" s="24">
        <v>2546263</v>
      </c>
      <c r="V295" s="24">
        <v>2708526</v>
      </c>
      <c r="W295" s="30" t="str">
        <f t="shared" si="9"/>
        <v>Despachado CNA</v>
      </c>
      <c r="X295" s="24" t="s">
        <v>387</v>
      </c>
      <c r="Y295" s="24">
        <v>90</v>
      </c>
      <c r="Z295" s="36">
        <f t="shared" si="11"/>
        <v>44437</v>
      </c>
      <c r="AA295" s="30" t="str">
        <f ca="1">IF(X295=Apoio!$F$2,Apoio!$F$2,IF(X295=Apoio!$F$3,Apoio!$F$3,IF(X295=Apoio!$F$4,Apoio!$F$4,IF(Z295="","",IF(X295="","",IF(Z295-TODAY()&gt;0,Z295-TODAY(),"Venceu"))))))</f>
        <v>Atualizado</v>
      </c>
      <c r="AB295" s="25"/>
    </row>
    <row r="296" spans="1:29" ht="36" hidden="1" customHeight="1">
      <c r="A296" s="23">
        <v>297</v>
      </c>
      <c r="B296" s="24" t="s">
        <v>98</v>
      </c>
      <c r="C296" s="25">
        <v>58</v>
      </c>
      <c r="D296" s="40" t="str">
        <f>IF($C296&gt;0,VLOOKUP($C296,CNIGP!$A:$AC,2,FALSE),"")</f>
        <v>Núcleo de Arqueologia da Universidade Estadual de Goiás (NARQ) – Universidade Estadual de Goiás (UEG)</v>
      </c>
      <c r="E296" s="30" t="str">
        <f>IF($C296&gt;0,VLOOKUP($C296,CNIGP!$A:$AC,3,FALSE),"")</f>
        <v>GO</v>
      </c>
      <c r="F296" s="30" t="str">
        <f t="shared" si="13"/>
        <v>Sim</v>
      </c>
      <c r="G296" s="30">
        <f>IF($C296&gt;0,VLOOKUP($C296,CNIGP!$A:$AC,9,FALSE),"")</f>
        <v>0</v>
      </c>
      <c r="H296" s="30" t="str">
        <f>IF($C296&gt;0,VLOOKUP($C296,CNIGP!$A:$AC,25,FALSE),"")</f>
        <v>Pública</v>
      </c>
      <c r="I296" s="35" t="s">
        <v>942</v>
      </c>
      <c r="J296" s="24" t="s">
        <v>854</v>
      </c>
      <c r="K296" s="24" t="s">
        <v>31</v>
      </c>
      <c r="L296" s="24" t="s">
        <v>33</v>
      </c>
      <c r="M296" s="24" t="s">
        <v>714</v>
      </c>
      <c r="N296" s="28">
        <v>44342</v>
      </c>
      <c r="O296" s="28"/>
      <c r="P296" s="28">
        <v>44343</v>
      </c>
      <c r="Q296" s="28">
        <v>44349</v>
      </c>
      <c r="R296" s="28"/>
      <c r="S296" s="28">
        <v>44349</v>
      </c>
      <c r="T296" s="28">
        <v>44355</v>
      </c>
      <c r="U296" s="24">
        <v>2716857</v>
      </c>
      <c r="V296" s="24">
        <v>2718349</v>
      </c>
      <c r="W296" s="30" t="str">
        <f t="shared" si="9"/>
        <v>Despachado CNA</v>
      </c>
      <c r="X296" s="24" t="s">
        <v>424</v>
      </c>
      <c r="Y296" s="24">
        <v>1</v>
      </c>
      <c r="Z296" s="36">
        <f t="shared" si="11"/>
        <v>44356</v>
      </c>
      <c r="AA296" s="30" t="str">
        <f ca="1">IF(X296=Apoio!$F$2,Apoio!$F$2,IF(X296=Apoio!$F$3,Apoio!$F$3,IF(X296=Apoio!$F$4,Apoio!$F$4,IF(Z296="","",IF(X296="","",IF(Z296-TODAY()&gt;0,Z296-TODAY(),"Venceu"))))))</f>
        <v>Venceu</v>
      </c>
      <c r="AB296" s="59" t="s">
        <v>943</v>
      </c>
    </row>
    <row r="297" spans="1:29" ht="36" hidden="1" customHeight="1">
      <c r="A297" s="23">
        <v>298</v>
      </c>
      <c r="B297" s="24" t="s">
        <v>317</v>
      </c>
      <c r="C297" s="25">
        <v>96</v>
      </c>
      <c r="D297" s="40" t="str">
        <f>IF($C297&gt;0,VLOOKUP($C297,CNIGP!$A:$AC,2,FALSE),"")</f>
        <v>Museu de História Natural de Alta Floresta – Universidade do Estado de Mato Grosso (UNEMAT)</v>
      </c>
      <c r="E297" s="30" t="str">
        <f>IF($C297&gt;0,VLOOKUP($C297,CNIGP!$A:$AC,3,FALSE),"")</f>
        <v>MT</v>
      </c>
      <c r="F297" s="30" t="str">
        <f t="shared" si="13"/>
        <v>Sim</v>
      </c>
      <c r="G297" s="30" t="str">
        <f>IF($C297&gt;0,VLOOKUP($C297,CNIGP!$A:$AC,9,FALSE),"")</f>
        <v>museudealtafloresta@gmail.com</v>
      </c>
      <c r="H297" s="30" t="str">
        <f>IF($C297&gt;0,VLOOKUP($C297,CNIGP!$A:$AC,25,FALSE),"")</f>
        <v>Pública</v>
      </c>
      <c r="I297" s="35" t="s">
        <v>944</v>
      </c>
      <c r="J297" s="24"/>
      <c r="K297" s="24" t="s">
        <v>31</v>
      </c>
      <c r="L297" s="24" t="s">
        <v>33</v>
      </c>
      <c r="M297" s="24" t="s">
        <v>874</v>
      </c>
      <c r="N297" s="28">
        <v>44323</v>
      </c>
      <c r="O297" s="28"/>
      <c r="P297" s="28">
        <v>44342</v>
      </c>
      <c r="Q297" s="28">
        <v>44348</v>
      </c>
      <c r="R297" s="28"/>
      <c r="S297" s="28">
        <v>44349</v>
      </c>
      <c r="T297" s="28">
        <v>44354</v>
      </c>
      <c r="U297" s="24">
        <v>2703887</v>
      </c>
      <c r="V297" s="24">
        <v>2718380</v>
      </c>
      <c r="W297" s="30" t="str">
        <f t="shared" si="9"/>
        <v>Despachado CNA</v>
      </c>
      <c r="X297" s="24" t="s">
        <v>861</v>
      </c>
      <c r="Y297" s="24"/>
      <c r="Z297" s="36" t="str">
        <f t="shared" si="11"/>
        <v/>
      </c>
      <c r="AA297" s="30" t="str">
        <f ca="1">IF(X297=Apoio!$F$2,Apoio!$F$2,IF(X297=Apoio!$F$3,Apoio!$F$3,IF(X297=Apoio!$F$4,Apoio!$F$4,IF(Z297="","",IF(X297="","",IF(Z297-TODAY()&gt;0,Z297-TODAY(),"Venceu"))))))</f>
        <v>Sem prazo</v>
      </c>
      <c r="AB297" s="59"/>
    </row>
    <row r="298" spans="1:29" ht="36" hidden="1" customHeight="1">
      <c r="A298" s="23">
        <v>299</v>
      </c>
      <c r="B298" s="24" t="s">
        <v>945</v>
      </c>
      <c r="C298" s="25">
        <v>101</v>
      </c>
      <c r="D298" s="40" t="str">
        <f>IF($C298&gt;0,VLOOKUP($C298,CNIGP!$A:$AC,2,FALSE),"")</f>
        <v>Museu Histórico do Parecis – Prefeitura de Campo Novo do Parecis</v>
      </c>
      <c r="E298" s="30" t="str">
        <f>IF($C298&gt;0,VLOOKUP($C298,CNIGP!$A:$AC,3,FALSE),"")</f>
        <v>MT</v>
      </c>
      <c r="F298" s="30" t="str">
        <f t="shared" si="13"/>
        <v>Sim</v>
      </c>
      <c r="G298" s="30" t="str">
        <f>IF($C298&gt;0,VLOOKUP($C298,CNIGP!$A:$AC,9,FALSE),"")</f>
        <v>presidente@institutoecoss.com.br</v>
      </c>
      <c r="H298" s="30" t="str">
        <f>IF($C298&gt;0,VLOOKUP($C298,CNIGP!$A:$AC,25,FALSE),"")</f>
        <v>Pública</v>
      </c>
      <c r="I298" s="35" t="s">
        <v>946</v>
      </c>
      <c r="J298" s="24" t="s">
        <v>854</v>
      </c>
      <c r="K298" s="24"/>
      <c r="L298" s="24" t="s">
        <v>33</v>
      </c>
      <c r="M298" s="24" t="s">
        <v>714</v>
      </c>
      <c r="N298" s="28">
        <v>44266</v>
      </c>
      <c r="O298" s="28"/>
      <c r="P298" s="28">
        <v>44270</v>
      </c>
      <c r="Q298" s="28">
        <v>44300</v>
      </c>
      <c r="R298" s="28"/>
      <c r="S298" s="28">
        <v>44344</v>
      </c>
      <c r="T298" s="28">
        <v>44348</v>
      </c>
      <c r="U298" s="24" t="s">
        <v>947</v>
      </c>
      <c r="V298" s="24" t="s">
        <v>948</v>
      </c>
      <c r="W298" s="30" t="str">
        <f t="shared" si="9"/>
        <v>Despachado CNA</v>
      </c>
      <c r="X298" s="24" t="s">
        <v>861</v>
      </c>
      <c r="Y298" s="24"/>
      <c r="Z298" s="36" t="str">
        <f t="shared" si="11"/>
        <v/>
      </c>
      <c r="AA298" s="30" t="str">
        <f ca="1">IF(X298=Apoio!$F$2,Apoio!$F$2,IF(X298=Apoio!$F$3,Apoio!$F$3,IF(X298=Apoio!$F$4,Apoio!$F$4,IF(Z298="","",IF(X298="","",IF(Z298-TODAY()&gt;0,Z298-TODAY(),"Venceu"))))))</f>
        <v>Sem prazo</v>
      </c>
      <c r="AB298" s="59" t="s">
        <v>949</v>
      </c>
    </row>
    <row r="299" spans="1:29" ht="36" hidden="1" customHeight="1">
      <c r="A299" s="23">
        <v>300</v>
      </c>
      <c r="B299" s="24" t="s">
        <v>682</v>
      </c>
      <c r="C299" s="25">
        <v>287</v>
      </c>
      <c r="D299" s="40" t="str">
        <f>IF($C299&gt;0,VLOOKUP($C299,CNIGP!$A:$AC,2,FALSE),"")</f>
        <v>Museu do Alto Sertão da Bahia - MASB – Prefeitura Municipal de Caetité</v>
      </c>
      <c r="E299" s="30" t="str">
        <f>IF($C299&gt;0,VLOOKUP($C299,CNIGP!$A:$AC,3,FALSE),"")</f>
        <v>BA</v>
      </c>
      <c r="F299" s="30" t="str">
        <f t="shared" si="13"/>
        <v>Sim</v>
      </c>
      <c r="G299" s="30">
        <f>IF($C299&gt;0,VLOOKUP($C299,CNIGP!$A:$AC,9,FALSE),"")</f>
        <v>0</v>
      </c>
      <c r="H299" s="30" t="str">
        <f>IF($C299&gt;0,VLOOKUP($C299,CNIGP!$A:$AC,25,FALSE),"")</f>
        <v>Pública</v>
      </c>
      <c r="I299" s="35" t="s">
        <v>950</v>
      </c>
      <c r="J299" s="24" t="s">
        <v>854</v>
      </c>
      <c r="K299" s="24" t="s">
        <v>31</v>
      </c>
      <c r="L299" s="24" t="s">
        <v>33</v>
      </c>
      <c r="M299" s="24" t="s">
        <v>874</v>
      </c>
      <c r="N299" s="28">
        <v>44246</v>
      </c>
      <c r="O299" s="28"/>
      <c r="P299" s="28">
        <v>44295</v>
      </c>
      <c r="Q299" s="28">
        <v>44302</v>
      </c>
      <c r="R299" s="28"/>
      <c r="S299" s="28">
        <v>44344</v>
      </c>
      <c r="T299" s="28">
        <v>44347</v>
      </c>
      <c r="U299" s="24">
        <v>2599642</v>
      </c>
      <c r="V299" s="24" t="s">
        <v>951</v>
      </c>
      <c r="W299" s="30" t="str">
        <f t="shared" si="9"/>
        <v>Despachado CNA</v>
      </c>
      <c r="X299" s="24" t="s">
        <v>861</v>
      </c>
      <c r="Y299" s="24"/>
      <c r="Z299" s="36" t="str">
        <f t="shared" si="11"/>
        <v/>
      </c>
      <c r="AA299" s="30" t="str">
        <f ca="1">IF(X299=Apoio!$F$2,Apoio!$F$2,IF(X299=Apoio!$F$3,Apoio!$F$3,IF(X299=Apoio!$F$4,Apoio!$F$4,IF(Z299="","",IF(X299="","",IF(Z299-TODAY()&gt;0,Z299-TODAY(),"Venceu"))))))</f>
        <v>Sem prazo</v>
      </c>
      <c r="AB299" s="59" t="s">
        <v>952</v>
      </c>
    </row>
    <row r="300" spans="1:29" ht="36" hidden="1" customHeight="1">
      <c r="A300" s="23">
        <v>301</v>
      </c>
      <c r="B300" s="24" t="s">
        <v>953</v>
      </c>
      <c r="C300" s="25">
        <v>100</v>
      </c>
      <c r="D300" s="40" t="str">
        <f>IF($C300&gt;0,VLOOKUP($C300,CNIGP!$A:$AC,2,FALSE),"")</f>
        <v>Museu de História Natural de Mato Grosso Casa Dom Aquino  – Instituto Ecossistemas e Populações Tradicionais (Ecoss)</v>
      </c>
      <c r="E300" s="30" t="str">
        <f>IF($C300&gt;0,VLOOKUP($C300,CNIGP!$A:$AC,3,FALSE),"")</f>
        <v>MT</v>
      </c>
      <c r="F300" s="30" t="str">
        <f t="shared" si="13"/>
        <v>Sim</v>
      </c>
      <c r="G300" s="30" t="str">
        <f>IF($C300&gt;0,VLOOKUP($C300,CNIGP!$A:$AC,9,FALSE),"")</f>
        <v>presidente@institutoecoss.com.br</v>
      </c>
      <c r="H300" s="30" t="str">
        <f>IF($C300&gt;0,VLOOKUP($C300,CNIGP!$A:$AC,25,FALSE),"")</f>
        <v>Pública</v>
      </c>
      <c r="I300" s="35" t="s">
        <v>954</v>
      </c>
      <c r="J300" s="24" t="s">
        <v>718</v>
      </c>
      <c r="K300" s="24"/>
      <c r="L300" s="24" t="s">
        <v>33</v>
      </c>
      <c r="M300" s="24" t="s">
        <v>874</v>
      </c>
      <c r="N300" s="28">
        <v>44267</v>
      </c>
      <c r="O300" s="28"/>
      <c r="P300" s="28">
        <v>44270</v>
      </c>
      <c r="Q300" s="28">
        <v>44274</v>
      </c>
      <c r="R300" s="28"/>
      <c r="S300" s="28">
        <v>44347</v>
      </c>
      <c r="T300" s="28">
        <v>44347</v>
      </c>
      <c r="U300" s="24">
        <v>2555535</v>
      </c>
      <c r="V300" s="24">
        <v>2709247</v>
      </c>
      <c r="W300" s="30" t="str">
        <f t="shared" si="9"/>
        <v>Despachado CNA</v>
      </c>
      <c r="X300" s="24" t="s">
        <v>424</v>
      </c>
      <c r="Y300" s="24">
        <v>30</v>
      </c>
      <c r="Z300" s="36">
        <f t="shared" si="11"/>
        <v>44377</v>
      </c>
      <c r="AA300" s="30" t="str">
        <f ca="1">IF(X300=Apoio!$F$2,Apoio!$F$2,IF(X300=Apoio!$F$3,Apoio!$F$3,IF(X300=Apoio!$F$4,Apoio!$F$4,IF(Z300="","",IF(X300="","",IF(Z300-TODAY()&gt;0,Z300-TODAY(),"Venceu"))))))</f>
        <v>Venceu</v>
      </c>
      <c r="AB300" s="59" t="s">
        <v>955</v>
      </c>
    </row>
    <row r="301" spans="1:29" ht="36" hidden="1" customHeight="1">
      <c r="A301" s="23">
        <v>302</v>
      </c>
      <c r="B301" s="24" t="s">
        <v>249</v>
      </c>
      <c r="C301" s="25">
        <v>16</v>
      </c>
      <c r="D301" s="40" t="s">
        <v>956</v>
      </c>
      <c r="E301" s="30" t="s">
        <v>250</v>
      </c>
      <c r="F301" s="30" t="s">
        <v>31</v>
      </c>
      <c r="G301" s="30" t="s">
        <v>957</v>
      </c>
      <c r="H301" s="30" t="s">
        <v>33</v>
      </c>
      <c r="I301" s="35" t="s">
        <v>958</v>
      </c>
      <c r="J301" s="24"/>
      <c r="K301" s="24"/>
      <c r="L301" s="24"/>
      <c r="M301" s="24" t="s">
        <v>858</v>
      </c>
      <c r="N301" s="28">
        <v>44368</v>
      </c>
      <c r="O301" s="28"/>
      <c r="P301" s="28"/>
      <c r="Q301" s="28"/>
      <c r="R301" s="28"/>
      <c r="S301" s="28">
        <v>44368</v>
      </c>
      <c r="T301" s="28">
        <v>44379</v>
      </c>
      <c r="U301" s="24">
        <v>2761212</v>
      </c>
      <c r="V301" s="24">
        <v>2764236</v>
      </c>
      <c r="W301" s="30" t="s">
        <v>19</v>
      </c>
      <c r="X301" s="24" t="s">
        <v>424</v>
      </c>
      <c r="Y301" s="24">
        <v>30</v>
      </c>
      <c r="Z301" s="36">
        <v>44409</v>
      </c>
      <c r="AA301" s="30">
        <v>27</v>
      </c>
      <c r="AB301" s="59"/>
    </row>
    <row r="302" spans="1:29" ht="36" hidden="1" customHeight="1">
      <c r="A302" s="23">
        <v>303</v>
      </c>
      <c r="B302" s="24" t="s">
        <v>887</v>
      </c>
      <c r="C302" s="25">
        <v>140</v>
      </c>
      <c r="D302" s="40" t="str">
        <f>IF($C302&gt;0,VLOOKUP($C302,CNIGP!$A:$AC,2,FALSE),"")</f>
        <v>Laboratório de Arqueologia, Etnologia e Etno-História (LAEE) – Universidade Estadual de Maringá (UEM)</v>
      </c>
      <c r="E302" s="30" t="str">
        <f>IF($C302&gt;0,VLOOKUP($C302,CNIGP!$A:$AC,3,FALSE),"")</f>
        <v>PR</v>
      </c>
      <c r="F302" s="30" t="str">
        <f t="shared" ref="F302:F330" si="14">IF(B302&gt;0,IF(C302&gt;0,"Sim","Não"),"")</f>
        <v>Sim</v>
      </c>
      <c r="G302" s="30" t="str">
        <f>IF($C302&gt;0,VLOOKUP($C302,CNIGP!$A:$AC,9,FALSE),"")</f>
        <v>lab-lee@uem.br</v>
      </c>
      <c r="H302" s="30" t="str">
        <f>IF($C302&gt;0,VLOOKUP($C302,CNIGP!$A:$AC,25,FALSE),"")</f>
        <v>Pública</v>
      </c>
      <c r="I302" s="35" t="s">
        <v>959</v>
      </c>
      <c r="J302" s="24"/>
      <c r="K302" s="24"/>
      <c r="L302" s="24"/>
      <c r="M302" s="24" t="s">
        <v>858</v>
      </c>
      <c r="N302" s="28">
        <v>44376</v>
      </c>
      <c r="O302" s="28"/>
      <c r="P302" s="28"/>
      <c r="Q302" s="28"/>
      <c r="R302" s="28"/>
      <c r="S302" s="28">
        <v>44376</v>
      </c>
      <c r="T302" s="28">
        <v>44378</v>
      </c>
      <c r="U302" s="24">
        <v>2775476</v>
      </c>
      <c r="V302" s="24">
        <v>2777716</v>
      </c>
      <c r="W302" s="30" t="str">
        <f t="shared" si="9"/>
        <v>Despachado CNA</v>
      </c>
      <c r="X302" s="24" t="s">
        <v>424</v>
      </c>
      <c r="Y302" s="24">
        <v>15</v>
      </c>
      <c r="Z302" s="36">
        <f t="shared" si="11"/>
        <v>44393</v>
      </c>
      <c r="AA302" s="30" t="str">
        <f ca="1">IF(X302=Apoio!$F$2,Apoio!$F$2,IF(X302=Apoio!$F$3,Apoio!$F$3,IF(X302=Apoio!$F$4,Apoio!$F$4,IF(Z302="","",IF(X302="","",IF(Z302-TODAY()&gt;0,Z302-TODAY(),"Venceu"))))))</f>
        <v>Venceu</v>
      </c>
      <c r="AB302" s="59"/>
    </row>
    <row r="303" spans="1:29" ht="36" hidden="1" customHeight="1">
      <c r="A303" s="23">
        <v>304</v>
      </c>
      <c r="B303" s="24" t="s">
        <v>887</v>
      </c>
      <c r="C303" s="25">
        <v>140</v>
      </c>
      <c r="D303" s="40" t="str">
        <f>IF($C303&gt;0,VLOOKUP($C303,CNIGP!$A:$AC,2,FALSE),"")</f>
        <v>Laboratório de Arqueologia, Etnologia e Etno-História (LAEE) – Universidade Estadual de Maringá (UEM)</v>
      </c>
      <c r="E303" s="30" t="str">
        <f>IF($C303&gt;0,VLOOKUP($C303,CNIGP!$A:$AC,3,FALSE),"")</f>
        <v>PR</v>
      </c>
      <c r="F303" s="30" t="str">
        <f t="shared" si="14"/>
        <v>Sim</v>
      </c>
      <c r="G303" s="30" t="str">
        <f>IF($C303&gt;0,VLOOKUP($C303,CNIGP!$A:$AC,9,FALSE),"")</f>
        <v>lab-lee@uem.br</v>
      </c>
      <c r="H303" s="30" t="str">
        <f>IF($C303&gt;0,VLOOKUP($C303,CNIGP!$A:$AC,25,FALSE),"")</f>
        <v>Pública</v>
      </c>
      <c r="I303" s="35" t="s">
        <v>960</v>
      </c>
      <c r="J303" s="24" t="s">
        <v>854</v>
      </c>
      <c r="K303" s="24" t="s">
        <v>31</v>
      </c>
      <c r="L303" s="24"/>
      <c r="M303" s="24" t="s">
        <v>44</v>
      </c>
      <c r="N303" s="28">
        <v>44378</v>
      </c>
      <c r="O303" s="28"/>
      <c r="P303" s="28">
        <v>44398</v>
      </c>
      <c r="Q303" s="28">
        <v>44399</v>
      </c>
      <c r="R303" s="28"/>
      <c r="S303" s="28">
        <v>44434</v>
      </c>
      <c r="T303" s="28">
        <v>44434</v>
      </c>
      <c r="U303" s="24">
        <v>2827946</v>
      </c>
      <c r="V303" s="24">
        <v>2919282</v>
      </c>
      <c r="W303" s="30" t="str">
        <f t="shared" si="9"/>
        <v>Despachado CNA</v>
      </c>
      <c r="X303" s="24" t="s">
        <v>861</v>
      </c>
      <c r="Y303" s="24"/>
      <c r="Z303" s="36" t="str">
        <f t="shared" si="11"/>
        <v/>
      </c>
      <c r="AA303" s="30" t="str">
        <f ca="1">IF(X303=Apoio!$F$2,Apoio!$F$2,IF(X303=Apoio!$F$3,Apoio!$F$3,IF(X303=Apoio!$F$4,Apoio!$F$4,IF(Z303="","",IF(X303="","",IF(Z303-TODAY()&gt;0,Z303-TODAY(),"Venceu"))))))</f>
        <v>Sem prazo</v>
      </c>
      <c r="AB303" s="59"/>
    </row>
    <row r="304" spans="1:29" ht="36" hidden="1" customHeight="1">
      <c r="A304" s="23">
        <v>305</v>
      </c>
      <c r="B304" s="24" t="s">
        <v>98</v>
      </c>
      <c r="C304" s="25">
        <v>58</v>
      </c>
      <c r="D304" s="40" t="str">
        <f>IF($C304&gt;0,VLOOKUP($C304,CNIGP!$A:$AC,2,FALSE),"")</f>
        <v>Núcleo de Arqueologia da Universidade Estadual de Goiás (NARQ) – Universidade Estadual de Goiás (UEG)</v>
      </c>
      <c r="E304" s="30" t="str">
        <f>IF($C304&gt;0,VLOOKUP($C304,CNIGP!$A:$AC,3,FALSE),"")</f>
        <v>GO</v>
      </c>
      <c r="F304" s="30" t="str">
        <f t="shared" si="14"/>
        <v>Sim</v>
      </c>
      <c r="G304" s="30">
        <f>IF($C304&gt;0,VLOOKUP($C304,CNIGP!$A:$AC,9,FALSE),"")</f>
        <v>0</v>
      </c>
      <c r="H304" s="30" t="str">
        <f>IF($C304&gt;0,VLOOKUP($C304,CNIGP!$A:$AC,25,FALSE),"")</f>
        <v>Pública</v>
      </c>
      <c r="I304" s="35" t="s">
        <v>961</v>
      </c>
      <c r="J304" s="24"/>
      <c r="K304" s="24" t="s">
        <v>31</v>
      </c>
      <c r="L304" s="24"/>
      <c r="M304" s="24" t="s">
        <v>858</v>
      </c>
      <c r="N304" s="28">
        <v>44378</v>
      </c>
      <c r="O304" s="28"/>
      <c r="P304" s="28"/>
      <c r="Q304" s="28"/>
      <c r="R304" s="28"/>
      <c r="S304" s="28">
        <v>44378</v>
      </c>
      <c r="T304" s="28">
        <v>44382</v>
      </c>
      <c r="U304" s="24">
        <v>2781734</v>
      </c>
      <c r="V304" s="24">
        <v>2782975</v>
      </c>
      <c r="W304" s="30" t="str">
        <f t="shared" si="9"/>
        <v>Despachado CNA</v>
      </c>
      <c r="X304" s="24" t="s">
        <v>38</v>
      </c>
      <c r="Y304" s="24"/>
      <c r="Z304" s="36" t="str">
        <f t="shared" si="11"/>
        <v/>
      </c>
      <c r="AA304" s="30" t="str">
        <f ca="1">IF(X304=Apoio!$F$2,Apoio!$F$2,IF(X304=Apoio!$F$3,Apoio!$F$3,IF(X304=Apoio!$F$4,Apoio!$F$4,IF(Z304="","",IF(X304="","",IF(Z304-TODAY()&gt;0,Z304-TODAY(),"Venceu"))))))</f>
        <v>Resolvido</v>
      </c>
      <c r="AB304" s="59"/>
    </row>
    <row r="305" spans="1:28" ht="36" hidden="1" customHeight="1">
      <c r="A305" s="23">
        <v>306</v>
      </c>
      <c r="B305" s="24" t="s">
        <v>962</v>
      </c>
      <c r="C305" s="25"/>
      <c r="D305" s="40" t="str">
        <f>IF($C305&gt;0,VLOOKUP($C305,CNIGP!$A:$AC,2,FALSE),"")</f>
        <v/>
      </c>
      <c r="E305" s="30" t="str">
        <f>IF($C305&gt;0,VLOOKUP($C305,CNIGP!$A:$AC,3,FALSE),"")</f>
        <v/>
      </c>
      <c r="F305" s="30" t="str">
        <f t="shared" si="14"/>
        <v>Não</v>
      </c>
      <c r="G305" s="30" t="str">
        <f>IF($C305&gt;0,VLOOKUP($C305,CNIGP!$A:$AC,9,FALSE),"")</f>
        <v/>
      </c>
      <c r="H305" s="30" t="str">
        <f>IF($C305&gt;0,VLOOKUP($C305,CNIGP!$A:$AC,25,FALSE),"")</f>
        <v/>
      </c>
      <c r="I305" s="35" t="s">
        <v>963</v>
      </c>
      <c r="J305" s="24"/>
      <c r="K305" s="24"/>
      <c r="L305" s="24"/>
      <c r="M305" s="24" t="s">
        <v>714</v>
      </c>
      <c r="N305" s="28">
        <v>44330</v>
      </c>
      <c r="O305" s="28"/>
      <c r="P305" s="28">
        <v>44354</v>
      </c>
      <c r="Q305" s="28">
        <v>44361</v>
      </c>
      <c r="R305" s="28"/>
      <c r="S305" s="28"/>
      <c r="T305" s="28"/>
      <c r="U305" s="24">
        <v>2741083</v>
      </c>
      <c r="V305" s="24"/>
      <c r="W305" s="30" t="str">
        <f t="shared" si="9"/>
        <v>Término da análise</v>
      </c>
      <c r="X305" s="24"/>
      <c r="Y305" s="24"/>
      <c r="Z305" s="36" t="str">
        <f t="shared" si="11"/>
        <v/>
      </c>
      <c r="AA305" s="30" t="str">
        <f ca="1">IF(X305=Apoio!$F$2,Apoio!$F$2,IF(X305=Apoio!$F$3,Apoio!$F$3,IF(X305=Apoio!$F$4,Apoio!$F$4,IF(Z305="","",IF(X305="","",IF(Z305-TODAY()&gt;0,Z305-TODAY(),"Venceu"))))))</f>
        <v/>
      </c>
      <c r="AB305" s="59"/>
    </row>
    <row r="306" spans="1:28" ht="36" hidden="1" customHeight="1">
      <c r="A306" s="23">
        <v>307</v>
      </c>
      <c r="B306" s="24" t="s">
        <v>962</v>
      </c>
      <c r="C306" s="25"/>
      <c r="D306" s="40" t="str">
        <f>IF($C306&gt;0,VLOOKUP($C306,CNIGP!$A:$AC,2,FALSE),"")</f>
        <v/>
      </c>
      <c r="E306" s="30" t="str">
        <f>IF($C306&gt;0,VLOOKUP($C306,CNIGP!$A:$AC,3,FALSE),"")</f>
        <v/>
      </c>
      <c r="F306" s="30" t="str">
        <f t="shared" si="14"/>
        <v>Não</v>
      </c>
      <c r="G306" s="30" t="str">
        <f>IF($C306&gt;0,VLOOKUP($C306,CNIGP!$A:$AC,9,FALSE),"")</f>
        <v/>
      </c>
      <c r="H306" s="30" t="str">
        <f>IF($C306&gt;0,VLOOKUP($C306,CNIGP!$A:$AC,25,FALSE),"")</f>
        <v/>
      </c>
      <c r="I306" s="35" t="s">
        <v>964</v>
      </c>
      <c r="J306" s="24"/>
      <c r="K306" s="24" t="s">
        <v>31</v>
      </c>
      <c r="L306" s="24"/>
      <c r="M306" s="24" t="s">
        <v>714</v>
      </c>
      <c r="N306" s="28">
        <v>44385</v>
      </c>
      <c r="O306" s="28"/>
      <c r="P306" s="28">
        <v>44385</v>
      </c>
      <c r="Q306" s="28">
        <v>44396</v>
      </c>
      <c r="R306" s="28"/>
      <c r="S306" s="28">
        <v>44396</v>
      </c>
      <c r="T306" s="28"/>
      <c r="U306" s="24">
        <v>2821213</v>
      </c>
      <c r="V306" s="24"/>
      <c r="W306" s="30" t="str">
        <f t="shared" si="9"/>
        <v>Despachado COSOL</v>
      </c>
      <c r="X306" s="24"/>
      <c r="Y306" s="24"/>
      <c r="Z306" s="36" t="str">
        <f t="shared" si="11"/>
        <v/>
      </c>
      <c r="AA306" s="30" t="str">
        <f ca="1">IF(X306=Apoio!$F$2,Apoio!$F$2,IF(X306=Apoio!$F$3,Apoio!$F$3,IF(X306=Apoio!$F$4,Apoio!$F$4,IF(Z306="","",IF(X306="","",IF(Z306-TODAY()&gt;0,Z306-TODAY(),"Venceu"))))))</f>
        <v/>
      </c>
      <c r="AB306" s="59"/>
    </row>
    <row r="307" spans="1:28" ht="36" hidden="1" customHeight="1">
      <c r="A307" s="23">
        <v>308</v>
      </c>
      <c r="B307" s="24" t="s">
        <v>965</v>
      </c>
      <c r="C307" s="25">
        <v>100</v>
      </c>
      <c r="D307" s="40" t="str">
        <f>IF($C307&gt;0,VLOOKUP($C307,CNIGP!$A:$AC,2,FALSE),"")</f>
        <v>Museu de História Natural de Mato Grosso Casa Dom Aquino  – Instituto Ecossistemas e Populações Tradicionais (Ecoss)</v>
      </c>
      <c r="E307" s="30" t="str">
        <f>IF($C307&gt;0,VLOOKUP($C307,CNIGP!$A:$AC,3,FALSE),"")</f>
        <v>MT</v>
      </c>
      <c r="F307" s="30" t="str">
        <f t="shared" si="14"/>
        <v>Sim</v>
      </c>
      <c r="G307" s="30" t="str">
        <f>IF($C307&gt;0,VLOOKUP($C307,CNIGP!$A:$AC,9,FALSE),"")</f>
        <v>presidente@institutoecoss.com.br</v>
      </c>
      <c r="H307" s="30" t="str">
        <f>IF($C307&gt;0,VLOOKUP($C307,CNIGP!$A:$AC,25,FALSE),"")</f>
        <v>Pública</v>
      </c>
      <c r="I307" s="35" t="s">
        <v>966</v>
      </c>
      <c r="J307" s="24" t="s">
        <v>854</v>
      </c>
      <c r="K307" s="24"/>
      <c r="L307" s="24"/>
      <c r="M307" s="24" t="s">
        <v>874</v>
      </c>
      <c r="N307" s="28">
        <v>44392</v>
      </c>
      <c r="O307" s="28"/>
      <c r="P307" s="28">
        <v>44396</v>
      </c>
      <c r="Q307" s="28">
        <v>44400</v>
      </c>
      <c r="R307" s="28"/>
      <c r="S307" s="28">
        <v>44404</v>
      </c>
      <c r="T307" s="28">
        <v>44407</v>
      </c>
      <c r="U307" s="24">
        <v>2830899</v>
      </c>
      <c r="V307" s="24" t="s">
        <v>967</v>
      </c>
      <c r="W307" s="30" t="str">
        <f t="shared" si="9"/>
        <v>Despachado CNA</v>
      </c>
      <c r="X307" s="24" t="s">
        <v>38</v>
      </c>
      <c r="Y307" s="24"/>
      <c r="Z307" s="36" t="str">
        <f t="shared" si="11"/>
        <v/>
      </c>
      <c r="AA307" s="30" t="str">
        <f ca="1">IF(X307=Apoio!$F$2,Apoio!$F$2,IF(X307=Apoio!$F$3,Apoio!$F$3,IF(X307=Apoio!$F$4,Apoio!$F$4,IF(Z307="","",IF(X307="","",IF(Z307-TODAY()&gt;0,Z307-TODAY(),"Venceu"))))))</f>
        <v>Resolvido</v>
      </c>
      <c r="AB307" s="59"/>
    </row>
    <row r="308" spans="1:28" ht="36" hidden="1" customHeight="1">
      <c r="A308" s="23">
        <v>309</v>
      </c>
      <c r="B308" s="24" t="s">
        <v>945</v>
      </c>
      <c r="C308" s="25">
        <v>101</v>
      </c>
      <c r="D308" s="40" t="str">
        <f>IF($C308&gt;0,VLOOKUP($C308,CNIGP!$A:$AC,2,FALSE),"")</f>
        <v>Museu Histórico do Parecis – Prefeitura de Campo Novo do Parecis</v>
      </c>
      <c r="E308" s="30" t="str">
        <f>IF($C308&gt;0,VLOOKUP($C308,CNIGP!$A:$AC,3,FALSE),"")</f>
        <v>MT</v>
      </c>
      <c r="F308" s="30" t="str">
        <f t="shared" si="14"/>
        <v>Sim</v>
      </c>
      <c r="G308" s="30" t="str">
        <f>IF($C308&gt;0,VLOOKUP($C308,CNIGP!$A:$AC,9,FALSE),"")</f>
        <v>presidente@institutoecoss.com.br</v>
      </c>
      <c r="H308" s="30" t="str">
        <f>IF($C308&gt;0,VLOOKUP($C308,CNIGP!$A:$AC,25,FALSE),"")</f>
        <v>Pública</v>
      </c>
      <c r="I308" s="35" t="s">
        <v>968</v>
      </c>
      <c r="J308" s="24"/>
      <c r="K308" s="24"/>
      <c r="L308" s="24"/>
      <c r="M308" s="24" t="s">
        <v>714</v>
      </c>
      <c r="N308" s="28">
        <v>44400</v>
      </c>
      <c r="O308" s="28"/>
      <c r="P308" s="28">
        <v>44403</v>
      </c>
      <c r="Q308" s="28">
        <v>44406</v>
      </c>
      <c r="R308" s="28"/>
      <c r="S308" s="28">
        <v>44407</v>
      </c>
      <c r="T308" s="28">
        <v>44419</v>
      </c>
      <c r="U308" s="24">
        <v>2849161</v>
      </c>
      <c r="V308" s="24" t="s">
        <v>969</v>
      </c>
      <c r="W308" s="30" t="str">
        <f t="shared" si="9"/>
        <v>Despachado CNA</v>
      </c>
      <c r="X308" s="24" t="s">
        <v>424</v>
      </c>
      <c r="Y308" s="24">
        <v>30</v>
      </c>
      <c r="Z308" s="36">
        <f t="shared" si="11"/>
        <v>44449</v>
      </c>
      <c r="AA308" s="30" t="str">
        <f ca="1">IF(X308=Apoio!$F$2,Apoio!$F$2,IF(X308=Apoio!$F$3,Apoio!$F$3,IF(X308=Apoio!$F$4,Apoio!$F$4,IF(Z308="","",IF(X308="","",IF(Z308-TODAY()&gt;0,Z308-TODAY(),"Venceu"))))))</f>
        <v>Venceu</v>
      </c>
      <c r="AB308" s="59"/>
    </row>
    <row r="309" spans="1:28" ht="36" hidden="1" customHeight="1">
      <c r="A309" s="23">
        <v>310</v>
      </c>
      <c r="B309" s="24" t="s">
        <v>881</v>
      </c>
      <c r="C309" s="25">
        <v>288</v>
      </c>
      <c r="D309" s="40" t="str">
        <f>IF($C309&gt;0,VLOOKUP($C309,CNIGP!$A:$AC,2,FALSE),"")</f>
        <v xml:space="preserve">Museu de Florianópolis </v>
      </c>
      <c r="E309" s="30" t="str">
        <f>IF($C309&gt;0,VLOOKUP($C309,CNIGP!$A:$AC,3,FALSE),"")</f>
        <v>SC</v>
      </c>
      <c r="F309" s="30" t="str">
        <f t="shared" si="14"/>
        <v>Sim</v>
      </c>
      <c r="G309" s="30" t="str">
        <f>IF($C309&gt;0,VLOOKUP($C309,CNIGP!$A:$AC,9,FALSE),"")</f>
        <v>cristina.12186@sesc-sc.com.br</v>
      </c>
      <c r="H309" s="30" t="str">
        <f>IF($C309&gt;0,VLOOKUP($C309,CNIGP!$A:$AC,25,FALSE),"")</f>
        <v>Pública/privada</v>
      </c>
      <c r="I309" s="35" t="s">
        <v>970</v>
      </c>
      <c r="J309" s="24"/>
      <c r="K309" s="24" t="s">
        <v>31</v>
      </c>
      <c r="L309" s="24"/>
      <c r="M309" s="24" t="s">
        <v>714</v>
      </c>
      <c r="N309" s="28">
        <v>44370</v>
      </c>
      <c r="O309" s="28"/>
      <c r="P309" s="28">
        <v>44370</v>
      </c>
      <c r="Q309" s="28">
        <v>44375</v>
      </c>
      <c r="R309" s="28"/>
      <c r="S309" s="28">
        <v>44376</v>
      </c>
      <c r="T309" s="28">
        <v>44379</v>
      </c>
      <c r="U309" s="24">
        <v>2772258</v>
      </c>
      <c r="V309" s="24">
        <v>2775098</v>
      </c>
      <c r="W309" s="30" t="str">
        <f t="shared" si="9"/>
        <v>Despachado CNA</v>
      </c>
      <c r="X309" s="24" t="s">
        <v>861</v>
      </c>
      <c r="Y309" s="24"/>
      <c r="Z309" s="36" t="str">
        <f t="shared" si="11"/>
        <v/>
      </c>
      <c r="AA309" s="30" t="str">
        <f ca="1">IF(X309=Apoio!$F$2,Apoio!$F$2,IF(X309=Apoio!$F$3,Apoio!$F$3,IF(X309=Apoio!$F$4,Apoio!$F$4,IF(Z309="","",IF(X309="","",IF(Z309-TODAY()&gt;0,Z309-TODAY(),"Venceu"))))))</f>
        <v>Sem prazo</v>
      </c>
      <c r="AB309" s="59"/>
    </row>
    <row r="310" spans="1:28" ht="36" hidden="1" customHeight="1">
      <c r="A310" s="23">
        <v>311</v>
      </c>
      <c r="B310" s="24" t="s">
        <v>881</v>
      </c>
      <c r="C310" s="25">
        <v>288</v>
      </c>
      <c r="D310" s="40" t="str">
        <f>IF($C310&gt;0,VLOOKUP($C310,CNIGP!$A:$AC,2,FALSE),"")</f>
        <v xml:space="preserve">Museu de Florianópolis </v>
      </c>
      <c r="E310" s="30" t="str">
        <f>IF($C310&gt;0,VLOOKUP($C310,CNIGP!$A:$AC,3,FALSE),"")</f>
        <v>SC</v>
      </c>
      <c r="F310" s="30" t="str">
        <f t="shared" si="14"/>
        <v>Sim</v>
      </c>
      <c r="G310" s="30" t="str">
        <f>IF($C310&gt;0,VLOOKUP($C310,CNIGP!$A:$AC,9,FALSE),"")</f>
        <v>cristina.12186@sesc-sc.com.br</v>
      </c>
      <c r="H310" s="30" t="str">
        <f>IF($C310&gt;0,VLOOKUP($C310,CNIGP!$A:$AC,25,FALSE),"")</f>
        <v>Pública/privada</v>
      </c>
      <c r="I310" s="35" t="s">
        <v>971</v>
      </c>
      <c r="J310" s="24" t="s">
        <v>854</v>
      </c>
      <c r="K310" s="24" t="s">
        <v>31</v>
      </c>
      <c r="L310" s="24"/>
      <c r="M310" s="24" t="s">
        <v>714</v>
      </c>
      <c r="N310" s="28">
        <v>44407</v>
      </c>
      <c r="O310" s="28"/>
      <c r="P310" s="28">
        <v>44418</v>
      </c>
      <c r="Q310" s="28">
        <v>44418</v>
      </c>
      <c r="R310" s="28"/>
      <c r="S310" s="28">
        <v>44419</v>
      </c>
      <c r="T310" s="28">
        <v>44421</v>
      </c>
      <c r="U310" s="24">
        <v>2876951</v>
      </c>
      <c r="V310" s="24">
        <v>2882763</v>
      </c>
      <c r="W310" s="30" t="str">
        <f t="shared" si="9"/>
        <v>Despachado CNA</v>
      </c>
      <c r="X310" s="24" t="s">
        <v>38</v>
      </c>
      <c r="Y310" s="24"/>
      <c r="Z310" s="36" t="str">
        <f t="shared" si="11"/>
        <v/>
      </c>
      <c r="AA310" s="30" t="str">
        <f ca="1">IF(X310=Apoio!$F$2,Apoio!$F$2,IF(X310=Apoio!$F$3,Apoio!$F$3,IF(X310=Apoio!$F$4,Apoio!$F$4,IF(Z310="","",IF(X310="","",IF(Z310-TODAY()&gt;0,Z310-TODAY(),"Venceu"))))))</f>
        <v>Resolvido</v>
      </c>
      <c r="AB310" s="59"/>
    </row>
    <row r="311" spans="1:28" ht="36" hidden="1" customHeight="1">
      <c r="A311" s="23">
        <v>312</v>
      </c>
      <c r="B311" s="24" t="s">
        <v>357</v>
      </c>
      <c r="C311" s="25">
        <v>221</v>
      </c>
      <c r="D311" s="40" t="str">
        <f>IF($C311&gt;0,VLOOKUP($C311,CNIGP!$A:$AC,2,FALSE),"")</f>
        <v>Museu Histórico de Sergipe – Governo do Estado do Sergipe</v>
      </c>
      <c r="E311" s="30" t="str">
        <f>IF($C311&gt;0,VLOOKUP($C311,CNIGP!$A:$AC,3,FALSE),"")</f>
        <v>SE</v>
      </c>
      <c r="F311" s="30" t="str">
        <f t="shared" si="14"/>
        <v>Sim</v>
      </c>
      <c r="G311" s="30" t="str">
        <f>IF($C311&gt;0,VLOOKUP($C311,CNIGP!$A:$AC,9,FALSE),"")</f>
        <v>museu.sergipe@cultura.se.gov.br</v>
      </c>
      <c r="H311" s="30" t="str">
        <f>IF($C311&gt;0,VLOOKUP($C311,CNIGP!$A:$AC,25,FALSE),"")</f>
        <v>Pública</v>
      </c>
      <c r="I311" s="35" t="s">
        <v>972</v>
      </c>
      <c r="J311" s="24" t="s">
        <v>854</v>
      </c>
      <c r="K311" s="24" t="s">
        <v>31</v>
      </c>
      <c r="L311" s="24"/>
      <c r="M311" s="24" t="s">
        <v>714</v>
      </c>
      <c r="N311" s="28">
        <v>44419</v>
      </c>
      <c r="O311" s="28"/>
      <c r="P311" s="28">
        <v>44419</v>
      </c>
      <c r="Q311" s="28">
        <v>44424</v>
      </c>
      <c r="R311" s="28"/>
      <c r="S311" s="28">
        <v>44424</v>
      </c>
      <c r="T311" s="28">
        <v>44425</v>
      </c>
      <c r="U311" s="24">
        <v>2887145</v>
      </c>
      <c r="V311" s="24">
        <v>2891799</v>
      </c>
      <c r="W311" s="30" t="str">
        <f t="shared" si="9"/>
        <v>Despachado CNA</v>
      </c>
      <c r="X311" s="24" t="s">
        <v>424</v>
      </c>
      <c r="Y311" s="24">
        <v>90</v>
      </c>
      <c r="Z311" s="36">
        <f t="shared" si="11"/>
        <v>44515</v>
      </c>
      <c r="AA311" s="30" t="str">
        <f ca="1">IF(X311=Apoio!$F$2,Apoio!$F$2,IF(X311=Apoio!$F$3,Apoio!$F$3,IF(X311=Apoio!$F$4,Apoio!$F$4,IF(Z311="","",IF(X311="","",IF(Z311-TODAY()&gt;0,Z311-TODAY(),"Venceu"))))))</f>
        <v>Venceu</v>
      </c>
      <c r="AB311" s="59"/>
    </row>
    <row r="312" spans="1:28" ht="36" hidden="1" customHeight="1">
      <c r="A312" s="23">
        <v>313</v>
      </c>
      <c r="B312" s="24" t="s">
        <v>945</v>
      </c>
      <c r="C312" s="25">
        <v>101</v>
      </c>
      <c r="D312" s="40" t="str">
        <f>IF($C312&gt;0,VLOOKUP($C312,CNIGP!$A:$AC,2,FALSE),"")</f>
        <v>Museu Histórico do Parecis – Prefeitura de Campo Novo do Parecis</v>
      </c>
      <c r="E312" s="30" t="str">
        <f>IF($C312&gt;0,VLOOKUP($C312,CNIGP!$A:$AC,3,FALSE),"")</f>
        <v>MT</v>
      </c>
      <c r="F312" s="30" t="str">
        <f t="shared" si="14"/>
        <v>Sim</v>
      </c>
      <c r="G312" s="30" t="str">
        <f>IF($C312&gt;0,VLOOKUP($C312,CNIGP!$A:$AC,9,FALSE),"")</f>
        <v>presidente@institutoecoss.com.br</v>
      </c>
      <c r="H312" s="30" t="str">
        <f>IF($C312&gt;0,VLOOKUP($C312,CNIGP!$A:$AC,25,FALSE),"")</f>
        <v>Pública</v>
      </c>
      <c r="I312" s="35" t="s">
        <v>973</v>
      </c>
      <c r="J312" s="24"/>
      <c r="K312" s="24"/>
      <c r="L312" s="24"/>
      <c r="M312" s="24" t="s">
        <v>714</v>
      </c>
      <c r="N312" s="28">
        <v>44425</v>
      </c>
      <c r="O312" s="28"/>
      <c r="P312" s="28">
        <v>44425</v>
      </c>
      <c r="Q312" s="28">
        <v>44431</v>
      </c>
      <c r="R312" s="28"/>
      <c r="S312" s="28">
        <v>44431</v>
      </c>
      <c r="T312" s="28"/>
      <c r="U312" s="24">
        <v>2907115</v>
      </c>
      <c r="V312" s="24"/>
      <c r="W312" s="30" t="str">
        <f t="shared" si="9"/>
        <v>Despachado COSOL</v>
      </c>
      <c r="X312" s="24"/>
      <c r="Y312" s="24"/>
      <c r="Z312" s="36" t="str">
        <f t="shared" si="11"/>
        <v/>
      </c>
      <c r="AA312" s="30" t="str">
        <f ca="1">IF(X312=Apoio!$F$2,Apoio!$F$2,IF(X312=Apoio!$F$3,Apoio!$F$3,IF(X312=Apoio!$F$4,Apoio!$F$4,IF(Z312="","",IF(X312="","",IF(Z312-TODAY()&gt;0,Z312-TODAY(),"Venceu"))))))</f>
        <v/>
      </c>
      <c r="AB312" s="59"/>
    </row>
    <row r="313" spans="1:28" ht="36" hidden="1" customHeight="1">
      <c r="A313" s="23">
        <v>314</v>
      </c>
      <c r="B313" s="24" t="s">
        <v>396</v>
      </c>
      <c r="C313" s="25">
        <v>3</v>
      </c>
      <c r="D313" s="40" t="str">
        <f>IF($C313&gt;0,VLOOKUP($C313,CNIGP!$A:$AC,2,FALSE),"")</f>
        <v>Fundação Municipal de Cultura Garibaldi Brasil – Prefeitura Municipal de Rio Branco</v>
      </c>
      <c r="E313" s="30" t="str">
        <f>IF($C313&gt;0,VLOOKUP($C313,CNIGP!$A:$AC,3,FALSE),"")</f>
        <v>AC</v>
      </c>
      <c r="F313" s="30" t="str">
        <f t="shared" si="14"/>
        <v>Sim</v>
      </c>
      <c r="G313" s="30" t="str">
        <f>IF($C313&gt;0,VLOOKUP($C313,CNIGP!$A:$AC,9,FALSE),"")</f>
        <v>rodrigo.forneck@riobranco.ac.gov.br</v>
      </c>
      <c r="H313" s="30" t="str">
        <f>IF($C313&gt;0,VLOOKUP($C313,CNIGP!$A:$AC,25,FALSE),"")</f>
        <v>Pública</v>
      </c>
      <c r="I313" s="35" t="s">
        <v>974</v>
      </c>
      <c r="J313" s="24"/>
      <c r="K313" s="24"/>
      <c r="L313" s="24"/>
      <c r="M313" s="24" t="s">
        <v>874</v>
      </c>
      <c r="N313" s="28">
        <v>44399</v>
      </c>
      <c r="O313" s="28"/>
      <c r="P313" s="28">
        <v>44399</v>
      </c>
      <c r="Q313" s="28">
        <v>44428</v>
      </c>
      <c r="R313" s="28"/>
      <c r="S313" s="28">
        <v>44431</v>
      </c>
      <c r="T313" s="28"/>
      <c r="U313" s="24">
        <v>2900105</v>
      </c>
      <c r="V313" s="24"/>
      <c r="W313" s="30" t="str">
        <f t="shared" si="9"/>
        <v>Despachado COSOL</v>
      </c>
      <c r="X313" s="24" t="s">
        <v>861</v>
      </c>
      <c r="Y313" s="24"/>
      <c r="Z313" s="36" t="str">
        <f t="shared" si="11"/>
        <v/>
      </c>
      <c r="AA313" s="30" t="str">
        <f ca="1">IF(X313=Apoio!$F$2,Apoio!$F$2,IF(X313=Apoio!$F$3,Apoio!$F$3,IF(X313=Apoio!$F$4,Apoio!$F$4,IF(Z313="","",IF(X313="","",IF(Z313-TODAY()&gt;0,Z313-TODAY(),"Venceu"))))))</f>
        <v>Sem prazo</v>
      </c>
      <c r="AB313" s="59"/>
    </row>
    <row r="314" spans="1:28" ht="36" hidden="1" customHeight="1">
      <c r="A314" s="23">
        <v>315</v>
      </c>
      <c r="B314" s="24" t="s">
        <v>620</v>
      </c>
      <c r="C314" s="25">
        <v>2</v>
      </c>
      <c r="D314" s="40" t="str">
        <f>IF($C314&gt;0,VLOOKUP($C314,CNIGP!$A:$AC,2,FALSE),"")</f>
        <v>Fundação Elias Mansour  – Governo do Estado do Acre</v>
      </c>
      <c r="E314" s="30" t="str">
        <f>IF($C314&gt;0,VLOOKUP($C314,CNIGP!$A:$AC,3,FALSE),"")</f>
        <v>AC</v>
      </c>
      <c r="F314" s="30" t="str">
        <f t="shared" si="14"/>
        <v>Sim</v>
      </c>
      <c r="G314" s="30" t="str">
        <f>IF($C314&gt;0,VLOOKUP($C314,CNIGP!$A:$AC,9,FALSE),"")</f>
        <v>gabinete.fem@ac.gov.br</v>
      </c>
      <c r="H314" s="30" t="str">
        <f>IF($C314&gt;0,VLOOKUP($C314,CNIGP!$A:$AC,25,FALSE),"")</f>
        <v>Pública</v>
      </c>
      <c r="I314" s="35" t="s">
        <v>975</v>
      </c>
      <c r="J314" s="24"/>
      <c r="K314" s="24"/>
      <c r="L314" s="24"/>
      <c r="M314" s="24" t="s">
        <v>874</v>
      </c>
      <c r="N314" s="28">
        <v>44399</v>
      </c>
      <c r="O314" s="28"/>
      <c r="P314" s="28">
        <v>44399</v>
      </c>
      <c r="Q314" s="28">
        <v>44426</v>
      </c>
      <c r="R314" s="28"/>
      <c r="S314" s="28">
        <v>44431</v>
      </c>
      <c r="T314" s="28"/>
      <c r="U314" s="24">
        <v>2875650</v>
      </c>
      <c r="V314" s="24"/>
      <c r="W314" s="30" t="str">
        <f t="shared" si="9"/>
        <v>Despachado COSOL</v>
      </c>
      <c r="X314" s="24"/>
      <c r="Y314" s="24"/>
      <c r="Z314" s="36" t="str">
        <f t="shared" si="11"/>
        <v/>
      </c>
      <c r="AA314" s="30" t="str">
        <f ca="1">IF(X314=Apoio!$F$2,Apoio!$F$2,IF(X314=Apoio!$F$3,Apoio!$F$3,IF(X314=Apoio!$F$4,Apoio!$F$4,IF(Z314="","",IF(X314="","",IF(Z314-TODAY()&gt;0,Z314-TODAY(),"Venceu"))))))</f>
        <v/>
      </c>
      <c r="AB314" s="59"/>
    </row>
    <row r="315" spans="1:28" ht="36" hidden="1" customHeight="1">
      <c r="A315" s="23">
        <v>316</v>
      </c>
      <c r="B315" s="24" t="s">
        <v>962</v>
      </c>
      <c r="C315" s="25"/>
      <c r="D315" s="40" t="str">
        <f>IF($C315&gt;0,VLOOKUP($C315,CNIGP!$A:$AC,2,FALSE),"")</f>
        <v/>
      </c>
      <c r="E315" s="30" t="str">
        <f>IF($C315&gt;0,VLOOKUP($C315,CNIGP!$A:$AC,3,FALSE),"")</f>
        <v/>
      </c>
      <c r="F315" s="30" t="str">
        <f t="shared" si="14"/>
        <v>Não</v>
      </c>
      <c r="G315" s="30" t="str">
        <f>IF($C315&gt;0,VLOOKUP($C315,CNIGP!$A:$AC,9,FALSE),"")</f>
        <v/>
      </c>
      <c r="H315" s="30" t="str">
        <f>IF($C315&gt;0,VLOOKUP($C315,CNIGP!$A:$AC,25,FALSE),"")</f>
        <v/>
      </c>
      <c r="I315" s="35" t="s">
        <v>963</v>
      </c>
      <c r="J315" s="24"/>
      <c r="K315" s="24"/>
      <c r="L315" s="24"/>
      <c r="M315" s="24" t="s">
        <v>714</v>
      </c>
      <c r="N315" s="28">
        <v>44330</v>
      </c>
      <c r="O315" s="28"/>
      <c r="P315" s="28">
        <v>44354</v>
      </c>
      <c r="Q315" s="28">
        <v>44361</v>
      </c>
      <c r="R315" s="28"/>
      <c r="S315" s="28">
        <v>44354</v>
      </c>
      <c r="T315" s="28"/>
      <c r="U315" s="24">
        <v>2741083</v>
      </c>
      <c r="V315" s="24"/>
      <c r="W315" s="30" t="str">
        <f t="shared" si="9"/>
        <v>Despachado COSOL</v>
      </c>
      <c r="X315" s="24" t="s">
        <v>387</v>
      </c>
      <c r="Y315" s="24"/>
      <c r="Z315" s="36" t="str">
        <f t="shared" si="11"/>
        <v/>
      </c>
      <c r="AA315" s="30" t="str">
        <f ca="1">IF(X315=Apoio!$F$2,Apoio!$F$2,IF(X315=Apoio!$F$3,Apoio!$F$3,IF(X315=Apoio!$F$4,Apoio!$F$4,IF(Z315="","",IF(X315="","",IF(Z315-TODAY()&gt;0,Z315-TODAY(),"Venceu"))))))</f>
        <v>Atualizado</v>
      </c>
      <c r="AB315" s="59" t="s">
        <v>976</v>
      </c>
    </row>
    <row r="316" spans="1:28" ht="36" hidden="1" customHeight="1">
      <c r="A316" s="23">
        <v>317</v>
      </c>
      <c r="B316" s="24" t="s">
        <v>962</v>
      </c>
      <c r="C316" s="25"/>
      <c r="D316" s="40" t="str">
        <f>IF($C316&gt;0,VLOOKUP($C316,CNIGP!$A:$AC,2,FALSE),"")</f>
        <v/>
      </c>
      <c r="E316" s="30" t="str">
        <f>IF($C316&gt;0,VLOOKUP($C316,CNIGP!$A:$AC,3,FALSE),"")</f>
        <v/>
      </c>
      <c r="F316" s="30" t="str">
        <f t="shared" si="14"/>
        <v>Não</v>
      </c>
      <c r="G316" s="30" t="str">
        <f>IF($C316&gt;0,VLOOKUP($C316,CNIGP!$A:$AC,9,FALSE),"")</f>
        <v/>
      </c>
      <c r="H316" s="30" t="str">
        <f>IF($C316&gt;0,VLOOKUP($C316,CNIGP!$A:$AC,25,FALSE),"")</f>
        <v/>
      </c>
      <c r="I316" s="35" t="s">
        <v>963</v>
      </c>
      <c r="J316" s="24"/>
      <c r="K316" s="24"/>
      <c r="L316" s="24"/>
      <c r="M316" s="24" t="s">
        <v>714</v>
      </c>
      <c r="N316" s="28">
        <v>44385</v>
      </c>
      <c r="O316" s="28"/>
      <c r="P316" s="28">
        <v>44385</v>
      </c>
      <c r="Q316" s="28">
        <v>44396</v>
      </c>
      <c r="R316" s="28"/>
      <c r="S316" s="28">
        <v>44396</v>
      </c>
      <c r="T316" s="28"/>
      <c r="U316" s="24">
        <v>2821213</v>
      </c>
      <c r="V316" s="24"/>
      <c r="W316" s="30" t="str">
        <f t="shared" si="9"/>
        <v>Despachado COSOL</v>
      </c>
      <c r="X316" s="24" t="s">
        <v>387</v>
      </c>
      <c r="Y316" s="24"/>
      <c r="Z316" s="36" t="str">
        <f t="shared" si="11"/>
        <v/>
      </c>
      <c r="AA316" s="30" t="str">
        <f ca="1">IF(X316=Apoio!$F$2,Apoio!$F$2,IF(X316=Apoio!$F$3,Apoio!$F$3,IF(X316=Apoio!$F$4,Apoio!$F$4,IF(Z316="","",IF(X316="","",IF(Z316-TODAY()&gt;0,Z316-TODAY(),"Venceu"))))))</f>
        <v>Atualizado</v>
      </c>
      <c r="AB316" s="59" t="s">
        <v>977</v>
      </c>
    </row>
    <row r="317" spans="1:28" ht="36" hidden="1" customHeight="1">
      <c r="A317" s="23">
        <v>318</v>
      </c>
      <c r="B317" s="24" t="s">
        <v>962</v>
      </c>
      <c r="C317" s="25"/>
      <c r="D317" s="40" t="str">
        <f>IF($C317&gt;0,VLOOKUP($C317,CNIGP!$A:$AC,2,FALSE),"")</f>
        <v/>
      </c>
      <c r="E317" s="30" t="str">
        <f>IF($C317&gt;0,VLOOKUP($C317,CNIGP!$A:$AC,3,FALSE),"")</f>
        <v/>
      </c>
      <c r="F317" s="30" t="str">
        <f t="shared" si="14"/>
        <v>Não</v>
      </c>
      <c r="G317" s="30" t="str">
        <f>IF($C317&gt;0,VLOOKUP($C317,CNIGP!$A:$AC,9,FALSE),"")</f>
        <v/>
      </c>
      <c r="H317" s="30" t="str">
        <f>IF($C317&gt;0,VLOOKUP($C317,CNIGP!$A:$AC,25,FALSE),"")</f>
        <v/>
      </c>
      <c r="I317" s="35" t="s">
        <v>963</v>
      </c>
      <c r="J317" s="24"/>
      <c r="K317" s="24"/>
      <c r="L317" s="24"/>
      <c r="M317" s="24" t="s">
        <v>858</v>
      </c>
      <c r="N317" s="28">
        <v>44419</v>
      </c>
      <c r="O317" s="28"/>
      <c r="P317" s="28"/>
      <c r="Q317" s="28"/>
      <c r="R317" s="28"/>
      <c r="S317" s="28">
        <v>44433</v>
      </c>
      <c r="T317" s="28">
        <v>44434</v>
      </c>
      <c r="U317" s="24">
        <v>2882943</v>
      </c>
      <c r="V317" s="24">
        <v>2916446</v>
      </c>
      <c r="W317" s="30" t="str">
        <f t="shared" si="9"/>
        <v>Despachado CNA</v>
      </c>
      <c r="X317" s="24" t="s">
        <v>861</v>
      </c>
      <c r="Y317" s="24"/>
      <c r="Z317" s="36" t="str">
        <f t="shared" si="11"/>
        <v/>
      </c>
      <c r="AA317" s="30" t="str">
        <f ca="1">IF(X317=Apoio!$F$2,Apoio!$F$2,IF(X317=Apoio!$F$3,Apoio!$F$3,IF(X317=Apoio!$F$4,Apoio!$F$4,IF(Z317="","",IF(X317="","",IF(Z317-TODAY()&gt;0,Z317-TODAY(),"Venceu"))))))</f>
        <v>Sem prazo</v>
      </c>
      <c r="AB317" s="59" t="s">
        <v>978</v>
      </c>
    </row>
    <row r="318" spans="1:28" ht="36" hidden="1" customHeight="1">
      <c r="A318" s="23">
        <v>319</v>
      </c>
      <c r="B318" s="24" t="s">
        <v>616</v>
      </c>
      <c r="C318" s="25">
        <v>1</v>
      </c>
      <c r="D318" s="40" t="str">
        <f>IF($C318&gt;0,VLOOKUP($C318,CNIGP!$A:$AC,2,FALSE),"")</f>
        <v xml:space="preserve">Laboratório do Centro de Arqueologia e Antropologia Indígena da Amazônia Ocidental - CAAINAM – Universidade Federal do Acre (UFAC) </v>
      </c>
      <c r="E318" s="30" t="str">
        <f>IF($C318&gt;0,VLOOKUP($C318,CNIGP!$A:$AC,3,FALSE),"")</f>
        <v>AC</v>
      </c>
      <c r="F318" s="30" t="str">
        <f t="shared" si="14"/>
        <v>Sim</v>
      </c>
      <c r="G318" s="30">
        <f>IF($C318&gt;0,VLOOKUP($C318,CNIGP!$A:$AC,9,FALSE),"")</f>
        <v>0</v>
      </c>
      <c r="H318" s="30" t="str">
        <f>IF($C318&gt;0,VLOOKUP($C318,CNIGP!$A:$AC,25,FALSE),"")</f>
        <v>Pública</v>
      </c>
      <c r="I318" s="35" t="s">
        <v>979</v>
      </c>
      <c r="J318" s="24"/>
      <c r="K318" s="24" t="s">
        <v>31</v>
      </c>
      <c r="L318" s="24"/>
      <c r="M318" s="24" t="s">
        <v>874</v>
      </c>
      <c r="N318" s="28">
        <v>44404</v>
      </c>
      <c r="O318" s="28"/>
      <c r="P318" s="28">
        <v>44404</v>
      </c>
      <c r="Q318" s="28">
        <v>44433</v>
      </c>
      <c r="R318" s="28"/>
      <c r="S318" s="28">
        <v>44434</v>
      </c>
      <c r="T318" s="28">
        <v>44434</v>
      </c>
      <c r="U318" s="24">
        <v>2907925</v>
      </c>
      <c r="V318" s="24">
        <v>2918342</v>
      </c>
      <c r="W318" s="30" t="str">
        <f t="shared" si="9"/>
        <v>Despachado CNA</v>
      </c>
      <c r="X318" s="24" t="s">
        <v>424</v>
      </c>
      <c r="Y318" s="24">
        <v>15</v>
      </c>
      <c r="Z318" s="36">
        <f t="shared" si="11"/>
        <v>44449</v>
      </c>
      <c r="AA318" s="30" t="str">
        <f ca="1">IF(X318=Apoio!$F$2,Apoio!$F$2,IF(X318=Apoio!$F$3,Apoio!$F$3,IF(X318=Apoio!$F$4,Apoio!$F$4,IF(Z318="","",IF(X318="","",IF(Z318-TODAY()&gt;0,Z318-TODAY(),"Venceu"))))))</f>
        <v>Venceu</v>
      </c>
      <c r="AB318" s="59"/>
    </row>
    <row r="319" spans="1:28" ht="36" hidden="1" customHeight="1">
      <c r="A319" s="23">
        <v>320</v>
      </c>
      <c r="B319" s="24" t="s">
        <v>980</v>
      </c>
      <c r="C319" s="25">
        <v>211</v>
      </c>
      <c r="D319" s="40" t="str">
        <f>IF($C319&gt;0,VLOOKUP($C319,CNIGP!$A:$AC,2,FALSE),"")</f>
        <v>Museu Histórico de São Francisco do Sul – Prefeitura de São Francisco do Sul</v>
      </c>
      <c r="E319" s="30" t="str">
        <f>IF($C319&gt;0,VLOOKUP($C319,CNIGP!$A:$AC,3,FALSE),"")</f>
        <v>SC</v>
      </c>
      <c r="F319" s="30" t="str">
        <f t="shared" si="14"/>
        <v>Sim</v>
      </c>
      <c r="G319" s="30">
        <f>IF($C319&gt;0,VLOOKUP($C319,CNIGP!$A:$AC,9,FALSE),"")</f>
        <v>0</v>
      </c>
      <c r="H319" s="30" t="str">
        <f>IF($C319&gt;0,VLOOKUP($C319,CNIGP!$A:$AC,25,FALSE),"")</f>
        <v>Pública</v>
      </c>
      <c r="I319" s="35" t="s">
        <v>981</v>
      </c>
      <c r="J319" s="24" t="s">
        <v>854</v>
      </c>
      <c r="K319" s="24"/>
      <c r="L319" s="24"/>
      <c r="M319" s="24" t="s">
        <v>874</v>
      </c>
      <c r="N319" s="28">
        <v>44379</v>
      </c>
      <c r="O319" s="28"/>
      <c r="P319" s="28">
        <v>44382</v>
      </c>
      <c r="Q319" s="28">
        <v>44398</v>
      </c>
      <c r="R319" s="28"/>
      <c r="S319" s="28">
        <v>44434</v>
      </c>
      <c r="T319" s="28">
        <v>44439</v>
      </c>
      <c r="U319" s="24">
        <v>2822974</v>
      </c>
      <c r="V319" s="24">
        <v>2919744</v>
      </c>
      <c r="W319" s="30" t="str">
        <f t="shared" ref="W319:W330" si="15">IF(B319&gt;0,IF(T319&gt;0,$T$1,IF(S319&gt;0,$S$1,IF(R319&gt;0,$R$1,IF(Q319&gt;0,$Q$1,IF(P319&gt;0,$P$1,IF(O319&gt;0,$O$1,IF(N319&gt;0,$N$1,"Registrar demanda"))))))),"")</f>
        <v>Despachado CNA</v>
      </c>
      <c r="X319" s="24" t="s">
        <v>424</v>
      </c>
      <c r="Y319" s="24">
        <v>60</v>
      </c>
      <c r="Z319" s="36">
        <f t="shared" si="11"/>
        <v>44499</v>
      </c>
      <c r="AA319" s="30" t="str">
        <f ca="1">IF(X319=Apoio!$F$2,Apoio!$F$2,IF(X319=Apoio!$F$3,Apoio!$F$3,IF(X319=Apoio!$F$4,Apoio!$F$4,IF(Z319="","",IF(X319="","",IF(Z319-TODAY()&gt;0,Z319-TODAY(),"Venceu"))))))</f>
        <v>Venceu</v>
      </c>
      <c r="AB319" s="59"/>
    </row>
    <row r="320" spans="1:28" ht="36" hidden="1" customHeight="1">
      <c r="A320" s="23">
        <v>321</v>
      </c>
      <c r="B320" s="24" t="s">
        <v>982</v>
      </c>
      <c r="C320" s="25">
        <v>95</v>
      </c>
      <c r="D320" s="40" t="str">
        <f>IF($C320&gt;0,VLOOKUP($C320,CNIGP!$A:$AC,2,FALSE),"")</f>
        <v xml:space="preserve">Instituto Homem Brasileiro – </v>
      </c>
      <c r="E320" s="30" t="str">
        <f>IF($C320&gt;0,VLOOKUP($C320,CNIGP!$A:$AC,3,FALSE),"")</f>
        <v>MT</v>
      </c>
      <c r="F320" s="30" t="str">
        <f t="shared" si="14"/>
        <v>Sim</v>
      </c>
      <c r="G320" s="30">
        <f>IF($C320&gt;0,VLOOKUP($C320,CNIGP!$A:$AC,9,FALSE),"")</f>
        <v>0</v>
      </c>
      <c r="H320" s="30" t="str">
        <f>IF($C320&gt;0,VLOOKUP($C320,CNIGP!$A:$AC,25,FALSE),"")</f>
        <v>Privada</v>
      </c>
      <c r="I320" s="35" t="s">
        <v>983</v>
      </c>
      <c r="J320" s="24" t="s">
        <v>854</v>
      </c>
      <c r="K320" s="24"/>
      <c r="L320" s="24"/>
      <c r="M320" s="24" t="s">
        <v>44</v>
      </c>
      <c r="N320" s="28">
        <v>44270</v>
      </c>
      <c r="O320" s="28"/>
      <c r="P320" s="28">
        <v>44270</v>
      </c>
      <c r="Q320" s="28">
        <v>44323</v>
      </c>
      <c r="R320" s="28"/>
      <c r="S320" s="28">
        <v>44447</v>
      </c>
      <c r="T320" s="28">
        <v>44447</v>
      </c>
      <c r="U320" s="24">
        <v>2658155</v>
      </c>
      <c r="V320" s="24">
        <v>2947671</v>
      </c>
      <c r="W320" s="30" t="str">
        <f t="shared" si="15"/>
        <v>Despachado CNA</v>
      </c>
      <c r="X320" s="24" t="s">
        <v>424</v>
      </c>
      <c r="Y320" s="24">
        <v>90</v>
      </c>
      <c r="Z320" s="36">
        <f t="shared" si="11"/>
        <v>44537</v>
      </c>
      <c r="AA320" s="30" t="str">
        <f ca="1">IF(X320=Apoio!$F$2,Apoio!$F$2,IF(X320=Apoio!$F$3,Apoio!$F$3,IF(X320=Apoio!$F$4,Apoio!$F$4,IF(Z320="","",IF(X320="","",IF(Z320-TODAY()&gt;0,Z320-TODAY(),"Venceu"))))))</f>
        <v>Venceu</v>
      </c>
      <c r="AB320" s="59"/>
    </row>
    <row r="321" spans="1:28" ht="36" hidden="1" customHeight="1">
      <c r="A321" s="23">
        <v>322</v>
      </c>
      <c r="B321" s="24" t="s">
        <v>962</v>
      </c>
      <c r="C321" s="25"/>
      <c r="D321" s="40" t="str">
        <f>IF($C321&gt;0,VLOOKUP($C321,CNIGP!$A:$AC,2,FALSE),"")</f>
        <v/>
      </c>
      <c r="E321" s="30" t="str">
        <f>IF($C321&gt;0,VLOOKUP($C321,CNIGP!$A:$AC,3,FALSE),"")</f>
        <v/>
      </c>
      <c r="F321" s="30" t="str">
        <f t="shared" si="14"/>
        <v>Não</v>
      </c>
      <c r="G321" s="30" t="str">
        <f>IF($C321&gt;0,VLOOKUP($C321,CNIGP!$A:$AC,9,FALSE),"")</f>
        <v/>
      </c>
      <c r="H321" s="30" t="str">
        <f>IF($C321&gt;0,VLOOKUP($C321,CNIGP!$A:$AC,25,FALSE),"")</f>
        <v/>
      </c>
      <c r="I321" s="35" t="s">
        <v>984</v>
      </c>
      <c r="J321" s="24"/>
      <c r="K321" s="24"/>
      <c r="L321" s="24"/>
      <c r="M321" s="24" t="s">
        <v>714</v>
      </c>
      <c r="N321" s="28">
        <v>44461</v>
      </c>
      <c r="O321" s="28"/>
      <c r="P321" s="28">
        <v>44466</v>
      </c>
      <c r="Q321" s="28">
        <v>44468</v>
      </c>
      <c r="R321" s="28"/>
      <c r="S321" s="28">
        <v>44468</v>
      </c>
      <c r="T321" s="28">
        <v>44475</v>
      </c>
      <c r="U321" s="24">
        <v>2992724</v>
      </c>
      <c r="V321" s="24">
        <v>2999629</v>
      </c>
      <c r="W321" s="30" t="str">
        <f t="shared" si="15"/>
        <v>Despachado CNA</v>
      </c>
      <c r="X321" s="24" t="s">
        <v>861</v>
      </c>
      <c r="Y321" s="24"/>
      <c r="Z321" s="36" t="str">
        <f t="shared" si="11"/>
        <v/>
      </c>
      <c r="AA321" s="30" t="str">
        <f ca="1">IF(X321=Apoio!$F$2,Apoio!$F$2,IF(X321=Apoio!$F$3,Apoio!$F$3,IF(X321=Apoio!$F$4,Apoio!$F$4,IF(Z321="","",IF(X321="","",IF(Z321-TODAY()&gt;0,Z321-TODAY(),"Venceu"))))))</f>
        <v>Sem prazo</v>
      </c>
      <c r="AB321" s="59"/>
    </row>
    <row r="322" spans="1:28" ht="36" hidden="1" customHeight="1">
      <c r="A322" s="23">
        <v>323</v>
      </c>
      <c r="B322" s="24" t="s">
        <v>985</v>
      </c>
      <c r="C322" s="25">
        <v>10</v>
      </c>
      <c r="D322" s="40" t="str">
        <f>IF($C322&gt;0,VLOOKUP($C322,CNIGP!$A:$AC,2,FALSE),"")</f>
        <v>Museu Amazônico - Laboratório de Arqueologia – Universidade Federal do Amazonas (UFAM)</v>
      </c>
      <c r="E322" s="30" t="str">
        <f>IF($C322&gt;0,VLOOKUP($C322,CNIGP!$A:$AC,3,FALSE),"")</f>
        <v>AM</v>
      </c>
      <c r="F322" s="30" t="str">
        <f t="shared" si="14"/>
        <v>Sim</v>
      </c>
      <c r="G322" s="30" t="str">
        <f>IF($C322&gt;0,VLOOKUP($C322,CNIGP!$A:$AC,9,FALSE),"")</f>
        <v>museuamazonico@ufam.edu.br</v>
      </c>
      <c r="H322" s="30" t="str">
        <f>IF($C322&gt;0,VLOOKUP($C322,CNIGP!$A:$AC,25,FALSE),"")</f>
        <v>Pública</v>
      </c>
      <c r="I322" s="35" t="s">
        <v>986</v>
      </c>
      <c r="J322" s="24" t="s">
        <v>854</v>
      </c>
      <c r="K322" s="24" t="s">
        <v>31</v>
      </c>
      <c r="L322" s="24"/>
      <c r="M322" s="24" t="s">
        <v>874</v>
      </c>
      <c r="N322" s="28">
        <v>44368</v>
      </c>
      <c r="O322" s="28"/>
      <c r="P322" s="28">
        <v>44434</v>
      </c>
      <c r="Q322" s="28">
        <v>44462</v>
      </c>
      <c r="R322" s="28"/>
      <c r="S322" s="28">
        <v>44469</v>
      </c>
      <c r="T322" s="28">
        <v>44475</v>
      </c>
      <c r="U322" s="24">
        <v>2938078</v>
      </c>
      <c r="V322" s="24">
        <v>3003368</v>
      </c>
      <c r="W322" s="30" t="str">
        <f t="shared" si="15"/>
        <v>Despachado CNA</v>
      </c>
      <c r="X322" s="24" t="s">
        <v>38</v>
      </c>
      <c r="Y322" s="24"/>
      <c r="Z322" s="36" t="str">
        <f t="shared" si="11"/>
        <v/>
      </c>
      <c r="AA322" s="30" t="str">
        <f ca="1">IF(X322=Apoio!$F$2,Apoio!$F$2,IF(X322=Apoio!$F$3,Apoio!$F$3,IF(X322=Apoio!$F$4,Apoio!$F$4,IF(Z322="","",IF(X322="","",IF(Z322-TODAY()&gt;0,Z322-TODAY(),"Venceu"))))))</f>
        <v>Resolvido</v>
      </c>
      <c r="AB322" s="59" t="s">
        <v>987</v>
      </c>
    </row>
    <row r="323" spans="1:28" ht="36" hidden="1" customHeight="1">
      <c r="A323" s="23">
        <v>324</v>
      </c>
      <c r="B323" s="24" t="s">
        <v>985</v>
      </c>
      <c r="C323" s="25">
        <v>10</v>
      </c>
      <c r="D323" s="40" t="str">
        <f>IF($C323&gt;0,VLOOKUP($C323,CNIGP!$A:$AC,2,FALSE),"")</f>
        <v>Museu Amazônico - Laboratório de Arqueologia – Universidade Federal do Amazonas (UFAM)</v>
      </c>
      <c r="E323" s="30" t="str">
        <f>IF($C323&gt;0,VLOOKUP($C323,CNIGP!$A:$AC,3,FALSE),"")</f>
        <v>AM</v>
      </c>
      <c r="F323" s="30" t="str">
        <f t="shared" si="14"/>
        <v>Sim</v>
      </c>
      <c r="G323" s="30" t="str">
        <f>IF($C323&gt;0,VLOOKUP($C323,CNIGP!$A:$AC,9,FALSE),"")</f>
        <v>museuamazonico@ufam.edu.br</v>
      </c>
      <c r="H323" s="30" t="str">
        <f>IF($C323&gt;0,VLOOKUP($C323,CNIGP!$A:$AC,25,FALSE),"")</f>
        <v>Pública</v>
      </c>
      <c r="I323" s="35" t="s">
        <v>988</v>
      </c>
      <c r="J323" s="24"/>
      <c r="K323" s="24"/>
      <c r="L323" s="24"/>
      <c r="M323" s="24" t="s">
        <v>858</v>
      </c>
      <c r="N323" s="28">
        <v>44470</v>
      </c>
      <c r="O323" s="28"/>
      <c r="P323" s="28"/>
      <c r="Q323" s="28"/>
      <c r="R323" s="28"/>
      <c r="S323" s="28">
        <v>44470</v>
      </c>
      <c r="T323" s="28">
        <v>44475</v>
      </c>
      <c r="U323" s="24">
        <v>3004077</v>
      </c>
      <c r="V323" s="24">
        <v>3003368</v>
      </c>
      <c r="W323" s="30" t="str">
        <f t="shared" si="15"/>
        <v>Despachado CNA</v>
      </c>
      <c r="X323" s="24" t="s">
        <v>38</v>
      </c>
      <c r="Y323" s="24"/>
      <c r="Z323" s="36" t="str">
        <f t="shared" si="11"/>
        <v/>
      </c>
      <c r="AA323" s="30" t="str">
        <f ca="1">IF(X323=Apoio!$F$2,Apoio!$F$2,IF(X323=Apoio!$F$3,Apoio!$F$3,IF(X323=Apoio!$F$4,Apoio!$F$4,IF(Z323="","",IF(X323="","",IF(Z323-TODAY()&gt;0,Z323-TODAY(),"Venceu"))))))</f>
        <v>Resolvido</v>
      </c>
      <c r="AB323" s="59" t="s">
        <v>989</v>
      </c>
    </row>
    <row r="324" spans="1:28" ht="36" hidden="1" customHeight="1">
      <c r="A324" s="23">
        <v>325</v>
      </c>
      <c r="B324" s="24" t="s">
        <v>54</v>
      </c>
      <c r="C324" s="25">
        <v>167</v>
      </c>
      <c r="D324" s="40" t="str">
        <f>IF($C324&gt;0,VLOOKUP($C324,CNIGP!$A:$AC,2,FALSE),"")</f>
        <v>Museu Integrado de Roraima (MIRR) – Instituto de Amparo à Ciência, Tecnologia e Inovação (IACTI)</v>
      </c>
      <c r="E324" s="30" t="str">
        <f>IF($C324&gt;0,VLOOKUP($C324,CNIGP!$A:$AC,3,FALSE),"")</f>
        <v>RR</v>
      </c>
      <c r="F324" s="30" t="str">
        <f t="shared" si="14"/>
        <v>Sim</v>
      </c>
      <c r="G324" s="30" t="str">
        <f>IF($C324&gt;0,VLOOKUP($C324,CNIGP!$A:$AC,9,FALSE),"")</f>
        <v>museuintegrado.rr@gmail.com</v>
      </c>
      <c r="H324" s="30" t="str">
        <f>IF($C324&gt;0,VLOOKUP($C324,CNIGP!$A:$AC,25,FALSE),"")</f>
        <v>Pública</v>
      </c>
      <c r="I324" s="35" t="s">
        <v>990</v>
      </c>
      <c r="J324" s="24" t="s">
        <v>854</v>
      </c>
      <c r="K324" s="24"/>
      <c r="L324" s="24"/>
      <c r="M324" s="24" t="s">
        <v>44</v>
      </c>
      <c r="N324" s="28">
        <v>44342</v>
      </c>
      <c r="O324" s="28"/>
      <c r="P324" s="28">
        <v>44362</v>
      </c>
      <c r="Q324" s="28">
        <v>44368</v>
      </c>
      <c r="R324" s="28"/>
      <c r="S324" s="28">
        <v>44473</v>
      </c>
      <c r="T324" s="28">
        <v>44475</v>
      </c>
      <c r="U324" s="24">
        <v>2750817</v>
      </c>
      <c r="V324" s="24">
        <v>3008109</v>
      </c>
      <c r="W324" s="30" t="str">
        <f t="shared" si="15"/>
        <v>Despachado CNA</v>
      </c>
      <c r="X324" s="24" t="s">
        <v>424</v>
      </c>
      <c r="Y324" s="24">
        <v>30</v>
      </c>
      <c r="Z324" s="36">
        <f t="shared" si="11"/>
        <v>44505</v>
      </c>
      <c r="AA324" s="30" t="str">
        <f ca="1">IF(X324=Apoio!$F$2,Apoio!$F$2,IF(X324=Apoio!$F$3,Apoio!$F$3,IF(X324=Apoio!$F$4,Apoio!$F$4,IF(Z324="","",IF(X324="","",IF(Z324-TODAY()&gt;0,Z324-TODAY(),"Venceu"))))))</f>
        <v>Venceu</v>
      </c>
      <c r="AB324" s="59"/>
    </row>
    <row r="325" spans="1:28" ht="36" hidden="1" customHeight="1">
      <c r="A325" s="23">
        <v>326</v>
      </c>
      <c r="B325" s="24" t="s">
        <v>991</v>
      </c>
      <c r="C325" s="25">
        <v>207</v>
      </c>
      <c r="D325" s="40" t="str">
        <f>IF($C325&gt;0,VLOOKUP($C325,CNIGP!$A:$AC,2,FALSE),"")</f>
        <v>Museu de Arqueologia e Etnologia Professor Oswaldo Rodrigues Cabral (Marque) – Universidade Federal de Santa Catarina (UFSC)</v>
      </c>
      <c r="E325" s="30" t="str">
        <f>IF($C325&gt;0,VLOOKUP($C325,CNIGP!$A:$AC,3,FALSE),"")</f>
        <v>SC</v>
      </c>
      <c r="F325" s="30" t="str">
        <f t="shared" si="14"/>
        <v>Sim</v>
      </c>
      <c r="G325" s="30" t="str">
        <f>IF($C325&gt;0,VLOOKUP($C325,CNIGP!$A:$AC,9,FALSE),"")</f>
        <v xml:space="preserve">marquedirecao@contato.ufsc.br </v>
      </c>
      <c r="H325" s="30" t="str">
        <f>IF($C325&gt;0,VLOOKUP($C325,CNIGP!$A:$AC,25,FALSE),"")</f>
        <v>Pública</v>
      </c>
      <c r="I325" s="35" t="s">
        <v>992</v>
      </c>
      <c r="J325" s="24" t="s">
        <v>854</v>
      </c>
      <c r="K325" s="24"/>
      <c r="L325" s="24"/>
      <c r="M325" s="24" t="s">
        <v>874</v>
      </c>
      <c r="N325" s="28">
        <v>44445</v>
      </c>
      <c r="O325" s="28"/>
      <c r="P325" s="28">
        <v>44459</v>
      </c>
      <c r="Q325" s="28">
        <v>44476</v>
      </c>
      <c r="R325" s="28"/>
      <c r="S325" s="28">
        <v>44484</v>
      </c>
      <c r="T325" s="28">
        <v>44487</v>
      </c>
      <c r="U325" s="24">
        <v>2999739</v>
      </c>
      <c r="V325" s="24">
        <v>3035938</v>
      </c>
      <c r="W325" s="30" t="str">
        <f t="shared" si="15"/>
        <v>Despachado CNA</v>
      </c>
      <c r="X325" s="24" t="s">
        <v>424</v>
      </c>
      <c r="Y325" s="24">
        <v>90</v>
      </c>
      <c r="Z325" s="36">
        <f t="shared" si="11"/>
        <v>44577</v>
      </c>
      <c r="AA325" s="30" t="str">
        <f ca="1">IF(X325=Apoio!$F$2,Apoio!$F$2,IF(X325=Apoio!$F$3,Apoio!$F$3,IF(X325=Apoio!$F$4,Apoio!$F$4,IF(Z325="","",IF(X325="","",IF(Z325-TODAY()&gt;0,Z325-TODAY(),"Venceu"))))))</f>
        <v>Venceu</v>
      </c>
      <c r="AB325" s="59"/>
    </row>
    <row r="326" spans="1:28" ht="36" hidden="1" customHeight="1">
      <c r="A326" s="23">
        <v>327</v>
      </c>
      <c r="B326" s="24" t="s">
        <v>620</v>
      </c>
      <c r="C326" s="25">
        <v>2</v>
      </c>
      <c r="D326" s="40" t="str">
        <f>IF($C326&gt;0,VLOOKUP($C326,CNIGP!$A:$AC,2,FALSE),"")</f>
        <v>Fundação Elias Mansour  – Governo do Estado do Acre</v>
      </c>
      <c r="E326" s="30" t="str">
        <f>IF($C326&gt;0,VLOOKUP($C326,CNIGP!$A:$AC,3,FALSE),"")</f>
        <v>AC</v>
      </c>
      <c r="F326" s="30" t="str">
        <f t="shared" si="14"/>
        <v>Sim</v>
      </c>
      <c r="G326" s="30" t="str">
        <f>IF($C326&gt;0,VLOOKUP($C326,CNIGP!$A:$AC,9,FALSE),"")</f>
        <v>gabinete.fem@ac.gov.br</v>
      </c>
      <c r="H326" s="30" t="str">
        <f>IF($C326&gt;0,VLOOKUP($C326,CNIGP!$A:$AC,25,FALSE),"")</f>
        <v>Pública</v>
      </c>
      <c r="I326" s="35" t="s">
        <v>975</v>
      </c>
      <c r="J326" s="24"/>
      <c r="K326" s="24"/>
      <c r="L326" s="24"/>
      <c r="M326" s="24" t="s">
        <v>874</v>
      </c>
      <c r="N326" s="28">
        <v>44399</v>
      </c>
      <c r="O326" s="28"/>
      <c r="P326" s="28">
        <v>44399</v>
      </c>
      <c r="Q326" s="28">
        <v>44426</v>
      </c>
      <c r="R326" s="28"/>
      <c r="S326" s="28">
        <v>44431</v>
      </c>
      <c r="T326" s="28">
        <v>44435</v>
      </c>
      <c r="U326" s="24">
        <v>2875650</v>
      </c>
      <c r="V326" s="24">
        <v>2912376</v>
      </c>
      <c r="W326" s="30" t="str">
        <f t="shared" si="15"/>
        <v>Despachado CNA</v>
      </c>
      <c r="X326" s="24" t="s">
        <v>387</v>
      </c>
      <c r="Y326" s="24">
        <v>15</v>
      </c>
      <c r="Z326" s="36">
        <f t="shared" si="11"/>
        <v>44450</v>
      </c>
      <c r="AA326" s="30" t="str">
        <f ca="1">IF(X326=Apoio!$F$2,Apoio!$F$2,IF(X326=Apoio!$F$3,Apoio!$F$3,IF(X326=Apoio!$F$4,Apoio!$F$4,IF(Z326="","",IF(X326="","",IF(Z326-TODAY()&gt;0,Z326-TODAY(),"Venceu"))))))</f>
        <v>Atualizado</v>
      </c>
      <c r="AB326" s="59"/>
    </row>
    <row r="327" spans="1:28" ht="36" hidden="1" customHeight="1">
      <c r="A327" s="23">
        <v>328</v>
      </c>
      <c r="B327" s="24" t="s">
        <v>620</v>
      </c>
      <c r="C327" s="25">
        <v>2</v>
      </c>
      <c r="D327" s="40" t="str">
        <f>IF($C327&gt;0,VLOOKUP($C327,CNIGP!$A:$AC,2,FALSE),"")</f>
        <v>Fundação Elias Mansour  – Governo do Estado do Acre</v>
      </c>
      <c r="E327" s="30" t="str">
        <f>IF($C327&gt;0,VLOOKUP($C327,CNIGP!$A:$AC,3,FALSE),"")</f>
        <v>AC</v>
      </c>
      <c r="F327" s="30" t="str">
        <f t="shared" si="14"/>
        <v>Sim</v>
      </c>
      <c r="G327" s="30" t="str">
        <f>IF($C327&gt;0,VLOOKUP($C327,CNIGP!$A:$AC,9,FALSE),"")</f>
        <v>gabinete.fem@ac.gov.br</v>
      </c>
      <c r="H327" s="30" t="str">
        <f>IF($C327&gt;0,VLOOKUP($C327,CNIGP!$A:$AC,25,FALSE),"")</f>
        <v>Pública</v>
      </c>
      <c r="I327" s="35" t="s">
        <v>975</v>
      </c>
      <c r="J327" s="24" t="s">
        <v>31</v>
      </c>
      <c r="K327" s="24" t="s">
        <v>31</v>
      </c>
      <c r="L327" s="24"/>
      <c r="M327" s="24" t="s">
        <v>874</v>
      </c>
      <c r="N327" s="28">
        <v>44476</v>
      </c>
      <c r="O327" s="28"/>
      <c r="P327" s="28">
        <v>44476</v>
      </c>
      <c r="Q327" s="28">
        <v>44483</v>
      </c>
      <c r="R327" s="28"/>
      <c r="S327" s="28">
        <v>44483</v>
      </c>
      <c r="T327" s="28">
        <v>44497</v>
      </c>
      <c r="U327" s="24">
        <v>3028283</v>
      </c>
      <c r="V327" s="24">
        <v>3051519</v>
      </c>
      <c r="W327" s="30" t="str">
        <f t="shared" si="15"/>
        <v>Despachado CNA</v>
      </c>
      <c r="X327" s="24" t="s">
        <v>861</v>
      </c>
      <c r="Y327" s="24"/>
      <c r="Z327" s="36" t="str">
        <f t="shared" si="11"/>
        <v/>
      </c>
      <c r="AA327" s="30" t="str">
        <f ca="1">IF(X327=Apoio!$F$2,Apoio!$F$2,IF(X327=Apoio!$F$3,Apoio!$F$3,IF(X327=Apoio!$F$4,Apoio!$F$4,IF(Z327="","",IF(X327="","",IF(Z327-TODAY()&gt;0,Z327-TODAY(),"Venceu"))))))</f>
        <v>Sem prazo</v>
      </c>
      <c r="AB327" s="59"/>
    </row>
    <row r="328" spans="1:28" ht="36" hidden="1" customHeight="1">
      <c r="A328" s="23">
        <v>329</v>
      </c>
      <c r="B328" s="24" t="s">
        <v>396</v>
      </c>
      <c r="C328" s="25">
        <v>3</v>
      </c>
      <c r="D328" s="40" t="str">
        <f>IF($C328&gt;0,VLOOKUP($C328,CNIGP!$A:$AC,2,FALSE),"")</f>
        <v>Fundação Municipal de Cultura Garibaldi Brasil – Prefeitura Municipal de Rio Branco</v>
      </c>
      <c r="E328" s="30" t="str">
        <f>IF($C328&gt;0,VLOOKUP($C328,CNIGP!$A:$AC,3,FALSE),"")</f>
        <v>AC</v>
      </c>
      <c r="F328" s="30" t="str">
        <f t="shared" si="14"/>
        <v>Sim</v>
      </c>
      <c r="G328" s="30" t="str">
        <f>IF($C328&gt;0,VLOOKUP($C328,CNIGP!$A:$AC,9,FALSE),"")</f>
        <v>rodrigo.forneck@riobranco.ac.gov.br</v>
      </c>
      <c r="H328" s="30" t="str">
        <f>IF($C328&gt;0,VLOOKUP($C328,CNIGP!$A:$AC,25,FALSE),"")</f>
        <v>Pública</v>
      </c>
      <c r="I328" s="35" t="s">
        <v>993</v>
      </c>
      <c r="J328" s="24" t="s">
        <v>31</v>
      </c>
      <c r="K328" s="24"/>
      <c r="L328" s="24"/>
      <c r="M328" s="24" t="s">
        <v>874</v>
      </c>
      <c r="N328" s="28">
        <v>44476</v>
      </c>
      <c r="O328" s="28"/>
      <c r="P328" s="28">
        <v>44476</v>
      </c>
      <c r="Q328" s="28">
        <v>44487</v>
      </c>
      <c r="R328" s="28"/>
      <c r="S328" s="28">
        <v>44494</v>
      </c>
      <c r="T328" s="28">
        <v>44497</v>
      </c>
      <c r="U328" s="24">
        <v>3033895</v>
      </c>
      <c r="V328" s="24">
        <v>3058009</v>
      </c>
      <c r="W328" s="30" t="str">
        <f t="shared" si="15"/>
        <v>Despachado CNA</v>
      </c>
      <c r="X328" s="24" t="s">
        <v>861</v>
      </c>
      <c r="Y328" s="24"/>
      <c r="Z328" s="36" t="str">
        <f t="shared" si="11"/>
        <v/>
      </c>
      <c r="AA328" s="30" t="str">
        <f ca="1">IF(X328=Apoio!$F$2,Apoio!$F$2,IF(X328=Apoio!$F$3,Apoio!$F$3,IF(X328=Apoio!$F$4,Apoio!$F$4,IF(Z328="","",IF(X328="","",IF(Z328-TODAY()&gt;0,Z328-TODAY(),"Venceu"))))))</f>
        <v>Sem prazo</v>
      </c>
      <c r="AB328" s="59"/>
    </row>
    <row r="329" spans="1:28" ht="36" hidden="1" customHeight="1">
      <c r="A329" s="23">
        <v>330</v>
      </c>
      <c r="B329" s="24" t="s">
        <v>939</v>
      </c>
      <c r="C329" s="25">
        <v>98</v>
      </c>
      <c r="D329" s="40" t="str">
        <f>IF($C329&gt;0,VLOOKUP($C329,CNIGP!$A:$AC,2,FALSE),"")</f>
        <v xml:space="preserve"> Museu Rondon de Etnologia e arqueologia (Musear) – Universidade Federal de Mato Grosso (UFMT)</v>
      </c>
      <c r="E329" s="30" t="str">
        <f>IF($C329&gt;0,VLOOKUP($C329,CNIGP!$A:$AC,3,FALSE),"")</f>
        <v>MT</v>
      </c>
      <c r="F329" s="30" t="str">
        <f t="shared" si="14"/>
        <v>Sim</v>
      </c>
      <c r="G329" s="30" t="str">
        <f>IF($C329&gt;0,VLOOKUP($C329,CNIGP!$A:$AC,9,FALSE),"")</f>
        <v>delgadopaulo01@yahoo.com.br museurondonufmt@gmail.com</v>
      </c>
      <c r="H329" s="30" t="str">
        <f>IF($C329&gt;0,VLOOKUP($C329,CNIGP!$A:$AC,25,FALSE),"")</f>
        <v>Pública</v>
      </c>
      <c r="I329" s="35" t="s">
        <v>994</v>
      </c>
      <c r="J329" s="24"/>
      <c r="K329" s="24" t="s">
        <v>31</v>
      </c>
      <c r="L329" s="24"/>
      <c r="M329" s="24" t="s">
        <v>44</v>
      </c>
      <c r="N329" s="28">
        <v>44498</v>
      </c>
      <c r="O329" s="28"/>
      <c r="P329" s="28">
        <v>44498</v>
      </c>
      <c r="Q329" s="28">
        <v>44503</v>
      </c>
      <c r="R329" s="28">
        <v>44503</v>
      </c>
      <c r="S329" s="28">
        <v>44503</v>
      </c>
      <c r="T329" s="28">
        <v>44504</v>
      </c>
      <c r="U329" s="24">
        <v>3076120</v>
      </c>
      <c r="V329" s="24">
        <v>3077913</v>
      </c>
      <c r="W329" s="30" t="str">
        <f t="shared" si="15"/>
        <v>Despachado CNA</v>
      </c>
      <c r="X329" s="24" t="s">
        <v>424</v>
      </c>
      <c r="Y329" s="24">
        <v>30</v>
      </c>
      <c r="Z329" s="36">
        <f t="shared" si="11"/>
        <v>44534</v>
      </c>
      <c r="AA329" s="30" t="str">
        <f ca="1">IF(X329=Apoio!$F$2,Apoio!$F$2,IF(X329=Apoio!$F$3,Apoio!$F$3,IF(X329=Apoio!$F$4,Apoio!$F$4,IF(Z329="","",IF(X329="","",IF(Z329-TODAY()&gt;0,Z329-TODAY(),"Venceu"))))))</f>
        <v>Venceu</v>
      </c>
      <c r="AB329" s="59"/>
    </row>
    <row r="330" spans="1:28" ht="36" hidden="1" customHeight="1">
      <c r="A330" s="23">
        <v>331</v>
      </c>
      <c r="B330" s="24" t="s">
        <v>995</v>
      </c>
      <c r="C330" s="25"/>
      <c r="D330" s="40"/>
      <c r="E330" s="30" t="str">
        <f>IF($C330&gt;0,VLOOKUP($C330,CNIGP!$A:$AC,3,FALSE),"")</f>
        <v/>
      </c>
      <c r="F330" s="30" t="str">
        <f t="shared" si="14"/>
        <v>Não</v>
      </c>
      <c r="G330" s="30" t="str">
        <f>IF($C330&gt;0,VLOOKUP($C330,CNIGP!$A:$AC,9,FALSE),"")</f>
        <v/>
      </c>
      <c r="H330" s="30" t="str">
        <f>IF($C330&gt;0,VLOOKUP($C330,CNIGP!$A:$AC,25,FALSE),"")</f>
        <v/>
      </c>
      <c r="I330" s="35"/>
      <c r="J330" s="24"/>
      <c r="K330" s="24"/>
      <c r="L330" s="24"/>
      <c r="M330" s="24"/>
      <c r="N330" s="28"/>
      <c r="O330" s="28"/>
      <c r="P330" s="28"/>
      <c r="Q330" s="28"/>
      <c r="R330" s="28"/>
      <c r="S330" s="28"/>
      <c r="T330" s="28"/>
      <c r="U330" s="24"/>
      <c r="V330" s="24"/>
      <c r="W330" s="30" t="str">
        <f t="shared" si="15"/>
        <v>Registrar demanda</v>
      </c>
      <c r="X330" s="24"/>
      <c r="Y330" s="24"/>
      <c r="Z330" s="36" t="str">
        <f t="shared" si="11"/>
        <v/>
      </c>
      <c r="AA330" s="30" t="str">
        <f ca="1">IF(X330=Apoio!$F$2,Apoio!$F$2,IF(X330=Apoio!$F$3,Apoio!$F$3,IF(X330=Apoio!$F$4,Apoio!$F$4,IF(Z330="","",IF(X330="","",IF(Z330-TODAY()&gt;0,Z330-TODAY(),"Venceu"))))))</f>
        <v/>
      </c>
      <c r="AB330" s="59"/>
    </row>
    <row r="331" spans="1:28" ht="36" hidden="1" customHeight="1">
      <c r="A331" s="23">
        <v>332</v>
      </c>
      <c r="B331" s="24" t="s">
        <v>996</v>
      </c>
      <c r="C331" s="25">
        <v>10</v>
      </c>
      <c r="D331" s="40" t="str">
        <f>IF($C331&gt;0,VLOOKUP($C331,CNIGP!$A:$AC,2,FALSE),"")</f>
        <v>Museu Amazônico - Laboratório de Arqueologia – Universidade Federal do Amazonas (UFAM)</v>
      </c>
      <c r="E331" s="30" t="str">
        <f>IF($C331&gt;0,VLOOKUP($C331,CNIGP!$A:$AC,3,FALSE),"")</f>
        <v>AM</v>
      </c>
      <c r="F331" s="30" t="s">
        <v>31</v>
      </c>
      <c r="G331" s="30" t="str">
        <f>IF($C331&gt;0,VLOOKUP($C331,CNIGP!$A:$AC,9,FALSE),"")</f>
        <v>museuamazonico@ufam.edu.br</v>
      </c>
      <c r="H331" s="30" t="str">
        <f>IF($C331&gt;0,VLOOKUP($C331,CNIGP!$A:$AC,25,FALSE),"")</f>
        <v>Pública</v>
      </c>
      <c r="I331" s="35" t="s">
        <v>997</v>
      </c>
      <c r="J331" s="24" t="s">
        <v>854</v>
      </c>
      <c r="K331" s="24"/>
      <c r="L331" s="24" t="s">
        <v>31</v>
      </c>
      <c r="M331" s="24" t="s">
        <v>714</v>
      </c>
      <c r="N331" s="28">
        <v>44526</v>
      </c>
      <c r="O331" s="28"/>
      <c r="P331" s="28">
        <v>44526</v>
      </c>
      <c r="Q331" s="28">
        <v>44551</v>
      </c>
      <c r="R331" s="28"/>
      <c r="S331" s="28">
        <v>44560</v>
      </c>
      <c r="T331" s="28">
        <v>44566</v>
      </c>
      <c r="U331" s="24" t="s">
        <v>998</v>
      </c>
      <c r="V331" s="24" t="s">
        <v>999</v>
      </c>
      <c r="W331" s="30" t="s">
        <v>19</v>
      </c>
      <c r="X331" s="24" t="s">
        <v>424</v>
      </c>
      <c r="Y331" s="24">
        <v>180</v>
      </c>
      <c r="Z331" s="36">
        <f t="shared" si="11"/>
        <v>44746</v>
      </c>
      <c r="AA331" s="30" t="str">
        <f ca="1">IF(X331=Apoio!$F$2,Apoio!$F$2,IF(X331=Apoio!$F$3,Apoio!$F$3,IF(X331=Apoio!$F$4,Apoio!$F$4,IF(Z331="","",IF(X331="","",IF(Z331-TODAY()&gt;0,Z331-TODAY(),"Venceu"))))))</f>
        <v>Venceu</v>
      </c>
      <c r="AB331" s="59"/>
    </row>
    <row r="332" spans="1:28" ht="36" hidden="1" customHeight="1">
      <c r="A332" s="23">
        <v>333</v>
      </c>
      <c r="B332" s="24" t="s">
        <v>939</v>
      </c>
      <c r="C332" s="25">
        <v>98</v>
      </c>
      <c r="D332" s="40" t="str">
        <f>IF($C332&gt;0,VLOOKUP($C332,CNIGP!$A:$AC,2,FALSE),"")</f>
        <v xml:space="preserve"> Museu Rondon de Etnologia e arqueologia (Musear) – Universidade Federal de Mato Grosso (UFMT)</v>
      </c>
      <c r="E332" s="30" t="str">
        <f>IF($C332&gt;0,VLOOKUP($C332,CNIGP!$A:$AC,3,FALSE),"")</f>
        <v>MT</v>
      </c>
      <c r="F332" s="30" t="str">
        <f t="shared" ref="F332:F395" si="16">IF(B332&gt;0,IF(C332&gt;0,"Sim","Não"),"")</f>
        <v>Sim</v>
      </c>
      <c r="G332" s="30" t="str">
        <f>IF($C332&gt;0,VLOOKUP($C332,CNIGP!$A:$AC,9,FALSE),"")</f>
        <v>delgadopaulo01@yahoo.com.br museurondonufmt@gmail.com</v>
      </c>
      <c r="H332" s="30" t="str">
        <f>IF($C332&gt;0,VLOOKUP($C332,CNIGP!$A:$AC,25,FALSE),"")</f>
        <v>Pública</v>
      </c>
      <c r="I332" s="118" t="s">
        <v>1000</v>
      </c>
      <c r="J332" s="24" t="s">
        <v>854</v>
      </c>
      <c r="K332" s="24" t="s">
        <v>31</v>
      </c>
      <c r="L332" s="24" t="s">
        <v>1001</v>
      </c>
      <c r="M332" s="24" t="s">
        <v>44</v>
      </c>
      <c r="N332" s="28">
        <v>44536</v>
      </c>
      <c r="O332" s="28"/>
      <c r="P332" s="28">
        <v>44536</v>
      </c>
      <c r="Q332" s="28">
        <v>44564</v>
      </c>
      <c r="R332" s="28"/>
      <c r="S332" s="28">
        <v>44564</v>
      </c>
      <c r="T332" s="28">
        <v>44566</v>
      </c>
      <c r="U332" s="24" t="s">
        <v>1002</v>
      </c>
      <c r="V332" s="24" t="s">
        <v>1003</v>
      </c>
      <c r="W332" s="30" t="s">
        <v>19</v>
      </c>
      <c r="X332" s="34" t="s">
        <v>38</v>
      </c>
      <c r="Y332" s="24"/>
      <c r="Z332" s="36" t="str">
        <f>IF(Y332&gt;0,T332+Y332,"")</f>
        <v/>
      </c>
      <c r="AA332" s="30" t="str">
        <f ca="1">IF(X332=Apoio!$F$2,Apoio!$F$2,IF(X332=Apoio!$F$3,Apoio!$F$3,IF(X332=Apoio!$F$4,Apoio!$F$4,IF(Z332="","",IF(X332="","",IF(Z332-TODAY()&gt;0,Z332-TODAY(),"Venceu"))))))</f>
        <v>Resolvido</v>
      </c>
      <c r="AB332" s="59"/>
    </row>
    <row r="333" spans="1:28" ht="36" hidden="1" customHeight="1">
      <c r="A333" s="23">
        <v>334</v>
      </c>
      <c r="B333" s="24" t="s">
        <v>467</v>
      </c>
      <c r="C333" s="25">
        <v>52</v>
      </c>
      <c r="D333" s="40" t="str">
        <f>IF($C333&gt;0,VLOOKUP($C333,CNIGP!$A:$AC,2,FALSE),"")</f>
        <v>Museu Municipal da História de São Mateus – Prefeitura Municipal de São Mateus</v>
      </c>
      <c r="E333" s="30" t="str">
        <f>IF($C333&gt;0,VLOOKUP($C333,CNIGP!$A:$AC,3,FALSE),"")</f>
        <v>ES</v>
      </c>
      <c r="F333" s="30" t="str">
        <f t="shared" si="16"/>
        <v>Sim</v>
      </c>
      <c r="G333" s="30" t="str">
        <f>IF($C333&gt;0,VLOOKUP($C333,CNIGP!$A:$AC,9,FALSE),"")</f>
        <v>museucultura@saomateus.es.gov.br; cultura@saomateus.es.gov.br;maria2008helena@hotmail.com</v>
      </c>
      <c r="H333" s="30" t="str">
        <f>IF($C333&gt;0,VLOOKUP($C333,CNIGP!$A:$AC,25,FALSE),"")</f>
        <v>Pública</v>
      </c>
      <c r="I333" s="35" t="s">
        <v>1004</v>
      </c>
      <c r="J333" s="24" t="s">
        <v>854</v>
      </c>
      <c r="K333" s="24" t="s">
        <v>33</v>
      </c>
      <c r="L333" s="24" t="s">
        <v>33</v>
      </c>
      <c r="M333" s="24" t="s">
        <v>44</v>
      </c>
      <c r="N333" s="28">
        <v>44454</v>
      </c>
      <c r="O333" s="28"/>
      <c r="P333" s="28">
        <v>44462</v>
      </c>
      <c r="Q333" s="28">
        <v>44491</v>
      </c>
      <c r="R333" s="28"/>
      <c r="S333" s="28">
        <v>44536</v>
      </c>
      <c r="T333" s="28">
        <v>44557</v>
      </c>
      <c r="U333" s="24" t="s">
        <v>1005</v>
      </c>
      <c r="V333" s="24">
        <v>3183696</v>
      </c>
      <c r="W333" s="30" t="s">
        <v>19</v>
      </c>
      <c r="X333" s="24" t="s">
        <v>424</v>
      </c>
      <c r="Y333" s="24">
        <v>60</v>
      </c>
      <c r="Z333" s="36">
        <f>IF(Y333&gt;0,T333+Y333,"")</f>
        <v>44617</v>
      </c>
      <c r="AA333" s="30" t="str">
        <f ca="1">IF(X333=Apoio!$F$2,Apoio!$F$2,IF(X333=Apoio!$F$3,Apoio!$F$3,IF(X333=Apoio!$F$4,Apoio!$F$4,IF(Z333="","",IF(X333="","",IF(Z333-TODAY()&gt;0,Z333-TODAY(),"Venceu"))))))</f>
        <v>Venceu</v>
      </c>
      <c r="AB333" s="59"/>
    </row>
    <row r="334" spans="1:28" ht="36" hidden="1" customHeight="1">
      <c r="A334" s="23">
        <v>335</v>
      </c>
      <c r="B334" s="24" t="s">
        <v>1006</v>
      </c>
      <c r="C334" s="25">
        <v>289</v>
      </c>
      <c r="D334" s="40" t="str">
        <f>IF($C334&gt;0,VLOOKUP($C334,CNIGP!$A:$AC,2,FALSE),"")</f>
        <v xml:space="preserve"> Laboratório de Bioarqueologia Translacional </v>
      </c>
      <c r="E334" s="30" t="str">
        <f>IF($C334&gt;0,VLOOKUP($C334,CNIGP!$A:$AC,3,FALSE),"")</f>
        <v>CE</v>
      </c>
      <c r="F334" s="30" t="str">
        <f t="shared" si="16"/>
        <v>Sim</v>
      </c>
      <c r="G334" s="30" t="str">
        <f>IF($C334&gt;0,VLOOKUP($C334,CNIGP!$A:$AC,9,FALSE),"")</f>
        <v>medicinatranslacional@ufc.gov.br.</v>
      </c>
      <c r="H334" s="30">
        <f>IF($C334&gt;0,VLOOKUP($C334,CNIGP!$A:$AC,25,FALSE),"")</f>
        <v>0</v>
      </c>
      <c r="I334" s="35" t="s">
        <v>1007</v>
      </c>
      <c r="J334" s="24" t="s">
        <v>854</v>
      </c>
      <c r="K334" s="24" t="s">
        <v>33</v>
      </c>
      <c r="L334" s="24" t="s">
        <v>33</v>
      </c>
      <c r="M334" s="24" t="s">
        <v>44</v>
      </c>
      <c r="N334" s="28">
        <v>44483</v>
      </c>
      <c r="O334" s="28"/>
      <c r="P334" s="28">
        <v>44483</v>
      </c>
      <c r="Q334" s="28">
        <v>44533</v>
      </c>
      <c r="R334" s="28"/>
      <c r="S334" s="28">
        <v>44536</v>
      </c>
      <c r="T334" s="28">
        <v>44544</v>
      </c>
      <c r="U334" s="24" t="s">
        <v>1008</v>
      </c>
      <c r="V334" s="24" t="s">
        <v>1009</v>
      </c>
      <c r="W334" s="30" t="s">
        <v>19</v>
      </c>
      <c r="X334" s="24" t="s">
        <v>424</v>
      </c>
      <c r="Y334" s="24">
        <v>60</v>
      </c>
      <c r="Z334" s="36">
        <f t="shared" si="11"/>
        <v>44604</v>
      </c>
      <c r="AA334" s="30" t="str">
        <f ca="1">IF(X334=Apoio!$F$2,Apoio!$F$2,IF(X334=Apoio!$F$3,Apoio!$F$3,IF(X334=Apoio!$F$4,Apoio!$F$4,IF(Z334="","",IF(X334="","",IF(Z334-TODAY()&gt;0,Z334-TODAY(),"Venceu"))))))</f>
        <v>Venceu</v>
      </c>
      <c r="AB334" s="59"/>
    </row>
    <row r="335" spans="1:28" ht="36" hidden="1" customHeight="1">
      <c r="A335" s="23">
        <v>336</v>
      </c>
      <c r="B335" s="24" t="s">
        <v>376</v>
      </c>
      <c r="C335" s="25">
        <v>57</v>
      </c>
      <c r="D335" s="40" t="str">
        <f>IF($C335&gt;0,VLOOKUP($C335,CNIGP!$A:$AC,2,FALSE),"")</f>
        <v>Museu Histórico de Jataí "Francisco Honório de Campos" – Prefeitura de Jataí</v>
      </c>
      <c r="E335" s="30" t="str">
        <f>IF($C335&gt;0,VLOOKUP($C335,CNIGP!$A:$AC,3,FALSE),"")</f>
        <v>GO</v>
      </c>
      <c r="F335" s="30" t="str">
        <f t="shared" si="16"/>
        <v>Sim</v>
      </c>
      <c r="G335" s="30" t="str">
        <f>IF($C335&gt;0,VLOOKUP($C335,CNIGP!$A:$AC,9,FALSE),"")</f>
        <v>museuhistoricojatai@gmail.com</v>
      </c>
      <c r="H335" s="30" t="str">
        <f>IF($C335&gt;0,VLOOKUP($C335,CNIGP!$A:$AC,25,FALSE),"")</f>
        <v>Pública</v>
      </c>
      <c r="I335" s="35" t="s">
        <v>1010</v>
      </c>
      <c r="J335" s="24" t="s">
        <v>854</v>
      </c>
      <c r="K335" s="24" t="s">
        <v>31</v>
      </c>
      <c r="L335" s="24" t="s">
        <v>33</v>
      </c>
      <c r="M335" s="24" t="s">
        <v>44</v>
      </c>
      <c r="N335" s="28">
        <v>44517</v>
      </c>
      <c r="O335" s="28"/>
      <c r="P335" s="28">
        <v>44537</v>
      </c>
      <c r="Q335" s="28">
        <v>44537</v>
      </c>
      <c r="R335" s="28"/>
      <c r="S335" s="28">
        <v>44537</v>
      </c>
      <c r="T335" s="28">
        <v>44538</v>
      </c>
      <c r="U335" s="24" t="s">
        <v>1011</v>
      </c>
      <c r="V335" s="24" t="s">
        <v>1012</v>
      </c>
      <c r="W335" s="30" t="str">
        <f t="shared" ref="W335:W398" si="17">IF(B335&gt;0,IF(T335&gt;0,$T$1,IF(S335&gt;0,$S$1,IF(R335&gt;0,$R$1,IF(Q335&gt;0,$Q$1,IF(P335&gt;0,$P$1,IF(O335&gt;0,$O$1,IF(N335&gt;0,$N$1,"Registrar demanda"))))))),"")</f>
        <v>Despachado CNA</v>
      </c>
      <c r="X335" s="24" t="s">
        <v>38</v>
      </c>
      <c r="Y335" s="24"/>
      <c r="Z335" s="36"/>
      <c r="AA335" s="30" t="str">
        <f ca="1">IF(X335=Apoio!$F$2,Apoio!$F$2,IF(X335=Apoio!$F$3,Apoio!$F$3,IF(X335=Apoio!$F$4,Apoio!$F$4,IF(Z335="","",IF(X335="","",IF(Z335-TODAY()&gt;0,Z335-TODAY(),"Venceu"))))))</f>
        <v>Resolvido</v>
      </c>
      <c r="AB335" s="59"/>
    </row>
    <row r="336" spans="1:28" ht="36" hidden="1" customHeight="1">
      <c r="A336" s="23">
        <v>337</v>
      </c>
      <c r="B336" s="24" t="s">
        <v>732</v>
      </c>
      <c r="C336" s="25">
        <v>17</v>
      </c>
      <c r="D336" s="40" t="str">
        <f>IF($C336&gt;0,VLOOKUP($C336,CNIGP!$A:$AC,2,FALSE),"")</f>
        <v>Casa da Cultura Américo Simas – Prefeitura Municipal de São Felix</v>
      </c>
      <c r="E336" s="30" t="str">
        <f>IF($C336&gt;0,VLOOKUP($C336,CNIGP!$A:$AC,3,FALSE),"")</f>
        <v>BA</v>
      </c>
      <c r="F336" s="30" t="str">
        <f t="shared" si="16"/>
        <v>Sim</v>
      </c>
      <c r="G336" s="30">
        <f>IF($C336&gt;0,VLOOKUP($C336,CNIGP!$A:$AC,9,FALSE),"")</f>
        <v>0</v>
      </c>
      <c r="H336" s="30" t="str">
        <f>IF($C336&gt;0,VLOOKUP($C336,CNIGP!$A:$AC,25,FALSE),"")</f>
        <v>Pública</v>
      </c>
      <c r="I336" s="35" t="s">
        <v>1013</v>
      </c>
      <c r="J336" s="24" t="s">
        <v>854</v>
      </c>
      <c r="K336" s="24" t="s">
        <v>1001</v>
      </c>
      <c r="L336" s="24" t="s">
        <v>33</v>
      </c>
      <c r="M336" s="24" t="s">
        <v>858</v>
      </c>
      <c r="N336" s="28">
        <v>44571</v>
      </c>
      <c r="O336" s="28"/>
      <c r="P336" s="28">
        <v>44571</v>
      </c>
      <c r="Q336" s="28">
        <v>44571</v>
      </c>
      <c r="R336" s="28"/>
      <c r="S336" s="28">
        <v>44571</v>
      </c>
      <c r="T336" s="28"/>
      <c r="U336" s="24" t="s">
        <v>1014</v>
      </c>
      <c r="V336" s="24"/>
      <c r="W336" s="30" t="str">
        <f t="shared" si="17"/>
        <v>Despachado COSOL</v>
      </c>
      <c r="X336" s="24"/>
      <c r="Y336" s="24"/>
      <c r="Z336" s="36" t="str">
        <f t="shared" si="11"/>
        <v/>
      </c>
      <c r="AA336" s="30" t="str">
        <f ca="1">IF(X336=Apoio!$F$2,Apoio!$F$2,IF(X336=Apoio!$F$3,Apoio!$F$3,IF(X336=Apoio!$F$4,Apoio!$F$4,IF(Z336="","",IF(X336="","",IF(Z336-TODAY()&gt;0,Z336-TODAY(),"Venceu"))))))</f>
        <v/>
      </c>
      <c r="AB336" s="59"/>
    </row>
    <row r="337" spans="1:28" ht="36" hidden="1" customHeight="1">
      <c r="A337" s="23">
        <v>338</v>
      </c>
      <c r="B337" s="24" t="s">
        <v>1015</v>
      </c>
      <c r="C337" s="25">
        <v>216</v>
      </c>
      <c r="D337" s="40" t="str">
        <f>IF($C337&gt;0,VLOOKUP($C337,CNIGP!$A:$AC,2,FALSE),"")</f>
        <v>Núcleo de Estudos Etnológicos e Arqueológicos do Centro de Memória do Oeste de Santa Catarina (NEEA/CEOM) – Universidade Comunitária Regional de Chapecó (Unochapecó)</v>
      </c>
      <c r="E337" s="30" t="str">
        <f>IF($C337&gt;0,VLOOKUP($C337,CNIGP!$A:$AC,3,FALSE),"")</f>
        <v>SC</v>
      </c>
      <c r="F337" s="30" t="str">
        <f t="shared" si="16"/>
        <v>Sim</v>
      </c>
      <c r="G337" s="30">
        <f>IF($C337&gt;0,VLOOKUP($C337,CNIGP!$A:$AC,9,FALSE),"")</f>
        <v>0</v>
      </c>
      <c r="H337" s="30" t="str">
        <f>IF($C337&gt;0,VLOOKUP($C337,CNIGP!$A:$AC,25,FALSE),"")</f>
        <v>Privada</v>
      </c>
      <c r="I337" s="35" t="s">
        <v>1016</v>
      </c>
      <c r="J337" s="24"/>
      <c r="K337" s="24"/>
      <c r="L337" s="24" t="s">
        <v>31</v>
      </c>
      <c r="M337" s="24" t="s">
        <v>44</v>
      </c>
      <c r="N337" s="28">
        <v>44560</v>
      </c>
      <c r="O337" s="28"/>
      <c r="P337" s="28">
        <v>44564</v>
      </c>
      <c r="Q337" s="28">
        <v>44572</v>
      </c>
      <c r="R337" s="28"/>
      <c r="S337" s="28">
        <v>44573</v>
      </c>
      <c r="T337" s="28">
        <v>44575</v>
      </c>
      <c r="U337" s="24" t="s">
        <v>1017</v>
      </c>
      <c r="V337" s="24" t="s">
        <v>1018</v>
      </c>
      <c r="W337" s="30" t="str">
        <f t="shared" si="17"/>
        <v>Despachado CNA</v>
      </c>
      <c r="X337" s="24" t="s">
        <v>424</v>
      </c>
      <c r="Y337" s="24">
        <v>60</v>
      </c>
      <c r="Z337" s="36">
        <f t="shared" si="11"/>
        <v>44635</v>
      </c>
      <c r="AA337" s="30" t="str">
        <f ca="1">IF(X337=Apoio!$F$2,Apoio!$F$2,IF(X337=Apoio!$F$3,Apoio!$F$3,IF(X337=Apoio!$F$4,Apoio!$F$4,IF(Z337="","",IF(X337="","",IF(Z337-TODAY()&gt;0,Z337-TODAY(),"Venceu"))))))</f>
        <v>Venceu</v>
      </c>
      <c r="AB337" s="59"/>
    </row>
    <row r="338" spans="1:28" ht="36" hidden="1" customHeight="1">
      <c r="A338" s="23">
        <v>339</v>
      </c>
      <c r="B338" s="24" t="s">
        <v>620</v>
      </c>
      <c r="C338" s="25"/>
      <c r="D338" s="40" t="s">
        <v>1019</v>
      </c>
      <c r="E338" s="30" t="str">
        <f>IF($C338&gt;0,VLOOKUP($C338,CNIGP!$A:$AC,3,FALSE),"")</f>
        <v/>
      </c>
      <c r="F338" s="30" t="str">
        <f t="shared" si="16"/>
        <v>Não</v>
      </c>
      <c r="G338" s="30" t="str">
        <f>IF($C338&gt;0,VLOOKUP($C338,CNIGP!$A:$AC,9,FALSE),"")</f>
        <v/>
      </c>
      <c r="H338" s="30" t="str">
        <f>IF($C338&gt;0,VLOOKUP($C338,CNIGP!$A:$AC,25,FALSE),"")</f>
        <v/>
      </c>
      <c r="I338" s="35" t="s">
        <v>975</v>
      </c>
      <c r="J338" s="24"/>
      <c r="K338" s="24"/>
      <c r="L338" s="24"/>
      <c r="M338" s="24" t="s">
        <v>858</v>
      </c>
      <c r="N338" s="28">
        <v>44679</v>
      </c>
      <c r="O338" s="28"/>
      <c r="P338" s="28">
        <v>44679</v>
      </c>
      <c r="Q338" s="28">
        <v>44680</v>
      </c>
      <c r="R338" s="28"/>
      <c r="S338" s="28">
        <v>44680</v>
      </c>
      <c r="T338" s="28"/>
      <c r="U338" s="24">
        <v>3478731</v>
      </c>
      <c r="V338" s="24">
        <v>3480626</v>
      </c>
      <c r="W338" s="30" t="str">
        <f t="shared" si="17"/>
        <v>Despachado COSOL</v>
      </c>
      <c r="X338" s="24"/>
      <c r="Y338" s="24"/>
      <c r="Z338" s="36" t="str">
        <f t="shared" si="11"/>
        <v/>
      </c>
      <c r="AA338" s="30" t="str">
        <f ca="1">IF(X338=Apoio!$F$2,Apoio!$F$2,IF(X338=Apoio!$F$3,Apoio!$F$3,IF(X338=Apoio!$F$4,Apoio!$F$4,IF(Z338="","",IF(X338="","",IF(Z338-TODAY()&gt;0,Z338-TODAY(),"Venceu"))))))</f>
        <v/>
      </c>
      <c r="AB338" s="59"/>
    </row>
    <row r="339" spans="1:28" ht="36" hidden="1" customHeight="1">
      <c r="A339" s="23">
        <v>340</v>
      </c>
      <c r="B339" s="24" t="s">
        <v>906</v>
      </c>
      <c r="C339" s="25"/>
      <c r="D339" s="40" t="s">
        <v>1020</v>
      </c>
      <c r="E339" s="30" t="str">
        <f>IF($C339&gt;0,VLOOKUP($C339,CNIGP!$A:$AC,3,FALSE),"")</f>
        <v/>
      </c>
      <c r="F339" s="30" t="str">
        <f t="shared" si="16"/>
        <v>Não</v>
      </c>
      <c r="G339" s="30" t="str">
        <f>IF($C339&gt;0,VLOOKUP($C339,CNIGP!$A:$AC,9,FALSE),"")</f>
        <v/>
      </c>
      <c r="H339" s="30" t="str">
        <f>IF($C339&gt;0,VLOOKUP($C339,CNIGP!$A:$AC,25,FALSE),"")</f>
        <v/>
      </c>
      <c r="I339" s="35" t="s">
        <v>1021</v>
      </c>
      <c r="J339" s="24"/>
      <c r="K339" s="24"/>
      <c r="L339" s="24"/>
      <c r="M339" s="24" t="s">
        <v>714</v>
      </c>
      <c r="N339" s="28">
        <v>44687</v>
      </c>
      <c r="O339" s="28"/>
      <c r="P339" s="28">
        <v>44687</v>
      </c>
      <c r="Q339" s="28">
        <v>44687</v>
      </c>
      <c r="R339" s="28"/>
      <c r="S339" s="28">
        <v>44687</v>
      </c>
      <c r="T339" s="28"/>
      <c r="U339" s="24">
        <v>3499077</v>
      </c>
      <c r="V339" s="24"/>
      <c r="W339" s="30" t="str">
        <f t="shared" si="17"/>
        <v>Despachado COSOL</v>
      </c>
      <c r="X339" s="24"/>
      <c r="Y339" s="24"/>
      <c r="Z339" s="36" t="str">
        <f t="shared" si="11"/>
        <v/>
      </c>
      <c r="AA339" s="30" t="str">
        <f ca="1">IF(X339=Apoio!$F$2,Apoio!$F$2,IF(X339=Apoio!$F$3,Apoio!$F$3,IF(X339=Apoio!$F$4,Apoio!$F$4,IF(Z339="","",IF(X339="","",IF(Z339-TODAY()&gt;0,Z339-TODAY(),"Venceu"))))))</f>
        <v/>
      </c>
      <c r="AB339" s="59"/>
    </row>
    <row r="340" spans="1:28" ht="36" hidden="1" customHeight="1">
      <c r="A340" s="23">
        <v>341</v>
      </c>
      <c r="B340" s="24" t="s">
        <v>996</v>
      </c>
      <c r="C340" s="25"/>
      <c r="D340" s="40" t="str">
        <f>IF($C340&gt;0,VLOOKUP($C340,CNIGP!$A:$AC,2,FALSE),"")</f>
        <v/>
      </c>
      <c r="E340" s="30" t="str">
        <f>IF($C340&gt;0,VLOOKUP($C340,CNIGP!$A:$AC,3,FALSE),"")</f>
        <v/>
      </c>
      <c r="F340" s="30" t="str">
        <f t="shared" si="16"/>
        <v>Não</v>
      </c>
      <c r="G340" s="30" t="str">
        <f>IF($C340&gt;0,VLOOKUP($C340,CNIGP!$A:$AC,9,FALSE),"")</f>
        <v/>
      </c>
      <c r="H340" s="30" t="str">
        <f>IF($C340&gt;0,VLOOKUP($C340,CNIGP!$A:$AC,25,FALSE),"")</f>
        <v/>
      </c>
      <c r="I340" s="35" t="s">
        <v>1022</v>
      </c>
      <c r="J340" s="24"/>
      <c r="K340" s="24"/>
      <c r="L340" s="24"/>
      <c r="M340" s="24" t="s">
        <v>874</v>
      </c>
      <c r="N340" s="28">
        <v>44726</v>
      </c>
      <c r="O340" s="28"/>
      <c r="P340" s="28">
        <v>44726</v>
      </c>
      <c r="Q340" s="28">
        <v>44736</v>
      </c>
      <c r="R340" s="28"/>
      <c r="S340" s="28">
        <v>44739</v>
      </c>
      <c r="T340" s="28"/>
      <c r="U340" s="24">
        <v>3620978</v>
      </c>
      <c r="V340" s="24"/>
      <c r="W340" s="30" t="str">
        <f t="shared" si="17"/>
        <v>Despachado COSOL</v>
      </c>
      <c r="X340" s="24"/>
      <c r="Y340" s="24"/>
      <c r="Z340" s="36" t="str">
        <f t="shared" si="11"/>
        <v/>
      </c>
      <c r="AA340" s="30" t="str">
        <f ca="1">IF(X340=Apoio!$F$2,Apoio!$F$2,IF(X340=Apoio!$F$3,Apoio!$F$3,IF(X340=Apoio!$F$4,Apoio!$F$4,IF(Z340="","",IF(X340="","",IF(Z340-TODAY()&gt;0,Z340-TODAY(),"Venceu"))))))</f>
        <v/>
      </c>
      <c r="AB340" s="59"/>
    </row>
    <row r="341" spans="1:28" ht="36" hidden="1" customHeight="1">
      <c r="A341" s="23">
        <v>342</v>
      </c>
      <c r="B341" s="24" t="s">
        <v>1023</v>
      </c>
      <c r="C341" s="25"/>
      <c r="D341" s="40" t="str">
        <f>IF($C341&gt;0,VLOOKUP($C341,CNIGP!$A:$AC,2,FALSE),"")</f>
        <v/>
      </c>
      <c r="E341" s="30" t="str">
        <f>IF($C341&gt;0,VLOOKUP($C341,CNIGP!$A:$AC,3,FALSE),"")</f>
        <v/>
      </c>
      <c r="F341" s="30" t="str">
        <f t="shared" si="16"/>
        <v>Não</v>
      </c>
      <c r="G341" s="30" t="str">
        <f>IF($C341&gt;0,VLOOKUP($C341,CNIGP!$A:$AC,9,FALSE),"")</f>
        <v/>
      </c>
      <c r="H341" s="30" t="str">
        <f>IF($C341&gt;0,VLOOKUP($C341,CNIGP!$A:$AC,25,FALSE),"")</f>
        <v/>
      </c>
      <c r="I341" s="35" t="s">
        <v>1024</v>
      </c>
      <c r="J341" s="24"/>
      <c r="K341" s="24"/>
      <c r="L341" s="24"/>
      <c r="M341" s="24" t="s">
        <v>858</v>
      </c>
      <c r="N341" s="28">
        <v>44749</v>
      </c>
      <c r="O341" s="28"/>
      <c r="P341" s="28">
        <v>44749</v>
      </c>
      <c r="Q341" s="28">
        <v>44750</v>
      </c>
      <c r="R341" s="28"/>
      <c r="S341" s="28">
        <v>44750</v>
      </c>
      <c r="T341" s="28"/>
      <c r="U341" s="24" t="s">
        <v>1025</v>
      </c>
      <c r="V341" s="24"/>
      <c r="W341" s="30" t="str">
        <f t="shared" si="17"/>
        <v>Despachado COSOL</v>
      </c>
      <c r="X341" s="24"/>
      <c r="Y341" s="24"/>
      <c r="Z341" s="36" t="str">
        <f t="shared" ref="Z341:Z404" si="18">IF(Y341&gt;0,T341+Y341,"")</f>
        <v/>
      </c>
      <c r="AA341" s="30" t="str">
        <f ca="1">IF(X341=Apoio!$F$2,Apoio!$F$2,IF(X341=Apoio!$F$3,Apoio!$F$3,IF(X341=Apoio!$F$4,Apoio!$F$4,IF(Z341="","",IF(X341="","",IF(Z341-TODAY()&gt;0,Z341-TODAY(),"Venceu"))))))</f>
        <v/>
      </c>
      <c r="AB341" s="133" t="s">
        <v>1026</v>
      </c>
    </row>
    <row r="342" spans="1:28" ht="36" hidden="1" customHeight="1">
      <c r="A342" s="23">
        <v>343</v>
      </c>
      <c r="B342" s="24" t="s">
        <v>1027</v>
      </c>
      <c r="C342" s="25"/>
      <c r="D342" s="40" t="str">
        <f>IF($C342&gt;0,VLOOKUP($C342,CNIGP!$A:$AC,2,FALSE),"")</f>
        <v/>
      </c>
      <c r="E342" s="30" t="str">
        <f>IF($C342&gt;0,VLOOKUP($C342,CNIGP!$A:$AC,3,FALSE),"")</f>
        <v/>
      </c>
      <c r="F342" s="30" t="str">
        <f t="shared" si="16"/>
        <v>Não</v>
      </c>
      <c r="G342" s="30" t="str">
        <f>IF($C342&gt;0,VLOOKUP($C342,CNIGP!$A:$AC,9,FALSE),"")</f>
        <v/>
      </c>
      <c r="H342" s="30" t="str">
        <f>IF($C342&gt;0,VLOOKUP($C342,CNIGP!$A:$AC,25,FALSE),"")</f>
        <v/>
      </c>
      <c r="I342" s="35" t="s">
        <v>1028</v>
      </c>
      <c r="J342" s="24"/>
      <c r="K342" s="24"/>
      <c r="L342" s="24"/>
      <c r="M342" s="24" t="s">
        <v>874</v>
      </c>
      <c r="N342" s="28">
        <v>44754</v>
      </c>
      <c r="O342" s="28"/>
      <c r="P342" s="28">
        <v>44754</v>
      </c>
      <c r="Q342" s="28">
        <v>44756</v>
      </c>
      <c r="R342" s="28"/>
      <c r="S342" s="28">
        <v>44757</v>
      </c>
      <c r="T342" s="28"/>
      <c r="U342" s="24" t="s">
        <v>1029</v>
      </c>
      <c r="V342" s="24"/>
      <c r="W342" s="30" t="str">
        <f t="shared" si="17"/>
        <v>Despachado COSOL</v>
      </c>
      <c r="X342" s="24"/>
      <c r="Y342" s="24"/>
      <c r="Z342" s="36" t="str">
        <f t="shared" si="18"/>
        <v/>
      </c>
      <c r="AA342" s="30" t="str">
        <f ca="1">IF(X342=Apoio!$F$2,Apoio!$F$2,IF(X342=Apoio!$F$3,Apoio!$F$3,IF(X342=Apoio!$F$4,Apoio!$F$4,IF(Z342="","",IF(X342="","",IF(Z342-TODAY()&gt;0,Z342-TODAY(),"Venceu"))))))</f>
        <v/>
      </c>
      <c r="AB342" s="133" t="s">
        <v>1030</v>
      </c>
    </row>
    <row r="343" spans="1:28" ht="36" hidden="1" customHeight="1">
      <c r="A343" s="23">
        <v>344</v>
      </c>
      <c r="B343" s="24"/>
      <c r="C343" s="25"/>
      <c r="D343" s="40" t="str">
        <f>IF($C343&gt;0,VLOOKUP($C343,CNIGP!$A:$AC,2,FALSE),"")</f>
        <v/>
      </c>
      <c r="E343" s="30" t="str">
        <f>IF($C343&gt;0,VLOOKUP($C343,CNIGP!$A:$AC,3,FALSE),"")</f>
        <v/>
      </c>
      <c r="F343" s="30" t="str">
        <f t="shared" si="16"/>
        <v/>
      </c>
      <c r="G343" s="30" t="str">
        <f>IF($C343&gt;0,VLOOKUP($C343,CNIGP!$A:$AC,9,FALSE),"")</f>
        <v/>
      </c>
      <c r="H343" s="30" t="str">
        <f>IF($C343&gt;0,VLOOKUP($C343,CNIGP!$A:$AC,25,FALSE),"")</f>
        <v/>
      </c>
      <c r="I343" s="35"/>
      <c r="J343" s="24"/>
      <c r="K343" s="24"/>
      <c r="L343" s="24"/>
      <c r="M343" s="24"/>
      <c r="N343" s="28"/>
      <c r="O343" s="28"/>
      <c r="P343" s="28"/>
      <c r="Q343" s="28"/>
      <c r="R343" s="28"/>
      <c r="S343" s="28"/>
      <c r="T343" s="28"/>
      <c r="U343" s="24"/>
      <c r="V343" s="24"/>
      <c r="W343" s="30" t="str">
        <f t="shared" si="17"/>
        <v/>
      </c>
      <c r="X343" s="24"/>
      <c r="Y343" s="24"/>
      <c r="Z343" s="36" t="str">
        <f t="shared" si="18"/>
        <v/>
      </c>
      <c r="AA343" s="30" t="str">
        <f ca="1">IF(X343=Apoio!$F$2,Apoio!$F$2,IF(X343=Apoio!$F$3,Apoio!$F$3,IF(X343=Apoio!$F$4,Apoio!$F$4,IF(Z343="","",IF(X343="","",IF(Z343-TODAY()&gt;0,Z343-TODAY(),"Venceu"))))))</f>
        <v/>
      </c>
      <c r="AB343" s="59"/>
    </row>
    <row r="344" spans="1:28" ht="36" hidden="1" customHeight="1">
      <c r="A344" s="23">
        <v>345</v>
      </c>
      <c r="B344" s="24"/>
      <c r="C344" s="25"/>
      <c r="D344" s="40" t="str">
        <f>IF($C344&gt;0,VLOOKUP($C344,CNIGP!$A:$AC,2,FALSE),"")</f>
        <v/>
      </c>
      <c r="E344" s="30" t="str">
        <f>IF($C344&gt;0,VLOOKUP($C344,CNIGP!$A:$AC,3,FALSE),"")</f>
        <v/>
      </c>
      <c r="F344" s="30" t="str">
        <f t="shared" si="16"/>
        <v/>
      </c>
      <c r="G344" s="30" t="str">
        <f>IF($C344&gt;0,VLOOKUP($C344,CNIGP!$A:$AC,9,FALSE),"")</f>
        <v/>
      </c>
      <c r="H344" s="30" t="str">
        <f>IF($C344&gt;0,VLOOKUP($C344,CNIGP!$A:$AC,25,FALSE),"")</f>
        <v/>
      </c>
      <c r="I344" s="35"/>
      <c r="J344" s="24"/>
      <c r="K344" s="24"/>
      <c r="L344" s="24"/>
      <c r="M344" s="24"/>
      <c r="N344" s="28"/>
      <c r="O344" s="28"/>
      <c r="P344" s="28"/>
      <c r="Q344" s="28"/>
      <c r="R344" s="28"/>
      <c r="S344" s="28"/>
      <c r="T344" s="28"/>
      <c r="U344" s="24"/>
      <c r="V344" s="24"/>
      <c r="W344" s="30" t="str">
        <f t="shared" si="17"/>
        <v/>
      </c>
      <c r="X344" s="24"/>
      <c r="Y344" s="24"/>
      <c r="Z344" s="36" t="str">
        <f t="shared" si="18"/>
        <v/>
      </c>
      <c r="AA344" s="30" t="str">
        <f ca="1">IF(X344=Apoio!$F$2,Apoio!$F$2,IF(X344=Apoio!$F$3,Apoio!$F$3,IF(X344=Apoio!$F$4,Apoio!$F$4,IF(Z344="","",IF(X344="","",IF(Z344-TODAY()&gt;0,Z344-TODAY(),"Venceu"))))))</f>
        <v/>
      </c>
      <c r="AB344" s="59"/>
    </row>
    <row r="345" spans="1:28" ht="36" hidden="1" customHeight="1">
      <c r="A345" s="23">
        <v>346</v>
      </c>
      <c r="B345" s="24"/>
      <c r="C345" s="25"/>
      <c r="D345" s="40" t="str">
        <f>IF($C345&gt;0,VLOOKUP($C345,CNIGP!$A:$AC,2,FALSE),"")</f>
        <v/>
      </c>
      <c r="E345" s="30" t="str">
        <f>IF($C345&gt;0,VLOOKUP($C345,CNIGP!$A:$AC,3,FALSE),"")</f>
        <v/>
      </c>
      <c r="F345" s="30" t="str">
        <f t="shared" si="16"/>
        <v/>
      </c>
      <c r="G345" s="30" t="str">
        <f>IF($C345&gt;0,VLOOKUP($C345,CNIGP!$A:$AC,9,FALSE),"")</f>
        <v/>
      </c>
      <c r="H345" s="30" t="str">
        <f>IF($C345&gt;0,VLOOKUP($C345,CNIGP!$A:$AC,25,FALSE),"")</f>
        <v/>
      </c>
      <c r="I345" s="35"/>
      <c r="J345" s="24"/>
      <c r="K345" s="24"/>
      <c r="L345" s="24"/>
      <c r="M345" s="24"/>
      <c r="N345" s="28"/>
      <c r="O345" s="28"/>
      <c r="P345" s="28"/>
      <c r="Q345" s="28"/>
      <c r="R345" s="28"/>
      <c r="S345" s="28"/>
      <c r="T345" s="28"/>
      <c r="U345" s="24"/>
      <c r="V345" s="24"/>
      <c r="W345" s="30" t="str">
        <f t="shared" si="17"/>
        <v/>
      </c>
      <c r="X345" s="24"/>
      <c r="Y345" s="24"/>
      <c r="Z345" s="36" t="str">
        <f t="shared" si="18"/>
        <v/>
      </c>
      <c r="AA345" s="30" t="str">
        <f ca="1">IF(X345=Apoio!$F$2,Apoio!$F$2,IF(X345=Apoio!$F$3,Apoio!$F$3,IF(X345=Apoio!$F$4,Apoio!$F$4,IF(Z345="","",IF(X345="","",IF(Z345-TODAY()&gt;0,Z345-TODAY(),"Venceu"))))))</f>
        <v/>
      </c>
      <c r="AB345" s="59"/>
    </row>
    <row r="346" spans="1:28" ht="36" hidden="1" customHeight="1">
      <c r="A346" s="23">
        <v>347</v>
      </c>
      <c r="B346" s="24"/>
      <c r="C346" s="25"/>
      <c r="D346" s="40" t="str">
        <f>IF($C346&gt;0,VLOOKUP($C346,CNIGP!$A:$AC,2,FALSE),"")</f>
        <v/>
      </c>
      <c r="E346" s="30" t="str">
        <f>IF($C346&gt;0,VLOOKUP($C346,CNIGP!$A:$AC,3,FALSE),"")</f>
        <v/>
      </c>
      <c r="F346" s="30" t="str">
        <f t="shared" si="16"/>
        <v/>
      </c>
      <c r="G346" s="30" t="str">
        <f>IF($C346&gt;0,VLOOKUP($C346,CNIGP!$A:$AC,9,FALSE),"")</f>
        <v/>
      </c>
      <c r="H346" s="30" t="str">
        <f>IF($C346&gt;0,VLOOKUP($C346,CNIGP!$A:$AC,25,FALSE),"")</f>
        <v/>
      </c>
      <c r="I346" s="35"/>
      <c r="J346" s="24"/>
      <c r="K346" s="24"/>
      <c r="L346" s="24"/>
      <c r="M346" s="24"/>
      <c r="N346" s="28"/>
      <c r="O346" s="28"/>
      <c r="P346" s="28"/>
      <c r="Q346" s="28"/>
      <c r="R346" s="28"/>
      <c r="S346" s="28"/>
      <c r="T346" s="28"/>
      <c r="U346" s="24"/>
      <c r="V346" s="24"/>
      <c r="W346" s="30" t="str">
        <f t="shared" si="17"/>
        <v/>
      </c>
      <c r="X346" s="24"/>
      <c r="Y346" s="24"/>
      <c r="Z346" s="36" t="str">
        <f t="shared" si="18"/>
        <v/>
      </c>
      <c r="AA346" s="30" t="str">
        <f ca="1">IF(X346=Apoio!$F$2,Apoio!$F$2,IF(X346=Apoio!$F$3,Apoio!$F$3,IF(X346=Apoio!$F$4,Apoio!$F$4,IF(Z346="","",IF(X346="","",IF(Z346-TODAY()&gt;0,Z346-TODAY(),"Venceu"))))))</f>
        <v/>
      </c>
      <c r="AB346" s="59"/>
    </row>
    <row r="347" spans="1:28" ht="36" hidden="1" customHeight="1">
      <c r="A347" s="23">
        <v>348</v>
      </c>
      <c r="B347" s="24"/>
      <c r="C347" s="25"/>
      <c r="D347" s="40" t="str">
        <f>IF($C347&gt;0,VLOOKUP($C347,CNIGP!$A:$AC,2,FALSE),"")</f>
        <v/>
      </c>
      <c r="E347" s="30" t="str">
        <f>IF($C347&gt;0,VLOOKUP($C347,CNIGP!$A:$AC,3,FALSE),"")</f>
        <v/>
      </c>
      <c r="F347" s="30" t="str">
        <f t="shared" si="16"/>
        <v/>
      </c>
      <c r="G347" s="30" t="str">
        <f>IF($C347&gt;0,VLOOKUP($C347,CNIGP!$A:$AC,9,FALSE),"")</f>
        <v/>
      </c>
      <c r="H347" s="30" t="str">
        <f>IF($C347&gt;0,VLOOKUP($C347,CNIGP!$A:$AC,25,FALSE),"")</f>
        <v/>
      </c>
      <c r="I347" s="35"/>
      <c r="J347" s="24"/>
      <c r="K347" s="24"/>
      <c r="L347" s="24"/>
      <c r="M347" s="24"/>
      <c r="N347" s="28"/>
      <c r="O347" s="28"/>
      <c r="P347" s="28"/>
      <c r="Q347" s="28"/>
      <c r="R347" s="28"/>
      <c r="S347" s="28"/>
      <c r="T347" s="28"/>
      <c r="U347" s="24"/>
      <c r="V347" s="24"/>
      <c r="W347" s="30" t="str">
        <f t="shared" si="17"/>
        <v/>
      </c>
      <c r="X347" s="24"/>
      <c r="Y347" s="24"/>
      <c r="Z347" s="36" t="str">
        <f t="shared" si="18"/>
        <v/>
      </c>
      <c r="AA347" s="30" t="str">
        <f ca="1">IF(X347=Apoio!$F$2,Apoio!$F$2,IF(X347=Apoio!$F$3,Apoio!$F$3,IF(X347=Apoio!$F$4,Apoio!$F$4,IF(Z347="","",IF(X347="","",IF(Z347-TODAY()&gt;0,Z347-TODAY(),"Venceu"))))))</f>
        <v/>
      </c>
      <c r="AB347" s="59"/>
    </row>
    <row r="348" spans="1:28" ht="36" hidden="1" customHeight="1">
      <c r="A348" s="23">
        <v>349</v>
      </c>
      <c r="B348" s="24"/>
      <c r="C348" s="25"/>
      <c r="D348" s="40" t="str">
        <f>IF($C348&gt;0,VLOOKUP($C348,CNIGP!$A:$AC,2,FALSE),"")</f>
        <v/>
      </c>
      <c r="E348" s="30" t="str">
        <f>IF($C348&gt;0,VLOOKUP($C348,CNIGP!$A:$AC,3,FALSE),"")</f>
        <v/>
      </c>
      <c r="F348" s="30" t="str">
        <f t="shared" si="16"/>
        <v/>
      </c>
      <c r="G348" s="30" t="str">
        <f>IF($C348&gt;0,VLOOKUP($C348,CNIGP!$A:$AC,9,FALSE),"")</f>
        <v/>
      </c>
      <c r="H348" s="30" t="str">
        <f>IF($C348&gt;0,VLOOKUP($C348,CNIGP!$A:$AC,25,FALSE),"")</f>
        <v/>
      </c>
      <c r="I348" s="35"/>
      <c r="J348" s="24"/>
      <c r="K348" s="24"/>
      <c r="L348" s="24"/>
      <c r="M348" s="24"/>
      <c r="N348" s="28"/>
      <c r="O348" s="28"/>
      <c r="P348" s="28"/>
      <c r="Q348" s="28"/>
      <c r="R348" s="28"/>
      <c r="S348" s="28"/>
      <c r="T348" s="28"/>
      <c r="U348" s="24"/>
      <c r="V348" s="24"/>
      <c r="W348" s="30" t="str">
        <f t="shared" si="17"/>
        <v/>
      </c>
      <c r="X348" s="24"/>
      <c r="Y348" s="24"/>
      <c r="Z348" s="36" t="str">
        <f t="shared" si="18"/>
        <v/>
      </c>
      <c r="AA348" s="30" t="str">
        <f ca="1">IF(X348=Apoio!$F$2,Apoio!$F$2,IF(X348=Apoio!$F$3,Apoio!$F$3,IF(X348=Apoio!$F$4,Apoio!$F$4,IF(Z348="","",IF(X348="","",IF(Z348-TODAY()&gt;0,Z348-TODAY(),"Venceu"))))))</f>
        <v/>
      </c>
      <c r="AB348" s="59"/>
    </row>
    <row r="349" spans="1:28" ht="36" hidden="1" customHeight="1">
      <c r="A349" s="23">
        <v>350</v>
      </c>
      <c r="B349" s="24"/>
      <c r="C349" s="25"/>
      <c r="D349" s="40" t="str">
        <f>IF($C349&gt;0,VLOOKUP($C349,CNIGP!$A:$AC,2,FALSE),"")</f>
        <v/>
      </c>
      <c r="E349" s="30" t="str">
        <f>IF($C349&gt;0,VLOOKUP($C349,CNIGP!$A:$AC,3,FALSE),"")</f>
        <v/>
      </c>
      <c r="F349" s="30" t="str">
        <f t="shared" si="16"/>
        <v/>
      </c>
      <c r="G349" s="30" t="str">
        <f>IF($C349&gt;0,VLOOKUP($C349,CNIGP!$A:$AC,9,FALSE),"")</f>
        <v/>
      </c>
      <c r="H349" s="30" t="str">
        <f>IF($C349&gt;0,VLOOKUP($C349,CNIGP!$A:$AC,25,FALSE),"")</f>
        <v/>
      </c>
      <c r="I349" s="35"/>
      <c r="J349" s="24"/>
      <c r="K349" s="24"/>
      <c r="L349" s="24"/>
      <c r="M349" s="24"/>
      <c r="N349" s="28"/>
      <c r="O349" s="28"/>
      <c r="P349" s="28"/>
      <c r="Q349" s="28"/>
      <c r="R349" s="28"/>
      <c r="S349" s="28"/>
      <c r="T349" s="28"/>
      <c r="U349" s="24"/>
      <c r="V349" s="24"/>
      <c r="W349" s="30" t="str">
        <f t="shared" si="17"/>
        <v/>
      </c>
      <c r="X349" s="24"/>
      <c r="Y349" s="24"/>
      <c r="Z349" s="36" t="str">
        <f t="shared" si="18"/>
        <v/>
      </c>
      <c r="AA349" s="30" t="str">
        <f ca="1">IF(X349=Apoio!$F$2,Apoio!$F$2,IF(X349=Apoio!$F$3,Apoio!$F$3,IF(X349=Apoio!$F$4,Apoio!$F$4,IF(Z349="","",IF(X349="","",IF(Z349-TODAY()&gt;0,Z349-TODAY(),"Venceu"))))))</f>
        <v/>
      </c>
      <c r="AB349" s="59"/>
    </row>
    <row r="350" spans="1:28" ht="36" hidden="1" customHeight="1">
      <c r="A350" s="23">
        <v>351</v>
      </c>
      <c r="B350" s="24"/>
      <c r="C350" s="25"/>
      <c r="D350" s="40" t="str">
        <f>IF($C350&gt;0,VLOOKUP($C350,CNIGP!$A:$AC,2,FALSE),"")</f>
        <v/>
      </c>
      <c r="E350" s="30" t="str">
        <f>IF($C350&gt;0,VLOOKUP($C350,CNIGP!$A:$AC,3,FALSE),"")</f>
        <v/>
      </c>
      <c r="F350" s="30" t="str">
        <f t="shared" si="16"/>
        <v/>
      </c>
      <c r="G350" s="30" t="str">
        <f>IF($C350&gt;0,VLOOKUP($C350,CNIGP!$A:$AC,9,FALSE),"")</f>
        <v/>
      </c>
      <c r="H350" s="30" t="str">
        <f>IF($C350&gt;0,VLOOKUP($C350,CNIGP!$A:$AC,25,FALSE),"")</f>
        <v/>
      </c>
      <c r="I350" s="35"/>
      <c r="J350" s="24"/>
      <c r="K350" s="24"/>
      <c r="L350" s="24"/>
      <c r="M350" s="24"/>
      <c r="N350" s="28"/>
      <c r="O350" s="28"/>
      <c r="P350" s="28"/>
      <c r="Q350" s="28"/>
      <c r="R350" s="28"/>
      <c r="S350" s="28"/>
      <c r="T350" s="28"/>
      <c r="U350" s="24"/>
      <c r="V350" s="24"/>
      <c r="W350" s="30" t="str">
        <f t="shared" si="17"/>
        <v/>
      </c>
      <c r="X350" s="24"/>
      <c r="Y350" s="24"/>
      <c r="Z350" s="36" t="str">
        <f t="shared" si="18"/>
        <v/>
      </c>
      <c r="AA350" s="30" t="str">
        <f ca="1">IF(X350=Apoio!$F$2,Apoio!$F$2,IF(X350=Apoio!$F$3,Apoio!$F$3,IF(X350=Apoio!$F$4,Apoio!$F$4,IF(Z350="","",IF(X350="","",IF(Z350-TODAY()&gt;0,Z350-TODAY(),"Venceu"))))))</f>
        <v/>
      </c>
      <c r="AB350" s="59"/>
    </row>
    <row r="351" spans="1:28" ht="36" hidden="1" customHeight="1">
      <c r="A351" s="23">
        <v>352</v>
      </c>
      <c r="B351" s="24"/>
      <c r="C351" s="25"/>
      <c r="D351" s="40" t="str">
        <f>IF($C351&gt;0,VLOOKUP($C351,CNIGP!$A:$AC,2,FALSE),"")</f>
        <v/>
      </c>
      <c r="E351" s="30" t="str">
        <f>IF($C351&gt;0,VLOOKUP($C351,CNIGP!$A:$AC,3,FALSE),"")</f>
        <v/>
      </c>
      <c r="F351" s="30" t="str">
        <f t="shared" si="16"/>
        <v/>
      </c>
      <c r="G351" s="30" t="str">
        <f>IF($C351&gt;0,VLOOKUP($C351,CNIGP!$A:$AC,9,FALSE),"")</f>
        <v/>
      </c>
      <c r="H351" s="30" t="str">
        <f>IF($C351&gt;0,VLOOKUP($C351,CNIGP!$A:$AC,25,FALSE),"")</f>
        <v/>
      </c>
      <c r="I351" s="35"/>
      <c r="J351" s="24"/>
      <c r="K351" s="24"/>
      <c r="L351" s="24"/>
      <c r="M351" s="24"/>
      <c r="N351" s="28"/>
      <c r="O351" s="28"/>
      <c r="P351" s="28"/>
      <c r="Q351" s="28"/>
      <c r="R351" s="28"/>
      <c r="S351" s="28"/>
      <c r="T351" s="28"/>
      <c r="U351" s="24"/>
      <c r="V351" s="24"/>
      <c r="W351" s="30" t="str">
        <f t="shared" si="17"/>
        <v/>
      </c>
      <c r="X351" s="24"/>
      <c r="Y351" s="24"/>
      <c r="Z351" s="36" t="str">
        <f t="shared" si="18"/>
        <v/>
      </c>
      <c r="AA351" s="30" t="str">
        <f ca="1">IF(X351=Apoio!$F$2,Apoio!$F$2,IF(X351=Apoio!$F$3,Apoio!$F$3,IF(X351=Apoio!$F$4,Apoio!$F$4,IF(Z351="","",IF(X351="","",IF(Z351-TODAY()&gt;0,Z351-TODAY(),"Venceu"))))))</f>
        <v/>
      </c>
      <c r="AB351" s="59"/>
    </row>
    <row r="352" spans="1:28" ht="36" hidden="1" customHeight="1">
      <c r="A352" s="23">
        <v>353</v>
      </c>
      <c r="B352" s="24"/>
      <c r="C352" s="25"/>
      <c r="D352" s="40" t="str">
        <f>IF($C352&gt;0,VLOOKUP($C352,CNIGP!$A:$AC,2,FALSE),"")</f>
        <v/>
      </c>
      <c r="E352" s="30" t="str">
        <f>IF($C352&gt;0,VLOOKUP($C352,CNIGP!$A:$AC,3,FALSE),"")</f>
        <v/>
      </c>
      <c r="F352" s="30" t="str">
        <f t="shared" si="16"/>
        <v/>
      </c>
      <c r="G352" s="30" t="str">
        <f>IF($C352&gt;0,VLOOKUP($C352,CNIGP!$A:$AC,9,FALSE),"")</f>
        <v/>
      </c>
      <c r="H352" s="30" t="str">
        <f>IF($C352&gt;0,VLOOKUP($C352,CNIGP!$A:$AC,25,FALSE),"")</f>
        <v/>
      </c>
      <c r="I352" s="35"/>
      <c r="J352" s="24"/>
      <c r="K352" s="24"/>
      <c r="L352" s="24"/>
      <c r="M352" s="24"/>
      <c r="N352" s="28"/>
      <c r="O352" s="28"/>
      <c r="P352" s="28"/>
      <c r="Q352" s="28"/>
      <c r="R352" s="28"/>
      <c r="S352" s="28"/>
      <c r="T352" s="28"/>
      <c r="U352" s="24"/>
      <c r="V352" s="24"/>
      <c r="W352" s="30" t="str">
        <f t="shared" si="17"/>
        <v/>
      </c>
      <c r="X352" s="24"/>
      <c r="Y352" s="24"/>
      <c r="Z352" s="36" t="str">
        <f t="shared" si="18"/>
        <v/>
      </c>
      <c r="AA352" s="30" t="str">
        <f ca="1">IF(X352=Apoio!$F$2,Apoio!$F$2,IF(X352=Apoio!$F$3,Apoio!$F$3,IF(X352=Apoio!$F$4,Apoio!$F$4,IF(Z352="","",IF(X352="","",IF(Z352-TODAY()&gt;0,Z352-TODAY(),"Venceu"))))))</f>
        <v/>
      </c>
      <c r="AB352" s="59"/>
    </row>
    <row r="353" spans="1:28" ht="36" hidden="1" customHeight="1">
      <c r="A353" s="23">
        <v>354</v>
      </c>
      <c r="B353" s="24"/>
      <c r="C353" s="25"/>
      <c r="D353" s="40" t="str">
        <f>IF($C353&gt;0,VLOOKUP($C353,CNIGP!$A:$AC,2,FALSE),"")</f>
        <v/>
      </c>
      <c r="E353" s="30" t="str">
        <f>IF($C353&gt;0,VLOOKUP($C353,CNIGP!$A:$AC,3,FALSE),"")</f>
        <v/>
      </c>
      <c r="F353" s="30" t="str">
        <f t="shared" si="16"/>
        <v/>
      </c>
      <c r="G353" s="30" t="str">
        <f>IF($C353&gt;0,VLOOKUP($C353,CNIGP!$A:$AC,9,FALSE),"")</f>
        <v/>
      </c>
      <c r="H353" s="30" t="str">
        <f>IF($C353&gt;0,VLOOKUP($C353,CNIGP!$A:$AC,25,FALSE),"")</f>
        <v/>
      </c>
      <c r="I353" s="35"/>
      <c r="J353" s="24"/>
      <c r="K353" s="24"/>
      <c r="L353" s="24"/>
      <c r="M353" s="24"/>
      <c r="N353" s="28"/>
      <c r="O353" s="28"/>
      <c r="P353" s="28"/>
      <c r="Q353" s="28"/>
      <c r="R353" s="28"/>
      <c r="S353" s="28"/>
      <c r="T353" s="28"/>
      <c r="U353" s="24"/>
      <c r="V353" s="24"/>
      <c r="W353" s="30" t="str">
        <f t="shared" si="17"/>
        <v/>
      </c>
      <c r="X353" s="24"/>
      <c r="Y353" s="24"/>
      <c r="Z353" s="36" t="str">
        <f t="shared" si="18"/>
        <v/>
      </c>
      <c r="AA353" s="30" t="str">
        <f ca="1">IF(X353=Apoio!$F$2,Apoio!$F$2,IF(X353=Apoio!$F$3,Apoio!$F$3,IF(X353=Apoio!$F$4,Apoio!$F$4,IF(Z353="","",IF(X353="","",IF(Z353-TODAY()&gt;0,Z353-TODAY(),"Venceu"))))))</f>
        <v/>
      </c>
      <c r="AB353" s="59"/>
    </row>
    <row r="354" spans="1:28" ht="36" hidden="1" customHeight="1">
      <c r="A354" s="23">
        <v>355</v>
      </c>
      <c r="B354" s="24"/>
      <c r="C354" s="25"/>
      <c r="D354" s="40" t="str">
        <f>IF($C354&gt;0,VLOOKUP($C354,CNIGP!$A:$AC,2,FALSE),"")</f>
        <v/>
      </c>
      <c r="E354" s="30" t="str">
        <f>IF($C354&gt;0,VLOOKUP($C354,CNIGP!$A:$AC,3,FALSE),"")</f>
        <v/>
      </c>
      <c r="F354" s="30" t="str">
        <f t="shared" si="16"/>
        <v/>
      </c>
      <c r="G354" s="30" t="str">
        <f>IF($C354&gt;0,VLOOKUP($C354,CNIGP!$A:$AC,9,FALSE),"")</f>
        <v/>
      </c>
      <c r="H354" s="30" t="str">
        <f>IF($C354&gt;0,VLOOKUP($C354,CNIGP!$A:$AC,25,FALSE),"")</f>
        <v/>
      </c>
      <c r="I354" s="35"/>
      <c r="J354" s="24"/>
      <c r="K354" s="24"/>
      <c r="L354" s="24"/>
      <c r="M354" s="24"/>
      <c r="N354" s="28"/>
      <c r="O354" s="28"/>
      <c r="P354" s="28"/>
      <c r="Q354" s="28"/>
      <c r="R354" s="28"/>
      <c r="S354" s="28"/>
      <c r="T354" s="28"/>
      <c r="U354" s="24"/>
      <c r="V354" s="24"/>
      <c r="W354" s="30" t="str">
        <f t="shared" si="17"/>
        <v/>
      </c>
      <c r="X354" s="24"/>
      <c r="Y354" s="24"/>
      <c r="Z354" s="36" t="str">
        <f t="shared" si="18"/>
        <v/>
      </c>
      <c r="AA354" s="30" t="str">
        <f ca="1">IF(X354=Apoio!$F$2,Apoio!$F$2,IF(X354=Apoio!$F$3,Apoio!$F$3,IF(X354=Apoio!$F$4,Apoio!$F$4,IF(Z354="","",IF(X354="","",IF(Z354-TODAY()&gt;0,Z354-TODAY(),"Venceu"))))))</f>
        <v/>
      </c>
      <c r="AB354" s="59"/>
    </row>
    <row r="355" spans="1:28" ht="36" hidden="1" customHeight="1">
      <c r="A355" s="23">
        <v>356</v>
      </c>
      <c r="B355" s="24"/>
      <c r="C355" s="25"/>
      <c r="D355" s="40" t="str">
        <f>IF($C355&gt;0,VLOOKUP($C355,CNIGP!$A:$AC,2,FALSE),"")</f>
        <v/>
      </c>
      <c r="E355" s="30" t="str">
        <f>IF($C355&gt;0,VLOOKUP($C355,CNIGP!$A:$AC,3,FALSE),"")</f>
        <v/>
      </c>
      <c r="F355" s="30" t="str">
        <f t="shared" si="16"/>
        <v/>
      </c>
      <c r="G355" s="30" t="str">
        <f>IF($C355&gt;0,VLOOKUP($C355,CNIGP!$A:$AC,9,FALSE),"")</f>
        <v/>
      </c>
      <c r="H355" s="30" t="str">
        <f>IF($C355&gt;0,VLOOKUP($C355,CNIGP!$A:$AC,25,FALSE),"")</f>
        <v/>
      </c>
      <c r="I355" s="35"/>
      <c r="J355" s="24"/>
      <c r="K355" s="24"/>
      <c r="L355" s="24"/>
      <c r="M355" s="24"/>
      <c r="N355" s="28"/>
      <c r="O355" s="28"/>
      <c r="P355" s="28"/>
      <c r="Q355" s="28"/>
      <c r="R355" s="28"/>
      <c r="S355" s="28"/>
      <c r="T355" s="28"/>
      <c r="U355" s="24"/>
      <c r="V355" s="24"/>
      <c r="W355" s="30" t="str">
        <f t="shared" si="17"/>
        <v/>
      </c>
      <c r="X355" s="24"/>
      <c r="Y355" s="24"/>
      <c r="Z355" s="36" t="str">
        <f t="shared" si="18"/>
        <v/>
      </c>
      <c r="AA355" s="30" t="str">
        <f ca="1">IF(X355=Apoio!$F$2,Apoio!$F$2,IF(X355=Apoio!$F$3,Apoio!$F$3,IF(X355=Apoio!$F$4,Apoio!$F$4,IF(Z355="","",IF(X355="","",IF(Z355-TODAY()&gt;0,Z355-TODAY(),"Venceu"))))))</f>
        <v/>
      </c>
      <c r="AB355" s="59"/>
    </row>
    <row r="356" spans="1:28" ht="36" hidden="1" customHeight="1">
      <c r="A356" s="23">
        <v>357</v>
      </c>
      <c r="B356" s="24"/>
      <c r="C356" s="25"/>
      <c r="D356" s="40" t="str">
        <f>IF($C356&gt;0,VLOOKUP($C356,CNIGP!$A:$AC,2,FALSE),"")</f>
        <v/>
      </c>
      <c r="E356" s="30" t="str">
        <f>IF($C356&gt;0,VLOOKUP($C356,CNIGP!$A:$AC,3,FALSE),"")</f>
        <v/>
      </c>
      <c r="F356" s="30" t="str">
        <f t="shared" si="16"/>
        <v/>
      </c>
      <c r="G356" s="30" t="str">
        <f>IF($C356&gt;0,VLOOKUP($C356,CNIGP!$A:$AC,9,FALSE),"")</f>
        <v/>
      </c>
      <c r="H356" s="30" t="str">
        <f>IF($C356&gt;0,VLOOKUP($C356,CNIGP!$A:$AC,25,FALSE),"")</f>
        <v/>
      </c>
      <c r="I356" s="35"/>
      <c r="J356" s="24"/>
      <c r="K356" s="24"/>
      <c r="L356" s="24"/>
      <c r="M356" s="24"/>
      <c r="N356" s="28"/>
      <c r="O356" s="28"/>
      <c r="P356" s="28"/>
      <c r="Q356" s="28"/>
      <c r="R356" s="28"/>
      <c r="S356" s="28"/>
      <c r="T356" s="28"/>
      <c r="U356" s="24"/>
      <c r="V356" s="24"/>
      <c r="W356" s="30" t="str">
        <f t="shared" si="17"/>
        <v/>
      </c>
      <c r="X356" s="24"/>
      <c r="Y356" s="24"/>
      <c r="Z356" s="36" t="str">
        <f t="shared" si="18"/>
        <v/>
      </c>
      <c r="AA356" s="30" t="str">
        <f ca="1">IF(X356=Apoio!$F$2,Apoio!$F$2,IF(X356=Apoio!$F$3,Apoio!$F$3,IF(X356=Apoio!$F$4,Apoio!$F$4,IF(Z356="","",IF(X356="","",IF(Z356-TODAY()&gt;0,Z356-TODAY(),"Venceu"))))))</f>
        <v/>
      </c>
      <c r="AB356" s="59"/>
    </row>
    <row r="357" spans="1:28" ht="36" hidden="1" customHeight="1">
      <c r="A357" s="23">
        <v>358</v>
      </c>
      <c r="B357" s="24"/>
      <c r="C357" s="25"/>
      <c r="D357" s="40" t="str">
        <f>IF($C357&gt;0,VLOOKUP($C357,CNIGP!$A:$AC,2,FALSE),"")</f>
        <v/>
      </c>
      <c r="E357" s="30" t="str">
        <f>IF($C357&gt;0,VLOOKUP($C357,CNIGP!$A:$AC,3,FALSE),"")</f>
        <v/>
      </c>
      <c r="F357" s="30" t="str">
        <f t="shared" si="16"/>
        <v/>
      </c>
      <c r="G357" s="30" t="str">
        <f>IF($C357&gt;0,VLOOKUP($C357,CNIGP!$A:$AC,9,FALSE),"")</f>
        <v/>
      </c>
      <c r="H357" s="30" t="str">
        <f>IF($C357&gt;0,VLOOKUP($C357,CNIGP!$A:$AC,25,FALSE),"")</f>
        <v/>
      </c>
      <c r="I357" s="35"/>
      <c r="J357" s="24"/>
      <c r="K357" s="24"/>
      <c r="L357" s="24"/>
      <c r="M357" s="24"/>
      <c r="N357" s="28"/>
      <c r="O357" s="28"/>
      <c r="P357" s="28"/>
      <c r="Q357" s="28"/>
      <c r="R357" s="28"/>
      <c r="S357" s="28"/>
      <c r="T357" s="28"/>
      <c r="U357" s="24"/>
      <c r="V357" s="24"/>
      <c r="W357" s="30" t="str">
        <f t="shared" si="17"/>
        <v/>
      </c>
      <c r="X357" s="24"/>
      <c r="Y357" s="24"/>
      <c r="Z357" s="36" t="str">
        <f t="shared" si="18"/>
        <v/>
      </c>
      <c r="AA357" s="30" t="str">
        <f ca="1">IF(X357=Apoio!$F$2,Apoio!$F$2,IF(X357=Apoio!$F$3,Apoio!$F$3,IF(X357=Apoio!$F$4,Apoio!$F$4,IF(Z357="","",IF(X357="","",IF(Z357-TODAY()&gt;0,Z357-TODAY(),"Venceu"))))))</f>
        <v/>
      </c>
      <c r="AB357" s="59"/>
    </row>
    <row r="358" spans="1:28" ht="36" hidden="1" customHeight="1">
      <c r="A358" s="23">
        <v>359</v>
      </c>
      <c r="B358" s="24"/>
      <c r="C358" s="25"/>
      <c r="D358" s="40" t="str">
        <f>IF($C358&gt;0,VLOOKUP($C358,CNIGP!$A:$AC,2,FALSE),"")</f>
        <v/>
      </c>
      <c r="E358" s="30" t="str">
        <f>IF($C358&gt;0,VLOOKUP($C358,CNIGP!$A:$AC,3,FALSE),"")</f>
        <v/>
      </c>
      <c r="F358" s="30" t="str">
        <f t="shared" si="16"/>
        <v/>
      </c>
      <c r="G358" s="30" t="str">
        <f>IF($C358&gt;0,VLOOKUP($C358,CNIGP!$A:$AC,9,FALSE),"")</f>
        <v/>
      </c>
      <c r="H358" s="30" t="str">
        <f>IF($C358&gt;0,VLOOKUP($C358,CNIGP!$A:$AC,25,FALSE),"")</f>
        <v/>
      </c>
      <c r="I358" s="35"/>
      <c r="J358" s="24"/>
      <c r="K358" s="24"/>
      <c r="L358" s="24"/>
      <c r="M358" s="24"/>
      <c r="N358" s="28"/>
      <c r="O358" s="28"/>
      <c r="P358" s="28"/>
      <c r="Q358" s="28"/>
      <c r="R358" s="28"/>
      <c r="S358" s="28"/>
      <c r="T358" s="28"/>
      <c r="U358" s="24"/>
      <c r="V358" s="24"/>
      <c r="W358" s="30" t="str">
        <f t="shared" si="17"/>
        <v/>
      </c>
      <c r="X358" s="24"/>
      <c r="Y358" s="24"/>
      <c r="Z358" s="36" t="str">
        <f t="shared" si="18"/>
        <v/>
      </c>
      <c r="AA358" s="30" t="str">
        <f ca="1">IF(X358=Apoio!$F$2,Apoio!$F$2,IF(X358=Apoio!$F$3,Apoio!$F$3,IF(X358=Apoio!$F$4,Apoio!$F$4,IF(Z358="","",IF(X358="","",IF(Z358-TODAY()&gt;0,Z358-TODAY(),"Venceu"))))))</f>
        <v/>
      </c>
      <c r="AB358" s="59"/>
    </row>
    <row r="359" spans="1:28" ht="36" hidden="1" customHeight="1">
      <c r="A359" s="23">
        <v>360</v>
      </c>
      <c r="B359" s="24"/>
      <c r="C359" s="25"/>
      <c r="D359" s="40" t="str">
        <f>IF($C359&gt;0,VLOOKUP($C359,CNIGP!$A:$AC,2,FALSE),"")</f>
        <v/>
      </c>
      <c r="E359" s="30" t="str">
        <f>IF($C359&gt;0,VLOOKUP($C359,CNIGP!$A:$AC,3,FALSE),"")</f>
        <v/>
      </c>
      <c r="F359" s="30" t="str">
        <f t="shared" si="16"/>
        <v/>
      </c>
      <c r="G359" s="30" t="str">
        <f>IF($C359&gt;0,VLOOKUP($C359,CNIGP!$A:$AC,9,FALSE),"")</f>
        <v/>
      </c>
      <c r="H359" s="30" t="str">
        <f>IF($C359&gt;0,VLOOKUP($C359,CNIGP!$A:$AC,25,FALSE),"")</f>
        <v/>
      </c>
      <c r="I359" s="35"/>
      <c r="J359" s="24"/>
      <c r="K359" s="24"/>
      <c r="L359" s="24"/>
      <c r="M359" s="24"/>
      <c r="N359" s="28"/>
      <c r="O359" s="28"/>
      <c r="P359" s="28"/>
      <c r="Q359" s="28"/>
      <c r="R359" s="28"/>
      <c r="S359" s="28"/>
      <c r="T359" s="28"/>
      <c r="U359" s="24"/>
      <c r="V359" s="24"/>
      <c r="W359" s="30" t="str">
        <f t="shared" si="17"/>
        <v/>
      </c>
      <c r="X359" s="24"/>
      <c r="Y359" s="24"/>
      <c r="Z359" s="36" t="str">
        <f t="shared" si="18"/>
        <v/>
      </c>
      <c r="AA359" s="30" t="str">
        <f ca="1">IF(X359=Apoio!$F$2,Apoio!$F$2,IF(X359=Apoio!$F$3,Apoio!$F$3,IF(X359=Apoio!$F$4,Apoio!$F$4,IF(Z359="","",IF(X359="","",IF(Z359-TODAY()&gt;0,Z359-TODAY(),"Venceu"))))))</f>
        <v/>
      </c>
      <c r="AB359" s="59"/>
    </row>
    <row r="360" spans="1:28" ht="36" hidden="1" customHeight="1">
      <c r="A360" s="23">
        <v>361</v>
      </c>
      <c r="B360" s="24"/>
      <c r="C360" s="25"/>
      <c r="D360" s="40" t="str">
        <f>IF($C360&gt;0,VLOOKUP($C360,CNIGP!$A:$AC,2,FALSE),"")</f>
        <v/>
      </c>
      <c r="E360" s="30" t="str">
        <f>IF($C360&gt;0,VLOOKUP($C360,CNIGP!$A:$AC,3,FALSE),"")</f>
        <v/>
      </c>
      <c r="F360" s="30" t="str">
        <f t="shared" si="16"/>
        <v/>
      </c>
      <c r="G360" s="30" t="str">
        <f>IF($C360&gt;0,VLOOKUP($C360,CNIGP!$A:$AC,9,FALSE),"")</f>
        <v/>
      </c>
      <c r="H360" s="30" t="str">
        <f>IF($C360&gt;0,VLOOKUP($C360,CNIGP!$A:$AC,25,FALSE),"")</f>
        <v/>
      </c>
      <c r="I360" s="35"/>
      <c r="J360" s="24"/>
      <c r="K360" s="24"/>
      <c r="L360" s="24"/>
      <c r="M360" s="24"/>
      <c r="N360" s="28"/>
      <c r="O360" s="28"/>
      <c r="P360" s="28"/>
      <c r="Q360" s="28"/>
      <c r="R360" s="28"/>
      <c r="S360" s="28"/>
      <c r="T360" s="28"/>
      <c r="U360" s="24"/>
      <c r="V360" s="24"/>
      <c r="W360" s="30" t="str">
        <f t="shared" si="17"/>
        <v/>
      </c>
      <c r="X360" s="24"/>
      <c r="Y360" s="24"/>
      <c r="Z360" s="36" t="str">
        <f t="shared" si="18"/>
        <v/>
      </c>
      <c r="AA360" s="30" t="str">
        <f ca="1">IF(X360=Apoio!$F$2,Apoio!$F$2,IF(X360=Apoio!$F$3,Apoio!$F$3,IF(X360=Apoio!$F$4,Apoio!$F$4,IF(Z360="","",IF(X360="","",IF(Z360-TODAY()&gt;0,Z360-TODAY(),"Venceu"))))))</f>
        <v/>
      </c>
      <c r="AB360" s="59"/>
    </row>
    <row r="361" spans="1:28" ht="36" hidden="1" customHeight="1">
      <c r="A361" s="23">
        <v>362</v>
      </c>
      <c r="B361" s="24"/>
      <c r="C361" s="25"/>
      <c r="D361" s="40" t="str">
        <f>IF($C361&gt;0,VLOOKUP($C361,CNIGP!$A:$AC,2,FALSE),"")</f>
        <v/>
      </c>
      <c r="E361" s="30" t="str">
        <f>IF($C361&gt;0,VLOOKUP($C361,CNIGP!$A:$AC,3,FALSE),"")</f>
        <v/>
      </c>
      <c r="F361" s="30" t="str">
        <f t="shared" si="16"/>
        <v/>
      </c>
      <c r="G361" s="30" t="str">
        <f>IF($C361&gt;0,VLOOKUP($C361,CNIGP!$A:$AC,9,FALSE),"")</f>
        <v/>
      </c>
      <c r="H361" s="30" t="str">
        <f>IF($C361&gt;0,VLOOKUP($C361,CNIGP!$A:$AC,25,FALSE),"")</f>
        <v/>
      </c>
      <c r="I361" s="35"/>
      <c r="J361" s="24"/>
      <c r="K361" s="24"/>
      <c r="L361" s="24"/>
      <c r="M361" s="24"/>
      <c r="N361" s="28"/>
      <c r="O361" s="28"/>
      <c r="P361" s="28"/>
      <c r="Q361" s="28"/>
      <c r="R361" s="28"/>
      <c r="S361" s="28"/>
      <c r="T361" s="28"/>
      <c r="U361" s="24"/>
      <c r="V361" s="24"/>
      <c r="W361" s="30" t="str">
        <f t="shared" si="17"/>
        <v/>
      </c>
      <c r="X361" s="24"/>
      <c r="Y361" s="24"/>
      <c r="Z361" s="36" t="str">
        <f t="shared" si="18"/>
        <v/>
      </c>
      <c r="AA361" s="30" t="str">
        <f ca="1">IF(X361=Apoio!$F$2,Apoio!$F$2,IF(X361=Apoio!$F$3,Apoio!$F$3,IF(X361=Apoio!$F$4,Apoio!$F$4,IF(Z361="","",IF(X361="","",IF(Z361-TODAY()&gt;0,Z361-TODAY(),"Venceu"))))))</f>
        <v/>
      </c>
      <c r="AB361" s="59"/>
    </row>
    <row r="362" spans="1:28" ht="36" hidden="1" customHeight="1">
      <c r="A362" s="23">
        <v>363</v>
      </c>
      <c r="B362" s="24"/>
      <c r="C362" s="25"/>
      <c r="D362" s="40" t="str">
        <f>IF($C362&gt;0,VLOOKUP($C362,CNIGP!$A:$AC,2,FALSE),"")</f>
        <v/>
      </c>
      <c r="E362" s="30" t="str">
        <f>IF($C362&gt;0,VLOOKUP($C362,CNIGP!$A:$AC,3,FALSE),"")</f>
        <v/>
      </c>
      <c r="F362" s="30" t="str">
        <f t="shared" si="16"/>
        <v/>
      </c>
      <c r="G362" s="30" t="str">
        <f>IF($C362&gt;0,VLOOKUP($C362,CNIGP!$A:$AC,9,FALSE),"")</f>
        <v/>
      </c>
      <c r="H362" s="30" t="str">
        <f>IF($C362&gt;0,VLOOKUP($C362,CNIGP!$A:$AC,25,FALSE),"")</f>
        <v/>
      </c>
      <c r="I362" s="35"/>
      <c r="J362" s="24"/>
      <c r="K362" s="24"/>
      <c r="L362" s="24"/>
      <c r="M362" s="24"/>
      <c r="N362" s="28"/>
      <c r="O362" s="28"/>
      <c r="P362" s="28"/>
      <c r="Q362" s="28"/>
      <c r="R362" s="28"/>
      <c r="S362" s="28"/>
      <c r="T362" s="28"/>
      <c r="U362" s="24"/>
      <c r="V362" s="24"/>
      <c r="W362" s="30" t="str">
        <f t="shared" si="17"/>
        <v/>
      </c>
      <c r="X362" s="24"/>
      <c r="Y362" s="24"/>
      <c r="Z362" s="36" t="str">
        <f t="shared" si="18"/>
        <v/>
      </c>
      <c r="AA362" s="30" t="str">
        <f ca="1">IF(X362=Apoio!$F$2,Apoio!$F$2,IF(X362=Apoio!$F$3,Apoio!$F$3,IF(X362=Apoio!$F$4,Apoio!$F$4,IF(Z362="","",IF(X362="","",IF(Z362-TODAY()&gt;0,Z362-TODAY(),"Venceu"))))))</f>
        <v/>
      </c>
      <c r="AB362" s="59"/>
    </row>
    <row r="363" spans="1:28" ht="36" hidden="1" customHeight="1">
      <c r="A363" s="23">
        <v>364</v>
      </c>
      <c r="B363" s="24"/>
      <c r="C363" s="25"/>
      <c r="D363" s="40" t="str">
        <f>IF($C363&gt;0,VLOOKUP($C363,CNIGP!$A:$AC,2,FALSE),"")</f>
        <v/>
      </c>
      <c r="E363" s="30" t="str">
        <f>IF($C363&gt;0,VLOOKUP($C363,CNIGP!$A:$AC,3,FALSE),"")</f>
        <v/>
      </c>
      <c r="F363" s="30" t="str">
        <f t="shared" si="16"/>
        <v/>
      </c>
      <c r="G363" s="30" t="str">
        <f>IF($C363&gt;0,VLOOKUP($C363,CNIGP!$A:$AC,9,FALSE),"")</f>
        <v/>
      </c>
      <c r="H363" s="30" t="str">
        <f>IF($C363&gt;0,VLOOKUP($C363,CNIGP!$A:$AC,25,FALSE),"")</f>
        <v/>
      </c>
      <c r="I363" s="35"/>
      <c r="J363" s="24"/>
      <c r="K363" s="24"/>
      <c r="L363" s="24"/>
      <c r="M363" s="24"/>
      <c r="N363" s="28"/>
      <c r="O363" s="28"/>
      <c r="P363" s="28"/>
      <c r="Q363" s="28"/>
      <c r="R363" s="28"/>
      <c r="S363" s="28"/>
      <c r="T363" s="28"/>
      <c r="U363" s="24"/>
      <c r="V363" s="24"/>
      <c r="W363" s="30" t="str">
        <f t="shared" si="17"/>
        <v/>
      </c>
      <c r="X363" s="24"/>
      <c r="Y363" s="24"/>
      <c r="Z363" s="36" t="str">
        <f t="shared" si="18"/>
        <v/>
      </c>
      <c r="AA363" s="30" t="str">
        <f ca="1">IF(X363=Apoio!$F$2,Apoio!$F$2,IF(X363=Apoio!$F$3,Apoio!$F$3,IF(X363=Apoio!$F$4,Apoio!$F$4,IF(Z363="","",IF(X363="","",IF(Z363-TODAY()&gt;0,Z363-TODAY(),"Venceu"))))))</f>
        <v/>
      </c>
      <c r="AB363" s="59"/>
    </row>
    <row r="364" spans="1:28" ht="36" hidden="1" customHeight="1">
      <c r="A364" s="23">
        <v>365</v>
      </c>
      <c r="B364" s="24"/>
      <c r="C364" s="25"/>
      <c r="D364" s="40" t="str">
        <f>IF($C364&gt;0,VLOOKUP($C364,CNIGP!$A:$AC,2,FALSE),"")</f>
        <v/>
      </c>
      <c r="E364" s="30" t="str">
        <f>IF($C364&gt;0,VLOOKUP($C364,CNIGP!$A:$AC,3,FALSE),"")</f>
        <v/>
      </c>
      <c r="F364" s="30" t="str">
        <f t="shared" si="16"/>
        <v/>
      </c>
      <c r="G364" s="30" t="str">
        <f>IF($C364&gt;0,VLOOKUP($C364,CNIGP!$A:$AC,9,FALSE),"")</f>
        <v/>
      </c>
      <c r="H364" s="30" t="str">
        <f>IF($C364&gt;0,VLOOKUP($C364,CNIGP!$A:$AC,25,FALSE),"")</f>
        <v/>
      </c>
      <c r="I364" s="35"/>
      <c r="J364" s="24"/>
      <c r="K364" s="24"/>
      <c r="L364" s="24"/>
      <c r="M364" s="24"/>
      <c r="N364" s="28"/>
      <c r="O364" s="28"/>
      <c r="P364" s="28"/>
      <c r="Q364" s="28"/>
      <c r="R364" s="28"/>
      <c r="S364" s="28"/>
      <c r="T364" s="28"/>
      <c r="U364" s="24"/>
      <c r="V364" s="24"/>
      <c r="W364" s="30" t="str">
        <f t="shared" si="17"/>
        <v/>
      </c>
      <c r="X364" s="24"/>
      <c r="Y364" s="24"/>
      <c r="Z364" s="36" t="str">
        <f t="shared" si="18"/>
        <v/>
      </c>
      <c r="AA364" s="30" t="str">
        <f ca="1">IF(X364=Apoio!$F$2,Apoio!$F$2,IF(X364=Apoio!$F$3,Apoio!$F$3,IF(X364=Apoio!$F$4,Apoio!$F$4,IF(Z364="","",IF(X364="","",IF(Z364-TODAY()&gt;0,Z364-TODAY(),"Venceu"))))))</f>
        <v/>
      </c>
      <c r="AB364" s="59"/>
    </row>
    <row r="365" spans="1:28" ht="36" hidden="1" customHeight="1">
      <c r="A365" s="23">
        <v>366</v>
      </c>
      <c r="B365" s="24"/>
      <c r="C365" s="25"/>
      <c r="D365" s="40" t="str">
        <f>IF($C365&gt;0,VLOOKUP($C365,CNIGP!$A:$AC,2,FALSE),"")</f>
        <v/>
      </c>
      <c r="E365" s="30" t="str">
        <f>IF($C365&gt;0,VLOOKUP($C365,CNIGP!$A:$AC,3,FALSE),"")</f>
        <v/>
      </c>
      <c r="F365" s="30" t="str">
        <f t="shared" si="16"/>
        <v/>
      </c>
      <c r="G365" s="30" t="str">
        <f>IF($C365&gt;0,VLOOKUP($C365,CNIGP!$A:$AC,9,FALSE),"")</f>
        <v/>
      </c>
      <c r="H365" s="30" t="str">
        <f>IF($C365&gt;0,VLOOKUP($C365,CNIGP!$A:$AC,25,FALSE),"")</f>
        <v/>
      </c>
      <c r="I365" s="35"/>
      <c r="J365" s="24"/>
      <c r="K365" s="24"/>
      <c r="L365" s="24"/>
      <c r="M365" s="24"/>
      <c r="N365" s="28"/>
      <c r="O365" s="28"/>
      <c r="P365" s="28"/>
      <c r="Q365" s="28"/>
      <c r="R365" s="28"/>
      <c r="S365" s="28"/>
      <c r="T365" s="28"/>
      <c r="U365" s="24"/>
      <c r="V365" s="24"/>
      <c r="W365" s="30" t="str">
        <f t="shared" si="17"/>
        <v/>
      </c>
      <c r="X365" s="24"/>
      <c r="Y365" s="24"/>
      <c r="Z365" s="36" t="str">
        <f t="shared" si="18"/>
        <v/>
      </c>
      <c r="AA365" s="30" t="str">
        <f ca="1">IF(X365=Apoio!$F$2,Apoio!$F$2,IF(X365=Apoio!$F$3,Apoio!$F$3,IF(X365=Apoio!$F$4,Apoio!$F$4,IF(Z365="","",IF(X365="","",IF(Z365-TODAY()&gt;0,Z365-TODAY(),"Venceu"))))))</f>
        <v/>
      </c>
      <c r="AB365" s="59"/>
    </row>
    <row r="366" spans="1:28" ht="36" hidden="1" customHeight="1">
      <c r="A366" s="23">
        <v>367</v>
      </c>
      <c r="B366" s="24"/>
      <c r="C366" s="25"/>
      <c r="D366" s="40" t="str">
        <f>IF($C366&gt;0,VLOOKUP($C366,CNIGP!$A:$AC,2,FALSE),"")</f>
        <v/>
      </c>
      <c r="E366" s="30" t="str">
        <f>IF($C366&gt;0,VLOOKUP($C366,CNIGP!$A:$AC,3,FALSE),"")</f>
        <v/>
      </c>
      <c r="F366" s="30" t="str">
        <f t="shared" si="16"/>
        <v/>
      </c>
      <c r="G366" s="30" t="str">
        <f>IF($C366&gt;0,VLOOKUP($C366,CNIGP!$A:$AC,9,FALSE),"")</f>
        <v/>
      </c>
      <c r="H366" s="30" t="str">
        <f>IF($C366&gt;0,VLOOKUP($C366,CNIGP!$A:$AC,25,FALSE),"")</f>
        <v/>
      </c>
      <c r="I366" s="35"/>
      <c r="J366" s="24"/>
      <c r="K366" s="24"/>
      <c r="L366" s="24"/>
      <c r="M366" s="24"/>
      <c r="N366" s="28"/>
      <c r="O366" s="28"/>
      <c r="P366" s="28"/>
      <c r="Q366" s="28"/>
      <c r="R366" s="28"/>
      <c r="S366" s="28"/>
      <c r="T366" s="28"/>
      <c r="U366" s="24"/>
      <c r="V366" s="24"/>
      <c r="W366" s="30" t="str">
        <f t="shared" si="17"/>
        <v/>
      </c>
      <c r="X366" s="24"/>
      <c r="Y366" s="24"/>
      <c r="Z366" s="36" t="str">
        <f t="shared" si="18"/>
        <v/>
      </c>
      <c r="AA366" s="30" t="str">
        <f ca="1">IF(X366=Apoio!$F$2,Apoio!$F$2,IF(X366=Apoio!$F$3,Apoio!$F$3,IF(X366=Apoio!$F$4,Apoio!$F$4,IF(Z366="","",IF(X366="","",IF(Z366-TODAY()&gt;0,Z366-TODAY(),"Venceu"))))))</f>
        <v/>
      </c>
      <c r="AB366" s="59"/>
    </row>
    <row r="367" spans="1:28" ht="36" hidden="1" customHeight="1">
      <c r="A367" s="23">
        <v>368</v>
      </c>
      <c r="B367" s="24"/>
      <c r="C367" s="25"/>
      <c r="D367" s="40" t="str">
        <f>IF($C367&gt;0,VLOOKUP($C367,CNIGP!$A:$AC,2,FALSE),"")</f>
        <v/>
      </c>
      <c r="E367" s="30" t="str">
        <f>IF($C367&gt;0,VLOOKUP($C367,CNIGP!$A:$AC,3,FALSE),"")</f>
        <v/>
      </c>
      <c r="F367" s="30" t="str">
        <f t="shared" si="16"/>
        <v/>
      </c>
      <c r="G367" s="30" t="str">
        <f>IF($C367&gt;0,VLOOKUP($C367,CNIGP!$A:$AC,9,FALSE),"")</f>
        <v/>
      </c>
      <c r="H367" s="30" t="str">
        <f>IF($C367&gt;0,VLOOKUP($C367,CNIGP!$A:$AC,25,FALSE),"")</f>
        <v/>
      </c>
      <c r="I367" s="35"/>
      <c r="J367" s="24"/>
      <c r="K367" s="24"/>
      <c r="L367" s="24"/>
      <c r="M367" s="24"/>
      <c r="N367" s="28"/>
      <c r="O367" s="28"/>
      <c r="P367" s="28"/>
      <c r="Q367" s="28"/>
      <c r="R367" s="28"/>
      <c r="S367" s="28"/>
      <c r="T367" s="28"/>
      <c r="U367" s="24"/>
      <c r="V367" s="24"/>
      <c r="W367" s="30" t="str">
        <f t="shared" si="17"/>
        <v/>
      </c>
      <c r="X367" s="24"/>
      <c r="Y367" s="24"/>
      <c r="Z367" s="36" t="str">
        <f t="shared" si="18"/>
        <v/>
      </c>
      <c r="AA367" s="30" t="str">
        <f ca="1">IF(X367=Apoio!$F$2,Apoio!$F$2,IF(X367=Apoio!$F$3,Apoio!$F$3,IF(X367=Apoio!$F$4,Apoio!$F$4,IF(Z367="","",IF(X367="","",IF(Z367-TODAY()&gt;0,Z367-TODAY(),"Venceu"))))))</f>
        <v/>
      </c>
      <c r="AB367" s="59"/>
    </row>
    <row r="368" spans="1:28" ht="36" hidden="1" customHeight="1">
      <c r="A368" s="23">
        <v>369</v>
      </c>
      <c r="B368" s="24"/>
      <c r="C368" s="25"/>
      <c r="D368" s="40" t="str">
        <f>IF($C368&gt;0,VLOOKUP($C368,CNIGP!$A:$AC,2,FALSE),"")</f>
        <v/>
      </c>
      <c r="E368" s="30" t="str">
        <f>IF($C368&gt;0,VLOOKUP($C368,CNIGP!$A:$AC,3,FALSE),"")</f>
        <v/>
      </c>
      <c r="F368" s="30" t="str">
        <f t="shared" si="16"/>
        <v/>
      </c>
      <c r="G368" s="30" t="str">
        <f>IF($C368&gt;0,VLOOKUP($C368,CNIGP!$A:$AC,9,FALSE),"")</f>
        <v/>
      </c>
      <c r="H368" s="30" t="str">
        <f>IF($C368&gt;0,VLOOKUP($C368,CNIGP!$A:$AC,25,FALSE),"")</f>
        <v/>
      </c>
      <c r="I368" s="35"/>
      <c r="J368" s="24"/>
      <c r="K368" s="24"/>
      <c r="L368" s="24"/>
      <c r="M368" s="24"/>
      <c r="N368" s="28"/>
      <c r="O368" s="28"/>
      <c r="P368" s="28"/>
      <c r="Q368" s="28"/>
      <c r="R368" s="28"/>
      <c r="S368" s="28"/>
      <c r="T368" s="28"/>
      <c r="U368" s="24"/>
      <c r="V368" s="24"/>
      <c r="W368" s="30" t="str">
        <f t="shared" si="17"/>
        <v/>
      </c>
      <c r="X368" s="24"/>
      <c r="Y368" s="24"/>
      <c r="Z368" s="36" t="str">
        <f t="shared" si="18"/>
        <v/>
      </c>
      <c r="AA368" s="30" t="str">
        <f ca="1">IF(X368=Apoio!$F$2,Apoio!$F$2,IF(X368=Apoio!$F$3,Apoio!$F$3,IF(X368=Apoio!$F$4,Apoio!$F$4,IF(Z368="","",IF(X368="","",IF(Z368-TODAY()&gt;0,Z368-TODAY(),"Venceu"))))))</f>
        <v/>
      </c>
      <c r="AB368" s="59"/>
    </row>
    <row r="369" spans="1:28" ht="36" hidden="1" customHeight="1">
      <c r="A369" s="23">
        <v>370</v>
      </c>
      <c r="B369" s="24"/>
      <c r="C369" s="25"/>
      <c r="D369" s="40" t="str">
        <f>IF($C369&gt;0,VLOOKUP($C369,CNIGP!$A:$AC,2,FALSE),"")</f>
        <v/>
      </c>
      <c r="E369" s="30" t="str">
        <f>IF($C369&gt;0,VLOOKUP($C369,CNIGP!$A:$AC,3,FALSE),"")</f>
        <v/>
      </c>
      <c r="F369" s="30" t="str">
        <f t="shared" si="16"/>
        <v/>
      </c>
      <c r="G369" s="30" t="str">
        <f>IF($C369&gt;0,VLOOKUP($C369,CNIGP!$A:$AC,9,FALSE),"")</f>
        <v/>
      </c>
      <c r="H369" s="30" t="str">
        <f>IF($C369&gt;0,VLOOKUP($C369,CNIGP!$A:$AC,25,FALSE),"")</f>
        <v/>
      </c>
      <c r="I369" s="35"/>
      <c r="J369" s="24"/>
      <c r="K369" s="24"/>
      <c r="L369" s="24"/>
      <c r="M369" s="24"/>
      <c r="N369" s="28"/>
      <c r="O369" s="28"/>
      <c r="P369" s="28"/>
      <c r="Q369" s="28"/>
      <c r="R369" s="28"/>
      <c r="S369" s="28"/>
      <c r="T369" s="28"/>
      <c r="U369" s="24"/>
      <c r="V369" s="24"/>
      <c r="W369" s="30" t="str">
        <f t="shared" si="17"/>
        <v/>
      </c>
      <c r="X369" s="24"/>
      <c r="Y369" s="24"/>
      <c r="Z369" s="36" t="str">
        <f t="shared" si="18"/>
        <v/>
      </c>
      <c r="AA369" s="30" t="str">
        <f ca="1">IF(X369=Apoio!$F$2,Apoio!$F$2,IF(X369=Apoio!$F$3,Apoio!$F$3,IF(X369=Apoio!$F$4,Apoio!$F$4,IF(Z369="","",IF(X369="","",IF(Z369-TODAY()&gt;0,Z369-TODAY(),"Venceu"))))))</f>
        <v/>
      </c>
      <c r="AB369" s="59"/>
    </row>
    <row r="370" spans="1:28" ht="36" hidden="1" customHeight="1">
      <c r="A370" s="23">
        <v>371</v>
      </c>
      <c r="B370" s="24"/>
      <c r="C370" s="25"/>
      <c r="D370" s="40" t="str">
        <f>IF($C370&gt;0,VLOOKUP($C370,CNIGP!$A:$AC,2,FALSE),"")</f>
        <v/>
      </c>
      <c r="E370" s="30" t="str">
        <f>IF($C370&gt;0,VLOOKUP($C370,CNIGP!$A:$AC,3,FALSE),"")</f>
        <v/>
      </c>
      <c r="F370" s="30" t="str">
        <f t="shared" si="16"/>
        <v/>
      </c>
      <c r="G370" s="30" t="str">
        <f>IF($C370&gt;0,VLOOKUP($C370,CNIGP!$A:$AC,9,FALSE),"")</f>
        <v/>
      </c>
      <c r="H370" s="30" t="str">
        <f>IF($C370&gt;0,VLOOKUP($C370,CNIGP!$A:$AC,25,FALSE),"")</f>
        <v/>
      </c>
      <c r="I370" s="35"/>
      <c r="J370" s="24"/>
      <c r="K370" s="24"/>
      <c r="L370" s="24"/>
      <c r="M370" s="24"/>
      <c r="N370" s="28"/>
      <c r="O370" s="28"/>
      <c r="P370" s="28"/>
      <c r="Q370" s="28"/>
      <c r="R370" s="28"/>
      <c r="S370" s="28"/>
      <c r="T370" s="28"/>
      <c r="U370" s="24"/>
      <c r="V370" s="24"/>
      <c r="W370" s="30" t="str">
        <f t="shared" si="17"/>
        <v/>
      </c>
      <c r="X370" s="24"/>
      <c r="Y370" s="24"/>
      <c r="Z370" s="36" t="str">
        <f t="shared" si="18"/>
        <v/>
      </c>
      <c r="AA370" s="30" t="str">
        <f ca="1">IF(X370=Apoio!$F$2,Apoio!$F$2,IF(X370=Apoio!$F$3,Apoio!$F$3,IF(X370=Apoio!$F$4,Apoio!$F$4,IF(Z370="","",IF(X370="","",IF(Z370-TODAY()&gt;0,Z370-TODAY(),"Venceu"))))))</f>
        <v/>
      </c>
      <c r="AB370" s="59"/>
    </row>
    <row r="371" spans="1:28" ht="36" hidden="1" customHeight="1">
      <c r="A371" s="23">
        <v>372</v>
      </c>
      <c r="B371" s="24"/>
      <c r="C371" s="25"/>
      <c r="D371" s="40" t="str">
        <f>IF($C371&gt;0,VLOOKUP($C371,CNIGP!$A:$AC,2,FALSE),"")</f>
        <v/>
      </c>
      <c r="E371" s="30" t="str">
        <f>IF($C371&gt;0,VLOOKUP($C371,CNIGP!$A:$AC,3,FALSE),"")</f>
        <v/>
      </c>
      <c r="F371" s="30" t="str">
        <f t="shared" si="16"/>
        <v/>
      </c>
      <c r="G371" s="30" t="str">
        <f>IF($C371&gt;0,VLOOKUP($C371,CNIGP!$A:$AC,9,FALSE),"")</f>
        <v/>
      </c>
      <c r="H371" s="30" t="str">
        <f>IF($C371&gt;0,VLOOKUP($C371,CNIGP!$A:$AC,25,FALSE),"")</f>
        <v/>
      </c>
      <c r="I371" s="35"/>
      <c r="J371" s="24"/>
      <c r="K371" s="24"/>
      <c r="L371" s="24"/>
      <c r="M371" s="24"/>
      <c r="N371" s="28"/>
      <c r="O371" s="28"/>
      <c r="P371" s="28"/>
      <c r="Q371" s="28"/>
      <c r="R371" s="28"/>
      <c r="S371" s="28"/>
      <c r="T371" s="28"/>
      <c r="U371" s="24"/>
      <c r="V371" s="24"/>
      <c r="W371" s="30" t="str">
        <f t="shared" si="17"/>
        <v/>
      </c>
      <c r="X371" s="24"/>
      <c r="Y371" s="24"/>
      <c r="Z371" s="36" t="str">
        <f t="shared" si="18"/>
        <v/>
      </c>
      <c r="AA371" s="30" t="str">
        <f ca="1">IF(X371=Apoio!$F$2,Apoio!$F$2,IF(X371=Apoio!$F$3,Apoio!$F$3,IF(X371=Apoio!$F$4,Apoio!$F$4,IF(Z371="","",IF(X371="","",IF(Z371-TODAY()&gt;0,Z371-TODAY(),"Venceu"))))))</f>
        <v/>
      </c>
      <c r="AB371" s="59"/>
    </row>
    <row r="372" spans="1:28" ht="36" hidden="1" customHeight="1">
      <c r="A372" s="23">
        <v>373</v>
      </c>
      <c r="B372" s="24"/>
      <c r="C372" s="25"/>
      <c r="D372" s="40" t="str">
        <f>IF($C372&gt;0,VLOOKUP($C372,CNIGP!$A:$AC,2,FALSE),"")</f>
        <v/>
      </c>
      <c r="E372" s="30" t="str">
        <f>IF($C372&gt;0,VLOOKUP($C372,CNIGP!$A:$AC,3,FALSE),"")</f>
        <v/>
      </c>
      <c r="F372" s="30" t="str">
        <f t="shared" si="16"/>
        <v/>
      </c>
      <c r="G372" s="30" t="str">
        <f>IF($C372&gt;0,VLOOKUP($C372,CNIGP!$A:$AC,9,FALSE),"")</f>
        <v/>
      </c>
      <c r="H372" s="30" t="str">
        <f>IF($C372&gt;0,VLOOKUP($C372,CNIGP!$A:$AC,25,FALSE),"")</f>
        <v/>
      </c>
      <c r="I372" s="35"/>
      <c r="J372" s="24"/>
      <c r="K372" s="24"/>
      <c r="L372" s="24"/>
      <c r="M372" s="24"/>
      <c r="N372" s="28"/>
      <c r="O372" s="28"/>
      <c r="P372" s="28"/>
      <c r="Q372" s="28"/>
      <c r="R372" s="28"/>
      <c r="S372" s="28"/>
      <c r="T372" s="28"/>
      <c r="U372" s="24"/>
      <c r="V372" s="24"/>
      <c r="W372" s="30" t="str">
        <f t="shared" si="17"/>
        <v/>
      </c>
      <c r="X372" s="24"/>
      <c r="Y372" s="24"/>
      <c r="Z372" s="36" t="str">
        <f t="shared" si="18"/>
        <v/>
      </c>
      <c r="AA372" s="30" t="str">
        <f ca="1">IF(X372=Apoio!$F$2,Apoio!$F$2,IF(X372=Apoio!$F$3,Apoio!$F$3,IF(X372=Apoio!$F$4,Apoio!$F$4,IF(Z372="","",IF(X372="","",IF(Z372-TODAY()&gt;0,Z372-TODAY(),"Venceu"))))))</f>
        <v/>
      </c>
      <c r="AB372" s="59"/>
    </row>
    <row r="373" spans="1:28" ht="36" hidden="1" customHeight="1">
      <c r="A373" s="23">
        <v>374</v>
      </c>
      <c r="B373" s="24"/>
      <c r="C373" s="25"/>
      <c r="D373" s="40" t="str">
        <f>IF($C373&gt;0,VLOOKUP($C373,CNIGP!$A:$AC,2,FALSE),"")</f>
        <v/>
      </c>
      <c r="E373" s="30" t="str">
        <f>IF($C373&gt;0,VLOOKUP($C373,CNIGP!$A:$AC,3,FALSE),"")</f>
        <v/>
      </c>
      <c r="F373" s="30" t="str">
        <f t="shared" si="16"/>
        <v/>
      </c>
      <c r="G373" s="30" t="str">
        <f>IF($C373&gt;0,VLOOKUP($C373,CNIGP!$A:$AC,9,FALSE),"")</f>
        <v/>
      </c>
      <c r="H373" s="30" t="str">
        <f>IF($C373&gt;0,VLOOKUP($C373,CNIGP!$A:$AC,25,FALSE),"")</f>
        <v/>
      </c>
      <c r="I373" s="35"/>
      <c r="J373" s="24"/>
      <c r="K373" s="24"/>
      <c r="L373" s="24"/>
      <c r="M373" s="24"/>
      <c r="N373" s="28"/>
      <c r="O373" s="28"/>
      <c r="P373" s="28"/>
      <c r="Q373" s="28"/>
      <c r="R373" s="28"/>
      <c r="S373" s="28"/>
      <c r="T373" s="28"/>
      <c r="U373" s="24"/>
      <c r="V373" s="24"/>
      <c r="W373" s="30" t="str">
        <f t="shared" si="17"/>
        <v/>
      </c>
      <c r="X373" s="24"/>
      <c r="Y373" s="24"/>
      <c r="Z373" s="36" t="str">
        <f t="shared" si="18"/>
        <v/>
      </c>
      <c r="AA373" s="30" t="str">
        <f ca="1">IF(X373=Apoio!$F$2,Apoio!$F$2,IF(X373=Apoio!$F$3,Apoio!$F$3,IF(X373=Apoio!$F$4,Apoio!$F$4,IF(Z373="","",IF(X373="","",IF(Z373-TODAY()&gt;0,Z373-TODAY(),"Venceu"))))))</f>
        <v/>
      </c>
      <c r="AB373" s="59"/>
    </row>
    <row r="374" spans="1:28" ht="36" hidden="1" customHeight="1">
      <c r="A374" s="23">
        <v>375</v>
      </c>
      <c r="B374" s="24"/>
      <c r="C374" s="25"/>
      <c r="D374" s="40" t="str">
        <f>IF($C374&gt;0,VLOOKUP($C374,CNIGP!$A:$AC,2,FALSE),"")</f>
        <v/>
      </c>
      <c r="E374" s="30" t="str">
        <f>IF($C374&gt;0,VLOOKUP($C374,CNIGP!$A:$AC,3,FALSE),"")</f>
        <v/>
      </c>
      <c r="F374" s="30" t="str">
        <f t="shared" si="16"/>
        <v/>
      </c>
      <c r="G374" s="30" t="str">
        <f>IF($C374&gt;0,VLOOKUP($C374,CNIGP!$A:$AC,9,FALSE),"")</f>
        <v/>
      </c>
      <c r="H374" s="30" t="str">
        <f>IF($C374&gt;0,VLOOKUP($C374,CNIGP!$A:$AC,25,FALSE),"")</f>
        <v/>
      </c>
      <c r="I374" s="35"/>
      <c r="J374" s="24"/>
      <c r="K374" s="24"/>
      <c r="L374" s="24"/>
      <c r="M374" s="24"/>
      <c r="N374" s="28"/>
      <c r="O374" s="28"/>
      <c r="P374" s="28"/>
      <c r="Q374" s="28"/>
      <c r="R374" s="28"/>
      <c r="S374" s="28"/>
      <c r="T374" s="28"/>
      <c r="U374" s="24"/>
      <c r="V374" s="24"/>
      <c r="W374" s="30" t="str">
        <f t="shared" si="17"/>
        <v/>
      </c>
      <c r="X374" s="24"/>
      <c r="Y374" s="24"/>
      <c r="Z374" s="36" t="str">
        <f t="shared" si="18"/>
        <v/>
      </c>
      <c r="AA374" s="30" t="str">
        <f ca="1">IF(X374=Apoio!$F$2,Apoio!$F$2,IF(X374=Apoio!$F$3,Apoio!$F$3,IF(X374=Apoio!$F$4,Apoio!$F$4,IF(Z374="","",IF(X374="","",IF(Z374-TODAY()&gt;0,Z374-TODAY(),"Venceu"))))))</f>
        <v/>
      </c>
      <c r="AB374" s="59"/>
    </row>
    <row r="375" spans="1:28" ht="36" hidden="1" customHeight="1">
      <c r="A375" s="23">
        <v>376</v>
      </c>
      <c r="B375" s="24"/>
      <c r="C375" s="25"/>
      <c r="D375" s="40" t="str">
        <f>IF($C375&gt;0,VLOOKUP($C375,CNIGP!$A:$AC,2,FALSE),"")</f>
        <v/>
      </c>
      <c r="E375" s="30" t="str">
        <f>IF($C375&gt;0,VLOOKUP($C375,CNIGP!$A:$AC,3,FALSE),"")</f>
        <v/>
      </c>
      <c r="F375" s="30" t="str">
        <f t="shared" si="16"/>
        <v/>
      </c>
      <c r="G375" s="30" t="str">
        <f>IF($C375&gt;0,VLOOKUP($C375,CNIGP!$A:$AC,9,FALSE),"")</f>
        <v/>
      </c>
      <c r="H375" s="30" t="str">
        <f>IF($C375&gt;0,VLOOKUP($C375,CNIGP!$A:$AC,25,FALSE),"")</f>
        <v/>
      </c>
      <c r="I375" s="35"/>
      <c r="J375" s="24"/>
      <c r="K375" s="24"/>
      <c r="L375" s="24"/>
      <c r="M375" s="24"/>
      <c r="N375" s="28"/>
      <c r="O375" s="28"/>
      <c r="P375" s="28"/>
      <c r="Q375" s="28"/>
      <c r="R375" s="28"/>
      <c r="S375" s="28"/>
      <c r="T375" s="28"/>
      <c r="U375" s="24"/>
      <c r="V375" s="24"/>
      <c r="W375" s="30" t="str">
        <f t="shared" si="17"/>
        <v/>
      </c>
      <c r="X375" s="24"/>
      <c r="Y375" s="24"/>
      <c r="Z375" s="36" t="str">
        <f t="shared" si="18"/>
        <v/>
      </c>
      <c r="AA375" s="30" t="str">
        <f ca="1">IF(X375=Apoio!$F$2,Apoio!$F$2,IF(X375=Apoio!$F$3,Apoio!$F$3,IF(X375=Apoio!$F$4,Apoio!$F$4,IF(Z375="","",IF(X375="","",IF(Z375-TODAY()&gt;0,Z375-TODAY(),"Venceu"))))))</f>
        <v/>
      </c>
      <c r="AB375" s="59"/>
    </row>
    <row r="376" spans="1:28" ht="36" hidden="1" customHeight="1">
      <c r="A376" s="23">
        <v>377</v>
      </c>
      <c r="B376" s="24"/>
      <c r="C376" s="25"/>
      <c r="D376" s="40" t="str">
        <f>IF($C376&gt;0,VLOOKUP($C376,CNIGP!$A:$AC,2,FALSE),"")</f>
        <v/>
      </c>
      <c r="E376" s="30" t="str">
        <f>IF($C376&gt;0,VLOOKUP($C376,CNIGP!$A:$AC,3,FALSE),"")</f>
        <v/>
      </c>
      <c r="F376" s="30" t="str">
        <f t="shared" si="16"/>
        <v/>
      </c>
      <c r="G376" s="30" t="str">
        <f>IF($C376&gt;0,VLOOKUP($C376,CNIGP!$A:$AC,9,FALSE),"")</f>
        <v/>
      </c>
      <c r="H376" s="30" t="str">
        <f>IF($C376&gt;0,VLOOKUP($C376,CNIGP!$A:$AC,25,FALSE),"")</f>
        <v/>
      </c>
      <c r="I376" s="35"/>
      <c r="J376" s="24"/>
      <c r="K376" s="24"/>
      <c r="L376" s="24"/>
      <c r="M376" s="24"/>
      <c r="N376" s="28"/>
      <c r="O376" s="28"/>
      <c r="P376" s="28"/>
      <c r="Q376" s="28"/>
      <c r="R376" s="28"/>
      <c r="S376" s="28"/>
      <c r="T376" s="28"/>
      <c r="U376" s="24"/>
      <c r="V376" s="24"/>
      <c r="W376" s="30" t="str">
        <f t="shared" si="17"/>
        <v/>
      </c>
      <c r="X376" s="24"/>
      <c r="Y376" s="24"/>
      <c r="Z376" s="36" t="str">
        <f t="shared" si="18"/>
        <v/>
      </c>
      <c r="AA376" s="30" t="str">
        <f ca="1">IF(X376=Apoio!$F$2,Apoio!$F$2,IF(X376=Apoio!$F$3,Apoio!$F$3,IF(X376=Apoio!$F$4,Apoio!$F$4,IF(Z376="","",IF(X376="","",IF(Z376-TODAY()&gt;0,Z376-TODAY(),"Venceu"))))))</f>
        <v/>
      </c>
      <c r="AB376" s="59"/>
    </row>
    <row r="377" spans="1:28" ht="36" hidden="1" customHeight="1">
      <c r="A377" s="23">
        <v>378</v>
      </c>
      <c r="B377" s="24"/>
      <c r="C377" s="25"/>
      <c r="D377" s="40" t="str">
        <f>IF($C377&gt;0,VLOOKUP($C377,CNIGP!$A:$AC,2,FALSE),"")</f>
        <v/>
      </c>
      <c r="E377" s="30" t="str">
        <f>IF($C377&gt;0,VLOOKUP($C377,CNIGP!$A:$AC,3,FALSE),"")</f>
        <v/>
      </c>
      <c r="F377" s="30" t="str">
        <f t="shared" si="16"/>
        <v/>
      </c>
      <c r="G377" s="30" t="str">
        <f>IF($C377&gt;0,VLOOKUP($C377,CNIGP!$A:$AC,9,FALSE),"")</f>
        <v/>
      </c>
      <c r="H377" s="30" t="str">
        <f>IF($C377&gt;0,VLOOKUP($C377,CNIGP!$A:$AC,25,FALSE),"")</f>
        <v/>
      </c>
      <c r="I377" s="35"/>
      <c r="J377" s="24"/>
      <c r="K377" s="24"/>
      <c r="L377" s="24"/>
      <c r="M377" s="24"/>
      <c r="N377" s="28"/>
      <c r="O377" s="28"/>
      <c r="P377" s="28"/>
      <c r="Q377" s="28"/>
      <c r="R377" s="28"/>
      <c r="S377" s="28"/>
      <c r="T377" s="28"/>
      <c r="U377" s="24"/>
      <c r="V377" s="24"/>
      <c r="W377" s="30" t="str">
        <f t="shared" si="17"/>
        <v/>
      </c>
      <c r="X377" s="24"/>
      <c r="Y377" s="24"/>
      <c r="Z377" s="36" t="str">
        <f t="shared" si="18"/>
        <v/>
      </c>
      <c r="AA377" s="30" t="str">
        <f ca="1">IF(X377=Apoio!$F$2,Apoio!$F$2,IF(X377=Apoio!$F$3,Apoio!$F$3,IF(X377=Apoio!$F$4,Apoio!$F$4,IF(Z377="","",IF(X377="","",IF(Z377-TODAY()&gt;0,Z377-TODAY(),"Venceu"))))))</f>
        <v/>
      </c>
      <c r="AB377" s="59"/>
    </row>
    <row r="378" spans="1:28" ht="36" hidden="1" customHeight="1">
      <c r="A378" s="23">
        <v>379</v>
      </c>
      <c r="B378" s="24"/>
      <c r="C378" s="25"/>
      <c r="D378" s="40" t="str">
        <f>IF($C378&gt;0,VLOOKUP($C378,CNIGP!$A:$AC,2,FALSE),"")</f>
        <v/>
      </c>
      <c r="E378" s="30" t="str">
        <f>IF($C378&gt;0,VLOOKUP($C378,CNIGP!$A:$AC,3,FALSE),"")</f>
        <v/>
      </c>
      <c r="F378" s="30" t="str">
        <f t="shared" si="16"/>
        <v/>
      </c>
      <c r="G378" s="30" t="str">
        <f>IF($C378&gt;0,VLOOKUP($C378,CNIGP!$A:$AC,9,FALSE),"")</f>
        <v/>
      </c>
      <c r="H378" s="30" t="str">
        <f>IF($C378&gt;0,VLOOKUP($C378,CNIGP!$A:$AC,25,FALSE),"")</f>
        <v/>
      </c>
      <c r="I378" s="35"/>
      <c r="J378" s="24"/>
      <c r="K378" s="24"/>
      <c r="L378" s="24"/>
      <c r="M378" s="24"/>
      <c r="N378" s="28"/>
      <c r="O378" s="28"/>
      <c r="P378" s="28"/>
      <c r="Q378" s="28"/>
      <c r="R378" s="28"/>
      <c r="S378" s="28"/>
      <c r="T378" s="28"/>
      <c r="U378" s="24"/>
      <c r="V378" s="24"/>
      <c r="W378" s="30" t="str">
        <f t="shared" si="17"/>
        <v/>
      </c>
      <c r="X378" s="24"/>
      <c r="Y378" s="24"/>
      <c r="Z378" s="36" t="str">
        <f t="shared" si="18"/>
        <v/>
      </c>
      <c r="AA378" s="30" t="str">
        <f ca="1">IF(X378=Apoio!$F$2,Apoio!$F$2,IF(X378=Apoio!$F$3,Apoio!$F$3,IF(X378=Apoio!$F$4,Apoio!$F$4,IF(Z378="","",IF(X378="","",IF(Z378-TODAY()&gt;0,Z378-TODAY(),"Venceu"))))))</f>
        <v/>
      </c>
      <c r="AB378" s="59"/>
    </row>
    <row r="379" spans="1:28" ht="36" hidden="1" customHeight="1">
      <c r="A379" s="23">
        <v>380</v>
      </c>
      <c r="B379" s="24"/>
      <c r="C379" s="25"/>
      <c r="D379" s="40" t="str">
        <f>IF($C379&gt;0,VLOOKUP($C379,CNIGP!$A:$AC,2,FALSE),"")</f>
        <v/>
      </c>
      <c r="E379" s="30" t="str">
        <f>IF($C379&gt;0,VLOOKUP($C379,CNIGP!$A:$AC,3,FALSE),"")</f>
        <v/>
      </c>
      <c r="F379" s="30" t="str">
        <f t="shared" si="16"/>
        <v/>
      </c>
      <c r="G379" s="30" t="str">
        <f>IF($C379&gt;0,VLOOKUP($C379,CNIGP!$A:$AC,9,FALSE),"")</f>
        <v/>
      </c>
      <c r="H379" s="30" t="str">
        <f>IF($C379&gt;0,VLOOKUP($C379,CNIGP!$A:$AC,25,FALSE),"")</f>
        <v/>
      </c>
      <c r="I379" s="35"/>
      <c r="J379" s="24"/>
      <c r="K379" s="24"/>
      <c r="L379" s="24"/>
      <c r="M379" s="24"/>
      <c r="N379" s="28"/>
      <c r="O379" s="28"/>
      <c r="P379" s="28"/>
      <c r="Q379" s="28"/>
      <c r="R379" s="28"/>
      <c r="S379" s="28"/>
      <c r="T379" s="28"/>
      <c r="U379" s="24"/>
      <c r="V379" s="24"/>
      <c r="W379" s="30" t="str">
        <f t="shared" si="17"/>
        <v/>
      </c>
      <c r="X379" s="24"/>
      <c r="Y379" s="24"/>
      <c r="Z379" s="36" t="str">
        <f t="shared" si="18"/>
        <v/>
      </c>
      <c r="AA379" s="30" t="str">
        <f ca="1">IF(X379=Apoio!$F$2,Apoio!$F$2,IF(X379=Apoio!$F$3,Apoio!$F$3,IF(X379=Apoio!$F$4,Apoio!$F$4,IF(Z379="","",IF(X379="","",IF(Z379-TODAY()&gt;0,Z379-TODAY(),"Venceu"))))))</f>
        <v/>
      </c>
      <c r="AB379" s="59"/>
    </row>
    <row r="380" spans="1:28" ht="36" hidden="1" customHeight="1">
      <c r="A380" s="23">
        <v>381</v>
      </c>
      <c r="B380" s="24"/>
      <c r="C380" s="25"/>
      <c r="D380" s="40" t="str">
        <f>IF($C380&gt;0,VLOOKUP($C380,CNIGP!$A:$AC,2,FALSE),"")</f>
        <v/>
      </c>
      <c r="E380" s="30" t="str">
        <f>IF($C380&gt;0,VLOOKUP($C380,CNIGP!$A:$AC,3,FALSE),"")</f>
        <v/>
      </c>
      <c r="F380" s="30" t="str">
        <f t="shared" si="16"/>
        <v/>
      </c>
      <c r="G380" s="30" t="str">
        <f>IF($C380&gt;0,VLOOKUP($C380,CNIGP!$A:$AC,9,FALSE),"")</f>
        <v/>
      </c>
      <c r="H380" s="30" t="str">
        <f>IF($C380&gt;0,VLOOKUP($C380,CNIGP!$A:$AC,25,FALSE),"")</f>
        <v/>
      </c>
      <c r="I380" s="35"/>
      <c r="J380" s="24"/>
      <c r="K380" s="24"/>
      <c r="L380" s="24"/>
      <c r="M380" s="24"/>
      <c r="N380" s="28"/>
      <c r="O380" s="28"/>
      <c r="P380" s="28"/>
      <c r="Q380" s="28"/>
      <c r="R380" s="28"/>
      <c r="S380" s="28"/>
      <c r="T380" s="28"/>
      <c r="U380" s="24"/>
      <c r="V380" s="24"/>
      <c r="W380" s="30" t="str">
        <f t="shared" si="17"/>
        <v/>
      </c>
      <c r="X380" s="24"/>
      <c r="Y380" s="24"/>
      <c r="Z380" s="36" t="str">
        <f t="shared" si="18"/>
        <v/>
      </c>
      <c r="AA380" s="30" t="str">
        <f ca="1">IF(X380=Apoio!$F$2,Apoio!$F$2,IF(X380=Apoio!$F$3,Apoio!$F$3,IF(X380=Apoio!$F$4,Apoio!$F$4,IF(Z380="","",IF(X380="","",IF(Z380-TODAY()&gt;0,Z380-TODAY(),"Venceu"))))))</f>
        <v/>
      </c>
      <c r="AB380" s="59"/>
    </row>
    <row r="381" spans="1:28" ht="36" hidden="1" customHeight="1">
      <c r="A381" s="23">
        <v>382</v>
      </c>
      <c r="B381" s="24"/>
      <c r="C381" s="25"/>
      <c r="D381" s="40" t="str">
        <f>IF($C381&gt;0,VLOOKUP($C381,CNIGP!$A:$AC,2,FALSE),"")</f>
        <v/>
      </c>
      <c r="E381" s="30" t="str">
        <f>IF($C381&gt;0,VLOOKUP($C381,CNIGP!$A:$AC,3,FALSE),"")</f>
        <v/>
      </c>
      <c r="F381" s="30" t="str">
        <f t="shared" si="16"/>
        <v/>
      </c>
      <c r="G381" s="30" t="str">
        <f>IF($C381&gt;0,VLOOKUP($C381,CNIGP!$A:$AC,9,FALSE),"")</f>
        <v/>
      </c>
      <c r="H381" s="30" t="str">
        <f>IF($C381&gt;0,VLOOKUP($C381,CNIGP!$A:$AC,25,FALSE),"")</f>
        <v/>
      </c>
      <c r="I381" s="35"/>
      <c r="J381" s="24"/>
      <c r="K381" s="24"/>
      <c r="L381" s="24"/>
      <c r="M381" s="24"/>
      <c r="N381" s="28"/>
      <c r="O381" s="28"/>
      <c r="P381" s="28"/>
      <c r="Q381" s="28"/>
      <c r="R381" s="28"/>
      <c r="S381" s="28"/>
      <c r="T381" s="28"/>
      <c r="U381" s="24"/>
      <c r="V381" s="24"/>
      <c r="W381" s="30" t="str">
        <f t="shared" si="17"/>
        <v/>
      </c>
      <c r="X381" s="24"/>
      <c r="Y381" s="24"/>
      <c r="Z381" s="36" t="str">
        <f t="shared" si="18"/>
        <v/>
      </c>
      <c r="AA381" s="30" t="str">
        <f ca="1">IF(X381=Apoio!$F$2,Apoio!$F$2,IF(X381=Apoio!$F$3,Apoio!$F$3,IF(X381=Apoio!$F$4,Apoio!$F$4,IF(Z381="","",IF(X381="","",IF(Z381-TODAY()&gt;0,Z381-TODAY(),"Venceu"))))))</f>
        <v/>
      </c>
      <c r="AB381" s="59"/>
    </row>
    <row r="382" spans="1:28" ht="36" hidden="1" customHeight="1">
      <c r="A382" s="23">
        <v>383</v>
      </c>
      <c r="B382" s="24"/>
      <c r="C382" s="25"/>
      <c r="D382" s="40" t="str">
        <f>IF($C382&gt;0,VLOOKUP($C382,CNIGP!$A:$AC,2,FALSE),"")</f>
        <v/>
      </c>
      <c r="E382" s="30" t="str">
        <f>IF($C382&gt;0,VLOOKUP($C382,CNIGP!$A:$AC,3,FALSE),"")</f>
        <v/>
      </c>
      <c r="F382" s="30" t="str">
        <f t="shared" si="16"/>
        <v/>
      </c>
      <c r="G382" s="30" t="str">
        <f>IF($C382&gt;0,VLOOKUP($C382,CNIGP!$A:$AC,9,FALSE),"")</f>
        <v/>
      </c>
      <c r="H382" s="30" t="str">
        <f>IF($C382&gt;0,VLOOKUP($C382,CNIGP!$A:$AC,25,FALSE),"")</f>
        <v/>
      </c>
      <c r="I382" s="35"/>
      <c r="J382" s="24"/>
      <c r="K382" s="24"/>
      <c r="L382" s="24"/>
      <c r="M382" s="24"/>
      <c r="N382" s="28"/>
      <c r="O382" s="28"/>
      <c r="P382" s="28"/>
      <c r="Q382" s="28"/>
      <c r="R382" s="28"/>
      <c r="S382" s="28"/>
      <c r="T382" s="28"/>
      <c r="U382" s="24"/>
      <c r="V382" s="24"/>
      <c r="W382" s="30" t="str">
        <f t="shared" si="17"/>
        <v/>
      </c>
      <c r="X382" s="24"/>
      <c r="Y382" s="24"/>
      <c r="Z382" s="36" t="str">
        <f t="shared" si="18"/>
        <v/>
      </c>
      <c r="AA382" s="30" t="str">
        <f ca="1">IF(X382=Apoio!$F$2,Apoio!$F$2,IF(X382=Apoio!$F$3,Apoio!$F$3,IF(X382=Apoio!$F$4,Apoio!$F$4,IF(Z382="","",IF(X382="","",IF(Z382-TODAY()&gt;0,Z382-TODAY(),"Venceu"))))))</f>
        <v/>
      </c>
      <c r="AB382" s="59"/>
    </row>
    <row r="383" spans="1:28" ht="36" hidden="1" customHeight="1">
      <c r="A383" s="23">
        <v>384</v>
      </c>
      <c r="B383" s="24"/>
      <c r="C383" s="25"/>
      <c r="D383" s="40" t="str">
        <f>IF($C383&gt;0,VLOOKUP($C383,CNIGP!$A:$AC,2,FALSE),"")</f>
        <v/>
      </c>
      <c r="E383" s="30" t="str">
        <f>IF($C383&gt;0,VLOOKUP($C383,CNIGP!$A:$AC,3,FALSE),"")</f>
        <v/>
      </c>
      <c r="F383" s="30" t="str">
        <f t="shared" si="16"/>
        <v/>
      </c>
      <c r="G383" s="30" t="str">
        <f>IF($C383&gt;0,VLOOKUP($C383,CNIGP!$A:$AC,9,FALSE),"")</f>
        <v/>
      </c>
      <c r="H383" s="30" t="str">
        <f>IF($C383&gt;0,VLOOKUP($C383,CNIGP!$A:$AC,25,FALSE),"")</f>
        <v/>
      </c>
      <c r="I383" s="35"/>
      <c r="J383" s="24"/>
      <c r="K383" s="24"/>
      <c r="L383" s="24"/>
      <c r="M383" s="24"/>
      <c r="N383" s="28"/>
      <c r="O383" s="28"/>
      <c r="P383" s="28"/>
      <c r="Q383" s="28"/>
      <c r="R383" s="28"/>
      <c r="S383" s="28"/>
      <c r="T383" s="28"/>
      <c r="U383" s="24"/>
      <c r="V383" s="24"/>
      <c r="W383" s="30" t="str">
        <f t="shared" si="17"/>
        <v/>
      </c>
      <c r="X383" s="24"/>
      <c r="Y383" s="24"/>
      <c r="Z383" s="36" t="str">
        <f t="shared" si="18"/>
        <v/>
      </c>
      <c r="AA383" s="30" t="str">
        <f ca="1">IF(X383=Apoio!$F$2,Apoio!$F$2,IF(X383=Apoio!$F$3,Apoio!$F$3,IF(X383=Apoio!$F$4,Apoio!$F$4,IF(Z383="","",IF(X383="","",IF(Z383-TODAY()&gt;0,Z383-TODAY(),"Venceu"))))))</f>
        <v/>
      </c>
      <c r="AB383" s="59"/>
    </row>
    <row r="384" spans="1:28" ht="36" hidden="1" customHeight="1">
      <c r="A384" s="23">
        <v>385</v>
      </c>
      <c r="B384" s="24"/>
      <c r="C384" s="25"/>
      <c r="D384" s="40" t="str">
        <f>IF($C384&gt;0,VLOOKUP($C384,CNIGP!$A:$AC,2,FALSE),"")</f>
        <v/>
      </c>
      <c r="E384" s="30" t="str">
        <f>IF($C384&gt;0,VLOOKUP($C384,CNIGP!$A:$AC,3,FALSE),"")</f>
        <v/>
      </c>
      <c r="F384" s="30" t="str">
        <f t="shared" si="16"/>
        <v/>
      </c>
      <c r="G384" s="30" t="str">
        <f>IF($C384&gt;0,VLOOKUP($C384,CNIGP!$A:$AC,9,FALSE),"")</f>
        <v/>
      </c>
      <c r="H384" s="30" t="str">
        <f>IF($C384&gt;0,VLOOKUP($C384,CNIGP!$A:$AC,25,FALSE),"")</f>
        <v/>
      </c>
      <c r="I384" s="35"/>
      <c r="J384" s="24"/>
      <c r="K384" s="24"/>
      <c r="L384" s="24"/>
      <c r="M384" s="24"/>
      <c r="N384" s="28"/>
      <c r="O384" s="28"/>
      <c r="P384" s="28"/>
      <c r="Q384" s="28"/>
      <c r="R384" s="28"/>
      <c r="S384" s="28"/>
      <c r="T384" s="28"/>
      <c r="U384" s="24"/>
      <c r="V384" s="24"/>
      <c r="W384" s="30" t="str">
        <f t="shared" si="17"/>
        <v/>
      </c>
      <c r="X384" s="24"/>
      <c r="Y384" s="24"/>
      <c r="Z384" s="36" t="str">
        <f t="shared" si="18"/>
        <v/>
      </c>
      <c r="AA384" s="30" t="str">
        <f ca="1">IF(X384=Apoio!$F$2,Apoio!$F$2,IF(X384=Apoio!$F$3,Apoio!$F$3,IF(X384=Apoio!$F$4,Apoio!$F$4,IF(Z384="","",IF(X384="","",IF(Z384-TODAY()&gt;0,Z384-TODAY(),"Venceu"))))))</f>
        <v/>
      </c>
      <c r="AB384" s="59"/>
    </row>
    <row r="385" spans="1:28" ht="36" hidden="1" customHeight="1">
      <c r="A385" s="23">
        <v>386</v>
      </c>
      <c r="B385" s="24"/>
      <c r="C385" s="25"/>
      <c r="D385" s="40" t="str">
        <f>IF($C385&gt;0,VLOOKUP($C385,CNIGP!$A:$AC,2,FALSE),"")</f>
        <v/>
      </c>
      <c r="E385" s="30" t="str">
        <f>IF($C385&gt;0,VLOOKUP($C385,CNIGP!$A:$AC,3,FALSE),"")</f>
        <v/>
      </c>
      <c r="F385" s="30" t="str">
        <f t="shared" si="16"/>
        <v/>
      </c>
      <c r="G385" s="30" t="str">
        <f>IF($C385&gt;0,VLOOKUP($C385,CNIGP!$A:$AC,9,FALSE),"")</f>
        <v/>
      </c>
      <c r="H385" s="30" t="str">
        <f>IF($C385&gt;0,VLOOKUP($C385,CNIGP!$A:$AC,25,FALSE),"")</f>
        <v/>
      </c>
      <c r="I385" s="35"/>
      <c r="J385" s="24"/>
      <c r="K385" s="24"/>
      <c r="L385" s="24"/>
      <c r="M385" s="24"/>
      <c r="N385" s="28"/>
      <c r="O385" s="28"/>
      <c r="P385" s="28"/>
      <c r="Q385" s="28"/>
      <c r="R385" s="28"/>
      <c r="S385" s="28"/>
      <c r="T385" s="28"/>
      <c r="U385" s="24"/>
      <c r="V385" s="24"/>
      <c r="W385" s="30" t="str">
        <f t="shared" si="17"/>
        <v/>
      </c>
      <c r="X385" s="24"/>
      <c r="Y385" s="24"/>
      <c r="Z385" s="36" t="str">
        <f t="shared" si="18"/>
        <v/>
      </c>
      <c r="AA385" s="30" t="str">
        <f ca="1">IF(X385=Apoio!$F$2,Apoio!$F$2,IF(X385=Apoio!$F$3,Apoio!$F$3,IF(X385=Apoio!$F$4,Apoio!$F$4,IF(Z385="","",IF(X385="","",IF(Z385-TODAY()&gt;0,Z385-TODAY(),"Venceu"))))))</f>
        <v/>
      </c>
      <c r="AB385" s="59"/>
    </row>
    <row r="386" spans="1:28" ht="36" hidden="1" customHeight="1">
      <c r="A386" s="23">
        <v>387</v>
      </c>
      <c r="B386" s="24"/>
      <c r="C386" s="25"/>
      <c r="D386" s="40" t="str">
        <f>IF($C386&gt;0,VLOOKUP($C386,CNIGP!$A:$AC,2,FALSE),"")</f>
        <v/>
      </c>
      <c r="E386" s="30" t="str">
        <f>IF($C386&gt;0,VLOOKUP($C386,CNIGP!$A:$AC,3,FALSE),"")</f>
        <v/>
      </c>
      <c r="F386" s="30" t="str">
        <f t="shared" si="16"/>
        <v/>
      </c>
      <c r="G386" s="30" t="str">
        <f>IF($C386&gt;0,VLOOKUP($C386,CNIGP!$A:$AC,9,FALSE),"")</f>
        <v/>
      </c>
      <c r="H386" s="30" t="str">
        <f>IF($C386&gt;0,VLOOKUP($C386,CNIGP!$A:$AC,25,FALSE),"")</f>
        <v/>
      </c>
      <c r="I386" s="35"/>
      <c r="J386" s="24"/>
      <c r="K386" s="24"/>
      <c r="L386" s="24"/>
      <c r="M386" s="24"/>
      <c r="N386" s="28"/>
      <c r="O386" s="28"/>
      <c r="P386" s="28"/>
      <c r="Q386" s="28"/>
      <c r="R386" s="28"/>
      <c r="S386" s="28"/>
      <c r="T386" s="28"/>
      <c r="U386" s="24"/>
      <c r="V386" s="24"/>
      <c r="W386" s="30" t="str">
        <f t="shared" si="17"/>
        <v/>
      </c>
      <c r="X386" s="24"/>
      <c r="Y386" s="24"/>
      <c r="Z386" s="36" t="str">
        <f t="shared" si="18"/>
        <v/>
      </c>
      <c r="AA386" s="30" t="str">
        <f ca="1">IF(X386=Apoio!$F$2,Apoio!$F$2,IF(X386=Apoio!$F$3,Apoio!$F$3,IF(X386=Apoio!$F$4,Apoio!$F$4,IF(Z386="","",IF(X386="","",IF(Z386-TODAY()&gt;0,Z386-TODAY(),"Venceu"))))))</f>
        <v/>
      </c>
      <c r="AB386" s="59"/>
    </row>
    <row r="387" spans="1:28" ht="36" hidden="1" customHeight="1">
      <c r="A387" s="23">
        <v>388</v>
      </c>
      <c r="B387" s="24"/>
      <c r="C387" s="25"/>
      <c r="D387" s="40" t="str">
        <f>IF($C387&gt;0,VLOOKUP($C387,CNIGP!$A:$AC,2,FALSE),"")</f>
        <v/>
      </c>
      <c r="E387" s="30" t="str">
        <f>IF($C387&gt;0,VLOOKUP($C387,CNIGP!$A:$AC,3,FALSE),"")</f>
        <v/>
      </c>
      <c r="F387" s="30" t="str">
        <f t="shared" si="16"/>
        <v/>
      </c>
      <c r="G387" s="30" t="str">
        <f>IF($C387&gt;0,VLOOKUP($C387,CNIGP!$A:$AC,9,FALSE),"")</f>
        <v/>
      </c>
      <c r="H387" s="30" t="str">
        <f>IF($C387&gt;0,VLOOKUP($C387,CNIGP!$A:$AC,25,FALSE),"")</f>
        <v/>
      </c>
      <c r="I387" s="35"/>
      <c r="J387" s="24"/>
      <c r="K387" s="24"/>
      <c r="L387" s="24"/>
      <c r="M387" s="24"/>
      <c r="N387" s="28"/>
      <c r="O387" s="28"/>
      <c r="P387" s="28"/>
      <c r="Q387" s="28"/>
      <c r="R387" s="28"/>
      <c r="S387" s="28"/>
      <c r="T387" s="28"/>
      <c r="U387" s="24"/>
      <c r="V387" s="24"/>
      <c r="W387" s="30" t="str">
        <f t="shared" si="17"/>
        <v/>
      </c>
      <c r="X387" s="24"/>
      <c r="Y387" s="24"/>
      <c r="Z387" s="36" t="str">
        <f t="shared" si="18"/>
        <v/>
      </c>
      <c r="AA387" s="30" t="str">
        <f ca="1">IF(X387=Apoio!$F$2,Apoio!$F$2,IF(X387=Apoio!$F$3,Apoio!$F$3,IF(X387=Apoio!$F$4,Apoio!$F$4,IF(Z387="","",IF(X387="","",IF(Z387-TODAY()&gt;0,Z387-TODAY(),"Venceu"))))))</f>
        <v/>
      </c>
      <c r="AB387" s="59"/>
    </row>
    <row r="388" spans="1:28" ht="36" hidden="1" customHeight="1">
      <c r="A388" s="23">
        <v>389</v>
      </c>
      <c r="B388" s="24"/>
      <c r="C388" s="25"/>
      <c r="D388" s="40" t="str">
        <f>IF($C388&gt;0,VLOOKUP($C388,CNIGP!$A:$AC,2,FALSE),"")</f>
        <v/>
      </c>
      <c r="E388" s="30" t="str">
        <f>IF($C388&gt;0,VLOOKUP($C388,CNIGP!$A:$AC,3,FALSE),"")</f>
        <v/>
      </c>
      <c r="F388" s="30" t="str">
        <f t="shared" si="16"/>
        <v/>
      </c>
      <c r="G388" s="30" t="str">
        <f>IF($C388&gt;0,VLOOKUP($C388,CNIGP!$A:$AC,9,FALSE),"")</f>
        <v/>
      </c>
      <c r="H388" s="30" t="str">
        <f>IF($C388&gt;0,VLOOKUP($C388,CNIGP!$A:$AC,25,FALSE),"")</f>
        <v/>
      </c>
      <c r="I388" s="35"/>
      <c r="J388" s="24"/>
      <c r="K388" s="24"/>
      <c r="L388" s="24"/>
      <c r="M388" s="24"/>
      <c r="N388" s="28"/>
      <c r="O388" s="28"/>
      <c r="P388" s="28"/>
      <c r="Q388" s="28"/>
      <c r="R388" s="28"/>
      <c r="S388" s="28"/>
      <c r="T388" s="28"/>
      <c r="U388" s="24"/>
      <c r="V388" s="24"/>
      <c r="W388" s="30" t="str">
        <f t="shared" si="17"/>
        <v/>
      </c>
      <c r="X388" s="24"/>
      <c r="Y388" s="24"/>
      <c r="Z388" s="36" t="str">
        <f t="shared" si="18"/>
        <v/>
      </c>
      <c r="AA388" s="30" t="str">
        <f ca="1">IF(X388=Apoio!$F$2,Apoio!$F$2,IF(X388=Apoio!$F$3,Apoio!$F$3,IF(X388=Apoio!$F$4,Apoio!$F$4,IF(Z388="","",IF(X388="","",IF(Z388-TODAY()&gt;0,Z388-TODAY(),"Venceu"))))))</f>
        <v/>
      </c>
      <c r="AB388" s="59"/>
    </row>
    <row r="389" spans="1:28" ht="36" hidden="1" customHeight="1">
      <c r="A389" s="23">
        <v>390</v>
      </c>
      <c r="B389" s="24"/>
      <c r="C389" s="25"/>
      <c r="D389" s="40" t="str">
        <f>IF($C389&gt;0,VLOOKUP($C389,CNIGP!$A:$AC,2,FALSE),"")</f>
        <v/>
      </c>
      <c r="E389" s="30" t="str">
        <f>IF($C389&gt;0,VLOOKUP($C389,CNIGP!$A:$AC,3,FALSE),"")</f>
        <v/>
      </c>
      <c r="F389" s="30" t="str">
        <f t="shared" si="16"/>
        <v/>
      </c>
      <c r="G389" s="30" t="str">
        <f>IF($C389&gt;0,VLOOKUP($C389,CNIGP!$A:$AC,9,FALSE),"")</f>
        <v/>
      </c>
      <c r="H389" s="30" t="str">
        <f>IF($C389&gt;0,VLOOKUP($C389,CNIGP!$A:$AC,25,FALSE),"")</f>
        <v/>
      </c>
      <c r="I389" s="35"/>
      <c r="J389" s="24"/>
      <c r="K389" s="24"/>
      <c r="L389" s="24"/>
      <c r="M389" s="24"/>
      <c r="N389" s="28"/>
      <c r="O389" s="28"/>
      <c r="P389" s="28"/>
      <c r="Q389" s="28"/>
      <c r="R389" s="28"/>
      <c r="S389" s="28"/>
      <c r="T389" s="28"/>
      <c r="U389" s="24"/>
      <c r="V389" s="24"/>
      <c r="W389" s="30" t="str">
        <f t="shared" si="17"/>
        <v/>
      </c>
      <c r="X389" s="24"/>
      <c r="Y389" s="24"/>
      <c r="Z389" s="36" t="str">
        <f t="shared" si="18"/>
        <v/>
      </c>
      <c r="AA389" s="30" t="str">
        <f ca="1">IF(X389=Apoio!$F$2,Apoio!$F$2,IF(X389=Apoio!$F$3,Apoio!$F$3,IF(X389=Apoio!$F$4,Apoio!$F$4,IF(Z389="","",IF(X389="","",IF(Z389-TODAY()&gt;0,Z389-TODAY(),"Venceu"))))))</f>
        <v/>
      </c>
      <c r="AB389" s="59"/>
    </row>
    <row r="390" spans="1:28" ht="36" hidden="1" customHeight="1">
      <c r="A390" s="23">
        <v>391</v>
      </c>
      <c r="B390" s="24"/>
      <c r="C390" s="25"/>
      <c r="D390" s="40" t="str">
        <f>IF($C390&gt;0,VLOOKUP($C390,CNIGP!$A:$AC,2,FALSE),"")</f>
        <v/>
      </c>
      <c r="E390" s="30" t="str">
        <f>IF($C390&gt;0,VLOOKUP($C390,CNIGP!$A:$AC,3,FALSE),"")</f>
        <v/>
      </c>
      <c r="F390" s="30" t="str">
        <f t="shared" si="16"/>
        <v/>
      </c>
      <c r="G390" s="30" t="str">
        <f>IF($C390&gt;0,VLOOKUP($C390,CNIGP!$A:$AC,9,FALSE),"")</f>
        <v/>
      </c>
      <c r="H390" s="30" t="str">
        <f>IF($C390&gt;0,VLOOKUP($C390,CNIGP!$A:$AC,25,FALSE),"")</f>
        <v/>
      </c>
      <c r="I390" s="35"/>
      <c r="J390" s="24"/>
      <c r="K390" s="24"/>
      <c r="L390" s="24"/>
      <c r="M390" s="24"/>
      <c r="N390" s="28"/>
      <c r="O390" s="28"/>
      <c r="P390" s="28"/>
      <c r="Q390" s="28"/>
      <c r="R390" s="28"/>
      <c r="S390" s="28"/>
      <c r="T390" s="28"/>
      <c r="U390" s="24"/>
      <c r="V390" s="24"/>
      <c r="W390" s="30" t="str">
        <f t="shared" si="17"/>
        <v/>
      </c>
      <c r="X390" s="24"/>
      <c r="Y390" s="24"/>
      <c r="Z390" s="36" t="str">
        <f t="shared" si="18"/>
        <v/>
      </c>
      <c r="AA390" s="30" t="str">
        <f ca="1">IF(X390=Apoio!$F$2,Apoio!$F$2,IF(X390=Apoio!$F$3,Apoio!$F$3,IF(X390=Apoio!$F$4,Apoio!$F$4,IF(Z390="","",IF(X390="","",IF(Z390-TODAY()&gt;0,Z390-TODAY(),"Venceu"))))))</f>
        <v/>
      </c>
      <c r="AB390" s="59"/>
    </row>
    <row r="391" spans="1:28" ht="36" hidden="1" customHeight="1">
      <c r="A391" s="23">
        <v>392</v>
      </c>
      <c r="B391" s="24"/>
      <c r="C391" s="25"/>
      <c r="D391" s="40" t="str">
        <f>IF($C391&gt;0,VLOOKUP($C391,CNIGP!$A:$AC,2,FALSE),"")</f>
        <v/>
      </c>
      <c r="E391" s="30" t="str">
        <f>IF($C391&gt;0,VLOOKUP($C391,CNIGP!$A:$AC,3,FALSE),"")</f>
        <v/>
      </c>
      <c r="F391" s="30" t="str">
        <f t="shared" si="16"/>
        <v/>
      </c>
      <c r="G391" s="30" t="str">
        <f>IF($C391&gt;0,VLOOKUP($C391,CNIGP!$A:$AC,9,FALSE),"")</f>
        <v/>
      </c>
      <c r="H391" s="30" t="str">
        <f>IF($C391&gt;0,VLOOKUP($C391,CNIGP!$A:$AC,25,FALSE),"")</f>
        <v/>
      </c>
      <c r="I391" s="35"/>
      <c r="J391" s="24"/>
      <c r="K391" s="24"/>
      <c r="L391" s="24"/>
      <c r="M391" s="24"/>
      <c r="N391" s="28"/>
      <c r="O391" s="28"/>
      <c r="P391" s="28"/>
      <c r="Q391" s="28"/>
      <c r="R391" s="28"/>
      <c r="S391" s="28"/>
      <c r="T391" s="28"/>
      <c r="U391" s="24"/>
      <c r="V391" s="24"/>
      <c r="W391" s="30" t="str">
        <f t="shared" si="17"/>
        <v/>
      </c>
      <c r="X391" s="24"/>
      <c r="Y391" s="24"/>
      <c r="Z391" s="36" t="str">
        <f t="shared" si="18"/>
        <v/>
      </c>
      <c r="AA391" s="30" t="str">
        <f ca="1">IF(X391=Apoio!$F$2,Apoio!$F$2,IF(X391=Apoio!$F$3,Apoio!$F$3,IF(X391=Apoio!$F$4,Apoio!$F$4,IF(Z391="","",IF(X391="","",IF(Z391-TODAY()&gt;0,Z391-TODAY(),"Venceu"))))))</f>
        <v/>
      </c>
      <c r="AB391" s="59"/>
    </row>
    <row r="392" spans="1:28" ht="36" hidden="1" customHeight="1">
      <c r="A392" s="23">
        <v>393</v>
      </c>
      <c r="B392" s="24"/>
      <c r="C392" s="25"/>
      <c r="D392" s="40" t="str">
        <f>IF($C392&gt;0,VLOOKUP($C392,CNIGP!$A:$AC,2,FALSE),"")</f>
        <v/>
      </c>
      <c r="E392" s="30" t="str">
        <f>IF($C392&gt;0,VLOOKUP($C392,CNIGP!$A:$AC,3,FALSE),"")</f>
        <v/>
      </c>
      <c r="F392" s="30" t="str">
        <f t="shared" si="16"/>
        <v/>
      </c>
      <c r="G392" s="30" t="str">
        <f>IF($C392&gt;0,VLOOKUP($C392,CNIGP!$A:$AC,9,FALSE),"")</f>
        <v/>
      </c>
      <c r="H392" s="30" t="str">
        <f>IF($C392&gt;0,VLOOKUP($C392,CNIGP!$A:$AC,25,FALSE),"")</f>
        <v/>
      </c>
      <c r="I392" s="35"/>
      <c r="J392" s="24"/>
      <c r="K392" s="24"/>
      <c r="L392" s="24"/>
      <c r="M392" s="24"/>
      <c r="N392" s="28"/>
      <c r="O392" s="28"/>
      <c r="P392" s="28"/>
      <c r="Q392" s="28"/>
      <c r="R392" s="28"/>
      <c r="S392" s="28"/>
      <c r="T392" s="28"/>
      <c r="U392" s="24"/>
      <c r="V392" s="24"/>
      <c r="W392" s="30" t="str">
        <f t="shared" si="17"/>
        <v/>
      </c>
      <c r="X392" s="24"/>
      <c r="Y392" s="24"/>
      <c r="Z392" s="36" t="str">
        <f t="shared" si="18"/>
        <v/>
      </c>
      <c r="AA392" s="30" t="str">
        <f ca="1">IF(X392=Apoio!$F$2,Apoio!$F$2,IF(X392=Apoio!$F$3,Apoio!$F$3,IF(X392=Apoio!$F$4,Apoio!$F$4,IF(Z392="","",IF(X392="","",IF(Z392-TODAY()&gt;0,Z392-TODAY(),"Venceu"))))))</f>
        <v/>
      </c>
      <c r="AB392" s="59"/>
    </row>
    <row r="393" spans="1:28" ht="36" hidden="1" customHeight="1">
      <c r="A393" s="23">
        <v>394</v>
      </c>
      <c r="B393" s="24"/>
      <c r="C393" s="25"/>
      <c r="D393" s="40" t="str">
        <f>IF($C393&gt;0,VLOOKUP($C393,CNIGP!$A:$AC,2,FALSE),"")</f>
        <v/>
      </c>
      <c r="E393" s="30" t="str">
        <f>IF($C393&gt;0,VLOOKUP($C393,CNIGP!$A:$AC,3,FALSE),"")</f>
        <v/>
      </c>
      <c r="F393" s="30" t="str">
        <f t="shared" si="16"/>
        <v/>
      </c>
      <c r="G393" s="30" t="str">
        <f>IF($C393&gt;0,VLOOKUP($C393,CNIGP!$A:$AC,9,FALSE),"")</f>
        <v/>
      </c>
      <c r="H393" s="30" t="str">
        <f>IF($C393&gt;0,VLOOKUP($C393,CNIGP!$A:$AC,25,FALSE),"")</f>
        <v/>
      </c>
      <c r="I393" s="35"/>
      <c r="J393" s="24"/>
      <c r="K393" s="24"/>
      <c r="L393" s="24"/>
      <c r="M393" s="24"/>
      <c r="N393" s="28"/>
      <c r="O393" s="28"/>
      <c r="P393" s="28"/>
      <c r="Q393" s="28"/>
      <c r="R393" s="28"/>
      <c r="S393" s="28"/>
      <c r="T393" s="28"/>
      <c r="U393" s="24"/>
      <c r="V393" s="24"/>
      <c r="W393" s="30" t="str">
        <f t="shared" si="17"/>
        <v/>
      </c>
      <c r="X393" s="24"/>
      <c r="Y393" s="24"/>
      <c r="Z393" s="36" t="str">
        <f t="shared" si="18"/>
        <v/>
      </c>
      <c r="AA393" s="30" t="str">
        <f ca="1">IF(X393=Apoio!$F$2,Apoio!$F$2,IF(X393=Apoio!$F$3,Apoio!$F$3,IF(X393=Apoio!$F$4,Apoio!$F$4,IF(Z393="","",IF(X393="","",IF(Z393-TODAY()&gt;0,Z393-TODAY(),"Venceu"))))))</f>
        <v/>
      </c>
      <c r="AB393" s="59"/>
    </row>
    <row r="394" spans="1:28" ht="36" hidden="1" customHeight="1">
      <c r="A394" s="23">
        <v>395</v>
      </c>
      <c r="B394" s="24"/>
      <c r="C394" s="25"/>
      <c r="D394" s="40" t="str">
        <f>IF($C394&gt;0,VLOOKUP($C394,CNIGP!$A:$AC,2,FALSE),"")</f>
        <v/>
      </c>
      <c r="E394" s="30" t="str">
        <f>IF($C394&gt;0,VLOOKUP($C394,CNIGP!$A:$AC,3,FALSE),"")</f>
        <v/>
      </c>
      <c r="F394" s="30" t="str">
        <f t="shared" si="16"/>
        <v/>
      </c>
      <c r="G394" s="30" t="str">
        <f>IF($C394&gt;0,VLOOKUP($C394,CNIGP!$A:$AC,9,FALSE),"")</f>
        <v/>
      </c>
      <c r="H394" s="30" t="str">
        <f>IF($C394&gt;0,VLOOKUP($C394,CNIGP!$A:$AC,25,FALSE),"")</f>
        <v/>
      </c>
      <c r="I394" s="35"/>
      <c r="J394" s="24"/>
      <c r="K394" s="24"/>
      <c r="L394" s="24"/>
      <c r="M394" s="24"/>
      <c r="N394" s="28"/>
      <c r="O394" s="28"/>
      <c r="P394" s="28"/>
      <c r="Q394" s="28"/>
      <c r="R394" s="28"/>
      <c r="S394" s="28"/>
      <c r="T394" s="28"/>
      <c r="U394" s="24"/>
      <c r="V394" s="24"/>
      <c r="W394" s="30" t="str">
        <f t="shared" si="17"/>
        <v/>
      </c>
      <c r="X394" s="24"/>
      <c r="Y394" s="24"/>
      <c r="Z394" s="36" t="str">
        <f t="shared" si="18"/>
        <v/>
      </c>
      <c r="AA394" s="30" t="str">
        <f ca="1">IF(X394=Apoio!$F$2,Apoio!$F$2,IF(X394=Apoio!$F$3,Apoio!$F$3,IF(X394=Apoio!$F$4,Apoio!$F$4,IF(Z394="","",IF(X394="","",IF(Z394-TODAY()&gt;0,Z394-TODAY(),"Venceu"))))))</f>
        <v/>
      </c>
      <c r="AB394" s="59"/>
    </row>
    <row r="395" spans="1:28" ht="36" hidden="1" customHeight="1">
      <c r="A395" s="23">
        <v>396</v>
      </c>
      <c r="B395" s="24"/>
      <c r="C395" s="25"/>
      <c r="D395" s="40" t="str">
        <f>IF($C395&gt;0,VLOOKUP($C395,CNIGP!$A:$AC,2,FALSE),"")</f>
        <v/>
      </c>
      <c r="E395" s="30" t="str">
        <f>IF($C395&gt;0,VLOOKUP($C395,CNIGP!$A:$AC,3,FALSE),"")</f>
        <v/>
      </c>
      <c r="F395" s="30" t="str">
        <f t="shared" si="16"/>
        <v/>
      </c>
      <c r="G395" s="30" t="str">
        <f>IF($C395&gt;0,VLOOKUP($C395,CNIGP!$A:$AC,9,FALSE),"")</f>
        <v/>
      </c>
      <c r="H395" s="30" t="str">
        <f>IF($C395&gt;0,VLOOKUP($C395,CNIGP!$A:$AC,25,FALSE),"")</f>
        <v/>
      </c>
      <c r="I395" s="35"/>
      <c r="J395" s="24"/>
      <c r="K395" s="24"/>
      <c r="L395" s="24"/>
      <c r="M395" s="24"/>
      <c r="N395" s="28"/>
      <c r="O395" s="28"/>
      <c r="P395" s="28"/>
      <c r="Q395" s="28"/>
      <c r="R395" s="28"/>
      <c r="S395" s="28"/>
      <c r="T395" s="28"/>
      <c r="U395" s="24"/>
      <c r="V395" s="24"/>
      <c r="W395" s="30" t="str">
        <f t="shared" si="17"/>
        <v/>
      </c>
      <c r="X395" s="24"/>
      <c r="Y395" s="24"/>
      <c r="Z395" s="36" t="str">
        <f t="shared" si="18"/>
        <v/>
      </c>
      <c r="AA395" s="30" t="str">
        <f ca="1">IF(X395=Apoio!$F$2,Apoio!$F$2,IF(X395=Apoio!$F$3,Apoio!$F$3,IF(X395=Apoio!$F$4,Apoio!$F$4,IF(Z395="","",IF(X395="","",IF(Z395-TODAY()&gt;0,Z395-TODAY(),"Venceu"))))))</f>
        <v/>
      </c>
      <c r="AB395" s="59"/>
    </row>
    <row r="396" spans="1:28" ht="36" hidden="1" customHeight="1">
      <c r="A396" s="23">
        <v>397</v>
      </c>
      <c r="B396" s="24"/>
      <c r="C396" s="25"/>
      <c r="D396" s="40" t="str">
        <f>IF($C396&gt;0,VLOOKUP($C396,CNIGP!$A:$AC,2,FALSE),"")</f>
        <v/>
      </c>
      <c r="E396" s="30" t="str">
        <f>IF($C396&gt;0,VLOOKUP($C396,CNIGP!$A:$AC,3,FALSE),"")</f>
        <v/>
      </c>
      <c r="F396" s="30" t="str">
        <f t="shared" ref="F396:F459" si="19">IF(B396&gt;0,IF(C396&gt;0,"Sim","Não"),"")</f>
        <v/>
      </c>
      <c r="G396" s="30" t="str">
        <f>IF($C396&gt;0,VLOOKUP($C396,CNIGP!$A:$AC,9,FALSE),"")</f>
        <v/>
      </c>
      <c r="H396" s="30" t="str">
        <f>IF($C396&gt;0,VLOOKUP($C396,CNIGP!$A:$AC,25,FALSE),"")</f>
        <v/>
      </c>
      <c r="I396" s="35"/>
      <c r="J396" s="24"/>
      <c r="K396" s="24"/>
      <c r="L396" s="24"/>
      <c r="M396" s="24"/>
      <c r="N396" s="28"/>
      <c r="O396" s="28"/>
      <c r="P396" s="28"/>
      <c r="Q396" s="28"/>
      <c r="R396" s="28"/>
      <c r="S396" s="28"/>
      <c r="T396" s="28"/>
      <c r="U396" s="24"/>
      <c r="V396" s="24"/>
      <c r="W396" s="30" t="str">
        <f t="shared" si="17"/>
        <v/>
      </c>
      <c r="X396" s="24"/>
      <c r="Y396" s="24"/>
      <c r="Z396" s="36" t="str">
        <f t="shared" si="18"/>
        <v/>
      </c>
      <c r="AA396" s="30" t="str">
        <f ca="1">IF(X396=Apoio!$F$2,Apoio!$F$2,IF(X396=Apoio!$F$3,Apoio!$F$3,IF(X396=Apoio!$F$4,Apoio!$F$4,IF(Z396="","",IF(X396="","",IF(Z396-TODAY()&gt;0,Z396-TODAY(),"Venceu"))))))</f>
        <v/>
      </c>
      <c r="AB396" s="59"/>
    </row>
    <row r="397" spans="1:28" ht="36" hidden="1" customHeight="1">
      <c r="A397" s="23">
        <v>398</v>
      </c>
      <c r="B397" s="24"/>
      <c r="C397" s="25"/>
      <c r="D397" s="40" t="str">
        <f>IF($C397&gt;0,VLOOKUP($C397,CNIGP!$A:$AC,2,FALSE),"")</f>
        <v/>
      </c>
      <c r="E397" s="30" t="str">
        <f>IF($C397&gt;0,VLOOKUP($C397,CNIGP!$A:$AC,3,FALSE),"")</f>
        <v/>
      </c>
      <c r="F397" s="30" t="str">
        <f t="shared" si="19"/>
        <v/>
      </c>
      <c r="G397" s="30" t="str">
        <f>IF($C397&gt;0,VLOOKUP($C397,CNIGP!$A:$AC,9,FALSE),"")</f>
        <v/>
      </c>
      <c r="H397" s="30" t="str">
        <f>IF($C397&gt;0,VLOOKUP($C397,CNIGP!$A:$AC,25,FALSE),"")</f>
        <v/>
      </c>
      <c r="I397" s="35"/>
      <c r="J397" s="24"/>
      <c r="K397" s="24"/>
      <c r="L397" s="24"/>
      <c r="M397" s="24"/>
      <c r="N397" s="28"/>
      <c r="O397" s="28"/>
      <c r="P397" s="28"/>
      <c r="Q397" s="28"/>
      <c r="R397" s="28"/>
      <c r="S397" s="28"/>
      <c r="T397" s="28"/>
      <c r="U397" s="24"/>
      <c r="V397" s="24"/>
      <c r="W397" s="30" t="str">
        <f t="shared" si="17"/>
        <v/>
      </c>
      <c r="X397" s="24"/>
      <c r="Y397" s="24"/>
      <c r="Z397" s="36" t="str">
        <f t="shared" si="18"/>
        <v/>
      </c>
      <c r="AA397" s="30" t="str">
        <f ca="1">IF(X397=Apoio!$F$2,Apoio!$F$2,IF(X397=Apoio!$F$3,Apoio!$F$3,IF(X397=Apoio!$F$4,Apoio!$F$4,IF(Z397="","",IF(X397="","",IF(Z397-TODAY()&gt;0,Z397-TODAY(),"Venceu"))))))</f>
        <v/>
      </c>
      <c r="AB397" s="59"/>
    </row>
    <row r="398" spans="1:28" ht="36" hidden="1" customHeight="1">
      <c r="A398" s="23">
        <v>399</v>
      </c>
      <c r="B398" s="24"/>
      <c r="C398" s="25"/>
      <c r="D398" s="40" t="str">
        <f>IF($C398&gt;0,VLOOKUP($C398,CNIGP!$A:$AC,2,FALSE),"")</f>
        <v/>
      </c>
      <c r="E398" s="30" t="str">
        <f>IF($C398&gt;0,VLOOKUP($C398,CNIGP!$A:$AC,3,FALSE),"")</f>
        <v/>
      </c>
      <c r="F398" s="30" t="str">
        <f t="shared" si="19"/>
        <v/>
      </c>
      <c r="G398" s="30" t="str">
        <f>IF($C398&gt;0,VLOOKUP($C398,CNIGP!$A:$AC,9,FALSE),"")</f>
        <v/>
      </c>
      <c r="H398" s="30" t="str">
        <f>IF($C398&gt;0,VLOOKUP($C398,CNIGP!$A:$AC,25,FALSE),"")</f>
        <v/>
      </c>
      <c r="I398" s="64"/>
      <c r="J398" s="25"/>
      <c r="K398" s="25"/>
      <c r="L398" s="25"/>
      <c r="M398" s="25"/>
      <c r="N398" s="42"/>
      <c r="O398" s="42"/>
      <c r="P398" s="42"/>
      <c r="Q398" s="42"/>
      <c r="R398" s="42"/>
      <c r="S398" s="42"/>
      <c r="T398" s="42"/>
      <c r="U398" s="25"/>
      <c r="V398" s="25"/>
      <c r="W398" s="30" t="str">
        <f t="shared" si="17"/>
        <v/>
      </c>
      <c r="X398" s="25"/>
      <c r="Y398" s="24"/>
      <c r="Z398" s="36" t="str">
        <f t="shared" si="18"/>
        <v/>
      </c>
      <c r="AA398" s="30" t="str">
        <f ca="1">IF(X398=Apoio!$F$2,Apoio!$F$2,IF(X398=Apoio!$F$3,Apoio!$F$3,IF(X398=Apoio!$F$4,Apoio!$F$4,IF(Z398="","",IF(X398="","",IF(Z398-TODAY()&gt;0,Z398-TODAY(),"Venceu"))))))</f>
        <v/>
      </c>
      <c r="AB398" s="59"/>
    </row>
    <row r="399" spans="1:28" ht="36" hidden="1" customHeight="1">
      <c r="A399" s="23">
        <v>400</v>
      </c>
      <c r="B399" s="24"/>
      <c r="C399" s="25"/>
      <c r="D399" s="40" t="str">
        <f>IF($C399&gt;0,VLOOKUP($C399,CNIGP!$A:$AC,2,FALSE),"")</f>
        <v/>
      </c>
      <c r="E399" s="30" t="str">
        <f>IF($C399&gt;0,VLOOKUP($C399,CNIGP!$A:$AC,3,FALSE),"")</f>
        <v/>
      </c>
      <c r="F399" s="30" t="str">
        <f t="shared" si="19"/>
        <v/>
      </c>
      <c r="G399" s="30" t="str">
        <f>IF($C399&gt;0,VLOOKUP($C399,CNIGP!$A:$AC,9,FALSE),"")</f>
        <v/>
      </c>
      <c r="H399" s="30" t="str">
        <f>IF($C399&gt;0,VLOOKUP($C399,CNIGP!$A:$AC,25,FALSE),"")</f>
        <v/>
      </c>
      <c r="I399" s="64"/>
      <c r="J399" s="25"/>
      <c r="K399" s="25"/>
      <c r="L399" s="25"/>
      <c r="M399" s="25"/>
      <c r="N399" s="42"/>
      <c r="O399" s="42"/>
      <c r="P399" s="42"/>
      <c r="Q399" s="42"/>
      <c r="R399" s="42"/>
      <c r="S399" s="42"/>
      <c r="T399" s="42"/>
      <c r="U399" s="25"/>
      <c r="V399" s="25"/>
      <c r="W399" s="30" t="str">
        <f t="shared" ref="W399:W462" si="20">IF(B399&gt;0,IF(T399&gt;0,$T$1,IF(S399&gt;0,$S$1,IF(R399&gt;0,$R$1,IF(Q399&gt;0,$Q$1,IF(P399&gt;0,$P$1,IF(O399&gt;0,$O$1,IF(N399&gt;0,$N$1,"Registrar demanda"))))))),"")</f>
        <v/>
      </c>
      <c r="X399" s="25"/>
      <c r="Y399" s="24"/>
      <c r="Z399" s="36" t="str">
        <f t="shared" si="18"/>
        <v/>
      </c>
      <c r="AA399" s="30" t="str">
        <f ca="1">IF(X399=Apoio!$F$2,Apoio!$F$2,IF(X399=Apoio!$F$3,Apoio!$F$3,IF(X399=Apoio!$F$4,Apoio!$F$4,IF(Z399="","",IF(X399="","",IF(Z399-TODAY()&gt;0,Z399-TODAY(),"Venceu"))))))</f>
        <v/>
      </c>
      <c r="AB399" s="59"/>
    </row>
    <row r="400" spans="1:28" ht="36" hidden="1" customHeight="1">
      <c r="A400" s="23">
        <v>401</v>
      </c>
      <c r="B400" s="24"/>
      <c r="C400" s="25"/>
      <c r="D400" s="40" t="str">
        <f>IF($C400&gt;0,VLOOKUP($C400,CNIGP!$A:$AC,2,FALSE),"")</f>
        <v/>
      </c>
      <c r="E400" s="30" t="str">
        <f>IF($C400&gt;0,VLOOKUP($C400,CNIGP!$A:$AC,3,FALSE),"")</f>
        <v/>
      </c>
      <c r="F400" s="30" t="str">
        <f t="shared" si="19"/>
        <v/>
      </c>
      <c r="G400" s="30" t="str">
        <f>IF($C400&gt;0,VLOOKUP($C400,CNIGP!$A:$AC,9,FALSE),"")</f>
        <v/>
      </c>
      <c r="H400" s="30" t="str">
        <f>IF($C400&gt;0,VLOOKUP($C400,CNIGP!$A:$AC,25,FALSE),"")</f>
        <v/>
      </c>
      <c r="I400" s="64"/>
      <c r="J400" s="25"/>
      <c r="K400" s="25"/>
      <c r="L400" s="25"/>
      <c r="M400" s="25"/>
      <c r="N400" s="42"/>
      <c r="O400" s="42"/>
      <c r="P400" s="42"/>
      <c r="Q400" s="42"/>
      <c r="R400" s="42"/>
      <c r="S400" s="42"/>
      <c r="T400" s="42"/>
      <c r="U400" s="25"/>
      <c r="V400" s="25"/>
      <c r="W400" s="30" t="str">
        <f t="shared" si="20"/>
        <v/>
      </c>
      <c r="X400" s="25"/>
      <c r="Y400" s="24"/>
      <c r="Z400" s="36" t="str">
        <f t="shared" si="18"/>
        <v/>
      </c>
      <c r="AA400" s="30" t="str">
        <f ca="1">IF(X400=Apoio!$F$2,Apoio!$F$2,IF(X400=Apoio!$F$3,Apoio!$F$3,IF(X400=Apoio!$F$4,Apoio!$F$4,IF(Z400="","",IF(X400="","",IF(Z400-TODAY()&gt;0,Z400-TODAY(),"Venceu"))))))</f>
        <v/>
      </c>
      <c r="AB400" s="59"/>
    </row>
    <row r="401" spans="1:28" ht="36" hidden="1" customHeight="1">
      <c r="A401" s="23">
        <v>402</v>
      </c>
      <c r="B401" s="24"/>
      <c r="C401" s="25"/>
      <c r="D401" s="40" t="str">
        <f>IF($C401&gt;0,VLOOKUP($C401,CNIGP!$A:$AC,2,FALSE),"")</f>
        <v/>
      </c>
      <c r="E401" s="30" t="str">
        <f>IF($C401&gt;0,VLOOKUP($C401,CNIGP!$A:$AC,3,FALSE),"")</f>
        <v/>
      </c>
      <c r="F401" s="30" t="str">
        <f t="shared" si="19"/>
        <v/>
      </c>
      <c r="G401" s="30" t="str">
        <f>IF($C401&gt;0,VLOOKUP($C401,CNIGP!$A:$AC,9,FALSE),"")</f>
        <v/>
      </c>
      <c r="H401" s="30" t="str">
        <f>IF($C401&gt;0,VLOOKUP($C401,CNIGP!$A:$AC,25,FALSE),"")</f>
        <v/>
      </c>
      <c r="I401" s="64"/>
      <c r="J401" s="25"/>
      <c r="K401" s="25"/>
      <c r="L401" s="25"/>
      <c r="M401" s="25"/>
      <c r="N401" s="42"/>
      <c r="O401" s="42"/>
      <c r="P401" s="42"/>
      <c r="Q401" s="42"/>
      <c r="R401" s="42"/>
      <c r="S401" s="42"/>
      <c r="T401" s="42"/>
      <c r="U401" s="25"/>
      <c r="V401" s="25"/>
      <c r="W401" s="30" t="str">
        <f t="shared" si="20"/>
        <v/>
      </c>
      <c r="X401" s="25"/>
      <c r="Y401" s="24"/>
      <c r="Z401" s="36" t="str">
        <f t="shared" si="18"/>
        <v/>
      </c>
      <c r="AA401" s="30" t="str">
        <f ca="1">IF(X401=Apoio!$F$2,Apoio!$F$2,IF(X401=Apoio!$F$3,Apoio!$F$3,IF(X401=Apoio!$F$4,Apoio!$F$4,IF(Z401="","",IF(X401="","",IF(Z401-TODAY()&gt;0,Z401-TODAY(),"Venceu"))))))</f>
        <v/>
      </c>
      <c r="AB401" s="59"/>
    </row>
    <row r="402" spans="1:28" ht="36" hidden="1" customHeight="1">
      <c r="A402" s="23">
        <v>403</v>
      </c>
      <c r="B402" s="24"/>
      <c r="C402" s="25"/>
      <c r="D402" s="40" t="str">
        <f>IF($C402&gt;0,VLOOKUP($C402,CNIGP!$A:$AC,2,FALSE),"")</f>
        <v/>
      </c>
      <c r="E402" s="30" t="str">
        <f>IF($C402&gt;0,VLOOKUP($C402,CNIGP!$A:$AC,3,FALSE),"")</f>
        <v/>
      </c>
      <c r="F402" s="30" t="str">
        <f t="shared" si="19"/>
        <v/>
      </c>
      <c r="G402" s="30" t="str">
        <f>IF($C402&gt;0,VLOOKUP($C402,CNIGP!$A:$AC,9,FALSE),"")</f>
        <v/>
      </c>
      <c r="H402" s="30" t="str">
        <f>IF($C402&gt;0,VLOOKUP($C402,CNIGP!$A:$AC,25,FALSE),"")</f>
        <v/>
      </c>
      <c r="I402" s="64"/>
      <c r="J402" s="25"/>
      <c r="K402" s="25"/>
      <c r="L402" s="25"/>
      <c r="M402" s="25"/>
      <c r="N402" s="42"/>
      <c r="O402" s="42"/>
      <c r="P402" s="42"/>
      <c r="Q402" s="42"/>
      <c r="R402" s="42"/>
      <c r="S402" s="42"/>
      <c r="T402" s="42"/>
      <c r="U402" s="25"/>
      <c r="V402" s="25"/>
      <c r="W402" s="30" t="str">
        <f t="shared" si="20"/>
        <v/>
      </c>
      <c r="X402" s="25"/>
      <c r="Y402" s="24"/>
      <c r="Z402" s="36" t="str">
        <f t="shared" si="18"/>
        <v/>
      </c>
      <c r="AA402" s="30" t="str">
        <f ca="1">IF(X402=Apoio!$F$2,Apoio!$F$2,IF(X402=Apoio!$F$3,Apoio!$F$3,IF(X402=Apoio!$F$4,Apoio!$F$4,IF(Z402="","",IF(X402="","",IF(Z402-TODAY()&gt;0,Z402-TODAY(),"Venceu"))))))</f>
        <v/>
      </c>
      <c r="AB402" s="59"/>
    </row>
    <row r="403" spans="1:28" ht="36" hidden="1" customHeight="1">
      <c r="A403" s="23">
        <v>404</v>
      </c>
      <c r="B403" s="24"/>
      <c r="C403" s="25"/>
      <c r="D403" s="40" t="str">
        <f>IF($C403&gt;0,VLOOKUP($C403,CNIGP!$A:$AC,2,FALSE),"")</f>
        <v/>
      </c>
      <c r="E403" s="30" t="str">
        <f>IF($C403&gt;0,VLOOKUP($C403,CNIGP!$A:$AC,3,FALSE),"")</f>
        <v/>
      </c>
      <c r="F403" s="30" t="str">
        <f t="shared" si="19"/>
        <v/>
      </c>
      <c r="G403" s="30" t="str">
        <f>IF($C403&gt;0,VLOOKUP($C403,CNIGP!$A:$AC,9,FALSE),"")</f>
        <v/>
      </c>
      <c r="H403" s="30" t="str">
        <f>IF($C403&gt;0,VLOOKUP($C403,CNIGP!$A:$AC,25,FALSE),"")</f>
        <v/>
      </c>
      <c r="I403" s="64"/>
      <c r="J403" s="25"/>
      <c r="K403" s="25"/>
      <c r="L403" s="25"/>
      <c r="M403" s="25"/>
      <c r="N403" s="42"/>
      <c r="O403" s="42"/>
      <c r="P403" s="42"/>
      <c r="Q403" s="42"/>
      <c r="R403" s="42"/>
      <c r="S403" s="42"/>
      <c r="T403" s="42"/>
      <c r="U403" s="25"/>
      <c r="V403" s="25"/>
      <c r="W403" s="30" t="str">
        <f t="shared" si="20"/>
        <v/>
      </c>
      <c r="X403" s="25"/>
      <c r="Y403" s="24"/>
      <c r="Z403" s="36" t="str">
        <f t="shared" si="18"/>
        <v/>
      </c>
      <c r="AA403" s="30" t="str">
        <f ca="1">IF(X403=Apoio!$F$2,Apoio!$F$2,IF(X403=Apoio!$F$3,Apoio!$F$3,IF(X403=Apoio!$F$4,Apoio!$F$4,IF(Z403="","",IF(X403="","",IF(Z403-TODAY()&gt;0,Z403-TODAY(),"Venceu"))))))</f>
        <v/>
      </c>
      <c r="AB403" s="59"/>
    </row>
    <row r="404" spans="1:28" ht="36" hidden="1" customHeight="1">
      <c r="A404" s="23">
        <v>405</v>
      </c>
      <c r="B404" s="24"/>
      <c r="C404" s="25"/>
      <c r="D404" s="40" t="str">
        <f>IF($C404&gt;0,VLOOKUP($C404,CNIGP!$A:$AC,2,FALSE),"")</f>
        <v/>
      </c>
      <c r="E404" s="30" t="str">
        <f>IF($C404&gt;0,VLOOKUP($C404,CNIGP!$A:$AC,3,FALSE),"")</f>
        <v/>
      </c>
      <c r="F404" s="30" t="str">
        <f t="shared" si="19"/>
        <v/>
      </c>
      <c r="G404" s="30" t="str">
        <f>IF($C404&gt;0,VLOOKUP($C404,CNIGP!$A:$AC,9,FALSE),"")</f>
        <v/>
      </c>
      <c r="H404" s="30" t="str">
        <f>IF($C404&gt;0,VLOOKUP($C404,CNIGP!$A:$AC,25,FALSE),"")</f>
        <v/>
      </c>
      <c r="I404" s="64"/>
      <c r="J404" s="25"/>
      <c r="K404" s="25"/>
      <c r="L404" s="25"/>
      <c r="M404" s="25"/>
      <c r="N404" s="42"/>
      <c r="O404" s="42"/>
      <c r="P404" s="42"/>
      <c r="Q404" s="42"/>
      <c r="R404" s="42"/>
      <c r="S404" s="42"/>
      <c r="T404" s="42"/>
      <c r="U404" s="25"/>
      <c r="V404" s="25"/>
      <c r="W404" s="30" t="str">
        <f t="shared" si="20"/>
        <v/>
      </c>
      <c r="X404" s="25"/>
      <c r="Y404" s="24"/>
      <c r="Z404" s="36" t="str">
        <f t="shared" si="18"/>
        <v/>
      </c>
      <c r="AA404" s="30" t="str">
        <f ca="1">IF(X404=Apoio!$F$2,Apoio!$F$2,IF(X404=Apoio!$F$3,Apoio!$F$3,IF(X404=Apoio!$F$4,Apoio!$F$4,IF(Z404="","",IF(X404="","",IF(Z404-TODAY()&gt;0,Z404-TODAY(),"Venceu"))))))</f>
        <v/>
      </c>
      <c r="AB404" s="59"/>
    </row>
    <row r="405" spans="1:28" ht="36" hidden="1" customHeight="1">
      <c r="A405" s="23">
        <v>406</v>
      </c>
      <c r="B405" s="24"/>
      <c r="C405" s="25"/>
      <c r="D405" s="40" t="str">
        <f>IF($C405&gt;0,VLOOKUP($C405,CNIGP!$A:$AC,2,FALSE),"")</f>
        <v/>
      </c>
      <c r="E405" s="30" t="str">
        <f>IF($C405&gt;0,VLOOKUP($C405,CNIGP!$A:$AC,3,FALSE),"")</f>
        <v/>
      </c>
      <c r="F405" s="30" t="str">
        <f t="shared" si="19"/>
        <v/>
      </c>
      <c r="G405" s="30" t="str">
        <f>IF($C405&gt;0,VLOOKUP($C405,CNIGP!$A:$AC,9,FALSE),"")</f>
        <v/>
      </c>
      <c r="H405" s="30" t="str">
        <f>IF($C405&gt;0,VLOOKUP($C405,CNIGP!$A:$AC,25,FALSE),"")</f>
        <v/>
      </c>
      <c r="I405" s="64"/>
      <c r="J405" s="25"/>
      <c r="K405" s="25"/>
      <c r="L405" s="25"/>
      <c r="M405" s="25"/>
      <c r="N405" s="42"/>
      <c r="O405" s="42"/>
      <c r="P405" s="42"/>
      <c r="Q405" s="42"/>
      <c r="R405" s="42"/>
      <c r="S405" s="42"/>
      <c r="T405" s="42"/>
      <c r="U405" s="25"/>
      <c r="V405" s="25"/>
      <c r="W405" s="30" t="str">
        <f t="shared" si="20"/>
        <v/>
      </c>
      <c r="X405" s="25"/>
      <c r="Y405" s="24"/>
      <c r="Z405" s="36" t="str">
        <f t="shared" ref="Z405:Z468" si="21">IF(Y405&gt;0,T405+Y405,"")</f>
        <v/>
      </c>
      <c r="AA405" s="30" t="str">
        <f ca="1">IF(X405=Apoio!$F$2,Apoio!$F$2,IF(X405=Apoio!$F$3,Apoio!$F$3,IF(X405=Apoio!$F$4,Apoio!$F$4,IF(Z405="","",IF(X405="","",IF(Z405-TODAY()&gt;0,Z405-TODAY(),"Venceu"))))))</f>
        <v/>
      </c>
      <c r="AB405" s="59"/>
    </row>
    <row r="406" spans="1:28" ht="36" hidden="1" customHeight="1">
      <c r="A406" s="23">
        <v>407</v>
      </c>
      <c r="B406" s="24"/>
      <c r="C406" s="25"/>
      <c r="D406" s="40" t="str">
        <f>IF($C406&gt;0,VLOOKUP($C406,CNIGP!$A:$AC,2,FALSE),"")</f>
        <v/>
      </c>
      <c r="E406" s="30" t="str">
        <f>IF($C406&gt;0,VLOOKUP($C406,CNIGP!$A:$AC,3,FALSE),"")</f>
        <v/>
      </c>
      <c r="F406" s="30" t="str">
        <f t="shared" si="19"/>
        <v/>
      </c>
      <c r="G406" s="30" t="str">
        <f>IF($C406&gt;0,VLOOKUP($C406,CNIGP!$A:$AC,9,FALSE),"")</f>
        <v/>
      </c>
      <c r="H406" s="30" t="str">
        <f>IF($C406&gt;0,VLOOKUP($C406,CNIGP!$A:$AC,25,FALSE),"")</f>
        <v/>
      </c>
      <c r="I406" s="64"/>
      <c r="J406" s="25"/>
      <c r="K406" s="25"/>
      <c r="L406" s="25"/>
      <c r="M406" s="25"/>
      <c r="N406" s="42"/>
      <c r="O406" s="42"/>
      <c r="P406" s="42"/>
      <c r="Q406" s="42"/>
      <c r="R406" s="42"/>
      <c r="S406" s="42"/>
      <c r="T406" s="42"/>
      <c r="U406" s="25"/>
      <c r="V406" s="25"/>
      <c r="W406" s="30" t="str">
        <f t="shared" si="20"/>
        <v/>
      </c>
      <c r="X406" s="25"/>
      <c r="Y406" s="24"/>
      <c r="Z406" s="36" t="str">
        <f t="shared" si="21"/>
        <v/>
      </c>
      <c r="AA406" s="30" t="str">
        <f ca="1">IF(X406=Apoio!$F$2,Apoio!$F$2,IF(X406=Apoio!$F$3,Apoio!$F$3,IF(X406=Apoio!$F$4,Apoio!$F$4,IF(Z406="","",IF(X406="","",IF(Z406-TODAY()&gt;0,Z406-TODAY(),"Venceu"))))))</f>
        <v/>
      </c>
      <c r="AB406" s="59"/>
    </row>
    <row r="407" spans="1:28" ht="36" hidden="1" customHeight="1">
      <c r="A407" s="23">
        <v>408</v>
      </c>
      <c r="B407" s="24"/>
      <c r="C407" s="25"/>
      <c r="D407" s="40" t="str">
        <f>IF($C407&gt;0,VLOOKUP($C407,CNIGP!$A:$AC,2,FALSE),"")</f>
        <v/>
      </c>
      <c r="E407" s="30" t="str">
        <f>IF($C407&gt;0,VLOOKUP($C407,CNIGP!$A:$AC,3,FALSE),"")</f>
        <v/>
      </c>
      <c r="F407" s="30" t="str">
        <f t="shared" si="19"/>
        <v/>
      </c>
      <c r="G407" s="30" t="str">
        <f>IF($C407&gt;0,VLOOKUP($C407,CNIGP!$A:$AC,9,FALSE),"")</f>
        <v/>
      </c>
      <c r="H407" s="30" t="str">
        <f>IF($C407&gt;0,VLOOKUP($C407,CNIGP!$A:$AC,25,FALSE),"")</f>
        <v/>
      </c>
      <c r="I407" s="64"/>
      <c r="J407" s="25"/>
      <c r="K407" s="25"/>
      <c r="L407" s="25"/>
      <c r="M407" s="25"/>
      <c r="N407" s="42"/>
      <c r="O407" s="42"/>
      <c r="P407" s="42"/>
      <c r="Q407" s="42"/>
      <c r="R407" s="42"/>
      <c r="S407" s="42"/>
      <c r="T407" s="42"/>
      <c r="U407" s="25"/>
      <c r="V407" s="25"/>
      <c r="W407" s="30" t="str">
        <f t="shared" si="20"/>
        <v/>
      </c>
      <c r="X407" s="25"/>
      <c r="Y407" s="24"/>
      <c r="Z407" s="36" t="str">
        <f t="shared" si="21"/>
        <v/>
      </c>
      <c r="AA407" s="30" t="str">
        <f ca="1">IF(X407=Apoio!$F$2,Apoio!$F$2,IF(X407=Apoio!$F$3,Apoio!$F$3,IF(X407=Apoio!$F$4,Apoio!$F$4,IF(Z407="","",IF(X407="","",IF(Z407-TODAY()&gt;0,Z407-TODAY(),"Venceu"))))))</f>
        <v/>
      </c>
      <c r="AB407" s="59"/>
    </row>
    <row r="408" spans="1:28" ht="36" hidden="1" customHeight="1">
      <c r="A408" s="23">
        <v>409</v>
      </c>
      <c r="B408" s="24"/>
      <c r="C408" s="25"/>
      <c r="D408" s="40" t="str">
        <f>IF($C408&gt;0,VLOOKUP($C408,CNIGP!$A:$AC,2,FALSE),"")</f>
        <v/>
      </c>
      <c r="E408" s="30" t="str">
        <f>IF($C408&gt;0,VLOOKUP($C408,CNIGP!$A:$AC,3,FALSE),"")</f>
        <v/>
      </c>
      <c r="F408" s="30" t="str">
        <f t="shared" si="19"/>
        <v/>
      </c>
      <c r="G408" s="30" t="str">
        <f>IF($C408&gt;0,VLOOKUP($C408,CNIGP!$A:$AC,9,FALSE),"")</f>
        <v/>
      </c>
      <c r="H408" s="30" t="str">
        <f>IF($C408&gt;0,VLOOKUP($C408,CNIGP!$A:$AC,25,FALSE),"")</f>
        <v/>
      </c>
      <c r="I408" s="64"/>
      <c r="J408" s="25"/>
      <c r="K408" s="25"/>
      <c r="L408" s="25"/>
      <c r="M408" s="25"/>
      <c r="N408" s="42"/>
      <c r="O408" s="42"/>
      <c r="P408" s="42"/>
      <c r="Q408" s="42"/>
      <c r="R408" s="42"/>
      <c r="S408" s="42"/>
      <c r="T408" s="42"/>
      <c r="U408" s="25"/>
      <c r="V408" s="25"/>
      <c r="W408" s="30" t="str">
        <f t="shared" si="20"/>
        <v/>
      </c>
      <c r="X408" s="25"/>
      <c r="Y408" s="24"/>
      <c r="Z408" s="36" t="str">
        <f t="shared" si="21"/>
        <v/>
      </c>
      <c r="AA408" s="30" t="str">
        <f ca="1">IF(X408=Apoio!$F$2,Apoio!$F$2,IF(X408=Apoio!$F$3,Apoio!$F$3,IF(X408=Apoio!$F$4,Apoio!$F$4,IF(Z408="","",IF(X408="","",IF(Z408-TODAY()&gt;0,Z408-TODAY(),"Venceu"))))))</f>
        <v/>
      </c>
      <c r="AB408" s="59"/>
    </row>
    <row r="409" spans="1:28" ht="36" hidden="1" customHeight="1">
      <c r="A409" s="23">
        <v>410</v>
      </c>
      <c r="B409" s="24"/>
      <c r="C409" s="25"/>
      <c r="D409" s="40" t="str">
        <f>IF($C409&gt;0,VLOOKUP($C409,CNIGP!$A:$AC,2,FALSE),"")</f>
        <v/>
      </c>
      <c r="E409" s="30" t="str">
        <f>IF($C409&gt;0,VLOOKUP($C409,CNIGP!$A:$AC,3,FALSE),"")</f>
        <v/>
      </c>
      <c r="F409" s="30" t="str">
        <f t="shared" si="19"/>
        <v/>
      </c>
      <c r="G409" s="30" t="str">
        <f>IF($C409&gt;0,VLOOKUP($C409,CNIGP!$A:$AC,9,FALSE),"")</f>
        <v/>
      </c>
      <c r="H409" s="30" t="str">
        <f>IF($C409&gt;0,VLOOKUP($C409,CNIGP!$A:$AC,25,FALSE),"")</f>
        <v/>
      </c>
      <c r="I409" s="64"/>
      <c r="J409" s="25"/>
      <c r="K409" s="25"/>
      <c r="L409" s="25"/>
      <c r="M409" s="25"/>
      <c r="N409" s="42"/>
      <c r="O409" s="42"/>
      <c r="P409" s="42"/>
      <c r="Q409" s="42"/>
      <c r="R409" s="42"/>
      <c r="S409" s="42"/>
      <c r="T409" s="42"/>
      <c r="U409" s="25"/>
      <c r="V409" s="25"/>
      <c r="W409" s="30" t="str">
        <f t="shared" si="20"/>
        <v/>
      </c>
      <c r="X409" s="25"/>
      <c r="Y409" s="24"/>
      <c r="Z409" s="36" t="str">
        <f t="shared" si="21"/>
        <v/>
      </c>
      <c r="AA409" s="30" t="str">
        <f ca="1">IF(X409=Apoio!$F$2,Apoio!$F$2,IF(X409=Apoio!$F$3,Apoio!$F$3,IF(X409=Apoio!$F$4,Apoio!$F$4,IF(Z409="","",IF(X409="","",IF(Z409-TODAY()&gt;0,Z409-TODAY(),"Venceu"))))))</f>
        <v/>
      </c>
      <c r="AB409" s="59"/>
    </row>
    <row r="410" spans="1:28" ht="36" hidden="1" customHeight="1">
      <c r="A410" s="23">
        <v>411</v>
      </c>
      <c r="B410" s="24"/>
      <c r="C410" s="25"/>
      <c r="D410" s="40" t="str">
        <f>IF($C410&gt;0,VLOOKUP($C410,CNIGP!$A:$AC,2,FALSE),"")</f>
        <v/>
      </c>
      <c r="E410" s="30" t="str">
        <f>IF($C410&gt;0,VLOOKUP($C410,CNIGP!$A:$AC,3,FALSE),"")</f>
        <v/>
      </c>
      <c r="F410" s="30" t="str">
        <f t="shared" si="19"/>
        <v/>
      </c>
      <c r="G410" s="30" t="str">
        <f>IF($C410&gt;0,VLOOKUP($C410,CNIGP!$A:$AC,9,FALSE),"")</f>
        <v/>
      </c>
      <c r="H410" s="30" t="str">
        <f>IF($C410&gt;0,VLOOKUP($C410,CNIGP!$A:$AC,25,FALSE),"")</f>
        <v/>
      </c>
      <c r="I410" s="64"/>
      <c r="J410" s="25"/>
      <c r="K410" s="25"/>
      <c r="L410" s="25"/>
      <c r="M410" s="25"/>
      <c r="N410" s="42"/>
      <c r="O410" s="42"/>
      <c r="P410" s="42"/>
      <c r="Q410" s="42"/>
      <c r="R410" s="42"/>
      <c r="S410" s="42"/>
      <c r="T410" s="42"/>
      <c r="U410" s="25"/>
      <c r="V410" s="25"/>
      <c r="W410" s="30" t="str">
        <f t="shared" si="20"/>
        <v/>
      </c>
      <c r="X410" s="25"/>
      <c r="Y410" s="24"/>
      <c r="Z410" s="36" t="str">
        <f t="shared" si="21"/>
        <v/>
      </c>
      <c r="AA410" s="30" t="str">
        <f ca="1">IF(X410=Apoio!$F$2,Apoio!$F$2,IF(X410=Apoio!$F$3,Apoio!$F$3,IF(X410=Apoio!$F$4,Apoio!$F$4,IF(Z410="","",IF(X410="","",IF(Z410-TODAY()&gt;0,Z410-TODAY(),"Venceu"))))))</f>
        <v/>
      </c>
      <c r="AB410" s="59"/>
    </row>
    <row r="411" spans="1:28" ht="36" hidden="1" customHeight="1">
      <c r="A411" s="23">
        <v>412</v>
      </c>
      <c r="B411" s="24"/>
      <c r="C411" s="25"/>
      <c r="D411" s="40" t="str">
        <f>IF($C411&gt;0,VLOOKUP($C411,CNIGP!$A:$AC,2,FALSE),"")</f>
        <v/>
      </c>
      <c r="E411" s="30" t="str">
        <f>IF($C411&gt;0,VLOOKUP($C411,CNIGP!$A:$AC,3,FALSE),"")</f>
        <v/>
      </c>
      <c r="F411" s="30" t="str">
        <f t="shared" si="19"/>
        <v/>
      </c>
      <c r="G411" s="30" t="str">
        <f>IF($C411&gt;0,VLOOKUP($C411,CNIGP!$A:$AC,9,FALSE),"")</f>
        <v/>
      </c>
      <c r="H411" s="30" t="str">
        <f>IF($C411&gt;0,VLOOKUP($C411,CNIGP!$A:$AC,25,FALSE),"")</f>
        <v/>
      </c>
      <c r="I411" s="64"/>
      <c r="J411" s="25"/>
      <c r="K411" s="25"/>
      <c r="L411" s="25"/>
      <c r="M411" s="25"/>
      <c r="N411" s="42"/>
      <c r="O411" s="42"/>
      <c r="P411" s="42"/>
      <c r="Q411" s="42"/>
      <c r="R411" s="42"/>
      <c r="S411" s="42"/>
      <c r="T411" s="42"/>
      <c r="U411" s="25"/>
      <c r="V411" s="25"/>
      <c r="W411" s="30" t="str">
        <f t="shared" si="20"/>
        <v/>
      </c>
      <c r="X411" s="25"/>
      <c r="Y411" s="24"/>
      <c r="Z411" s="36" t="str">
        <f t="shared" si="21"/>
        <v/>
      </c>
      <c r="AA411" s="30" t="str">
        <f ca="1">IF(X411=Apoio!$F$2,Apoio!$F$2,IF(X411=Apoio!$F$3,Apoio!$F$3,IF(X411=Apoio!$F$4,Apoio!$F$4,IF(Z411="","",IF(X411="","",IF(Z411-TODAY()&gt;0,Z411-TODAY(),"Venceu"))))))</f>
        <v/>
      </c>
      <c r="AB411" s="59"/>
    </row>
    <row r="412" spans="1:28" ht="36" hidden="1" customHeight="1">
      <c r="A412" s="23">
        <v>413</v>
      </c>
      <c r="B412" s="24"/>
      <c r="C412" s="25"/>
      <c r="D412" s="40" t="str">
        <f>IF($C412&gt;0,VLOOKUP($C412,CNIGP!$A:$AC,2,FALSE),"")</f>
        <v/>
      </c>
      <c r="E412" s="30" t="str">
        <f>IF($C412&gt;0,VLOOKUP($C412,CNIGP!$A:$AC,3,FALSE),"")</f>
        <v/>
      </c>
      <c r="F412" s="30" t="str">
        <f t="shared" si="19"/>
        <v/>
      </c>
      <c r="G412" s="30" t="str">
        <f>IF($C412&gt;0,VLOOKUP($C412,CNIGP!$A:$AC,9,FALSE),"")</f>
        <v/>
      </c>
      <c r="H412" s="30" t="str">
        <f>IF($C412&gt;0,VLOOKUP($C412,CNIGP!$A:$AC,25,FALSE),"")</f>
        <v/>
      </c>
      <c r="I412" s="64"/>
      <c r="J412" s="25"/>
      <c r="K412" s="25"/>
      <c r="L412" s="25"/>
      <c r="M412" s="25"/>
      <c r="N412" s="42"/>
      <c r="O412" s="42"/>
      <c r="P412" s="42"/>
      <c r="Q412" s="42"/>
      <c r="R412" s="42"/>
      <c r="S412" s="42"/>
      <c r="T412" s="42"/>
      <c r="U412" s="25"/>
      <c r="V412" s="25"/>
      <c r="W412" s="30" t="str">
        <f t="shared" si="20"/>
        <v/>
      </c>
      <c r="X412" s="25"/>
      <c r="Y412" s="24"/>
      <c r="Z412" s="36" t="str">
        <f t="shared" si="21"/>
        <v/>
      </c>
      <c r="AA412" s="30" t="str">
        <f ca="1">IF(X412=Apoio!$F$2,Apoio!$F$2,IF(X412=Apoio!$F$3,Apoio!$F$3,IF(X412=Apoio!$F$4,Apoio!$F$4,IF(Z412="","",IF(X412="","",IF(Z412-TODAY()&gt;0,Z412-TODAY(),"Venceu"))))))</f>
        <v/>
      </c>
      <c r="AB412" s="59"/>
    </row>
    <row r="413" spans="1:28" ht="36" hidden="1" customHeight="1">
      <c r="A413" s="23">
        <v>414</v>
      </c>
      <c r="B413" s="24"/>
      <c r="C413" s="25"/>
      <c r="D413" s="40" t="str">
        <f>IF($C413&gt;0,VLOOKUP($C413,CNIGP!$A:$AC,2,FALSE),"")</f>
        <v/>
      </c>
      <c r="E413" s="30" t="str">
        <f>IF($C413&gt;0,VLOOKUP($C413,CNIGP!$A:$AC,3,FALSE),"")</f>
        <v/>
      </c>
      <c r="F413" s="30" t="str">
        <f t="shared" si="19"/>
        <v/>
      </c>
      <c r="G413" s="30" t="str">
        <f>IF($C413&gt;0,VLOOKUP($C413,CNIGP!$A:$AC,9,FALSE),"")</f>
        <v/>
      </c>
      <c r="H413" s="30" t="str">
        <f>IF($C413&gt;0,VLOOKUP($C413,CNIGP!$A:$AC,25,FALSE),"")</f>
        <v/>
      </c>
      <c r="I413" s="64"/>
      <c r="J413" s="25"/>
      <c r="K413" s="25"/>
      <c r="L413" s="25"/>
      <c r="M413" s="25"/>
      <c r="N413" s="42"/>
      <c r="O413" s="42"/>
      <c r="P413" s="42"/>
      <c r="Q413" s="42"/>
      <c r="R413" s="42"/>
      <c r="S413" s="42"/>
      <c r="T413" s="42"/>
      <c r="U413" s="25"/>
      <c r="V413" s="25"/>
      <c r="W413" s="30" t="str">
        <f t="shared" si="20"/>
        <v/>
      </c>
      <c r="X413" s="25"/>
      <c r="Y413" s="24"/>
      <c r="Z413" s="36" t="str">
        <f t="shared" si="21"/>
        <v/>
      </c>
      <c r="AA413" s="30" t="str">
        <f ca="1">IF(X413=Apoio!$F$2,Apoio!$F$2,IF(X413=Apoio!$F$3,Apoio!$F$3,IF(X413=Apoio!$F$4,Apoio!$F$4,IF(Z413="","",IF(X413="","",IF(Z413-TODAY()&gt;0,Z413-TODAY(),"Venceu"))))))</f>
        <v/>
      </c>
      <c r="AB413" s="59"/>
    </row>
    <row r="414" spans="1:28" ht="36" hidden="1" customHeight="1">
      <c r="A414" s="23">
        <v>415</v>
      </c>
      <c r="B414" s="24"/>
      <c r="C414" s="25"/>
      <c r="D414" s="40" t="str">
        <f>IF($C414&gt;0,VLOOKUP($C414,CNIGP!$A:$AC,2,FALSE),"")</f>
        <v/>
      </c>
      <c r="E414" s="30" t="str">
        <f>IF($C414&gt;0,VLOOKUP($C414,CNIGP!$A:$AC,3,FALSE),"")</f>
        <v/>
      </c>
      <c r="F414" s="30" t="str">
        <f t="shared" si="19"/>
        <v/>
      </c>
      <c r="G414" s="30" t="str">
        <f>IF($C414&gt;0,VLOOKUP($C414,CNIGP!$A:$AC,9,FALSE),"")</f>
        <v/>
      </c>
      <c r="H414" s="30" t="str">
        <f>IF($C414&gt;0,VLOOKUP($C414,CNIGP!$A:$AC,25,FALSE),"")</f>
        <v/>
      </c>
      <c r="I414" s="64"/>
      <c r="J414" s="25"/>
      <c r="K414" s="25"/>
      <c r="L414" s="25"/>
      <c r="M414" s="25"/>
      <c r="N414" s="42"/>
      <c r="O414" s="42"/>
      <c r="P414" s="42"/>
      <c r="Q414" s="42"/>
      <c r="R414" s="42"/>
      <c r="S414" s="42"/>
      <c r="T414" s="42"/>
      <c r="U414" s="25"/>
      <c r="V414" s="25"/>
      <c r="W414" s="30" t="str">
        <f t="shared" si="20"/>
        <v/>
      </c>
      <c r="X414" s="25"/>
      <c r="Y414" s="24"/>
      <c r="Z414" s="36" t="str">
        <f t="shared" si="21"/>
        <v/>
      </c>
      <c r="AA414" s="30" t="str">
        <f ca="1">IF(X414=Apoio!$F$2,Apoio!$F$2,IF(X414=Apoio!$F$3,Apoio!$F$3,IF(X414=Apoio!$F$4,Apoio!$F$4,IF(Z414="","",IF(X414="","",IF(Z414-TODAY()&gt;0,Z414-TODAY(),"Venceu"))))))</f>
        <v/>
      </c>
      <c r="AB414" s="59"/>
    </row>
    <row r="415" spans="1:28" ht="36" hidden="1" customHeight="1">
      <c r="A415" s="23">
        <v>416</v>
      </c>
      <c r="B415" s="24"/>
      <c r="C415" s="25"/>
      <c r="D415" s="40" t="str">
        <f>IF($C415&gt;0,VLOOKUP($C415,CNIGP!$A:$AC,2,FALSE),"")</f>
        <v/>
      </c>
      <c r="E415" s="30" t="str">
        <f>IF($C415&gt;0,VLOOKUP($C415,CNIGP!$A:$AC,3,FALSE),"")</f>
        <v/>
      </c>
      <c r="F415" s="30" t="str">
        <f t="shared" si="19"/>
        <v/>
      </c>
      <c r="G415" s="30" t="str">
        <f>IF($C415&gt;0,VLOOKUP($C415,CNIGP!$A:$AC,9,FALSE),"")</f>
        <v/>
      </c>
      <c r="H415" s="30" t="str">
        <f>IF($C415&gt;0,VLOOKUP($C415,CNIGP!$A:$AC,25,FALSE),"")</f>
        <v/>
      </c>
      <c r="I415" s="64"/>
      <c r="J415" s="25"/>
      <c r="K415" s="25"/>
      <c r="L415" s="25"/>
      <c r="M415" s="25"/>
      <c r="N415" s="42"/>
      <c r="O415" s="42"/>
      <c r="P415" s="42"/>
      <c r="Q415" s="42"/>
      <c r="R415" s="42"/>
      <c r="S415" s="42"/>
      <c r="T415" s="42"/>
      <c r="U415" s="25"/>
      <c r="V415" s="25"/>
      <c r="W415" s="30" t="str">
        <f t="shared" si="20"/>
        <v/>
      </c>
      <c r="X415" s="25"/>
      <c r="Y415" s="24"/>
      <c r="Z415" s="36" t="str">
        <f t="shared" si="21"/>
        <v/>
      </c>
      <c r="AA415" s="30" t="str">
        <f ca="1">IF(X415=Apoio!$F$2,Apoio!$F$2,IF(X415=Apoio!$F$3,Apoio!$F$3,IF(X415=Apoio!$F$4,Apoio!$F$4,IF(Z415="","",IF(X415="","",IF(Z415-TODAY()&gt;0,Z415-TODAY(),"Venceu"))))))</f>
        <v/>
      </c>
      <c r="AB415" s="59"/>
    </row>
    <row r="416" spans="1:28" ht="36" hidden="1" customHeight="1">
      <c r="A416" s="23">
        <v>417</v>
      </c>
      <c r="B416" s="24"/>
      <c r="C416" s="25"/>
      <c r="D416" s="40" t="str">
        <f>IF($C416&gt;0,VLOOKUP($C416,CNIGP!$A:$AC,2,FALSE),"")</f>
        <v/>
      </c>
      <c r="E416" s="30" t="str">
        <f>IF($C416&gt;0,VLOOKUP($C416,CNIGP!$A:$AC,3,FALSE),"")</f>
        <v/>
      </c>
      <c r="F416" s="30" t="str">
        <f t="shared" si="19"/>
        <v/>
      </c>
      <c r="G416" s="30" t="str">
        <f>IF($C416&gt;0,VLOOKUP($C416,CNIGP!$A:$AC,9,FALSE),"")</f>
        <v/>
      </c>
      <c r="H416" s="30" t="str">
        <f>IF($C416&gt;0,VLOOKUP($C416,CNIGP!$A:$AC,25,FALSE),"")</f>
        <v/>
      </c>
      <c r="I416" s="64"/>
      <c r="J416" s="25"/>
      <c r="K416" s="25"/>
      <c r="L416" s="25"/>
      <c r="M416" s="25"/>
      <c r="N416" s="42"/>
      <c r="O416" s="42"/>
      <c r="P416" s="42"/>
      <c r="Q416" s="42"/>
      <c r="R416" s="42"/>
      <c r="S416" s="42"/>
      <c r="T416" s="42"/>
      <c r="U416" s="25"/>
      <c r="V416" s="25"/>
      <c r="W416" s="30" t="str">
        <f t="shared" si="20"/>
        <v/>
      </c>
      <c r="X416" s="25"/>
      <c r="Y416" s="24"/>
      <c r="Z416" s="36" t="str">
        <f t="shared" si="21"/>
        <v/>
      </c>
      <c r="AA416" s="30" t="str">
        <f ca="1">IF(X416=Apoio!$F$2,Apoio!$F$2,IF(X416=Apoio!$F$3,Apoio!$F$3,IF(X416=Apoio!$F$4,Apoio!$F$4,IF(Z416="","",IF(X416="","",IF(Z416-TODAY()&gt;0,Z416-TODAY(),"Venceu"))))))</f>
        <v/>
      </c>
      <c r="AB416" s="59"/>
    </row>
    <row r="417" spans="1:28" ht="36" hidden="1" customHeight="1">
      <c r="A417" s="23">
        <v>418</v>
      </c>
      <c r="B417" s="24"/>
      <c r="C417" s="25"/>
      <c r="D417" s="40" t="str">
        <f>IF($C417&gt;0,VLOOKUP($C417,CNIGP!$A:$AC,2,FALSE),"")</f>
        <v/>
      </c>
      <c r="E417" s="30" t="str">
        <f>IF($C417&gt;0,VLOOKUP($C417,CNIGP!$A:$AC,3,FALSE),"")</f>
        <v/>
      </c>
      <c r="F417" s="30" t="str">
        <f t="shared" si="19"/>
        <v/>
      </c>
      <c r="G417" s="30" t="str">
        <f>IF($C417&gt;0,VLOOKUP($C417,CNIGP!$A:$AC,9,FALSE),"")</f>
        <v/>
      </c>
      <c r="H417" s="30" t="str">
        <f>IF($C417&gt;0,VLOOKUP($C417,CNIGP!$A:$AC,25,FALSE),"")</f>
        <v/>
      </c>
      <c r="I417" s="64"/>
      <c r="J417" s="25"/>
      <c r="K417" s="25"/>
      <c r="L417" s="25"/>
      <c r="M417" s="25"/>
      <c r="N417" s="42"/>
      <c r="O417" s="42"/>
      <c r="P417" s="42"/>
      <c r="Q417" s="42"/>
      <c r="R417" s="42"/>
      <c r="S417" s="42"/>
      <c r="T417" s="42"/>
      <c r="U417" s="25"/>
      <c r="V417" s="25"/>
      <c r="W417" s="30" t="str">
        <f t="shared" si="20"/>
        <v/>
      </c>
      <c r="X417" s="25"/>
      <c r="Y417" s="24"/>
      <c r="Z417" s="36" t="str">
        <f t="shared" si="21"/>
        <v/>
      </c>
      <c r="AA417" s="30" t="str">
        <f ca="1">IF(X417=Apoio!$F$2,Apoio!$F$2,IF(X417=Apoio!$F$3,Apoio!$F$3,IF(X417=Apoio!$F$4,Apoio!$F$4,IF(Z417="","",IF(X417="","",IF(Z417-TODAY()&gt;0,Z417-TODAY(),"Venceu"))))))</f>
        <v/>
      </c>
      <c r="AB417" s="59"/>
    </row>
    <row r="418" spans="1:28" ht="36" hidden="1" customHeight="1">
      <c r="A418" s="23">
        <v>419</v>
      </c>
      <c r="B418" s="24"/>
      <c r="C418" s="25"/>
      <c r="D418" s="40" t="str">
        <f>IF($C418&gt;0,VLOOKUP($C418,CNIGP!$A:$AC,2,FALSE),"")</f>
        <v/>
      </c>
      <c r="E418" s="30" t="str">
        <f>IF($C418&gt;0,VLOOKUP($C418,CNIGP!$A:$AC,3,FALSE),"")</f>
        <v/>
      </c>
      <c r="F418" s="30" t="str">
        <f t="shared" si="19"/>
        <v/>
      </c>
      <c r="G418" s="30" t="str">
        <f>IF($C418&gt;0,VLOOKUP($C418,CNIGP!$A:$AC,9,FALSE),"")</f>
        <v/>
      </c>
      <c r="H418" s="30" t="str">
        <f>IF($C418&gt;0,VLOOKUP($C418,CNIGP!$A:$AC,25,FALSE),"")</f>
        <v/>
      </c>
      <c r="I418" s="64"/>
      <c r="J418" s="25"/>
      <c r="K418" s="25"/>
      <c r="L418" s="25"/>
      <c r="M418" s="25"/>
      <c r="N418" s="42"/>
      <c r="O418" s="42"/>
      <c r="P418" s="42"/>
      <c r="Q418" s="42"/>
      <c r="R418" s="42"/>
      <c r="S418" s="42"/>
      <c r="T418" s="42"/>
      <c r="U418" s="25"/>
      <c r="V418" s="25"/>
      <c r="W418" s="30" t="str">
        <f t="shared" si="20"/>
        <v/>
      </c>
      <c r="X418" s="25"/>
      <c r="Y418" s="24"/>
      <c r="Z418" s="36" t="str">
        <f t="shared" si="21"/>
        <v/>
      </c>
      <c r="AA418" s="30" t="str">
        <f ca="1">IF(X418=Apoio!$F$2,Apoio!$F$2,IF(X418=Apoio!$F$3,Apoio!$F$3,IF(X418=Apoio!$F$4,Apoio!$F$4,IF(Z418="","",IF(X418="","",IF(Z418-TODAY()&gt;0,Z418-TODAY(),"Venceu"))))))</f>
        <v/>
      </c>
      <c r="AB418" s="59"/>
    </row>
    <row r="419" spans="1:28" ht="36" hidden="1" customHeight="1">
      <c r="A419" s="23">
        <v>420</v>
      </c>
      <c r="B419" s="24"/>
      <c r="C419" s="25"/>
      <c r="D419" s="40" t="str">
        <f>IF($C419&gt;0,VLOOKUP($C419,CNIGP!$A:$AC,2,FALSE),"")</f>
        <v/>
      </c>
      <c r="E419" s="30" t="str">
        <f>IF($C419&gt;0,VLOOKUP($C419,CNIGP!$A:$AC,3,FALSE),"")</f>
        <v/>
      </c>
      <c r="F419" s="30" t="str">
        <f t="shared" si="19"/>
        <v/>
      </c>
      <c r="G419" s="30" t="str">
        <f>IF($C419&gt;0,VLOOKUP($C419,CNIGP!$A:$AC,9,FALSE),"")</f>
        <v/>
      </c>
      <c r="H419" s="30" t="str">
        <f>IF($C419&gt;0,VLOOKUP($C419,CNIGP!$A:$AC,25,FALSE),"")</f>
        <v/>
      </c>
      <c r="I419" s="64"/>
      <c r="J419" s="25"/>
      <c r="K419" s="25"/>
      <c r="L419" s="25"/>
      <c r="M419" s="25"/>
      <c r="N419" s="42"/>
      <c r="O419" s="42"/>
      <c r="P419" s="42"/>
      <c r="Q419" s="42"/>
      <c r="R419" s="42"/>
      <c r="S419" s="42"/>
      <c r="T419" s="42"/>
      <c r="U419" s="25"/>
      <c r="V419" s="25"/>
      <c r="W419" s="30" t="str">
        <f t="shared" si="20"/>
        <v/>
      </c>
      <c r="X419" s="25"/>
      <c r="Y419" s="24"/>
      <c r="Z419" s="36" t="str">
        <f t="shared" si="21"/>
        <v/>
      </c>
      <c r="AA419" s="30" t="str">
        <f ca="1">IF(X419=Apoio!$F$2,Apoio!$F$2,IF(X419=Apoio!$F$3,Apoio!$F$3,IF(X419=Apoio!$F$4,Apoio!$F$4,IF(Z419="","",IF(X419="","",IF(Z419-TODAY()&gt;0,Z419-TODAY(),"Venceu"))))))</f>
        <v/>
      </c>
      <c r="AB419" s="59"/>
    </row>
    <row r="420" spans="1:28" ht="36" hidden="1" customHeight="1">
      <c r="A420" s="23">
        <v>421</v>
      </c>
      <c r="B420" s="24"/>
      <c r="C420" s="25"/>
      <c r="D420" s="40" t="str">
        <f>IF($C420&gt;0,VLOOKUP($C420,CNIGP!$A:$AC,2,FALSE),"")</f>
        <v/>
      </c>
      <c r="E420" s="30" t="str">
        <f>IF($C420&gt;0,VLOOKUP($C420,CNIGP!$A:$AC,3,FALSE),"")</f>
        <v/>
      </c>
      <c r="F420" s="30" t="str">
        <f t="shared" si="19"/>
        <v/>
      </c>
      <c r="G420" s="30" t="str">
        <f>IF($C420&gt;0,VLOOKUP($C420,CNIGP!$A:$AC,9,FALSE),"")</f>
        <v/>
      </c>
      <c r="H420" s="30" t="str">
        <f>IF($C420&gt;0,VLOOKUP($C420,CNIGP!$A:$AC,25,FALSE),"")</f>
        <v/>
      </c>
      <c r="I420" s="64"/>
      <c r="J420" s="25"/>
      <c r="K420" s="25"/>
      <c r="L420" s="25"/>
      <c r="M420" s="25"/>
      <c r="N420" s="42"/>
      <c r="O420" s="42"/>
      <c r="P420" s="42"/>
      <c r="Q420" s="42"/>
      <c r="R420" s="42"/>
      <c r="S420" s="42"/>
      <c r="T420" s="42"/>
      <c r="U420" s="25"/>
      <c r="V420" s="25"/>
      <c r="W420" s="30" t="str">
        <f t="shared" si="20"/>
        <v/>
      </c>
      <c r="X420" s="25"/>
      <c r="Y420" s="24"/>
      <c r="Z420" s="36" t="str">
        <f t="shared" si="21"/>
        <v/>
      </c>
      <c r="AA420" s="30" t="str">
        <f ca="1">IF(X420=Apoio!$F$2,Apoio!$F$2,IF(X420=Apoio!$F$3,Apoio!$F$3,IF(X420=Apoio!$F$4,Apoio!$F$4,IF(Z420="","",IF(X420="","",IF(Z420-TODAY()&gt;0,Z420-TODAY(),"Venceu"))))))</f>
        <v/>
      </c>
      <c r="AB420" s="59"/>
    </row>
    <row r="421" spans="1:28" ht="36" hidden="1" customHeight="1">
      <c r="A421" s="23">
        <v>422</v>
      </c>
      <c r="B421" s="24"/>
      <c r="C421" s="25"/>
      <c r="D421" s="40" t="str">
        <f>IF($C421&gt;0,VLOOKUP($C421,CNIGP!$A:$AC,2,FALSE),"")</f>
        <v/>
      </c>
      <c r="E421" s="30" t="str">
        <f>IF($C421&gt;0,VLOOKUP($C421,CNIGP!$A:$AC,3,FALSE),"")</f>
        <v/>
      </c>
      <c r="F421" s="30" t="str">
        <f t="shared" si="19"/>
        <v/>
      </c>
      <c r="G421" s="30" t="str">
        <f>IF($C421&gt;0,VLOOKUP($C421,CNIGP!$A:$AC,9,FALSE),"")</f>
        <v/>
      </c>
      <c r="H421" s="30" t="str">
        <f>IF($C421&gt;0,VLOOKUP($C421,CNIGP!$A:$AC,25,FALSE),"")</f>
        <v/>
      </c>
      <c r="I421" s="64"/>
      <c r="J421" s="25"/>
      <c r="K421" s="25"/>
      <c r="L421" s="25"/>
      <c r="M421" s="25"/>
      <c r="N421" s="42"/>
      <c r="O421" s="42"/>
      <c r="P421" s="42"/>
      <c r="Q421" s="42"/>
      <c r="R421" s="42"/>
      <c r="S421" s="42"/>
      <c r="T421" s="42"/>
      <c r="U421" s="25"/>
      <c r="V421" s="25"/>
      <c r="W421" s="30" t="str">
        <f t="shared" si="20"/>
        <v/>
      </c>
      <c r="X421" s="25"/>
      <c r="Y421" s="24"/>
      <c r="Z421" s="36" t="str">
        <f t="shared" si="21"/>
        <v/>
      </c>
      <c r="AA421" s="30" t="str">
        <f ca="1">IF(X421=Apoio!$F$2,Apoio!$F$2,IF(X421=Apoio!$F$3,Apoio!$F$3,IF(X421=Apoio!$F$4,Apoio!$F$4,IF(Z421="","",IF(X421="","",IF(Z421-TODAY()&gt;0,Z421-TODAY(),"Venceu"))))))</f>
        <v/>
      </c>
      <c r="AB421" s="59"/>
    </row>
    <row r="422" spans="1:28" ht="36" hidden="1" customHeight="1">
      <c r="A422" s="23">
        <v>423</v>
      </c>
      <c r="B422" s="24"/>
      <c r="C422" s="25"/>
      <c r="D422" s="40" t="str">
        <f>IF($C422&gt;0,VLOOKUP($C422,CNIGP!$A:$AC,2,FALSE),"")</f>
        <v/>
      </c>
      <c r="E422" s="30" t="str">
        <f>IF($C422&gt;0,VLOOKUP($C422,CNIGP!$A:$AC,3,FALSE),"")</f>
        <v/>
      </c>
      <c r="F422" s="30" t="str">
        <f t="shared" si="19"/>
        <v/>
      </c>
      <c r="G422" s="30" t="str">
        <f>IF($C422&gt;0,VLOOKUP($C422,CNIGP!$A:$AC,9,FALSE),"")</f>
        <v/>
      </c>
      <c r="H422" s="30" t="str">
        <f>IF($C422&gt;0,VLOOKUP($C422,CNIGP!$A:$AC,25,FALSE),"")</f>
        <v/>
      </c>
      <c r="I422" s="64"/>
      <c r="J422" s="25"/>
      <c r="K422" s="25"/>
      <c r="L422" s="25"/>
      <c r="M422" s="25"/>
      <c r="N422" s="42"/>
      <c r="O422" s="42"/>
      <c r="P422" s="42"/>
      <c r="Q422" s="42"/>
      <c r="R422" s="42"/>
      <c r="S422" s="42"/>
      <c r="T422" s="42"/>
      <c r="U422" s="25"/>
      <c r="V422" s="25"/>
      <c r="W422" s="30" t="str">
        <f t="shared" si="20"/>
        <v/>
      </c>
      <c r="X422" s="25"/>
      <c r="Y422" s="24"/>
      <c r="Z422" s="36" t="str">
        <f t="shared" si="21"/>
        <v/>
      </c>
      <c r="AA422" s="30" t="str">
        <f ca="1">IF(X422=Apoio!$F$2,Apoio!$F$2,IF(X422=Apoio!$F$3,Apoio!$F$3,IF(X422=Apoio!$F$4,Apoio!$F$4,IF(Z422="","",IF(X422="","",IF(Z422-TODAY()&gt;0,Z422-TODAY(),"Venceu"))))))</f>
        <v/>
      </c>
      <c r="AB422" s="59"/>
    </row>
    <row r="423" spans="1:28" ht="36" hidden="1" customHeight="1">
      <c r="A423" s="23">
        <v>424</v>
      </c>
      <c r="B423" s="24"/>
      <c r="C423" s="25"/>
      <c r="D423" s="40" t="str">
        <f>IF($C423&gt;0,VLOOKUP($C423,CNIGP!$A:$AC,2,FALSE),"")</f>
        <v/>
      </c>
      <c r="E423" s="30" t="str">
        <f>IF($C423&gt;0,VLOOKUP($C423,CNIGP!$A:$AC,3,FALSE),"")</f>
        <v/>
      </c>
      <c r="F423" s="30" t="str">
        <f t="shared" si="19"/>
        <v/>
      </c>
      <c r="G423" s="30" t="str">
        <f>IF($C423&gt;0,VLOOKUP($C423,CNIGP!$A:$AC,9,FALSE),"")</f>
        <v/>
      </c>
      <c r="H423" s="30" t="str">
        <f>IF($C423&gt;0,VLOOKUP($C423,CNIGP!$A:$AC,25,FALSE),"")</f>
        <v/>
      </c>
      <c r="I423" s="64"/>
      <c r="J423" s="25"/>
      <c r="K423" s="25"/>
      <c r="L423" s="25"/>
      <c r="M423" s="25"/>
      <c r="N423" s="42"/>
      <c r="O423" s="42"/>
      <c r="P423" s="42"/>
      <c r="Q423" s="42"/>
      <c r="R423" s="42"/>
      <c r="S423" s="42"/>
      <c r="T423" s="42"/>
      <c r="U423" s="25"/>
      <c r="V423" s="25"/>
      <c r="W423" s="30" t="str">
        <f t="shared" si="20"/>
        <v/>
      </c>
      <c r="X423" s="25"/>
      <c r="Y423" s="24"/>
      <c r="Z423" s="36" t="str">
        <f t="shared" si="21"/>
        <v/>
      </c>
      <c r="AA423" s="30" t="str">
        <f ca="1">IF(X423=Apoio!$F$2,Apoio!$F$2,IF(X423=Apoio!$F$3,Apoio!$F$3,IF(X423=Apoio!$F$4,Apoio!$F$4,IF(Z423="","",IF(X423="","",IF(Z423-TODAY()&gt;0,Z423-TODAY(),"Venceu"))))))</f>
        <v/>
      </c>
      <c r="AB423" s="59"/>
    </row>
    <row r="424" spans="1:28" ht="36" hidden="1" customHeight="1">
      <c r="A424" s="23">
        <v>425</v>
      </c>
      <c r="B424" s="24"/>
      <c r="C424" s="25"/>
      <c r="D424" s="40" t="str">
        <f>IF($C424&gt;0,VLOOKUP($C424,CNIGP!$A:$AC,2,FALSE),"")</f>
        <v/>
      </c>
      <c r="E424" s="30" t="str">
        <f>IF($C424&gt;0,VLOOKUP($C424,CNIGP!$A:$AC,3,FALSE),"")</f>
        <v/>
      </c>
      <c r="F424" s="30" t="str">
        <f t="shared" si="19"/>
        <v/>
      </c>
      <c r="G424" s="30" t="str">
        <f>IF($C424&gt;0,VLOOKUP($C424,CNIGP!$A:$AC,9,FALSE),"")</f>
        <v/>
      </c>
      <c r="H424" s="30" t="str">
        <f>IF($C424&gt;0,VLOOKUP($C424,CNIGP!$A:$AC,25,FALSE),"")</f>
        <v/>
      </c>
      <c r="I424" s="64"/>
      <c r="J424" s="25"/>
      <c r="K424" s="25"/>
      <c r="L424" s="25"/>
      <c r="M424" s="25"/>
      <c r="N424" s="42"/>
      <c r="O424" s="42"/>
      <c r="P424" s="42"/>
      <c r="Q424" s="42"/>
      <c r="R424" s="42"/>
      <c r="S424" s="42"/>
      <c r="T424" s="42"/>
      <c r="U424" s="25"/>
      <c r="V424" s="25"/>
      <c r="W424" s="30" t="str">
        <f t="shared" si="20"/>
        <v/>
      </c>
      <c r="X424" s="25"/>
      <c r="Y424" s="24"/>
      <c r="Z424" s="36" t="str">
        <f t="shared" si="21"/>
        <v/>
      </c>
      <c r="AA424" s="30" t="str">
        <f ca="1">IF(X424=Apoio!$F$2,Apoio!$F$2,IF(X424=Apoio!$F$3,Apoio!$F$3,IF(X424=Apoio!$F$4,Apoio!$F$4,IF(Z424="","",IF(X424="","",IF(Z424-TODAY()&gt;0,Z424-TODAY(),"Venceu"))))))</f>
        <v/>
      </c>
      <c r="AB424" s="59"/>
    </row>
    <row r="425" spans="1:28" ht="36" hidden="1" customHeight="1">
      <c r="A425" s="23">
        <v>426</v>
      </c>
      <c r="B425" s="24"/>
      <c r="C425" s="25"/>
      <c r="D425" s="40" t="str">
        <f>IF($C425&gt;0,VLOOKUP($C425,CNIGP!$A:$AC,2,FALSE),"")</f>
        <v/>
      </c>
      <c r="E425" s="30" t="str">
        <f>IF($C425&gt;0,VLOOKUP($C425,CNIGP!$A:$AC,3,FALSE),"")</f>
        <v/>
      </c>
      <c r="F425" s="30" t="str">
        <f t="shared" si="19"/>
        <v/>
      </c>
      <c r="G425" s="30" t="str">
        <f>IF($C425&gt;0,VLOOKUP($C425,CNIGP!$A:$AC,9,FALSE),"")</f>
        <v/>
      </c>
      <c r="H425" s="30" t="str">
        <f>IF($C425&gt;0,VLOOKUP($C425,CNIGP!$A:$AC,25,FALSE),"")</f>
        <v/>
      </c>
      <c r="I425" s="64"/>
      <c r="J425" s="25"/>
      <c r="K425" s="25"/>
      <c r="L425" s="25"/>
      <c r="M425" s="25"/>
      <c r="N425" s="42"/>
      <c r="O425" s="42"/>
      <c r="P425" s="42"/>
      <c r="Q425" s="42"/>
      <c r="R425" s="42"/>
      <c r="S425" s="42"/>
      <c r="T425" s="42"/>
      <c r="U425" s="25"/>
      <c r="V425" s="25"/>
      <c r="W425" s="30" t="str">
        <f t="shared" si="20"/>
        <v/>
      </c>
      <c r="X425" s="25"/>
      <c r="Y425" s="24"/>
      <c r="Z425" s="36" t="str">
        <f t="shared" si="21"/>
        <v/>
      </c>
      <c r="AA425" s="30" t="str">
        <f ca="1">IF(X425=Apoio!$F$2,Apoio!$F$2,IF(X425=Apoio!$F$3,Apoio!$F$3,IF(X425=Apoio!$F$4,Apoio!$F$4,IF(Z425="","",IF(X425="","",IF(Z425-TODAY()&gt;0,Z425-TODAY(),"Venceu"))))))</f>
        <v/>
      </c>
      <c r="AB425" s="59"/>
    </row>
    <row r="426" spans="1:28" ht="36" hidden="1" customHeight="1">
      <c r="A426" s="23">
        <v>427</v>
      </c>
      <c r="B426" s="24"/>
      <c r="C426" s="25"/>
      <c r="D426" s="40" t="str">
        <f>IF($C426&gt;0,VLOOKUP($C426,CNIGP!$A:$AC,2,FALSE),"")</f>
        <v/>
      </c>
      <c r="E426" s="30" t="str">
        <f>IF($C426&gt;0,VLOOKUP($C426,CNIGP!$A:$AC,3,FALSE),"")</f>
        <v/>
      </c>
      <c r="F426" s="30" t="str">
        <f t="shared" si="19"/>
        <v/>
      </c>
      <c r="G426" s="30" t="str">
        <f>IF($C426&gt;0,VLOOKUP($C426,CNIGP!$A:$AC,9,FALSE),"")</f>
        <v/>
      </c>
      <c r="H426" s="30" t="str">
        <f>IF($C426&gt;0,VLOOKUP($C426,CNIGP!$A:$AC,25,FALSE),"")</f>
        <v/>
      </c>
      <c r="I426" s="64"/>
      <c r="J426" s="25"/>
      <c r="K426" s="25"/>
      <c r="L426" s="25"/>
      <c r="M426" s="25"/>
      <c r="N426" s="42"/>
      <c r="O426" s="42"/>
      <c r="P426" s="42"/>
      <c r="Q426" s="42"/>
      <c r="R426" s="42"/>
      <c r="S426" s="42"/>
      <c r="T426" s="42"/>
      <c r="U426" s="25"/>
      <c r="V426" s="25"/>
      <c r="W426" s="30" t="str">
        <f t="shared" si="20"/>
        <v/>
      </c>
      <c r="X426" s="25"/>
      <c r="Y426" s="24"/>
      <c r="Z426" s="36" t="str">
        <f t="shared" si="21"/>
        <v/>
      </c>
      <c r="AA426" s="30" t="str">
        <f ca="1">IF(X426=Apoio!$F$2,Apoio!$F$2,IF(X426=Apoio!$F$3,Apoio!$F$3,IF(X426=Apoio!$F$4,Apoio!$F$4,IF(Z426="","",IF(X426="","",IF(Z426-TODAY()&gt;0,Z426-TODAY(),"Venceu"))))))</f>
        <v/>
      </c>
      <c r="AB426" s="59"/>
    </row>
    <row r="427" spans="1:28" ht="36" hidden="1" customHeight="1">
      <c r="A427" s="23">
        <v>428</v>
      </c>
      <c r="B427" s="24"/>
      <c r="C427" s="25"/>
      <c r="D427" s="40" t="str">
        <f>IF($C427&gt;0,VLOOKUP($C427,CNIGP!$A:$AC,2,FALSE),"")</f>
        <v/>
      </c>
      <c r="E427" s="30" t="str">
        <f>IF($C427&gt;0,VLOOKUP($C427,CNIGP!$A:$AC,3,FALSE),"")</f>
        <v/>
      </c>
      <c r="F427" s="30" t="str">
        <f t="shared" si="19"/>
        <v/>
      </c>
      <c r="G427" s="30" t="str">
        <f>IF($C427&gt;0,VLOOKUP($C427,CNIGP!$A:$AC,9,FALSE),"")</f>
        <v/>
      </c>
      <c r="H427" s="30" t="str">
        <f>IF($C427&gt;0,VLOOKUP($C427,CNIGP!$A:$AC,25,FALSE),"")</f>
        <v/>
      </c>
      <c r="I427" s="64"/>
      <c r="J427" s="25"/>
      <c r="K427" s="25"/>
      <c r="L427" s="25"/>
      <c r="M427" s="25"/>
      <c r="N427" s="42"/>
      <c r="O427" s="42"/>
      <c r="P427" s="42"/>
      <c r="Q427" s="42"/>
      <c r="R427" s="42"/>
      <c r="S427" s="42"/>
      <c r="T427" s="42"/>
      <c r="U427" s="25"/>
      <c r="V427" s="25"/>
      <c r="W427" s="30" t="str">
        <f t="shared" si="20"/>
        <v/>
      </c>
      <c r="X427" s="25"/>
      <c r="Y427" s="24"/>
      <c r="Z427" s="36" t="str">
        <f t="shared" si="21"/>
        <v/>
      </c>
      <c r="AA427" s="30" t="str">
        <f ca="1">IF(X427=Apoio!$F$2,Apoio!$F$2,IF(X427=Apoio!$F$3,Apoio!$F$3,IF(X427=Apoio!$F$4,Apoio!$F$4,IF(Z427="","",IF(X427="","",IF(Z427-TODAY()&gt;0,Z427-TODAY(),"Venceu"))))))</f>
        <v/>
      </c>
      <c r="AB427" s="59"/>
    </row>
    <row r="428" spans="1:28" ht="36" hidden="1" customHeight="1">
      <c r="A428" s="23">
        <v>429</v>
      </c>
      <c r="B428" s="24"/>
      <c r="C428" s="25"/>
      <c r="D428" s="40" t="str">
        <f>IF($C428&gt;0,VLOOKUP($C428,CNIGP!$A:$AC,2,FALSE),"")</f>
        <v/>
      </c>
      <c r="E428" s="30" t="str">
        <f>IF($C428&gt;0,VLOOKUP($C428,CNIGP!$A:$AC,3,FALSE),"")</f>
        <v/>
      </c>
      <c r="F428" s="30" t="str">
        <f t="shared" si="19"/>
        <v/>
      </c>
      <c r="G428" s="30" t="str">
        <f>IF($C428&gt;0,VLOOKUP($C428,CNIGP!$A:$AC,9,FALSE),"")</f>
        <v/>
      </c>
      <c r="H428" s="30" t="str">
        <f>IF($C428&gt;0,VLOOKUP($C428,CNIGP!$A:$AC,25,FALSE),"")</f>
        <v/>
      </c>
      <c r="I428" s="64"/>
      <c r="J428" s="25"/>
      <c r="K428" s="25"/>
      <c r="L428" s="25"/>
      <c r="M428" s="25"/>
      <c r="N428" s="42"/>
      <c r="O428" s="42"/>
      <c r="P428" s="42"/>
      <c r="Q428" s="42"/>
      <c r="R428" s="42"/>
      <c r="S428" s="42"/>
      <c r="T428" s="42"/>
      <c r="U428" s="25"/>
      <c r="V428" s="25"/>
      <c r="W428" s="30" t="str">
        <f t="shared" si="20"/>
        <v/>
      </c>
      <c r="X428" s="25"/>
      <c r="Y428" s="24"/>
      <c r="Z428" s="36" t="str">
        <f t="shared" si="21"/>
        <v/>
      </c>
      <c r="AA428" s="30" t="str">
        <f ca="1">IF(X428=Apoio!$F$2,Apoio!$F$2,IF(X428=Apoio!$F$3,Apoio!$F$3,IF(X428=Apoio!$F$4,Apoio!$F$4,IF(Z428="","",IF(X428="","",IF(Z428-TODAY()&gt;0,Z428-TODAY(),"Venceu"))))))</f>
        <v/>
      </c>
      <c r="AB428" s="59"/>
    </row>
    <row r="429" spans="1:28" ht="36" hidden="1" customHeight="1">
      <c r="A429" s="23">
        <v>430</v>
      </c>
      <c r="B429" s="24"/>
      <c r="C429" s="25"/>
      <c r="D429" s="40" t="str">
        <f>IF($C429&gt;0,VLOOKUP($C429,CNIGP!$A:$AC,2,FALSE),"")</f>
        <v/>
      </c>
      <c r="E429" s="30" t="str">
        <f>IF($C429&gt;0,VLOOKUP($C429,CNIGP!$A:$AC,3,FALSE),"")</f>
        <v/>
      </c>
      <c r="F429" s="30" t="str">
        <f t="shared" si="19"/>
        <v/>
      </c>
      <c r="G429" s="30" t="str">
        <f>IF($C429&gt;0,VLOOKUP($C429,CNIGP!$A:$AC,9,FALSE),"")</f>
        <v/>
      </c>
      <c r="H429" s="30" t="str">
        <f>IF($C429&gt;0,VLOOKUP($C429,CNIGP!$A:$AC,25,FALSE),"")</f>
        <v/>
      </c>
      <c r="I429" s="64"/>
      <c r="J429" s="25"/>
      <c r="K429" s="25"/>
      <c r="L429" s="25"/>
      <c r="M429" s="25"/>
      <c r="N429" s="42"/>
      <c r="O429" s="42"/>
      <c r="P429" s="42"/>
      <c r="Q429" s="42"/>
      <c r="R429" s="42"/>
      <c r="S429" s="42"/>
      <c r="T429" s="42"/>
      <c r="U429" s="25"/>
      <c r="V429" s="25"/>
      <c r="W429" s="30" t="str">
        <f t="shared" si="20"/>
        <v/>
      </c>
      <c r="X429" s="25"/>
      <c r="Y429" s="24"/>
      <c r="Z429" s="36" t="str">
        <f t="shared" si="21"/>
        <v/>
      </c>
      <c r="AA429" s="30" t="str">
        <f ca="1">IF(X429=Apoio!$F$2,Apoio!$F$2,IF(X429=Apoio!$F$3,Apoio!$F$3,IF(X429=Apoio!$F$4,Apoio!$F$4,IF(Z429="","",IF(X429="","",IF(Z429-TODAY()&gt;0,Z429-TODAY(),"Venceu"))))))</f>
        <v/>
      </c>
      <c r="AB429" s="59"/>
    </row>
    <row r="430" spans="1:28" ht="36" hidden="1" customHeight="1">
      <c r="A430" s="23">
        <v>431</v>
      </c>
      <c r="B430" s="24"/>
      <c r="C430" s="25"/>
      <c r="D430" s="40" t="str">
        <f>IF($C430&gt;0,VLOOKUP($C430,CNIGP!$A:$AC,2,FALSE),"")</f>
        <v/>
      </c>
      <c r="E430" s="30" t="str">
        <f>IF($C430&gt;0,VLOOKUP($C430,CNIGP!$A:$AC,3,FALSE),"")</f>
        <v/>
      </c>
      <c r="F430" s="30" t="str">
        <f t="shared" si="19"/>
        <v/>
      </c>
      <c r="G430" s="30" t="str">
        <f>IF($C430&gt;0,VLOOKUP($C430,CNIGP!$A:$AC,9,FALSE),"")</f>
        <v/>
      </c>
      <c r="H430" s="30" t="str">
        <f>IF($C430&gt;0,VLOOKUP($C430,CNIGP!$A:$AC,25,FALSE),"")</f>
        <v/>
      </c>
      <c r="I430" s="64"/>
      <c r="J430" s="25"/>
      <c r="K430" s="25"/>
      <c r="L430" s="25"/>
      <c r="M430" s="25"/>
      <c r="N430" s="42"/>
      <c r="O430" s="42"/>
      <c r="P430" s="42"/>
      <c r="Q430" s="42"/>
      <c r="R430" s="42"/>
      <c r="S430" s="42"/>
      <c r="T430" s="42"/>
      <c r="U430" s="25"/>
      <c r="V430" s="25"/>
      <c r="W430" s="30" t="str">
        <f t="shared" si="20"/>
        <v/>
      </c>
      <c r="X430" s="25"/>
      <c r="Y430" s="24"/>
      <c r="Z430" s="36" t="str">
        <f t="shared" si="21"/>
        <v/>
      </c>
      <c r="AA430" s="30" t="str">
        <f ca="1">IF(X430=Apoio!$F$2,Apoio!$F$2,IF(X430=Apoio!$F$3,Apoio!$F$3,IF(X430=Apoio!$F$4,Apoio!$F$4,IF(Z430="","",IF(X430="","",IF(Z430-TODAY()&gt;0,Z430-TODAY(),"Venceu"))))))</f>
        <v/>
      </c>
      <c r="AB430" s="59"/>
    </row>
    <row r="431" spans="1:28" ht="36" hidden="1" customHeight="1">
      <c r="A431" s="23">
        <v>432</v>
      </c>
      <c r="B431" s="24"/>
      <c r="C431" s="25"/>
      <c r="D431" s="40" t="str">
        <f>IF($C431&gt;0,VLOOKUP($C431,CNIGP!$A:$AC,2,FALSE),"")</f>
        <v/>
      </c>
      <c r="E431" s="30" t="str">
        <f>IF($C431&gt;0,VLOOKUP($C431,CNIGP!$A:$AC,3,FALSE),"")</f>
        <v/>
      </c>
      <c r="F431" s="30" t="str">
        <f t="shared" si="19"/>
        <v/>
      </c>
      <c r="G431" s="30" t="str">
        <f>IF($C431&gt;0,VLOOKUP($C431,CNIGP!$A:$AC,9,FALSE),"")</f>
        <v/>
      </c>
      <c r="H431" s="30" t="str">
        <f>IF($C431&gt;0,VLOOKUP($C431,CNIGP!$A:$AC,25,FALSE),"")</f>
        <v/>
      </c>
      <c r="I431" s="64"/>
      <c r="J431" s="25"/>
      <c r="K431" s="25"/>
      <c r="L431" s="25"/>
      <c r="M431" s="25"/>
      <c r="N431" s="42"/>
      <c r="O431" s="42"/>
      <c r="P431" s="42"/>
      <c r="Q431" s="42"/>
      <c r="R431" s="42"/>
      <c r="S431" s="42"/>
      <c r="T431" s="42"/>
      <c r="U431" s="25"/>
      <c r="V431" s="25"/>
      <c r="W431" s="30" t="str">
        <f t="shared" si="20"/>
        <v/>
      </c>
      <c r="X431" s="25"/>
      <c r="Y431" s="24"/>
      <c r="Z431" s="36" t="str">
        <f t="shared" si="21"/>
        <v/>
      </c>
      <c r="AA431" s="30" t="str">
        <f ca="1">IF(X431=Apoio!$F$2,Apoio!$F$2,IF(X431=Apoio!$F$3,Apoio!$F$3,IF(X431=Apoio!$F$4,Apoio!$F$4,IF(Z431="","",IF(X431="","",IF(Z431-TODAY()&gt;0,Z431-TODAY(),"Venceu"))))))</f>
        <v/>
      </c>
      <c r="AB431" s="59"/>
    </row>
    <row r="432" spans="1:28" ht="36" hidden="1" customHeight="1">
      <c r="A432" s="23">
        <v>433</v>
      </c>
      <c r="B432" s="24"/>
      <c r="C432" s="25"/>
      <c r="D432" s="40" t="str">
        <f>IF($C432&gt;0,VLOOKUP($C432,CNIGP!$A:$AC,2,FALSE),"")</f>
        <v/>
      </c>
      <c r="E432" s="30" t="str">
        <f>IF($C432&gt;0,VLOOKUP($C432,CNIGP!$A:$AC,3,FALSE),"")</f>
        <v/>
      </c>
      <c r="F432" s="30" t="str">
        <f t="shared" si="19"/>
        <v/>
      </c>
      <c r="G432" s="30" t="str">
        <f>IF($C432&gt;0,VLOOKUP($C432,CNIGP!$A:$AC,9,FALSE),"")</f>
        <v/>
      </c>
      <c r="H432" s="30" t="str">
        <f>IF($C432&gt;0,VLOOKUP($C432,CNIGP!$A:$AC,25,FALSE),"")</f>
        <v/>
      </c>
      <c r="I432" s="64"/>
      <c r="J432" s="25"/>
      <c r="K432" s="25"/>
      <c r="L432" s="25"/>
      <c r="M432" s="25"/>
      <c r="N432" s="42"/>
      <c r="O432" s="42"/>
      <c r="P432" s="42"/>
      <c r="Q432" s="42"/>
      <c r="R432" s="42"/>
      <c r="S432" s="42"/>
      <c r="T432" s="42"/>
      <c r="U432" s="25"/>
      <c r="V432" s="25"/>
      <c r="W432" s="30" t="str">
        <f t="shared" si="20"/>
        <v/>
      </c>
      <c r="X432" s="25"/>
      <c r="Y432" s="24"/>
      <c r="Z432" s="36" t="str">
        <f t="shared" si="21"/>
        <v/>
      </c>
      <c r="AA432" s="30" t="str">
        <f ca="1">IF(X432=Apoio!$F$2,Apoio!$F$2,IF(X432=Apoio!$F$3,Apoio!$F$3,IF(X432=Apoio!$F$4,Apoio!$F$4,IF(Z432="","",IF(X432="","",IF(Z432-TODAY()&gt;0,Z432-TODAY(),"Venceu"))))))</f>
        <v/>
      </c>
      <c r="AB432" s="59"/>
    </row>
    <row r="433" spans="1:28" ht="36" hidden="1" customHeight="1">
      <c r="A433" s="23">
        <v>434</v>
      </c>
      <c r="B433" s="24"/>
      <c r="C433" s="25"/>
      <c r="D433" s="40" t="str">
        <f>IF($C433&gt;0,VLOOKUP($C433,CNIGP!$A:$AC,2,FALSE),"")</f>
        <v/>
      </c>
      <c r="E433" s="30" t="str">
        <f>IF($C433&gt;0,VLOOKUP($C433,CNIGP!$A:$AC,3,FALSE),"")</f>
        <v/>
      </c>
      <c r="F433" s="30" t="str">
        <f t="shared" si="19"/>
        <v/>
      </c>
      <c r="G433" s="30" t="str">
        <f>IF($C433&gt;0,VLOOKUP($C433,CNIGP!$A:$AC,9,FALSE),"")</f>
        <v/>
      </c>
      <c r="H433" s="30" t="str">
        <f>IF($C433&gt;0,VLOOKUP($C433,CNIGP!$A:$AC,25,FALSE),"")</f>
        <v/>
      </c>
      <c r="I433" s="64"/>
      <c r="J433" s="25"/>
      <c r="K433" s="25"/>
      <c r="L433" s="25"/>
      <c r="M433" s="25"/>
      <c r="N433" s="42"/>
      <c r="O433" s="42"/>
      <c r="P433" s="42"/>
      <c r="Q433" s="42"/>
      <c r="R433" s="42"/>
      <c r="S433" s="42"/>
      <c r="T433" s="42"/>
      <c r="U433" s="25"/>
      <c r="V433" s="25"/>
      <c r="W433" s="30" t="str">
        <f t="shared" si="20"/>
        <v/>
      </c>
      <c r="X433" s="25"/>
      <c r="Y433" s="24"/>
      <c r="Z433" s="36" t="str">
        <f t="shared" si="21"/>
        <v/>
      </c>
      <c r="AA433" s="30" t="str">
        <f ca="1">IF(X433=Apoio!$F$2,Apoio!$F$2,IF(X433=Apoio!$F$3,Apoio!$F$3,IF(X433=Apoio!$F$4,Apoio!$F$4,IF(Z433="","",IF(X433="","",IF(Z433-TODAY()&gt;0,Z433-TODAY(),"Venceu"))))))</f>
        <v/>
      </c>
      <c r="AB433" s="59"/>
    </row>
    <row r="434" spans="1:28" ht="36" hidden="1" customHeight="1">
      <c r="A434" s="23">
        <v>435</v>
      </c>
      <c r="B434" s="24"/>
      <c r="C434" s="25"/>
      <c r="D434" s="40" t="str">
        <f>IF($C434&gt;0,VLOOKUP($C434,CNIGP!$A:$AC,2,FALSE),"")</f>
        <v/>
      </c>
      <c r="E434" s="30" t="str">
        <f>IF($C434&gt;0,VLOOKUP($C434,CNIGP!$A:$AC,3,FALSE),"")</f>
        <v/>
      </c>
      <c r="F434" s="30" t="str">
        <f t="shared" si="19"/>
        <v/>
      </c>
      <c r="G434" s="30" t="str">
        <f>IF($C434&gt;0,VLOOKUP($C434,CNIGP!$A:$AC,9,FALSE),"")</f>
        <v/>
      </c>
      <c r="H434" s="30" t="str">
        <f>IF($C434&gt;0,VLOOKUP($C434,CNIGP!$A:$AC,25,FALSE),"")</f>
        <v/>
      </c>
      <c r="I434" s="64"/>
      <c r="J434" s="25"/>
      <c r="K434" s="25"/>
      <c r="L434" s="25"/>
      <c r="M434" s="25"/>
      <c r="N434" s="42"/>
      <c r="O434" s="42"/>
      <c r="P434" s="42"/>
      <c r="Q434" s="42"/>
      <c r="R434" s="42"/>
      <c r="S434" s="42"/>
      <c r="T434" s="42"/>
      <c r="U434" s="25"/>
      <c r="V434" s="25"/>
      <c r="W434" s="30" t="str">
        <f t="shared" si="20"/>
        <v/>
      </c>
      <c r="X434" s="25"/>
      <c r="Y434" s="24"/>
      <c r="Z434" s="36" t="str">
        <f t="shared" si="21"/>
        <v/>
      </c>
      <c r="AA434" s="30" t="str">
        <f ca="1">IF(X434=Apoio!$F$2,Apoio!$F$2,IF(X434=Apoio!$F$3,Apoio!$F$3,IF(X434=Apoio!$F$4,Apoio!$F$4,IF(Z434="","",IF(X434="","",IF(Z434-TODAY()&gt;0,Z434-TODAY(),"Venceu"))))))</f>
        <v/>
      </c>
      <c r="AB434" s="59"/>
    </row>
    <row r="435" spans="1:28" ht="36" hidden="1" customHeight="1">
      <c r="A435" s="23">
        <v>436</v>
      </c>
      <c r="B435" s="24"/>
      <c r="C435" s="25"/>
      <c r="D435" s="40" t="str">
        <f>IF($C435&gt;0,VLOOKUP($C435,CNIGP!$A:$AC,2,FALSE),"")</f>
        <v/>
      </c>
      <c r="E435" s="30" t="str">
        <f>IF($C435&gt;0,VLOOKUP($C435,CNIGP!$A:$AC,3,FALSE),"")</f>
        <v/>
      </c>
      <c r="F435" s="30" t="str">
        <f t="shared" si="19"/>
        <v/>
      </c>
      <c r="G435" s="30" t="str">
        <f>IF($C435&gt;0,VLOOKUP($C435,CNIGP!$A:$AC,9,FALSE),"")</f>
        <v/>
      </c>
      <c r="H435" s="30" t="str">
        <f>IF($C435&gt;0,VLOOKUP($C435,CNIGP!$A:$AC,25,FALSE),"")</f>
        <v/>
      </c>
      <c r="I435" s="64"/>
      <c r="J435" s="25"/>
      <c r="K435" s="25"/>
      <c r="L435" s="25"/>
      <c r="M435" s="25"/>
      <c r="N435" s="42"/>
      <c r="O435" s="42"/>
      <c r="P435" s="42"/>
      <c r="Q435" s="42"/>
      <c r="R435" s="42"/>
      <c r="S435" s="42"/>
      <c r="T435" s="42"/>
      <c r="U435" s="25"/>
      <c r="V435" s="25"/>
      <c r="W435" s="30" t="str">
        <f t="shared" si="20"/>
        <v/>
      </c>
      <c r="X435" s="25"/>
      <c r="Y435" s="24"/>
      <c r="Z435" s="36" t="str">
        <f t="shared" si="21"/>
        <v/>
      </c>
      <c r="AA435" s="30" t="str">
        <f ca="1">IF(X435=Apoio!$F$2,Apoio!$F$2,IF(X435=Apoio!$F$3,Apoio!$F$3,IF(X435=Apoio!$F$4,Apoio!$F$4,IF(Z435="","",IF(X435="","",IF(Z435-TODAY()&gt;0,Z435-TODAY(),"Venceu"))))))</f>
        <v/>
      </c>
      <c r="AB435" s="59"/>
    </row>
    <row r="436" spans="1:28" ht="36" hidden="1" customHeight="1">
      <c r="A436" s="23">
        <v>437</v>
      </c>
      <c r="B436" s="24"/>
      <c r="C436" s="25"/>
      <c r="D436" s="40" t="str">
        <f>IF($C436&gt;0,VLOOKUP($C436,CNIGP!$A:$AC,2,FALSE),"")</f>
        <v/>
      </c>
      <c r="E436" s="30" t="str">
        <f>IF($C436&gt;0,VLOOKUP($C436,CNIGP!$A:$AC,3,FALSE),"")</f>
        <v/>
      </c>
      <c r="F436" s="30" t="str">
        <f t="shared" si="19"/>
        <v/>
      </c>
      <c r="G436" s="30" t="str">
        <f>IF($C436&gt;0,VLOOKUP($C436,CNIGP!$A:$AC,9,FALSE),"")</f>
        <v/>
      </c>
      <c r="H436" s="30" t="str">
        <f>IF($C436&gt;0,VLOOKUP($C436,CNIGP!$A:$AC,25,FALSE),"")</f>
        <v/>
      </c>
      <c r="I436" s="64"/>
      <c r="J436" s="25"/>
      <c r="K436" s="25"/>
      <c r="L436" s="25"/>
      <c r="M436" s="25"/>
      <c r="N436" s="42"/>
      <c r="O436" s="42"/>
      <c r="P436" s="42"/>
      <c r="Q436" s="42"/>
      <c r="R436" s="42"/>
      <c r="S436" s="42"/>
      <c r="T436" s="42"/>
      <c r="U436" s="25"/>
      <c r="V436" s="25"/>
      <c r="W436" s="30" t="str">
        <f t="shared" si="20"/>
        <v/>
      </c>
      <c r="X436" s="25"/>
      <c r="Y436" s="24"/>
      <c r="Z436" s="36" t="str">
        <f t="shared" si="21"/>
        <v/>
      </c>
      <c r="AA436" s="30" t="str">
        <f ca="1">IF(X436=Apoio!$F$2,Apoio!$F$2,IF(X436=Apoio!$F$3,Apoio!$F$3,IF(X436=Apoio!$F$4,Apoio!$F$4,IF(Z436="","",IF(X436="","",IF(Z436-TODAY()&gt;0,Z436-TODAY(),"Venceu"))))))</f>
        <v/>
      </c>
      <c r="AB436" s="59"/>
    </row>
    <row r="437" spans="1:28" ht="36" hidden="1" customHeight="1">
      <c r="A437" s="23">
        <v>438</v>
      </c>
      <c r="B437" s="24"/>
      <c r="C437" s="25"/>
      <c r="D437" s="40" t="str">
        <f>IF($C437&gt;0,VLOOKUP($C437,CNIGP!$A:$AC,2,FALSE),"")</f>
        <v/>
      </c>
      <c r="E437" s="30" t="str">
        <f>IF($C437&gt;0,VLOOKUP($C437,CNIGP!$A:$AC,3,FALSE),"")</f>
        <v/>
      </c>
      <c r="F437" s="30" t="str">
        <f t="shared" si="19"/>
        <v/>
      </c>
      <c r="G437" s="30" t="str">
        <f>IF($C437&gt;0,VLOOKUP($C437,CNIGP!$A:$AC,9,FALSE),"")</f>
        <v/>
      </c>
      <c r="H437" s="30" t="str">
        <f>IF($C437&gt;0,VLOOKUP($C437,CNIGP!$A:$AC,25,FALSE),"")</f>
        <v/>
      </c>
      <c r="I437" s="64"/>
      <c r="J437" s="25"/>
      <c r="K437" s="25"/>
      <c r="L437" s="25"/>
      <c r="M437" s="25"/>
      <c r="N437" s="42"/>
      <c r="O437" s="42"/>
      <c r="P437" s="42"/>
      <c r="Q437" s="42"/>
      <c r="R437" s="42"/>
      <c r="S437" s="42"/>
      <c r="T437" s="42"/>
      <c r="U437" s="25"/>
      <c r="V437" s="25"/>
      <c r="W437" s="30" t="str">
        <f t="shared" si="20"/>
        <v/>
      </c>
      <c r="X437" s="25"/>
      <c r="Y437" s="24"/>
      <c r="Z437" s="36" t="str">
        <f t="shared" si="21"/>
        <v/>
      </c>
      <c r="AA437" s="30" t="str">
        <f ca="1">IF(X437=Apoio!$F$2,Apoio!$F$2,IF(X437=Apoio!$F$3,Apoio!$F$3,IF(X437=Apoio!$F$4,Apoio!$F$4,IF(Z437="","",IF(X437="","",IF(Z437-TODAY()&gt;0,Z437-TODAY(),"Venceu"))))))</f>
        <v/>
      </c>
      <c r="AB437" s="59"/>
    </row>
    <row r="438" spans="1:28" ht="36" hidden="1" customHeight="1">
      <c r="A438" s="23">
        <v>439</v>
      </c>
      <c r="B438" s="24"/>
      <c r="C438" s="25"/>
      <c r="D438" s="40" t="str">
        <f>IF($C438&gt;0,VLOOKUP($C438,CNIGP!$A:$AC,2,FALSE),"")</f>
        <v/>
      </c>
      <c r="E438" s="30" t="str">
        <f>IF($C438&gt;0,VLOOKUP($C438,CNIGP!$A:$AC,3,FALSE),"")</f>
        <v/>
      </c>
      <c r="F438" s="30" t="str">
        <f t="shared" si="19"/>
        <v/>
      </c>
      <c r="G438" s="30" t="str">
        <f>IF($C438&gt;0,VLOOKUP($C438,CNIGP!$A:$AC,9,FALSE),"")</f>
        <v/>
      </c>
      <c r="H438" s="30" t="str">
        <f>IF($C438&gt;0,VLOOKUP($C438,CNIGP!$A:$AC,25,FALSE),"")</f>
        <v/>
      </c>
      <c r="I438" s="64"/>
      <c r="J438" s="25"/>
      <c r="K438" s="25"/>
      <c r="L438" s="25"/>
      <c r="M438" s="25"/>
      <c r="N438" s="42"/>
      <c r="O438" s="42"/>
      <c r="P438" s="42"/>
      <c r="Q438" s="42"/>
      <c r="R438" s="42"/>
      <c r="S438" s="42"/>
      <c r="T438" s="42"/>
      <c r="U438" s="25"/>
      <c r="V438" s="25"/>
      <c r="W438" s="30" t="str">
        <f t="shared" si="20"/>
        <v/>
      </c>
      <c r="X438" s="25"/>
      <c r="Y438" s="24"/>
      <c r="Z438" s="36" t="str">
        <f t="shared" si="21"/>
        <v/>
      </c>
      <c r="AA438" s="30" t="str">
        <f ca="1">IF(X438=Apoio!$F$2,Apoio!$F$2,IF(X438=Apoio!$F$3,Apoio!$F$3,IF(X438=Apoio!$F$4,Apoio!$F$4,IF(Z438="","",IF(X438="","",IF(Z438-TODAY()&gt;0,Z438-TODAY(),"Venceu"))))))</f>
        <v/>
      </c>
      <c r="AB438" s="59"/>
    </row>
    <row r="439" spans="1:28" ht="36" hidden="1" customHeight="1">
      <c r="A439" s="23">
        <v>440</v>
      </c>
      <c r="B439" s="24"/>
      <c r="C439" s="25"/>
      <c r="D439" s="40" t="str">
        <f>IF($C439&gt;0,VLOOKUP($C439,CNIGP!$A:$AC,2,FALSE),"")</f>
        <v/>
      </c>
      <c r="E439" s="30" t="str">
        <f>IF($C439&gt;0,VLOOKUP($C439,CNIGP!$A:$AC,3,FALSE),"")</f>
        <v/>
      </c>
      <c r="F439" s="30" t="str">
        <f t="shared" si="19"/>
        <v/>
      </c>
      <c r="G439" s="30" t="str">
        <f>IF($C439&gt;0,VLOOKUP($C439,CNIGP!$A:$AC,9,FALSE),"")</f>
        <v/>
      </c>
      <c r="H439" s="30" t="str">
        <f>IF($C439&gt;0,VLOOKUP($C439,CNIGP!$A:$AC,25,FALSE),"")</f>
        <v/>
      </c>
      <c r="I439" s="64"/>
      <c r="J439" s="25"/>
      <c r="K439" s="25"/>
      <c r="L439" s="25"/>
      <c r="M439" s="25"/>
      <c r="N439" s="42"/>
      <c r="O439" s="42"/>
      <c r="P439" s="42"/>
      <c r="Q439" s="42"/>
      <c r="R439" s="42"/>
      <c r="S439" s="42"/>
      <c r="T439" s="42"/>
      <c r="U439" s="25"/>
      <c r="V439" s="25"/>
      <c r="W439" s="30" t="str">
        <f t="shared" si="20"/>
        <v/>
      </c>
      <c r="X439" s="25"/>
      <c r="Y439" s="24"/>
      <c r="Z439" s="36" t="str">
        <f t="shared" si="21"/>
        <v/>
      </c>
      <c r="AA439" s="30" t="str">
        <f ca="1">IF(X439=Apoio!$F$2,Apoio!$F$2,IF(X439=Apoio!$F$3,Apoio!$F$3,IF(X439=Apoio!$F$4,Apoio!$F$4,IF(Z439="","",IF(X439="","",IF(Z439-TODAY()&gt;0,Z439-TODAY(),"Venceu"))))))</f>
        <v/>
      </c>
      <c r="AB439" s="59"/>
    </row>
    <row r="440" spans="1:28" ht="36" hidden="1" customHeight="1">
      <c r="A440" s="23">
        <v>441</v>
      </c>
      <c r="B440" s="24"/>
      <c r="C440" s="25"/>
      <c r="D440" s="40" t="str">
        <f>IF($C440&gt;0,VLOOKUP($C440,CNIGP!$A:$AC,2,FALSE),"")</f>
        <v/>
      </c>
      <c r="E440" s="30" t="str">
        <f>IF($C440&gt;0,VLOOKUP($C440,CNIGP!$A:$AC,3,FALSE),"")</f>
        <v/>
      </c>
      <c r="F440" s="30" t="str">
        <f t="shared" si="19"/>
        <v/>
      </c>
      <c r="G440" s="30" t="str">
        <f>IF($C440&gt;0,VLOOKUP($C440,CNIGP!$A:$AC,9,FALSE),"")</f>
        <v/>
      </c>
      <c r="H440" s="30" t="str">
        <f>IF($C440&gt;0,VLOOKUP($C440,CNIGP!$A:$AC,25,FALSE),"")</f>
        <v/>
      </c>
      <c r="I440" s="64"/>
      <c r="J440" s="25"/>
      <c r="K440" s="25"/>
      <c r="L440" s="25"/>
      <c r="M440" s="25"/>
      <c r="N440" s="42"/>
      <c r="O440" s="42"/>
      <c r="P440" s="42"/>
      <c r="Q440" s="42"/>
      <c r="R440" s="42"/>
      <c r="S440" s="42"/>
      <c r="T440" s="42"/>
      <c r="U440" s="25"/>
      <c r="V440" s="25"/>
      <c r="W440" s="30" t="str">
        <f t="shared" si="20"/>
        <v/>
      </c>
      <c r="X440" s="25"/>
      <c r="Y440" s="24"/>
      <c r="Z440" s="36" t="str">
        <f t="shared" si="21"/>
        <v/>
      </c>
      <c r="AA440" s="30" t="str">
        <f ca="1">IF(X440=Apoio!$F$2,Apoio!$F$2,IF(X440=Apoio!$F$3,Apoio!$F$3,IF(X440=Apoio!$F$4,Apoio!$F$4,IF(Z440="","",IF(X440="","",IF(Z440-TODAY()&gt;0,Z440-TODAY(),"Venceu"))))))</f>
        <v/>
      </c>
      <c r="AB440" s="59"/>
    </row>
    <row r="441" spans="1:28" ht="36" hidden="1" customHeight="1">
      <c r="A441" s="23">
        <v>442</v>
      </c>
      <c r="B441" s="24"/>
      <c r="C441" s="25"/>
      <c r="D441" s="40" t="str">
        <f>IF($C441&gt;0,VLOOKUP($C441,CNIGP!$A:$AC,2,FALSE),"")</f>
        <v/>
      </c>
      <c r="E441" s="30" t="str">
        <f>IF($C441&gt;0,VLOOKUP($C441,CNIGP!$A:$AC,3,FALSE),"")</f>
        <v/>
      </c>
      <c r="F441" s="30" t="str">
        <f t="shared" si="19"/>
        <v/>
      </c>
      <c r="G441" s="30" t="str">
        <f>IF($C441&gt;0,VLOOKUP($C441,CNIGP!$A:$AC,9,FALSE),"")</f>
        <v/>
      </c>
      <c r="H441" s="30" t="str">
        <f>IF($C441&gt;0,VLOOKUP($C441,CNIGP!$A:$AC,25,FALSE),"")</f>
        <v/>
      </c>
      <c r="I441" s="64"/>
      <c r="J441" s="25"/>
      <c r="K441" s="25"/>
      <c r="L441" s="25"/>
      <c r="M441" s="25"/>
      <c r="N441" s="42"/>
      <c r="O441" s="42"/>
      <c r="P441" s="42"/>
      <c r="Q441" s="42"/>
      <c r="R441" s="42"/>
      <c r="S441" s="42"/>
      <c r="T441" s="42"/>
      <c r="U441" s="25"/>
      <c r="V441" s="25"/>
      <c r="W441" s="30" t="str">
        <f t="shared" si="20"/>
        <v/>
      </c>
      <c r="X441" s="25"/>
      <c r="Y441" s="24"/>
      <c r="Z441" s="36" t="str">
        <f t="shared" si="21"/>
        <v/>
      </c>
      <c r="AA441" s="30" t="str">
        <f ca="1">IF(X441=Apoio!$F$2,Apoio!$F$2,IF(X441=Apoio!$F$3,Apoio!$F$3,IF(X441=Apoio!$F$4,Apoio!$F$4,IF(Z441="","",IF(X441="","",IF(Z441-TODAY()&gt;0,Z441-TODAY(),"Venceu"))))))</f>
        <v/>
      </c>
      <c r="AB441" s="59"/>
    </row>
    <row r="442" spans="1:28" ht="36" hidden="1" customHeight="1">
      <c r="A442" s="23">
        <v>443</v>
      </c>
      <c r="B442" s="24"/>
      <c r="C442" s="25"/>
      <c r="D442" s="40" t="str">
        <f>IF($C442&gt;0,VLOOKUP($C442,CNIGP!$A:$AC,2,FALSE),"")</f>
        <v/>
      </c>
      <c r="E442" s="30" t="str">
        <f>IF($C442&gt;0,VLOOKUP($C442,CNIGP!$A:$AC,3,FALSE),"")</f>
        <v/>
      </c>
      <c r="F442" s="30" t="str">
        <f t="shared" si="19"/>
        <v/>
      </c>
      <c r="G442" s="30" t="str">
        <f>IF($C442&gt;0,VLOOKUP($C442,CNIGP!$A:$AC,9,FALSE),"")</f>
        <v/>
      </c>
      <c r="H442" s="30" t="str">
        <f>IF($C442&gt;0,VLOOKUP($C442,CNIGP!$A:$AC,25,FALSE),"")</f>
        <v/>
      </c>
      <c r="I442" s="64"/>
      <c r="J442" s="25"/>
      <c r="K442" s="25"/>
      <c r="L442" s="25"/>
      <c r="M442" s="25"/>
      <c r="N442" s="42"/>
      <c r="O442" s="42"/>
      <c r="P442" s="42"/>
      <c r="Q442" s="42"/>
      <c r="R442" s="42"/>
      <c r="S442" s="42"/>
      <c r="T442" s="42"/>
      <c r="U442" s="25"/>
      <c r="V442" s="25"/>
      <c r="W442" s="30" t="str">
        <f t="shared" si="20"/>
        <v/>
      </c>
      <c r="X442" s="25"/>
      <c r="Y442" s="24"/>
      <c r="Z442" s="36" t="str">
        <f t="shared" si="21"/>
        <v/>
      </c>
      <c r="AA442" s="30" t="str">
        <f ca="1">IF(X442=Apoio!$F$2,Apoio!$F$2,IF(X442=Apoio!$F$3,Apoio!$F$3,IF(X442=Apoio!$F$4,Apoio!$F$4,IF(Z442="","",IF(X442="","",IF(Z442-TODAY()&gt;0,Z442-TODAY(),"Venceu"))))))</f>
        <v/>
      </c>
      <c r="AB442" s="59"/>
    </row>
    <row r="443" spans="1:28" ht="36" hidden="1" customHeight="1">
      <c r="A443" s="23">
        <v>444</v>
      </c>
      <c r="B443" s="24"/>
      <c r="C443" s="25"/>
      <c r="D443" s="40" t="str">
        <f>IF($C443&gt;0,VLOOKUP($C443,CNIGP!$A:$AC,2,FALSE),"")</f>
        <v/>
      </c>
      <c r="E443" s="30" t="str">
        <f>IF($C443&gt;0,VLOOKUP($C443,CNIGP!$A:$AC,3,FALSE),"")</f>
        <v/>
      </c>
      <c r="F443" s="30" t="str">
        <f t="shared" si="19"/>
        <v/>
      </c>
      <c r="G443" s="30" t="str">
        <f>IF($C443&gt;0,VLOOKUP($C443,CNIGP!$A:$AC,9,FALSE),"")</f>
        <v/>
      </c>
      <c r="H443" s="30" t="str">
        <f>IF($C443&gt;0,VLOOKUP($C443,CNIGP!$A:$AC,25,FALSE),"")</f>
        <v/>
      </c>
      <c r="I443" s="64"/>
      <c r="J443" s="25"/>
      <c r="K443" s="25"/>
      <c r="L443" s="25"/>
      <c r="M443" s="25"/>
      <c r="N443" s="42"/>
      <c r="O443" s="42"/>
      <c r="P443" s="42"/>
      <c r="Q443" s="42"/>
      <c r="R443" s="42"/>
      <c r="S443" s="42"/>
      <c r="T443" s="42"/>
      <c r="U443" s="25"/>
      <c r="V443" s="25"/>
      <c r="W443" s="30" t="str">
        <f t="shared" si="20"/>
        <v/>
      </c>
      <c r="X443" s="25"/>
      <c r="Y443" s="24"/>
      <c r="Z443" s="36" t="str">
        <f t="shared" si="21"/>
        <v/>
      </c>
      <c r="AA443" s="30" t="str">
        <f ca="1">IF(X443=Apoio!$F$2,Apoio!$F$2,IF(X443=Apoio!$F$3,Apoio!$F$3,IF(X443=Apoio!$F$4,Apoio!$F$4,IF(Z443="","",IF(X443="","",IF(Z443-TODAY()&gt;0,Z443-TODAY(),"Venceu"))))))</f>
        <v/>
      </c>
      <c r="AB443" s="59"/>
    </row>
    <row r="444" spans="1:28" ht="36" hidden="1" customHeight="1">
      <c r="A444" s="23">
        <v>445</v>
      </c>
      <c r="B444" s="24"/>
      <c r="C444" s="25"/>
      <c r="D444" s="40" t="str">
        <f>IF($C444&gt;0,VLOOKUP($C444,CNIGP!$A:$AC,2,FALSE),"")</f>
        <v/>
      </c>
      <c r="E444" s="30" t="str">
        <f>IF($C444&gt;0,VLOOKUP($C444,CNIGP!$A:$AC,3,FALSE),"")</f>
        <v/>
      </c>
      <c r="F444" s="30" t="str">
        <f t="shared" si="19"/>
        <v/>
      </c>
      <c r="G444" s="30" t="str">
        <f>IF($C444&gt;0,VLOOKUP($C444,CNIGP!$A:$AC,9,FALSE),"")</f>
        <v/>
      </c>
      <c r="H444" s="30" t="str">
        <f>IF($C444&gt;0,VLOOKUP($C444,CNIGP!$A:$AC,25,FALSE),"")</f>
        <v/>
      </c>
      <c r="I444" s="64"/>
      <c r="J444" s="25"/>
      <c r="K444" s="25"/>
      <c r="L444" s="25"/>
      <c r="M444" s="25"/>
      <c r="N444" s="42"/>
      <c r="O444" s="42"/>
      <c r="P444" s="42"/>
      <c r="Q444" s="42"/>
      <c r="R444" s="42"/>
      <c r="S444" s="42"/>
      <c r="T444" s="42"/>
      <c r="U444" s="25"/>
      <c r="V444" s="25"/>
      <c r="W444" s="30" t="str">
        <f t="shared" si="20"/>
        <v/>
      </c>
      <c r="X444" s="25"/>
      <c r="Y444" s="24"/>
      <c r="Z444" s="36" t="str">
        <f t="shared" si="21"/>
        <v/>
      </c>
      <c r="AA444" s="30" t="str">
        <f ca="1">IF(X444=Apoio!$F$2,Apoio!$F$2,IF(X444=Apoio!$F$3,Apoio!$F$3,IF(X444=Apoio!$F$4,Apoio!$F$4,IF(Z444="","",IF(X444="","",IF(Z444-TODAY()&gt;0,Z444-TODAY(),"Venceu"))))))</f>
        <v/>
      </c>
      <c r="AB444" s="59"/>
    </row>
    <row r="445" spans="1:28" ht="36" hidden="1" customHeight="1">
      <c r="A445" s="23">
        <v>446</v>
      </c>
      <c r="B445" s="24"/>
      <c r="C445" s="25"/>
      <c r="D445" s="40" t="str">
        <f>IF($C445&gt;0,VLOOKUP($C445,CNIGP!$A:$AC,2,FALSE),"")</f>
        <v/>
      </c>
      <c r="E445" s="30" t="str">
        <f>IF($C445&gt;0,VLOOKUP($C445,CNIGP!$A:$AC,3,FALSE),"")</f>
        <v/>
      </c>
      <c r="F445" s="30" t="str">
        <f t="shared" si="19"/>
        <v/>
      </c>
      <c r="G445" s="30" t="str">
        <f>IF($C445&gt;0,VLOOKUP($C445,CNIGP!$A:$AC,9,FALSE),"")</f>
        <v/>
      </c>
      <c r="H445" s="30" t="str">
        <f>IF($C445&gt;0,VLOOKUP($C445,CNIGP!$A:$AC,25,FALSE),"")</f>
        <v/>
      </c>
      <c r="I445" s="64"/>
      <c r="J445" s="25"/>
      <c r="K445" s="25"/>
      <c r="L445" s="25"/>
      <c r="M445" s="25"/>
      <c r="N445" s="42"/>
      <c r="O445" s="42"/>
      <c r="P445" s="42"/>
      <c r="Q445" s="42"/>
      <c r="R445" s="42"/>
      <c r="S445" s="42"/>
      <c r="T445" s="42"/>
      <c r="U445" s="25"/>
      <c r="V445" s="25"/>
      <c r="W445" s="30" t="str">
        <f t="shared" si="20"/>
        <v/>
      </c>
      <c r="X445" s="25"/>
      <c r="Y445" s="24"/>
      <c r="Z445" s="36" t="str">
        <f t="shared" si="21"/>
        <v/>
      </c>
      <c r="AA445" s="30" t="str">
        <f ca="1">IF(X445=Apoio!$F$2,Apoio!$F$2,IF(X445=Apoio!$F$3,Apoio!$F$3,IF(X445=Apoio!$F$4,Apoio!$F$4,IF(Z445="","",IF(X445="","",IF(Z445-TODAY()&gt;0,Z445-TODAY(),"Venceu"))))))</f>
        <v/>
      </c>
      <c r="AB445" s="59"/>
    </row>
    <row r="446" spans="1:28" ht="36" hidden="1" customHeight="1">
      <c r="A446" s="23">
        <v>447</v>
      </c>
      <c r="B446" s="24"/>
      <c r="C446" s="25"/>
      <c r="D446" s="40" t="str">
        <f>IF($C446&gt;0,VLOOKUP($C446,CNIGP!$A:$AC,2,FALSE),"")</f>
        <v/>
      </c>
      <c r="E446" s="30" t="str">
        <f>IF($C446&gt;0,VLOOKUP($C446,CNIGP!$A:$AC,3,FALSE),"")</f>
        <v/>
      </c>
      <c r="F446" s="30" t="str">
        <f t="shared" si="19"/>
        <v/>
      </c>
      <c r="G446" s="30" t="str">
        <f>IF($C446&gt;0,VLOOKUP($C446,CNIGP!$A:$AC,9,FALSE),"")</f>
        <v/>
      </c>
      <c r="H446" s="30" t="str">
        <f>IF($C446&gt;0,VLOOKUP($C446,CNIGP!$A:$AC,25,FALSE),"")</f>
        <v/>
      </c>
      <c r="I446" s="64"/>
      <c r="J446" s="25"/>
      <c r="K446" s="25"/>
      <c r="L446" s="25"/>
      <c r="M446" s="25"/>
      <c r="N446" s="42"/>
      <c r="O446" s="42"/>
      <c r="P446" s="42"/>
      <c r="Q446" s="42"/>
      <c r="R446" s="42"/>
      <c r="S446" s="42"/>
      <c r="T446" s="42"/>
      <c r="U446" s="25"/>
      <c r="V446" s="25"/>
      <c r="W446" s="30" t="str">
        <f t="shared" si="20"/>
        <v/>
      </c>
      <c r="X446" s="25"/>
      <c r="Y446" s="24"/>
      <c r="Z446" s="36" t="str">
        <f t="shared" si="21"/>
        <v/>
      </c>
      <c r="AA446" s="30" t="str">
        <f ca="1">IF(X446=Apoio!$F$2,Apoio!$F$2,IF(X446=Apoio!$F$3,Apoio!$F$3,IF(X446=Apoio!$F$4,Apoio!$F$4,IF(Z446="","",IF(X446="","",IF(Z446-TODAY()&gt;0,Z446-TODAY(),"Venceu"))))))</f>
        <v/>
      </c>
      <c r="AB446" s="59"/>
    </row>
    <row r="447" spans="1:28" ht="36" hidden="1" customHeight="1">
      <c r="A447" s="23">
        <v>448</v>
      </c>
      <c r="B447" s="24"/>
      <c r="C447" s="25"/>
      <c r="D447" s="40" t="str">
        <f>IF($C447&gt;0,VLOOKUP($C447,CNIGP!$A:$AC,2,FALSE),"")</f>
        <v/>
      </c>
      <c r="E447" s="30" t="str">
        <f>IF($C447&gt;0,VLOOKUP($C447,CNIGP!$A:$AC,3,FALSE),"")</f>
        <v/>
      </c>
      <c r="F447" s="30" t="str">
        <f t="shared" si="19"/>
        <v/>
      </c>
      <c r="G447" s="30" t="str">
        <f>IF($C447&gt;0,VLOOKUP($C447,CNIGP!$A:$AC,9,FALSE),"")</f>
        <v/>
      </c>
      <c r="H447" s="30" t="str">
        <f>IF($C447&gt;0,VLOOKUP($C447,CNIGP!$A:$AC,25,FALSE),"")</f>
        <v/>
      </c>
      <c r="I447" s="64"/>
      <c r="J447" s="25"/>
      <c r="K447" s="25"/>
      <c r="L447" s="25"/>
      <c r="M447" s="25"/>
      <c r="N447" s="42"/>
      <c r="O447" s="42"/>
      <c r="P447" s="42"/>
      <c r="Q447" s="42"/>
      <c r="R447" s="42"/>
      <c r="S447" s="42"/>
      <c r="T447" s="42"/>
      <c r="U447" s="25"/>
      <c r="V447" s="25"/>
      <c r="W447" s="30" t="str">
        <f t="shared" si="20"/>
        <v/>
      </c>
      <c r="X447" s="25"/>
      <c r="Y447" s="24"/>
      <c r="Z447" s="36" t="str">
        <f t="shared" si="21"/>
        <v/>
      </c>
      <c r="AA447" s="30" t="str">
        <f ca="1">IF(X447=Apoio!$F$2,Apoio!$F$2,IF(X447=Apoio!$F$3,Apoio!$F$3,IF(X447=Apoio!$F$4,Apoio!$F$4,IF(Z447="","",IF(X447="","",IF(Z447-TODAY()&gt;0,Z447-TODAY(),"Venceu"))))))</f>
        <v/>
      </c>
      <c r="AB447" s="59"/>
    </row>
    <row r="448" spans="1:28" ht="36" hidden="1" customHeight="1">
      <c r="A448" s="23">
        <v>449</v>
      </c>
      <c r="B448" s="24"/>
      <c r="C448" s="25"/>
      <c r="D448" s="40" t="str">
        <f>IF($C448&gt;0,VLOOKUP($C448,CNIGP!$A:$AC,2,FALSE),"")</f>
        <v/>
      </c>
      <c r="E448" s="30" t="str">
        <f>IF($C448&gt;0,VLOOKUP($C448,CNIGP!$A:$AC,3,FALSE),"")</f>
        <v/>
      </c>
      <c r="F448" s="30" t="str">
        <f t="shared" si="19"/>
        <v/>
      </c>
      <c r="G448" s="30" t="str">
        <f>IF($C448&gt;0,VLOOKUP($C448,CNIGP!$A:$AC,9,FALSE),"")</f>
        <v/>
      </c>
      <c r="H448" s="30" t="str">
        <f>IF($C448&gt;0,VLOOKUP($C448,CNIGP!$A:$AC,25,FALSE),"")</f>
        <v/>
      </c>
      <c r="I448" s="64"/>
      <c r="J448" s="25"/>
      <c r="K448" s="25"/>
      <c r="L448" s="25"/>
      <c r="M448" s="25"/>
      <c r="N448" s="42"/>
      <c r="O448" s="42"/>
      <c r="P448" s="42"/>
      <c r="Q448" s="42"/>
      <c r="R448" s="42"/>
      <c r="S448" s="42"/>
      <c r="T448" s="42"/>
      <c r="U448" s="25"/>
      <c r="V448" s="25"/>
      <c r="W448" s="30" t="str">
        <f t="shared" si="20"/>
        <v/>
      </c>
      <c r="X448" s="25"/>
      <c r="Y448" s="24"/>
      <c r="Z448" s="36" t="str">
        <f t="shared" si="21"/>
        <v/>
      </c>
      <c r="AA448" s="30" t="str">
        <f ca="1">IF(X448=Apoio!$F$2,Apoio!$F$2,IF(X448=Apoio!$F$3,Apoio!$F$3,IF(X448=Apoio!$F$4,Apoio!$F$4,IF(Z448="","",IF(X448="","",IF(Z448-TODAY()&gt;0,Z448-TODAY(),"Venceu"))))))</f>
        <v/>
      </c>
      <c r="AB448" s="59"/>
    </row>
    <row r="449" spans="1:28" ht="36" hidden="1" customHeight="1">
      <c r="A449" s="23">
        <v>450</v>
      </c>
      <c r="B449" s="24"/>
      <c r="C449" s="25"/>
      <c r="D449" s="40" t="str">
        <f>IF($C449&gt;0,VLOOKUP($C449,CNIGP!$A:$AC,2,FALSE),"")</f>
        <v/>
      </c>
      <c r="E449" s="30" t="str">
        <f>IF($C449&gt;0,VLOOKUP($C449,CNIGP!$A:$AC,3,FALSE),"")</f>
        <v/>
      </c>
      <c r="F449" s="30" t="str">
        <f t="shared" si="19"/>
        <v/>
      </c>
      <c r="G449" s="30" t="str">
        <f>IF($C449&gt;0,VLOOKUP($C449,CNIGP!$A:$AC,9,FALSE),"")</f>
        <v/>
      </c>
      <c r="H449" s="30" t="str">
        <f>IF($C449&gt;0,VLOOKUP($C449,CNIGP!$A:$AC,25,FALSE),"")</f>
        <v/>
      </c>
      <c r="I449" s="64"/>
      <c r="J449" s="25"/>
      <c r="K449" s="25"/>
      <c r="L449" s="25"/>
      <c r="M449" s="25"/>
      <c r="N449" s="42"/>
      <c r="O449" s="42"/>
      <c r="P449" s="42"/>
      <c r="Q449" s="42"/>
      <c r="R449" s="42"/>
      <c r="S449" s="42"/>
      <c r="T449" s="42"/>
      <c r="U449" s="25"/>
      <c r="V449" s="25"/>
      <c r="W449" s="30" t="str">
        <f t="shared" si="20"/>
        <v/>
      </c>
      <c r="X449" s="25"/>
      <c r="Y449" s="24"/>
      <c r="Z449" s="36" t="str">
        <f t="shared" si="21"/>
        <v/>
      </c>
      <c r="AA449" s="30" t="str">
        <f ca="1">IF(X449=Apoio!$F$2,Apoio!$F$2,IF(X449=Apoio!$F$3,Apoio!$F$3,IF(X449=Apoio!$F$4,Apoio!$F$4,IF(Z449="","",IF(X449="","",IF(Z449-TODAY()&gt;0,Z449-TODAY(),"Venceu"))))))</f>
        <v/>
      </c>
      <c r="AB449" s="59"/>
    </row>
    <row r="450" spans="1:28" ht="36" hidden="1" customHeight="1">
      <c r="A450" s="23">
        <v>451</v>
      </c>
      <c r="B450" s="24"/>
      <c r="C450" s="25"/>
      <c r="D450" s="40" t="str">
        <f>IF($C450&gt;0,VLOOKUP($C450,CNIGP!$A:$AC,2,FALSE),"")</f>
        <v/>
      </c>
      <c r="E450" s="30" t="str">
        <f>IF($C450&gt;0,VLOOKUP($C450,CNIGP!$A:$AC,3,FALSE),"")</f>
        <v/>
      </c>
      <c r="F450" s="30" t="str">
        <f t="shared" si="19"/>
        <v/>
      </c>
      <c r="G450" s="30" t="str">
        <f>IF($C450&gt;0,VLOOKUP($C450,CNIGP!$A:$AC,9,FALSE),"")</f>
        <v/>
      </c>
      <c r="H450" s="30" t="str">
        <f>IF($C450&gt;0,VLOOKUP($C450,CNIGP!$A:$AC,25,FALSE),"")</f>
        <v/>
      </c>
      <c r="I450" s="64"/>
      <c r="J450" s="25"/>
      <c r="K450" s="25"/>
      <c r="L450" s="25"/>
      <c r="M450" s="25"/>
      <c r="N450" s="42"/>
      <c r="O450" s="42"/>
      <c r="P450" s="42"/>
      <c r="Q450" s="42"/>
      <c r="R450" s="42"/>
      <c r="S450" s="42"/>
      <c r="T450" s="42"/>
      <c r="U450" s="25"/>
      <c r="V450" s="25"/>
      <c r="W450" s="30" t="str">
        <f t="shared" si="20"/>
        <v/>
      </c>
      <c r="X450" s="25"/>
      <c r="Y450" s="24"/>
      <c r="Z450" s="36" t="str">
        <f t="shared" si="21"/>
        <v/>
      </c>
      <c r="AA450" s="30" t="str">
        <f ca="1">IF(X450=Apoio!$F$2,Apoio!$F$2,IF(X450=Apoio!$F$3,Apoio!$F$3,IF(X450=Apoio!$F$4,Apoio!$F$4,IF(Z450="","",IF(X450="","",IF(Z450-TODAY()&gt;0,Z450-TODAY(),"Venceu"))))))</f>
        <v/>
      </c>
      <c r="AB450" s="59"/>
    </row>
    <row r="451" spans="1:28" ht="36" hidden="1" customHeight="1">
      <c r="A451" s="23">
        <v>452</v>
      </c>
      <c r="B451" s="24"/>
      <c r="C451" s="25"/>
      <c r="D451" s="40" t="str">
        <f>IF($C451&gt;0,VLOOKUP($C451,CNIGP!$A:$AC,2,FALSE),"")</f>
        <v/>
      </c>
      <c r="E451" s="30" t="str">
        <f>IF($C451&gt;0,VLOOKUP($C451,CNIGP!$A:$AC,3,FALSE),"")</f>
        <v/>
      </c>
      <c r="F451" s="30" t="str">
        <f t="shared" si="19"/>
        <v/>
      </c>
      <c r="G451" s="30" t="str">
        <f>IF($C451&gt;0,VLOOKUP($C451,CNIGP!$A:$AC,9,FALSE),"")</f>
        <v/>
      </c>
      <c r="H451" s="30" t="str">
        <f>IF($C451&gt;0,VLOOKUP($C451,CNIGP!$A:$AC,25,FALSE),"")</f>
        <v/>
      </c>
      <c r="I451" s="64"/>
      <c r="J451" s="25"/>
      <c r="K451" s="25"/>
      <c r="L451" s="25"/>
      <c r="M451" s="25"/>
      <c r="N451" s="42"/>
      <c r="O451" s="42"/>
      <c r="P451" s="42"/>
      <c r="Q451" s="42"/>
      <c r="R451" s="42"/>
      <c r="S451" s="42"/>
      <c r="T451" s="42"/>
      <c r="U451" s="25"/>
      <c r="V451" s="25"/>
      <c r="W451" s="30" t="str">
        <f t="shared" si="20"/>
        <v/>
      </c>
      <c r="X451" s="25"/>
      <c r="Y451" s="24"/>
      <c r="Z451" s="36" t="str">
        <f t="shared" si="21"/>
        <v/>
      </c>
      <c r="AA451" s="30" t="str">
        <f ca="1">IF(X451=Apoio!$F$2,Apoio!$F$2,IF(X451=Apoio!$F$3,Apoio!$F$3,IF(X451=Apoio!$F$4,Apoio!$F$4,IF(Z451="","",IF(X451="","",IF(Z451-TODAY()&gt;0,Z451-TODAY(),"Venceu"))))))</f>
        <v/>
      </c>
      <c r="AB451" s="59"/>
    </row>
    <row r="452" spans="1:28" ht="36" hidden="1" customHeight="1">
      <c r="A452" s="23">
        <v>453</v>
      </c>
      <c r="B452" s="24"/>
      <c r="C452" s="25"/>
      <c r="D452" s="40" t="str">
        <f>IF($C452&gt;0,VLOOKUP($C452,CNIGP!$A:$AC,2,FALSE),"")</f>
        <v/>
      </c>
      <c r="E452" s="30" t="str">
        <f>IF($C452&gt;0,VLOOKUP($C452,CNIGP!$A:$AC,3,FALSE),"")</f>
        <v/>
      </c>
      <c r="F452" s="30" t="str">
        <f t="shared" si="19"/>
        <v/>
      </c>
      <c r="G452" s="30" t="str">
        <f>IF($C452&gt;0,VLOOKUP($C452,CNIGP!$A:$AC,9,FALSE),"")</f>
        <v/>
      </c>
      <c r="H452" s="30" t="str">
        <f>IF($C452&gt;0,VLOOKUP($C452,CNIGP!$A:$AC,25,FALSE),"")</f>
        <v/>
      </c>
      <c r="I452" s="64"/>
      <c r="J452" s="25"/>
      <c r="K452" s="25"/>
      <c r="L452" s="25"/>
      <c r="M452" s="25"/>
      <c r="N452" s="42"/>
      <c r="O452" s="42"/>
      <c r="P452" s="42"/>
      <c r="Q452" s="42"/>
      <c r="R452" s="42"/>
      <c r="S452" s="42"/>
      <c r="T452" s="42"/>
      <c r="U452" s="25"/>
      <c r="V452" s="25"/>
      <c r="W452" s="30" t="str">
        <f t="shared" si="20"/>
        <v/>
      </c>
      <c r="X452" s="25"/>
      <c r="Y452" s="24"/>
      <c r="Z452" s="36" t="str">
        <f t="shared" si="21"/>
        <v/>
      </c>
      <c r="AA452" s="30" t="str">
        <f ca="1">IF(X452=Apoio!$F$2,Apoio!$F$2,IF(X452=Apoio!$F$3,Apoio!$F$3,IF(X452=Apoio!$F$4,Apoio!$F$4,IF(Z452="","",IF(X452="","",IF(Z452-TODAY()&gt;0,Z452-TODAY(),"Venceu"))))))</f>
        <v/>
      </c>
      <c r="AB452" s="59"/>
    </row>
    <row r="453" spans="1:28" ht="36" hidden="1" customHeight="1">
      <c r="A453" s="23">
        <v>454</v>
      </c>
      <c r="B453" s="24"/>
      <c r="C453" s="25"/>
      <c r="D453" s="40" t="str">
        <f>IF($C453&gt;0,VLOOKUP($C453,CNIGP!$A:$AC,2,FALSE),"")</f>
        <v/>
      </c>
      <c r="E453" s="30" t="str">
        <f>IF($C453&gt;0,VLOOKUP($C453,CNIGP!$A:$AC,3,FALSE),"")</f>
        <v/>
      </c>
      <c r="F453" s="30" t="str">
        <f t="shared" si="19"/>
        <v/>
      </c>
      <c r="G453" s="30" t="str">
        <f>IF($C453&gt;0,VLOOKUP($C453,CNIGP!$A:$AC,9,FALSE),"")</f>
        <v/>
      </c>
      <c r="H453" s="30" t="str">
        <f>IF($C453&gt;0,VLOOKUP($C453,CNIGP!$A:$AC,25,FALSE),"")</f>
        <v/>
      </c>
      <c r="I453" s="64"/>
      <c r="J453" s="25"/>
      <c r="K453" s="25"/>
      <c r="L453" s="25"/>
      <c r="M453" s="25"/>
      <c r="N453" s="42"/>
      <c r="O453" s="42"/>
      <c r="P453" s="42"/>
      <c r="Q453" s="42"/>
      <c r="R453" s="42"/>
      <c r="S453" s="42"/>
      <c r="T453" s="42"/>
      <c r="U453" s="25"/>
      <c r="V453" s="25"/>
      <c r="W453" s="30" t="str">
        <f t="shared" si="20"/>
        <v/>
      </c>
      <c r="X453" s="25"/>
      <c r="Y453" s="24"/>
      <c r="Z453" s="36" t="str">
        <f t="shared" si="21"/>
        <v/>
      </c>
      <c r="AA453" s="30" t="str">
        <f ca="1">IF(X453=Apoio!$F$2,Apoio!$F$2,IF(X453=Apoio!$F$3,Apoio!$F$3,IF(X453=Apoio!$F$4,Apoio!$F$4,IF(Z453="","",IF(X453="","",IF(Z453-TODAY()&gt;0,Z453-TODAY(),"Venceu"))))))</f>
        <v/>
      </c>
      <c r="AB453" s="59"/>
    </row>
    <row r="454" spans="1:28" ht="36" hidden="1" customHeight="1">
      <c r="A454" s="23">
        <v>455</v>
      </c>
      <c r="B454" s="24"/>
      <c r="C454" s="25"/>
      <c r="D454" s="40" t="str">
        <f>IF($C454&gt;0,VLOOKUP($C454,CNIGP!$A:$AC,2,FALSE),"")</f>
        <v/>
      </c>
      <c r="E454" s="30" t="str">
        <f>IF($C454&gt;0,VLOOKUP($C454,CNIGP!$A:$AC,3,FALSE),"")</f>
        <v/>
      </c>
      <c r="F454" s="30" t="str">
        <f t="shared" si="19"/>
        <v/>
      </c>
      <c r="G454" s="30" t="str">
        <f>IF($C454&gt;0,VLOOKUP($C454,CNIGP!$A:$AC,9,FALSE),"")</f>
        <v/>
      </c>
      <c r="H454" s="30" t="str">
        <f>IF($C454&gt;0,VLOOKUP($C454,CNIGP!$A:$AC,25,FALSE),"")</f>
        <v/>
      </c>
      <c r="I454" s="64"/>
      <c r="J454" s="25"/>
      <c r="K454" s="25"/>
      <c r="L454" s="25"/>
      <c r="M454" s="25"/>
      <c r="N454" s="42"/>
      <c r="O454" s="42"/>
      <c r="P454" s="42"/>
      <c r="Q454" s="42"/>
      <c r="R454" s="42"/>
      <c r="S454" s="42"/>
      <c r="T454" s="42"/>
      <c r="U454" s="25"/>
      <c r="V454" s="25"/>
      <c r="W454" s="30" t="str">
        <f t="shared" si="20"/>
        <v/>
      </c>
      <c r="X454" s="25"/>
      <c r="Y454" s="24"/>
      <c r="Z454" s="36" t="str">
        <f t="shared" si="21"/>
        <v/>
      </c>
      <c r="AA454" s="30" t="str">
        <f ca="1">IF(X454=Apoio!$F$2,Apoio!$F$2,IF(X454=Apoio!$F$3,Apoio!$F$3,IF(X454=Apoio!$F$4,Apoio!$F$4,IF(Z454="","",IF(X454="","",IF(Z454-TODAY()&gt;0,Z454-TODAY(),"Venceu"))))))</f>
        <v/>
      </c>
      <c r="AB454" s="59"/>
    </row>
    <row r="455" spans="1:28" ht="36" hidden="1" customHeight="1">
      <c r="A455" s="23">
        <v>456</v>
      </c>
      <c r="B455" s="24"/>
      <c r="C455" s="25"/>
      <c r="D455" s="40" t="str">
        <f>IF($C455&gt;0,VLOOKUP($C455,CNIGP!$A:$AC,2,FALSE),"")</f>
        <v/>
      </c>
      <c r="E455" s="30" t="str">
        <f>IF($C455&gt;0,VLOOKUP($C455,CNIGP!$A:$AC,3,FALSE),"")</f>
        <v/>
      </c>
      <c r="F455" s="30" t="str">
        <f t="shared" si="19"/>
        <v/>
      </c>
      <c r="G455" s="30" t="str">
        <f>IF($C455&gt;0,VLOOKUP($C455,CNIGP!$A:$AC,9,FALSE),"")</f>
        <v/>
      </c>
      <c r="H455" s="30" t="str">
        <f>IF($C455&gt;0,VLOOKUP($C455,CNIGP!$A:$AC,25,FALSE),"")</f>
        <v/>
      </c>
      <c r="I455" s="64"/>
      <c r="J455" s="25"/>
      <c r="K455" s="25"/>
      <c r="L455" s="25"/>
      <c r="M455" s="25"/>
      <c r="N455" s="42"/>
      <c r="O455" s="42"/>
      <c r="P455" s="42"/>
      <c r="Q455" s="42"/>
      <c r="R455" s="42"/>
      <c r="S455" s="42"/>
      <c r="T455" s="42"/>
      <c r="U455" s="25"/>
      <c r="V455" s="25"/>
      <c r="W455" s="30" t="str">
        <f t="shared" si="20"/>
        <v/>
      </c>
      <c r="X455" s="25"/>
      <c r="Y455" s="24"/>
      <c r="Z455" s="36" t="str">
        <f t="shared" si="21"/>
        <v/>
      </c>
      <c r="AA455" s="30" t="str">
        <f ca="1">IF(X455=Apoio!$F$2,Apoio!$F$2,IF(X455=Apoio!$F$3,Apoio!$F$3,IF(X455=Apoio!$F$4,Apoio!$F$4,IF(Z455="","",IF(X455="","",IF(Z455-TODAY()&gt;0,Z455-TODAY(),"Venceu"))))))</f>
        <v/>
      </c>
      <c r="AB455" s="59"/>
    </row>
    <row r="456" spans="1:28" ht="36" hidden="1" customHeight="1">
      <c r="A456" s="23">
        <v>457</v>
      </c>
      <c r="B456" s="24"/>
      <c r="C456" s="25"/>
      <c r="D456" s="40" t="str">
        <f>IF($C456&gt;0,VLOOKUP($C456,CNIGP!$A:$AC,2,FALSE),"")</f>
        <v/>
      </c>
      <c r="E456" s="30" t="str">
        <f>IF($C456&gt;0,VLOOKUP($C456,CNIGP!$A:$AC,3,FALSE),"")</f>
        <v/>
      </c>
      <c r="F456" s="30" t="str">
        <f t="shared" si="19"/>
        <v/>
      </c>
      <c r="G456" s="30" t="str">
        <f>IF($C456&gt;0,VLOOKUP($C456,CNIGP!$A:$AC,9,FALSE),"")</f>
        <v/>
      </c>
      <c r="H456" s="30" t="str">
        <f>IF($C456&gt;0,VLOOKUP($C456,CNIGP!$A:$AC,25,FALSE),"")</f>
        <v/>
      </c>
      <c r="I456" s="64"/>
      <c r="J456" s="25"/>
      <c r="K456" s="25"/>
      <c r="L456" s="25"/>
      <c r="M456" s="25"/>
      <c r="N456" s="42"/>
      <c r="O456" s="42"/>
      <c r="P456" s="42"/>
      <c r="Q456" s="42"/>
      <c r="R456" s="42"/>
      <c r="S456" s="42"/>
      <c r="T456" s="42"/>
      <c r="U456" s="25"/>
      <c r="V456" s="25"/>
      <c r="W456" s="30" t="str">
        <f t="shared" si="20"/>
        <v/>
      </c>
      <c r="X456" s="25"/>
      <c r="Y456" s="24"/>
      <c r="Z456" s="36" t="str">
        <f t="shared" si="21"/>
        <v/>
      </c>
      <c r="AA456" s="30" t="str">
        <f ca="1">IF(X456=Apoio!$F$2,Apoio!$F$2,IF(X456=Apoio!$F$3,Apoio!$F$3,IF(X456=Apoio!$F$4,Apoio!$F$4,IF(Z456="","",IF(X456="","",IF(Z456-TODAY()&gt;0,Z456-TODAY(),"Venceu"))))))</f>
        <v/>
      </c>
      <c r="AB456" s="59"/>
    </row>
    <row r="457" spans="1:28" ht="36" hidden="1" customHeight="1">
      <c r="A457" s="23">
        <v>458</v>
      </c>
      <c r="B457" s="24"/>
      <c r="C457" s="25"/>
      <c r="D457" s="40" t="str">
        <f>IF($C457&gt;0,VLOOKUP($C457,CNIGP!$A:$AC,2,FALSE),"")</f>
        <v/>
      </c>
      <c r="E457" s="30" t="str">
        <f>IF($C457&gt;0,VLOOKUP($C457,CNIGP!$A:$AC,3,FALSE),"")</f>
        <v/>
      </c>
      <c r="F457" s="30" t="str">
        <f t="shared" si="19"/>
        <v/>
      </c>
      <c r="G457" s="30" t="str">
        <f>IF($C457&gt;0,VLOOKUP($C457,CNIGP!$A:$AC,9,FALSE),"")</f>
        <v/>
      </c>
      <c r="H457" s="30" t="str">
        <f>IF($C457&gt;0,VLOOKUP($C457,CNIGP!$A:$AC,25,FALSE),"")</f>
        <v/>
      </c>
      <c r="I457" s="64"/>
      <c r="J457" s="25"/>
      <c r="K457" s="25"/>
      <c r="L457" s="25"/>
      <c r="M457" s="25"/>
      <c r="N457" s="42"/>
      <c r="O457" s="42"/>
      <c r="P457" s="42"/>
      <c r="Q457" s="42"/>
      <c r="R457" s="42"/>
      <c r="S457" s="42"/>
      <c r="T457" s="42"/>
      <c r="U457" s="25"/>
      <c r="V457" s="25"/>
      <c r="W457" s="30" t="str">
        <f t="shared" si="20"/>
        <v/>
      </c>
      <c r="X457" s="25"/>
      <c r="Y457" s="24"/>
      <c r="Z457" s="36" t="str">
        <f t="shared" si="21"/>
        <v/>
      </c>
      <c r="AA457" s="30" t="str">
        <f ca="1">IF(X457=Apoio!$F$2,Apoio!$F$2,IF(X457=Apoio!$F$3,Apoio!$F$3,IF(X457=Apoio!$F$4,Apoio!$F$4,IF(Z457="","",IF(X457="","",IF(Z457-TODAY()&gt;0,Z457-TODAY(),"Venceu"))))))</f>
        <v/>
      </c>
      <c r="AB457" s="59"/>
    </row>
    <row r="458" spans="1:28" ht="36" hidden="1" customHeight="1">
      <c r="A458" s="23">
        <v>459</v>
      </c>
      <c r="B458" s="24"/>
      <c r="C458" s="25"/>
      <c r="D458" s="40" t="str">
        <f>IF($C458&gt;0,VLOOKUP($C458,CNIGP!$A:$AC,2,FALSE),"")</f>
        <v/>
      </c>
      <c r="E458" s="30" t="str">
        <f>IF($C458&gt;0,VLOOKUP($C458,CNIGP!$A:$AC,3,FALSE),"")</f>
        <v/>
      </c>
      <c r="F458" s="30" t="str">
        <f t="shared" si="19"/>
        <v/>
      </c>
      <c r="G458" s="30" t="str">
        <f>IF($C458&gt;0,VLOOKUP($C458,CNIGP!$A:$AC,9,FALSE),"")</f>
        <v/>
      </c>
      <c r="H458" s="30" t="str">
        <f>IF($C458&gt;0,VLOOKUP($C458,CNIGP!$A:$AC,25,FALSE),"")</f>
        <v/>
      </c>
      <c r="I458" s="64"/>
      <c r="J458" s="25"/>
      <c r="K458" s="25"/>
      <c r="L458" s="25"/>
      <c r="M458" s="25"/>
      <c r="N458" s="42"/>
      <c r="O458" s="42"/>
      <c r="P458" s="42"/>
      <c r="Q458" s="42"/>
      <c r="R458" s="42"/>
      <c r="S458" s="42"/>
      <c r="T458" s="42"/>
      <c r="U458" s="25"/>
      <c r="V458" s="25"/>
      <c r="W458" s="30" t="str">
        <f t="shared" si="20"/>
        <v/>
      </c>
      <c r="X458" s="25"/>
      <c r="Y458" s="24"/>
      <c r="Z458" s="36" t="str">
        <f t="shared" si="21"/>
        <v/>
      </c>
      <c r="AA458" s="30" t="str">
        <f ca="1">IF(X458=Apoio!$F$2,Apoio!$F$2,IF(X458=Apoio!$F$3,Apoio!$F$3,IF(X458=Apoio!$F$4,Apoio!$F$4,IF(Z458="","",IF(X458="","",IF(Z458-TODAY()&gt;0,Z458-TODAY(),"Venceu"))))))</f>
        <v/>
      </c>
      <c r="AB458" s="59"/>
    </row>
    <row r="459" spans="1:28" ht="36" hidden="1" customHeight="1">
      <c r="A459" s="23">
        <v>460</v>
      </c>
      <c r="B459" s="24"/>
      <c r="C459" s="25"/>
      <c r="D459" s="40" t="str">
        <f>IF($C459&gt;0,VLOOKUP($C459,CNIGP!$A:$AC,2,FALSE),"")</f>
        <v/>
      </c>
      <c r="E459" s="30" t="str">
        <f>IF($C459&gt;0,VLOOKUP($C459,CNIGP!$A:$AC,3,FALSE),"")</f>
        <v/>
      </c>
      <c r="F459" s="30" t="str">
        <f t="shared" si="19"/>
        <v/>
      </c>
      <c r="G459" s="30" t="str">
        <f>IF($C459&gt;0,VLOOKUP($C459,CNIGP!$A:$AC,9,FALSE),"")</f>
        <v/>
      </c>
      <c r="H459" s="30" t="str">
        <f>IF($C459&gt;0,VLOOKUP($C459,CNIGP!$A:$AC,25,FALSE),"")</f>
        <v/>
      </c>
      <c r="I459" s="64"/>
      <c r="J459" s="25"/>
      <c r="K459" s="25"/>
      <c r="L459" s="25"/>
      <c r="M459" s="25"/>
      <c r="N459" s="42"/>
      <c r="O459" s="42"/>
      <c r="P459" s="42"/>
      <c r="Q459" s="42"/>
      <c r="R459" s="42"/>
      <c r="S459" s="42"/>
      <c r="T459" s="42"/>
      <c r="U459" s="25"/>
      <c r="V459" s="25"/>
      <c r="W459" s="30" t="str">
        <f t="shared" si="20"/>
        <v/>
      </c>
      <c r="X459" s="25"/>
      <c r="Y459" s="24"/>
      <c r="Z459" s="36" t="str">
        <f t="shared" si="21"/>
        <v/>
      </c>
      <c r="AA459" s="30" t="str">
        <f ca="1">IF(X459=Apoio!$F$2,Apoio!$F$2,IF(X459=Apoio!$F$3,Apoio!$F$3,IF(X459=Apoio!$F$4,Apoio!$F$4,IF(Z459="","",IF(X459="","",IF(Z459-TODAY()&gt;0,Z459-TODAY(),"Venceu"))))))</f>
        <v/>
      </c>
      <c r="AB459" s="59"/>
    </row>
    <row r="460" spans="1:28" ht="36" hidden="1" customHeight="1">
      <c r="A460" s="23">
        <v>461</v>
      </c>
      <c r="B460" s="24"/>
      <c r="C460" s="25"/>
      <c r="D460" s="40" t="str">
        <f>IF($C460&gt;0,VLOOKUP($C460,CNIGP!$A:$AC,2,FALSE),"")</f>
        <v/>
      </c>
      <c r="E460" s="30" t="str">
        <f>IF($C460&gt;0,VLOOKUP($C460,CNIGP!$A:$AC,3,FALSE),"")</f>
        <v/>
      </c>
      <c r="F460" s="30" t="str">
        <f t="shared" ref="F460:F523" si="22">IF(B460&gt;0,IF(C460&gt;0,"Sim","Não"),"")</f>
        <v/>
      </c>
      <c r="G460" s="30" t="str">
        <f>IF($C460&gt;0,VLOOKUP($C460,CNIGP!$A:$AC,9,FALSE),"")</f>
        <v/>
      </c>
      <c r="H460" s="30" t="str">
        <f>IF($C460&gt;0,VLOOKUP($C460,CNIGP!$A:$AC,25,FALSE),"")</f>
        <v/>
      </c>
      <c r="I460" s="64"/>
      <c r="J460" s="25"/>
      <c r="K460" s="25"/>
      <c r="L460" s="25"/>
      <c r="M460" s="25"/>
      <c r="N460" s="42"/>
      <c r="O460" s="42"/>
      <c r="P460" s="42"/>
      <c r="Q460" s="42"/>
      <c r="R460" s="42"/>
      <c r="S460" s="42"/>
      <c r="T460" s="42"/>
      <c r="U460" s="25"/>
      <c r="V460" s="25"/>
      <c r="W460" s="30" t="str">
        <f t="shared" si="20"/>
        <v/>
      </c>
      <c r="X460" s="25"/>
      <c r="Y460" s="24"/>
      <c r="Z460" s="36" t="str">
        <f t="shared" si="21"/>
        <v/>
      </c>
      <c r="AA460" s="30" t="str">
        <f ca="1">IF(X460=Apoio!$F$2,Apoio!$F$2,IF(X460=Apoio!$F$3,Apoio!$F$3,IF(X460=Apoio!$F$4,Apoio!$F$4,IF(Z460="","",IF(X460="","",IF(Z460-TODAY()&gt;0,Z460-TODAY(),"Venceu"))))))</f>
        <v/>
      </c>
      <c r="AB460" s="59"/>
    </row>
    <row r="461" spans="1:28" ht="36" hidden="1" customHeight="1">
      <c r="A461" s="23">
        <v>462</v>
      </c>
      <c r="B461" s="24"/>
      <c r="C461" s="25"/>
      <c r="D461" s="40" t="str">
        <f>IF($C461&gt;0,VLOOKUP($C461,CNIGP!$A:$AC,2,FALSE),"")</f>
        <v/>
      </c>
      <c r="E461" s="30" t="str">
        <f>IF($C461&gt;0,VLOOKUP($C461,CNIGP!$A:$AC,3,FALSE),"")</f>
        <v/>
      </c>
      <c r="F461" s="30" t="str">
        <f t="shared" si="22"/>
        <v/>
      </c>
      <c r="G461" s="30" t="str">
        <f>IF($C461&gt;0,VLOOKUP($C461,CNIGP!$A:$AC,9,FALSE),"")</f>
        <v/>
      </c>
      <c r="H461" s="30" t="str">
        <f>IF($C461&gt;0,VLOOKUP($C461,CNIGP!$A:$AC,25,FALSE),"")</f>
        <v/>
      </c>
      <c r="I461" s="64"/>
      <c r="J461" s="25"/>
      <c r="K461" s="25"/>
      <c r="L461" s="25"/>
      <c r="M461" s="25"/>
      <c r="N461" s="42"/>
      <c r="O461" s="42"/>
      <c r="P461" s="42"/>
      <c r="Q461" s="42"/>
      <c r="R461" s="42"/>
      <c r="S461" s="42"/>
      <c r="T461" s="42"/>
      <c r="U461" s="25"/>
      <c r="V461" s="25"/>
      <c r="W461" s="30" t="str">
        <f t="shared" si="20"/>
        <v/>
      </c>
      <c r="X461" s="25"/>
      <c r="Y461" s="24"/>
      <c r="Z461" s="36" t="str">
        <f t="shared" si="21"/>
        <v/>
      </c>
      <c r="AA461" s="30" t="str">
        <f ca="1">IF(X461=Apoio!$F$2,Apoio!$F$2,IF(X461=Apoio!$F$3,Apoio!$F$3,IF(X461=Apoio!$F$4,Apoio!$F$4,IF(Z461="","",IF(X461="","",IF(Z461-TODAY()&gt;0,Z461-TODAY(),"Venceu"))))))</f>
        <v/>
      </c>
      <c r="AB461" s="59"/>
    </row>
    <row r="462" spans="1:28" ht="36" hidden="1" customHeight="1">
      <c r="A462" s="23">
        <v>463</v>
      </c>
      <c r="B462" s="24"/>
      <c r="C462" s="25"/>
      <c r="D462" s="40" t="str">
        <f>IF($C462&gt;0,VLOOKUP($C462,CNIGP!$A:$AC,2,FALSE),"")</f>
        <v/>
      </c>
      <c r="E462" s="30" t="str">
        <f>IF($C462&gt;0,VLOOKUP($C462,CNIGP!$A:$AC,3,FALSE),"")</f>
        <v/>
      </c>
      <c r="F462" s="30" t="str">
        <f t="shared" si="22"/>
        <v/>
      </c>
      <c r="G462" s="30" t="str">
        <f>IF($C462&gt;0,VLOOKUP($C462,CNIGP!$A:$AC,9,FALSE),"")</f>
        <v/>
      </c>
      <c r="H462" s="30" t="str">
        <f>IF($C462&gt;0,VLOOKUP($C462,CNIGP!$A:$AC,25,FALSE),"")</f>
        <v/>
      </c>
      <c r="I462" s="64"/>
      <c r="J462" s="25"/>
      <c r="K462" s="25"/>
      <c r="L462" s="25"/>
      <c r="M462" s="25"/>
      <c r="N462" s="42"/>
      <c r="O462" s="42"/>
      <c r="P462" s="42"/>
      <c r="Q462" s="42"/>
      <c r="R462" s="42"/>
      <c r="S462" s="42"/>
      <c r="T462" s="42"/>
      <c r="U462" s="25"/>
      <c r="V462" s="25"/>
      <c r="W462" s="30" t="str">
        <f t="shared" si="20"/>
        <v/>
      </c>
      <c r="X462" s="25"/>
      <c r="Y462" s="24"/>
      <c r="Z462" s="36" t="str">
        <f t="shared" si="21"/>
        <v/>
      </c>
      <c r="AA462" s="30" t="str">
        <f ca="1">IF(X462=Apoio!$F$2,Apoio!$F$2,IF(X462=Apoio!$F$3,Apoio!$F$3,IF(X462=Apoio!$F$4,Apoio!$F$4,IF(Z462="","",IF(X462="","",IF(Z462-TODAY()&gt;0,Z462-TODAY(),"Venceu"))))))</f>
        <v/>
      </c>
      <c r="AB462" s="59"/>
    </row>
    <row r="463" spans="1:28" ht="36" hidden="1" customHeight="1">
      <c r="A463" s="23">
        <v>464</v>
      </c>
      <c r="B463" s="24"/>
      <c r="C463" s="25"/>
      <c r="D463" s="40" t="str">
        <f>IF($C463&gt;0,VLOOKUP($C463,CNIGP!$A:$AC,2,FALSE),"")</f>
        <v/>
      </c>
      <c r="E463" s="30" t="str">
        <f>IF($C463&gt;0,VLOOKUP($C463,CNIGP!$A:$AC,3,FALSE),"")</f>
        <v/>
      </c>
      <c r="F463" s="30" t="str">
        <f t="shared" si="22"/>
        <v/>
      </c>
      <c r="G463" s="30" t="str">
        <f>IF($C463&gt;0,VLOOKUP($C463,CNIGP!$A:$AC,9,FALSE),"")</f>
        <v/>
      </c>
      <c r="H463" s="30" t="str">
        <f>IF($C463&gt;0,VLOOKUP($C463,CNIGP!$A:$AC,25,FALSE),"")</f>
        <v/>
      </c>
      <c r="I463" s="64"/>
      <c r="J463" s="25"/>
      <c r="K463" s="25"/>
      <c r="L463" s="25"/>
      <c r="M463" s="25"/>
      <c r="N463" s="42"/>
      <c r="O463" s="42"/>
      <c r="P463" s="42"/>
      <c r="Q463" s="42"/>
      <c r="R463" s="42"/>
      <c r="S463" s="42"/>
      <c r="T463" s="42"/>
      <c r="U463" s="25"/>
      <c r="V463" s="25"/>
      <c r="W463" s="30" t="str">
        <f t="shared" ref="W463:W526" si="23">IF(B463&gt;0,IF(T463&gt;0,$T$1,IF(S463&gt;0,$S$1,IF(R463&gt;0,$R$1,IF(Q463&gt;0,$Q$1,IF(P463&gt;0,$P$1,IF(O463&gt;0,$O$1,IF(N463&gt;0,$N$1,"Registrar demanda"))))))),"")</f>
        <v/>
      </c>
      <c r="X463" s="25"/>
      <c r="Y463" s="24"/>
      <c r="Z463" s="36" t="str">
        <f t="shared" si="21"/>
        <v/>
      </c>
      <c r="AA463" s="30" t="str">
        <f ca="1">IF(X463=Apoio!$F$2,Apoio!$F$2,IF(X463=Apoio!$F$3,Apoio!$F$3,IF(X463=Apoio!$F$4,Apoio!$F$4,IF(Z463="","",IF(X463="","",IF(Z463-TODAY()&gt;0,Z463-TODAY(),"Venceu"))))))</f>
        <v/>
      </c>
      <c r="AB463" s="59"/>
    </row>
    <row r="464" spans="1:28" ht="36" hidden="1" customHeight="1">
      <c r="A464" s="23">
        <v>465</v>
      </c>
      <c r="B464" s="24"/>
      <c r="C464" s="25"/>
      <c r="D464" s="40" t="str">
        <f>IF($C464&gt;0,VLOOKUP($C464,CNIGP!$A:$AC,2,FALSE),"")</f>
        <v/>
      </c>
      <c r="E464" s="30" t="str">
        <f>IF($C464&gt;0,VLOOKUP($C464,CNIGP!$A:$AC,3,FALSE),"")</f>
        <v/>
      </c>
      <c r="F464" s="30" t="str">
        <f t="shared" si="22"/>
        <v/>
      </c>
      <c r="G464" s="30" t="str">
        <f>IF($C464&gt;0,VLOOKUP($C464,CNIGP!$A:$AC,9,FALSE),"")</f>
        <v/>
      </c>
      <c r="H464" s="30" t="str">
        <f>IF($C464&gt;0,VLOOKUP($C464,CNIGP!$A:$AC,25,FALSE),"")</f>
        <v/>
      </c>
      <c r="I464" s="64"/>
      <c r="J464" s="25"/>
      <c r="K464" s="25"/>
      <c r="L464" s="25"/>
      <c r="M464" s="25"/>
      <c r="N464" s="42"/>
      <c r="O464" s="42"/>
      <c r="P464" s="42"/>
      <c r="Q464" s="42"/>
      <c r="R464" s="42"/>
      <c r="S464" s="42"/>
      <c r="T464" s="42"/>
      <c r="U464" s="25"/>
      <c r="V464" s="25"/>
      <c r="W464" s="30" t="str">
        <f t="shared" si="23"/>
        <v/>
      </c>
      <c r="X464" s="25"/>
      <c r="Y464" s="24"/>
      <c r="Z464" s="36" t="str">
        <f t="shared" si="21"/>
        <v/>
      </c>
      <c r="AA464" s="30" t="str">
        <f ca="1">IF(X464=Apoio!$F$2,Apoio!$F$2,IF(X464=Apoio!$F$3,Apoio!$F$3,IF(X464=Apoio!$F$4,Apoio!$F$4,IF(Z464="","",IF(X464="","",IF(Z464-TODAY()&gt;0,Z464-TODAY(),"Venceu"))))))</f>
        <v/>
      </c>
      <c r="AB464" s="59"/>
    </row>
    <row r="465" spans="1:28" ht="36" hidden="1" customHeight="1">
      <c r="A465" s="23">
        <v>466</v>
      </c>
      <c r="B465" s="24"/>
      <c r="C465" s="25"/>
      <c r="D465" s="40" t="str">
        <f>IF($C465&gt;0,VLOOKUP($C465,CNIGP!$A:$AC,2,FALSE),"")</f>
        <v/>
      </c>
      <c r="E465" s="30" t="str">
        <f>IF($C465&gt;0,VLOOKUP($C465,CNIGP!$A:$AC,3,FALSE),"")</f>
        <v/>
      </c>
      <c r="F465" s="30" t="str">
        <f t="shared" si="22"/>
        <v/>
      </c>
      <c r="G465" s="30" t="str">
        <f>IF($C465&gt;0,VLOOKUP($C465,CNIGP!$A:$AC,9,FALSE),"")</f>
        <v/>
      </c>
      <c r="H465" s="30" t="str">
        <f>IF($C465&gt;0,VLOOKUP($C465,CNIGP!$A:$AC,25,FALSE),"")</f>
        <v/>
      </c>
      <c r="I465" s="64"/>
      <c r="J465" s="25"/>
      <c r="K465" s="25"/>
      <c r="L465" s="25"/>
      <c r="M465" s="25"/>
      <c r="N465" s="42"/>
      <c r="O465" s="42"/>
      <c r="P465" s="42"/>
      <c r="Q465" s="42"/>
      <c r="R465" s="42"/>
      <c r="S465" s="42"/>
      <c r="T465" s="42"/>
      <c r="U465" s="25"/>
      <c r="V465" s="25"/>
      <c r="W465" s="30" t="str">
        <f t="shared" si="23"/>
        <v/>
      </c>
      <c r="X465" s="25"/>
      <c r="Y465" s="24"/>
      <c r="Z465" s="36" t="str">
        <f t="shared" si="21"/>
        <v/>
      </c>
      <c r="AA465" s="30" t="str">
        <f ca="1">IF(X465=Apoio!$F$2,Apoio!$F$2,IF(X465=Apoio!$F$3,Apoio!$F$3,IF(X465=Apoio!$F$4,Apoio!$F$4,IF(Z465="","",IF(X465="","",IF(Z465-TODAY()&gt;0,Z465-TODAY(),"Venceu"))))))</f>
        <v/>
      </c>
      <c r="AB465" s="59"/>
    </row>
    <row r="466" spans="1:28" ht="36" hidden="1" customHeight="1">
      <c r="A466" s="23">
        <v>467</v>
      </c>
      <c r="B466" s="24"/>
      <c r="C466" s="25"/>
      <c r="D466" s="40" t="str">
        <f>IF($C466&gt;0,VLOOKUP($C466,CNIGP!$A:$AC,2,FALSE),"")</f>
        <v/>
      </c>
      <c r="E466" s="30" t="str">
        <f>IF($C466&gt;0,VLOOKUP($C466,CNIGP!$A:$AC,3,FALSE),"")</f>
        <v/>
      </c>
      <c r="F466" s="30" t="str">
        <f t="shared" si="22"/>
        <v/>
      </c>
      <c r="G466" s="30" t="str">
        <f>IF($C466&gt;0,VLOOKUP($C466,CNIGP!$A:$AC,9,FALSE),"")</f>
        <v/>
      </c>
      <c r="H466" s="30" t="str">
        <f>IF($C466&gt;0,VLOOKUP($C466,CNIGP!$A:$AC,25,FALSE),"")</f>
        <v/>
      </c>
      <c r="I466" s="64"/>
      <c r="J466" s="25"/>
      <c r="K466" s="25"/>
      <c r="L466" s="25"/>
      <c r="M466" s="25"/>
      <c r="N466" s="42"/>
      <c r="O466" s="42"/>
      <c r="P466" s="42"/>
      <c r="Q466" s="42"/>
      <c r="R466" s="42"/>
      <c r="S466" s="42"/>
      <c r="T466" s="42"/>
      <c r="U466" s="25"/>
      <c r="V466" s="25"/>
      <c r="W466" s="30" t="str">
        <f t="shared" si="23"/>
        <v/>
      </c>
      <c r="X466" s="25"/>
      <c r="Y466" s="24"/>
      <c r="Z466" s="36" t="str">
        <f t="shared" si="21"/>
        <v/>
      </c>
      <c r="AA466" s="30" t="str">
        <f ca="1">IF(X466=Apoio!$F$2,Apoio!$F$2,IF(X466=Apoio!$F$3,Apoio!$F$3,IF(X466=Apoio!$F$4,Apoio!$F$4,IF(Z466="","",IF(X466="","",IF(Z466-TODAY()&gt;0,Z466-TODAY(),"Venceu"))))))</f>
        <v/>
      </c>
      <c r="AB466" s="59"/>
    </row>
    <row r="467" spans="1:28" ht="36" hidden="1" customHeight="1">
      <c r="A467" s="23">
        <v>468</v>
      </c>
      <c r="B467" s="24"/>
      <c r="C467" s="25"/>
      <c r="D467" s="40" t="str">
        <f>IF($C467&gt;0,VLOOKUP($C467,CNIGP!$A:$AC,2,FALSE),"")</f>
        <v/>
      </c>
      <c r="E467" s="30" t="str">
        <f>IF($C467&gt;0,VLOOKUP($C467,CNIGP!$A:$AC,3,FALSE),"")</f>
        <v/>
      </c>
      <c r="F467" s="30" t="str">
        <f t="shared" si="22"/>
        <v/>
      </c>
      <c r="G467" s="30" t="str">
        <f>IF($C467&gt;0,VLOOKUP($C467,CNIGP!$A:$AC,9,FALSE),"")</f>
        <v/>
      </c>
      <c r="H467" s="30" t="str">
        <f>IF($C467&gt;0,VLOOKUP($C467,CNIGP!$A:$AC,25,FALSE),"")</f>
        <v/>
      </c>
      <c r="I467" s="64"/>
      <c r="J467" s="25"/>
      <c r="K467" s="25"/>
      <c r="L467" s="25"/>
      <c r="M467" s="25"/>
      <c r="N467" s="42"/>
      <c r="O467" s="42"/>
      <c r="P467" s="42"/>
      <c r="Q467" s="42"/>
      <c r="R467" s="42"/>
      <c r="S467" s="42"/>
      <c r="T467" s="42"/>
      <c r="U467" s="25"/>
      <c r="V467" s="25"/>
      <c r="W467" s="30" t="str">
        <f t="shared" si="23"/>
        <v/>
      </c>
      <c r="X467" s="25"/>
      <c r="Y467" s="24"/>
      <c r="Z467" s="36" t="str">
        <f t="shared" si="21"/>
        <v/>
      </c>
      <c r="AA467" s="30" t="str">
        <f ca="1">IF(X467=Apoio!$F$2,Apoio!$F$2,IF(X467=Apoio!$F$3,Apoio!$F$3,IF(X467=Apoio!$F$4,Apoio!$F$4,IF(Z467="","",IF(X467="","",IF(Z467-TODAY()&gt;0,Z467-TODAY(),"Venceu"))))))</f>
        <v/>
      </c>
      <c r="AB467" s="59"/>
    </row>
    <row r="468" spans="1:28" ht="36" hidden="1" customHeight="1">
      <c r="A468" s="23">
        <v>469</v>
      </c>
      <c r="B468" s="24"/>
      <c r="C468" s="25"/>
      <c r="D468" s="40" t="str">
        <f>IF($C468&gt;0,VLOOKUP($C468,CNIGP!$A:$AC,2,FALSE),"")</f>
        <v/>
      </c>
      <c r="E468" s="30" t="str">
        <f>IF($C468&gt;0,VLOOKUP($C468,CNIGP!$A:$AC,3,FALSE),"")</f>
        <v/>
      </c>
      <c r="F468" s="30" t="str">
        <f t="shared" si="22"/>
        <v/>
      </c>
      <c r="G468" s="30" t="str">
        <f>IF($C468&gt;0,VLOOKUP($C468,CNIGP!$A:$AC,9,FALSE),"")</f>
        <v/>
      </c>
      <c r="H468" s="30" t="str">
        <f>IF($C468&gt;0,VLOOKUP($C468,CNIGP!$A:$AC,25,FALSE),"")</f>
        <v/>
      </c>
      <c r="I468" s="64"/>
      <c r="J468" s="25"/>
      <c r="K468" s="25"/>
      <c r="L468" s="25"/>
      <c r="M468" s="25"/>
      <c r="N468" s="42"/>
      <c r="O468" s="42"/>
      <c r="P468" s="42"/>
      <c r="Q468" s="42"/>
      <c r="R468" s="42"/>
      <c r="S468" s="42"/>
      <c r="T468" s="42"/>
      <c r="U468" s="25"/>
      <c r="V468" s="25"/>
      <c r="W468" s="30" t="str">
        <f t="shared" si="23"/>
        <v/>
      </c>
      <c r="X468" s="25"/>
      <c r="Y468" s="24"/>
      <c r="Z468" s="36" t="str">
        <f t="shared" si="21"/>
        <v/>
      </c>
      <c r="AA468" s="30" t="str">
        <f ca="1">IF(X468=Apoio!$F$2,Apoio!$F$2,IF(X468=Apoio!$F$3,Apoio!$F$3,IF(X468=Apoio!$F$4,Apoio!$F$4,IF(Z468="","",IF(X468="","",IF(Z468-TODAY()&gt;0,Z468-TODAY(),"Venceu"))))))</f>
        <v/>
      </c>
      <c r="AB468" s="59"/>
    </row>
    <row r="469" spans="1:28" ht="36" hidden="1" customHeight="1">
      <c r="A469" s="23">
        <v>470</v>
      </c>
      <c r="B469" s="24"/>
      <c r="C469" s="25"/>
      <c r="D469" s="40" t="str">
        <f>IF($C469&gt;0,VLOOKUP($C469,CNIGP!$A:$AC,2,FALSE),"")</f>
        <v/>
      </c>
      <c r="E469" s="30" t="str">
        <f>IF($C469&gt;0,VLOOKUP($C469,CNIGP!$A:$AC,3,FALSE),"")</f>
        <v/>
      </c>
      <c r="F469" s="30" t="str">
        <f t="shared" si="22"/>
        <v/>
      </c>
      <c r="G469" s="30" t="str">
        <f>IF($C469&gt;0,VLOOKUP($C469,CNIGP!$A:$AC,9,FALSE),"")</f>
        <v/>
      </c>
      <c r="H469" s="30" t="str">
        <f>IF($C469&gt;0,VLOOKUP($C469,CNIGP!$A:$AC,25,FALSE),"")</f>
        <v/>
      </c>
      <c r="I469" s="64"/>
      <c r="J469" s="25"/>
      <c r="K469" s="25"/>
      <c r="L469" s="25"/>
      <c r="M469" s="25"/>
      <c r="N469" s="42"/>
      <c r="O469" s="42"/>
      <c r="P469" s="42"/>
      <c r="Q469" s="42"/>
      <c r="R469" s="42"/>
      <c r="S469" s="42"/>
      <c r="T469" s="42"/>
      <c r="U469" s="25"/>
      <c r="V469" s="25"/>
      <c r="W469" s="30" t="str">
        <f t="shared" si="23"/>
        <v/>
      </c>
      <c r="X469" s="25"/>
      <c r="Y469" s="24"/>
      <c r="Z469" s="36" t="str">
        <f t="shared" ref="Z469:Z532" si="24">IF(Y469&gt;0,T469+Y469,"")</f>
        <v/>
      </c>
      <c r="AA469" s="30" t="str">
        <f ca="1">IF(X469=Apoio!$F$2,Apoio!$F$2,IF(X469=Apoio!$F$3,Apoio!$F$3,IF(X469=Apoio!$F$4,Apoio!$F$4,IF(Z469="","",IF(X469="","",IF(Z469-TODAY()&gt;0,Z469-TODAY(),"Venceu"))))))</f>
        <v/>
      </c>
      <c r="AB469" s="59"/>
    </row>
    <row r="470" spans="1:28" ht="36" hidden="1" customHeight="1">
      <c r="A470" s="23">
        <v>471</v>
      </c>
      <c r="B470" s="24"/>
      <c r="C470" s="25"/>
      <c r="D470" s="40" t="str">
        <f>IF($C470&gt;0,VLOOKUP($C470,CNIGP!$A:$AC,2,FALSE),"")</f>
        <v/>
      </c>
      <c r="E470" s="30" t="str">
        <f>IF($C470&gt;0,VLOOKUP($C470,CNIGP!$A:$AC,3,FALSE),"")</f>
        <v/>
      </c>
      <c r="F470" s="30" t="str">
        <f t="shared" si="22"/>
        <v/>
      </c>
      <c r="G470" s="30" t="str">
        <f>IF($C470&gt;0,VLOOKUP($C470,CNIGP!$A:$AC,9,FALSE),"")</f>
        <v/>
      </c>
      <c r="H470" s="30" t="str">
        <f>IF($C470&gt;0,VLOOKUP($C470,CNIGP!$A:$AC,25,FALSE),"")</f>
        <v/>
      </c>
      <c r="I470" s="64"/>
      <c r="J470" s="25"/>
      <c r="K470" s="25"/>
      <c r="L470" s="25"/>
      <c r="M470" s="25"/>
      <c r="N470" s="42"/>
      <c r="O470" s="42"/>
      <c r="P470" s="42"/>
      <c r="Q470" s="42"/>
      <c r="R470" s="42"/>
      <c r="S470" s="42"/>
      <c r="T470" s="42"/>
      <c r="U470" s="25"/>
      <c r="V470" s="25"/>
      <c r="W470" s="30" t="str">
        <f t="shared" si="23"/>
        <v/>
      </c>
      <c r="X470" s="25"/>
      <c r="Y470" s="24"/>
      <c r="Z470" s="36" t="str">
        <f t="shared" si="24"/>
        <v/>
      </c>
      <c r="AA470" s="30" t="str">
        <f ca="1">IF(X470=Apoio!$F$2,Apoio!$F$2,IF(X470=Apoio!$F$3,Apoio!$F$3,IF(X470=Apoio!$F$4,Apoio!$F$4,IF(Z470="","",IF(X470="","",IF(Z470-TODAY()&gt;0,Z470-TODAY(),"Venceu"))))))</f>
        <v/>
      </c>
      <c r="AB470" s="59"/>
    </row>
    <row r="471" spans="1:28" ht="36" hidden="1" customHeight="1">
      <c r="A471" s="23">
        <v>472</v>
      </c>
      <c r="B471" s="24"/>
      <c r="C471" s="25"/>
      <c r="D471" s="40" t="str">
        <f>IF($C471&gt;0,VLOOKUP($C471,CNIGP!$A:$AC,2,FALSE),"")</f>
        <v/>
      </c>
      <c r="E471" s="30" t="str">
        <f>IF($C471&gt;0,VLOOKUP($C471,CNIGP!$A:$AC,3,FALSE),"")</f>
        <v/>
      </c>
      <c r="F471" s="30" t="str">
        <f t="shared" si="22"/>
        <v/>
      </c>
      <c r="G471" s="30" t="str">
        <f>IF($C471&gt;0,VLOOKUP($C471,CNIGP!$A:$AC,9,FALSE),"")</f>
        <v/>
      </c>
      <c r="H471" s="30" t="str">
        <f>IF($C471&gt;0,VLOOKUP($C471,CNIGP!$A:$AC,25,FALSE),"")</f>
        <v/>
      </c>
      <c r="I471" s="64"/>
      <c r="J471" s="25"/>
      <c r="K471" s="25"/>
      <c r="L471" s="25"/>
      <c r="M471" s="25"/>
      <c r="N471" s="42"/>
      <c r="O471" s="42"/>
      <c r="P471" s="42"/>
      <c r="Q471" s="42"/>
      <c r="R471" s="42"/>
      <c r="S471" s="42"/>
      <c r="T471" s="42"/>
      <c r="U471" s="25"/>
      <c r="V471" s="25"/>
      <c r="W471" s="30" t="str">
        <f t="shared" si="23"/>
        <v/>
      </c>
      <c r="X471" s="25"/>
      <c r="Y471" s="24"/>
      <c r="Z471" s="36" t="str">
        <f t="shared" si="24"/>
        <v/>
      </c>
      <c r="AA471" s="30" t="str">
        <f ca="1">IF(X471=Apoio!$F$2,Apoio!$F$2,IF(X471=Apoio!$F$3,Apoio!$F$3,IF(X471=Apoio!$F$4,Apoio!$F$4,IF(Z471="","",IF(X471="","",IF(Z471-TODAY()&gt;0,Z471-TODAY(),"Venceu"))))))</f>
        <v/>
      </c>
      <c r="AB471" s="59"/>
    </row>
    <row r="472" spans="1:28" ht="36" hidden="1" customHeight="1">
      <c r="A472" s="23">
        <v>473</v>
      </c>
      <c r="B472" s="24"/>
      <c r="C472" s="25"/>
      <c r="D472" s="40" t="str">
        <f>IF($C472&gt;0,VLOOKUP($C472,CNIGP!$A:$AC,2,FALSE),"")</f>
        <v/>
      </c>
      <c r="E472" s="30" t="str">
        <f>IF($C472&gt;0,VLOOKUP($C472,CNIGP!$A:$AC,3,FALSE),"")</f>
        <v/>
      </c>
      <c r="F472" s="30" t="str">
        <f t="shared" si="22"/>
        <v/>
      </c>
      <c r="G472" s="30" t="str">
        <f>IF($C472&gt;0,VLOOKUP($C472,CNIGP!$A:$AC,9,FALSE),"")</f>
        <v/>
      </c>
      <c r="H472" s="30" t="str">
        <f>IF($C472&gt;0,VLOOKUP($C472,CNIGP!$A:$AC,25,FALSE),"")</f>
        <v/>
      </c>
      <c r="I472" s="64"/>
      <c r="J472" s="25"/>
      <c r="K472" s="25"/>
      <c r="L472" s="25"/>
      <c r="M472" s="25"/>
      <c r="N472" s="42"/>
      <c r="O472" s="42"/>
      <c r="P472" s="42"/>
      <c r="Q472" s="42"/>
      <c r="R472" s="42"/>
      <c r="S472" s="42"/>
      <c r="T472" s="42"/>
      <c r="U472" s="25"/>
      <c r="V472" s="25"/>
      <c r="W472" s="30" t="str">
        <f t="shared" si="23"/>
        <v/>
      </c>
      <c r="X472" s="25"/>
      <c r="Y472" s="24"/>
      <c r="Z472" s="36" t="str">
        <f t="shared" si="24"/>
        <v/>
      </c>
      <c r="AA472" s="30" t="str">
        <f ca="1">IF(X472=Apoio!$F$2,Apoio!$F$2,IF(X472=Apoio!$F$3,Apoio!$F$3,IF(X472=Apoio!$F$4,Apoio!$F$4,IF(Z472="","",IF(X472="","",IF(Z472-TODAY()&gt;0,Z472-TODAY(),"Venceu"))))))</f>
        <v/>
      </c>
      <c r="AB472" s="59"/>
    </row>
    <row r="473" spans="1:28" ht="36" hidden="1" customHeight="1">
      <c r="A473" s="23">
        <v>474</v>
      </c>
      <c r="B473" s="24"/>
      <c r="C473" s="25"/>
      <c r="D473" s="40" t="str">
        <f>IF($C473&gt;0,VLOOKUP($C473,CNIGP!$A:$AC,2,FALSE),"")</f>
        <v/>
      </c>
      <c r="E473" s="30" t="str">
        <f>IF($C473&gt;0,VLOOKUP($C473,CNIGP!$A:$AC,3,FALSE),"")</f>
        <v/>
      </c>
      <c r="F473" s="30" t="str">
        <f t="shared" si="22"/>
        <v/>
      </c>
      <c r="G473" s="30" t="str">
        <f>IF($C473&gt;0,VLOOKUP($C473,CNIGP!$A:$AC,9,FALSE),"")</f>
        <v/>
      </c>
      <c r="H473" s="30" t="str">
        <f>IF($C473&gt;0,VLOOKUP($C473,CNIGP!$A:$AC,25,FALSE),"")</f>
        <v/>
      </c>
      <c r="I473" s="64"/>
      <c r="J473" s="25"/>
      <c r="K473" s="25"/>
      <c r="L473" s="25"/>
      <c r="M473" s="25"/>
      <c r="N473" s="42"/>
      <c r="O473" s="42"/>
      <c r="P473" s="42"/>
      <c r="Q473" s="42"/>
      <c r="R473" s="42"/>
      <c r="S473" s="42"/>
      <c r="T473" s="42"/>
      <c r="U473" s="25"/>
      <c r="V473" s="25"/>
      <c r="W473" s="30" t="str">
        <f t="shared" si="23"/>
        <v/>
      </c>
      <c r="X473" s="25"/>
      <c r="Y473" s="24"/>
      <c r="Z473" s="36" t="str">
        <f t="shared" si="24"/>
        <v/>
      </c>
      <c r="AA473" s="30" t="str">
        <f ca="1">IF(X473=Apoio!$F$2,Apoio!$F$2,IF(X473=Apoio!$F$3,Apoio!$F$3,IF(X473=Apoio!$F$4,Apoio!$F$4,IF(Z473="","",IF(X473="","",IF(Z473-TODAY()&gt;0,Z473-TODAY(),"Venceu"))))))</f>
        <v/>
      </c>
      <c r="AB473" s="59"/>
    </row>
    <row r="474" spans="1:28" ht="36" hidden="1" customHeight="1">
      <c r="A474" s="23">
        <v>475</v>
      </c>
      <c r="B474" s="24"/>
      <c r="C474" s="25"/>
      <c r="D474" s="40" t="str">
        <f>IF($C474&gt;0,VLOOKUP($C474,CNIGP!$A:$AC,2,FALSE),"")</f>
        <v/>
      </c>
      <c r="E474" s="30" t="str">
        <f>IF($C474&gt;0,VLOOKUP($C474,CNIGP!$A:$AC,3,FALSE),"")</f>
        <v/>
      </c>
      <c r="F474" s="30" t="str">
        <f t="shared" si="22"/>
        <v/>
      </c>
      <c r="G474" s="30" t="str">
        <f>IF($C474&gt;0,VLOOKUP($C474,CNIGP!$A:$AC,9,FALSE),"")</f>
        <v/>
      </c>
      <c r="H474" s="30" t="str">
        <f>IF($C474&gt;0,VLOOKUP($C474,CNIGP!$A:$AC,25,FALSE),"")</f>
        <v/>
      </c>
      <c r="I474" s="64"/>
      <c r="J474" s="25"/>
      <c r="K474" s="25"/>
      <c r="L474" s="25"/>
      <c r="M474" s="25"/>
      <c r="N474" s="42"/>
      <c r="O474" s="42"/>
      <c r="P474" s="42"/>
      <c r="Q474" s="42"/>
      <c r="R474" s="42"/>
      <c r="S474" s="42"/>
      <c r="T474" s="42"/>
      <c r="U474" s="25"/>
      <c r="V474" s="25"/>
      <c r="W474" s="30" t="str">
        <f t="shared" si="23"/>
        <v/>
      </c>
      <c r="X474" s="25"/>
      <c r="Y474" s="24"/>
      <c r="Z474" s="36" t="str">
        <f t="shared" si="24"/>
        <v/>
      </c>
      <c r="AA474" s="30" t="str">
        <f ca="1">IF(X474=Apoio!$F$2,Apoio!$F$2,IF(X474=Apoio!$F$3,Apoio!$F$3,IF(X474=Apoio!$F$4,Apoio!$F$4,IF(Z474="","",IF(X474="","",IF(Z474-TODAY()&gt;0,Z474-TODAY(),"Venceu"))))))</f>
        <v/>
      </c>
      <c r="AB474" s="59"/>
    </row>
    <row r="475" spans="1:28" ht="36" hidden="1" customHeight="1">
      <c r="A475" s="23">
        <v>476</v>
      </c>
      <c r="B475" s="24"/>
      <c r="C475" s="25"/>
      <c r="D475" s="40" t="str">
        <f>IF($C475&gt;0,VLOOKUP($C475,CNIGP!$A:$AC,2,FALSE),"")</f>
        <v/>
      </c>
      <c r="E475" s="30" t="str">
        <f>IF($C475&gt;0,VLOOKUP($C475,CNIGP!$A:$AC,3,FALSE),"")</f>
        <v/>
      </c>
      <c r="F475" s="30" t="str">
        <f t="shared" si="22"/>
        <v/>
      </c>
      <c r="G475" s="30" t="str">
        <f>IF($C475&gt;0,VLOOKUP($C475,CNIGP!$A:$AC,9,FALSE),"")</f>
        <v/>
      </c>
      <c r="H475" s="30" t="str">
        <f>IF($C475&gt;0,VLOOKUP($C475,CNIGP!$A:$AC,25,FALSE),"")</f>
        <v/>
      </c>
      <c r="I475" s="64"/>
      <c r="J475" s="25"/>
      <c r="K475" s="25"/>
      <c r="L475" s="25"/>
      <c r="M475" s="25"/>
      <c r="N475" s="42"/>
      <c r="O475" s="42"/>
      <c r="P475" s="42"/>
      <c r="Q475" s="42"/>
      <c r="R475" s="42"/>
      <c r="S475" s="42"/>
      <c r="T475" s="42"/>
      <c r="U475" s="25"/>
      <c r="V475" s="25"/>
      <c r="W475" s="30" t="str">
        <f t="shared" si="23"/>
        <v/>
      </c>
      <c r="X475" s="25"/>
      <c r="Y475" s="24"/>
      <c r="Z475" s="36" t="str">
        <f t="shared" si="24"/>
        <v/>
      </c>
      <c r="AA475" s="30" t="str">
        <f ca="1">IF(X475=Apoio!$F$2,Apoio!$F$2,IF(X475=Apoio!$F$3,Apoio!$F$3,IF(X475=Apoio!$F$4,Apoio!$F$4,IF(Z475="","",IF(X475="","",IF(Z475-TODAY()&gt;0,Z475-TODAY(),"Venceu"))))))</f>
        <v/>
      </c>
      <c r="AB475" s="59"/>
    </row>
    <row r="476" spans="1:28" ht="36" hidden="1" customHeight="1">
      <c r="A476" s="23">
        <v>477</v>
      </c>
      <c r="B476" s="24"/>
      <c r="C476" s="25"/>
      <c r="D476" s="40" t="str">
        <f>IF($C476&gt;0,VLOOKUP($C476,CNIGP!$A:$AC,2,FALSE),"")</f>
        <v/>
      </c>
      <c r="E476" s="30" t="str">
        <f>IF($C476&gt;0,VLOOKUP($C476,CNIGP!$A:$AC,3,FALSE),"")</f>
        <v/>
      </c>
      <c r="F476" s="30" t="str">
        <f t="shared" si="22"/>
        <v/>
      </c>
      <c r="G476" s="30" t="str">
        <f>IF($C476&gt;0,VLOOKUP($C476,CNIGP!$A:$AC,9,FALSE),"")</f>
        <v/>
      </c>
      <c r="H476" s="30" t="str">
        <f>IF($C476&gt;0,VLOOKUP($C476,CNIGP!$A:$AC,25,FALSE),"")</f>
        <v/>
      </c>
      <c r="I476" s="64"/>
      <c r="J476" s="25"/>
      <c r="K476" s="25"/>
      <c r="L476" s="25"/>
      <c r="M476" s="25"/>
      <c r="N476" s="42"/>
      <c r="O476" s="42"/>
      <c r="P476" s="42"/>
      <c r="Q476" s="42"/>
      <c r="R476" s="42"/>
      <c r="S476" s="42"/>
      <c r="T476" s="42"/>
      <c r="U476" s="25"/>
      <c r="V476" s="25"/>
      <c r="W476" s="30" t="str">
        <f t="shared" si="23"/>
        <v/>
      </c>
      <c r="X476" s="25"/>
      <c r="Y476" s="24"/>
      <c r="Z476" s="36" t="str">
        <f t="shared" si="24"/>
        <v/>
      </c>
      <c r="AA476" s="30" t="str">
        <f ca="1">IF(X476=Apoio!$F$2,Apoio!$F$2,IF(X476=Apoio!$F$3,Apoio!$F$3,IF(X476=Apoio!$F$4,Apoio!$F$4,IF(Z476="","",IF(X476="","",IF(Z476-TODAY()&gt;0,Z476-TODAY(),"Venceu"))))))</f>
        <v/>
      </c>
      <c r="AB476" s="59"/>
    </row>
    <row r="477" spans="1:28" ht="36" hidden="1" customHeight="1">
      <c r="A477" s="23">
        <v>478</v>
      </c>
      <c r="B477" s="24"/>
      <c r="C477" s="25"/>
      <c r="D477" s="40" t="str">
        <f>IF($C477&gt;0,VLOOKUP($C477,CNIGP!$A:$AC,2,FALSE),"")</f>
        <v/>
      </c>
      <c r="E477" s="30" t="str">
        <f>IF($C477&gt;0,VLOOKUP($C477,CNIGP!$A:$AC,3,FALSE),"")</f>
        <v/>
      </c>
      <c r="F477" s="30" t="str">
        <f t="shared" si="22"/>
        <v/>
      </c>
      <c r="G477" s="30" t="str">
        <f>IF($C477&gt;0,VLOOKUP($C477,CNIGP!$A:$AC,9,FALSE),"")</f>
        <v/>
      </c>
      <c r="H477" s="30" t="str">
        <f>IF($C477&gt;0,VLOOKUP($C477,CNIGP!$A:$AC,25,FALSE),"")</f>
        <v/>
      </c>
      <c r="I477" s="64"/>
      <c r="J477" s="25"/>
      <c r="K477" s="25"/>
      <c r="L477" s="25"/>
      <c r="M477" s="25"/>
      <c r="N477" s="42"/>
      <c r="O477" s="42"/>
      <c r="P477" s="42"/>
      <c r="Q477" s="42"/>
      <c r="R477" s="42"/>
      <c r="S477" s="42"/>
      <c r="T477" s="42"/>
      <c r="U477" s="25"/>
      <c r="V477" s="25"/>
      <c r="W477" s="30" t="str">
        <f t="shared" si="23"/>
        <v/>
      </c>
      <c r="X477" s="25"/>
      <c r="Y477" s="24"/>
      <c r="Z477" s="36" t="str">
        <f t="shared" si="24"/>
        <v/>
      </c>
      <c r="AA477" s="30" t="str">
        <f ca="1">IF(X477=Apoio!$F$2,Apoio!$F$2,IF(X477=Apoio!$F$3,Apoio!$F$3,IF(X477=Apoio!$F$4,Apoio!$F$4,IF(Z477="","",IF(X477="","",IF(Z477-TODAY()&gt;0,Z477-TODAY(),"Venceu"))))))</f>
        <v/>
      </c>
      <c r="AB477" s="59"/>
    </row>
    <row r="478" spans="1:28" ht="36" hidden="1" customHeight="1">
      <c r="A478" s="23">
        <v>479</v>
      </c>
      <c r="B478" s="24"/>
      <c r="C478" s="25"/>
      <c r="D478" s="40" t="str">
        <f>IF($C478&gt;0,VLOOKUP($C478,CNIGP!$A:$AC,2,FALSE),"")</f>
        <v/>
      </c>
      <c r="E478" s="30" t="str">
        <f>IF($C478&gt;0,VLOOKUP($C478,CNIGP!$A:$AC,3,FALSE),"")</f>
        <v/>
      </c>
      <c r="F478" s="30" t="str">
        <f t="shared" si="22"/>
        <v/>
      </c>
      <c r="G478" s="30" t="str">
        <f>IF($C478&gt;0,VLOOKUP($C478,CNIGP!$A:$AC,9,FALSE),"")</f>
        <v/>
      </c>
      <c r="H478" s="30" t="str">
        <f>IF($C478&gt;0,VLOOKUP($C478,CNIGP!$A:$AC,25,FALSE),"")</f>
        <v/>
      </c>
      <c r="I478" s="64"/>
      <c r="J478" s="25"/>
      <c r="K478" s="25"/>
      <c r="L478" s="25"/>
      <c r="M478" s="25"/>
      <c r="N478" s="42"/>
      <c r="O478" s="42"/>
      <c r="P478" s="42"/>
      <c r="Q478" s="42"/>
      <c r="R478" s="42"/>
      <c r="S478" s="42"/>
      <c r="T478" s="42"/>
      <c r="U478" s="25"/>
      <c r="V478" s="25"/>
      <c r="W478" s="30" t="str">
        <f t="shared" si="23"/>
        <v/>
      </c>
      <c r="X478" s="25"/>
      <c r="Y478" s="24"/>
      <c r="Z478" s="36" t="str">
        <f t="shared" si="24"/>
        <v/>
      </c>
      <c r="AA478" s="30" t="str">
        <f ca="1">IF(X478=Apoio!$F$2,Apoio!$F$2,IF(X478=Apoio!$F$3,Apoio!$F$3,IF(X478=Apoio!$F$4,Apoio!$F$4,IF(Z478="","",IF(X478="","",IF(Z478-TODAY()&gt;0,Z478-TODAY(),"Venceu"))))))</f>
        <v/>
      </c>
      <c r="AB478" s="59"/>
    </row>
    <row r="479" spans="1:28" ht="36" hidden="1" customHeight="1">
      <c r="A479" s="23">
        <v>480</v>
      </c>
      <c r="B479" s="24"/>
      <c r="C479" s="25"/>
      <c r="D479" s="40" t="str">
        <f>IF($C479&gt;0,VLOOKUP($C479,CNIGP!$A:$AC,2,FALSE),"")</f>
        <v/>
      </c>
      <c r="E479" s="30" t="str">
        <f>IF($C479&gt;0,VLOOKUP($C479,CNIGP!$A:$AC,3,FALSE),"")</f>
        <v/>
      </c>
      <c r="F479" s="30" t="str">
        <f t="shared" si="22"/>
        <v/>
      </c>
      <c r="G479" s="30" t="str">
        <f>IF($C479&gt;0,VLOOKUP($C479,CNIGP!$A:$AC,9,FALSE),"")</f>
        <v/>
      </c>
      <c r="H479" s="30" t="str">
        <f>IF($C479&gt;0,VLOOKUP($C479,CNIGP!$A:$AC,25,FALSE),"")</f>
        <v/>
      </c>
      <c r="I479" s="64"/>
      <c r="J479" s="25"/>
      <c r="K479" s="25"/>
      <c r="L479" s="25"/>
      <c r="M479" s="25"/>
      <c r="N479" s="42"/>
      <c r="O479" s="42"/>
      <c r="P479" s="42"/>
      <c r="Q479" s="42"/>
      <c r="R479" s="42"/>
      <c r="S479" s="42"/>
      <c r="T479" s="42"/>
      <c r="U479" s="25"/>
      <c r="V479" s="25"/>
      <c r="W479" s="30" t="str">
        <f t="shared" si="23"/>
        <v/>
      </c>
      <c r="X479" s="25"/>
      <c r="Y479" s="24"/>
      <c r="Z479" s="36" t="str">
        <f t="shared" si="24"/>
        <v/>
      </c>
      <c r="AA479" s="30" t="str">
        <f ca="1">IF(X479=Apoio!$F$2,Apoio!$F$2,IF(X479=Apoio!$F$3,Apoio!$F$3,IF(X479=Apoio!$F$4,Apoio!$F$4,IF(Z479="","",IF(X479="","",IF(Z479-TODAY()&gt;0,Z479-TODAY(),"Venceu"))))))</f>
        <v/>
      </c>
      <c r="AB479" s="59"/>
    </row>
    <row r="480" spans="1:28" ht="36" hidden="1" customHeight="1">
      <c r="A480" s="23">
        <v>481</v>
      </c>
      <c r="B480" s="24"/>
      <c r="C480" s="25"/>
      <c r="D480" s="40" t="str">
        <f>IF($C480&gt;0,VLOOKUP($C480,CNIGP!$A:$AC,2,FALSE),"")</f>
        <v/>
      </c>
      <c r="E480" s="30" t="str">
        <f>IF($C480&gt;0,VLOOKUP($C480,CNIGP!$A:$AC,3,FALSE),"")</f>
        <v/>
      </c>
      <c r="F480" s="30" t="str">
        <f t="shared" si="22"/>
        <v/>
      </c>
      <c r="G480" s="30" t="str">
        <f>IF($C480&gt;0,VLOOKUP($C480,CNIGP!$A:$AC,9,FALSE),"")</f>
        <v/>
      </c>
      <c r="H480" s="30" t="str">
        <f>IF($C480&gt;0,VLOOKUP($C480,CNIGP!$A:$AC,25,FALSE),"")</f>
        <v/>
      </c>
      <c r="I480" s="64"/>
      <c r="J480" s="25"/>
      <c r="K480" s="25"/>
      <c r="L480" s="25"/>
      <c r="M480" s="25"/>
      <c r="N480" s="42"/>
      <c r="O480" s="42"/>
      <c r="P480" s="42"/>
      <c r="Q480" s="42"/>
      <c r="R480" s="42"/>
      <c r="S480" s="42"/>
      <c r="T480" s="42"/>
      <c r="U480" s="25"/>
      <c r="V480" s="25"/>
      <c r="W480" s="30" t="str">
        <f t="shared" si="23"/>
        <v/>
      </c>
      <c r="X480" s="25"/>
      <c r="Y480" s="24"/>
      <c r="Z480" s="36" t="str">
        <f t="shared" si="24"/>
        <v/>
      </c>
      <c r="AA480" s="30" t="str">
        <f ca="1">IF(X480=Apoio!$F$2,Apoio!$F$2,IF(X480=Apoio!$F$3,Apoio!$F$3,IF(X480=Apoio!$F$4,Apoio!$F$4,IF(Z480="","",IF(X480="","",IF(Z480-TODAY()&gt;0,Z480-TODAY(),"Venceu"))))))</f>
        <v/>
      </c>
      <c r="AB480" s="59"/>
    </row>
    <row r="481" spans="1:28" ht="36" hidden="1" customHeight="1">
      <c r="A481" s="23">
        <v>482</v>
      </c>
      <c r="B481" s="24"/>
      <c r="C481" s="25"/>
      <c r="D481" s="40" t="str">
        <f>IF($C481&gt;0,VLOOKUP($C481,CNIGP!$A:$AC,2,FALSE),"")</f>
        <v/>
      </c>
      <c r="E481" s="30" t="str">
        <f>IF($C481&gt;0,VLOOKUP($C481,CNIGP!$A:$AC,3,FALSE),"")</f>
        <v/>
      </c>
      <c r="F481" s="30" t="str">
        <f t="shared" si="22"/>
        <v/>
      </c>
      <c r="G481" s="30" t="str">
        <f>IF($C481&gt;0,VLOOKUP($C481,CNIGP!$A:$AC,9,FALSE),"")</f>
        <v/>
      </c>
      <c r="H481" s="30" t="str">
        <f>IF($C481&gt;0,VLOOKUP($C481,CNIGP!$A:$AC,25,FALSE),"")</f>
        <v/>
      </c>
      <c r="I481" s="64"/>
      <c r="J481" s="25"/>
      <c r="K481" s="25"/>
      <c r="L481" s="25"/>
      <c r="M481" s="25"/>
      <c r="N481" s="42"/>
      <c r="O481" s="42"/>
      <c r="P481" s="42"/>
      <c r="Q481" s="42"/>
      <c r="R481" s="42"/>
      <c r="S481" s="42"/>
      <c r="T481" s="42"/>
      <c r="U481" s="25"/>
      <c r="V481" s="25"/>
      <c r="W481" s="30" t="str">
        <f t="shared" si="23"/>
        <v/>
      </c>
      <c r="X481" s="25"/>
      <c r="Y481" s="24"/>
      <c r="Z481" s="36" t="str">
        <f t="shared" si="24"/>
        <v/>
      </c>
      <c r="AA481" s="30" t="str">
        <f ca="1">IF(X481=Apoio!$F$2,Apoio!$F$2,IF(X481=Apoio!$F$3,Apoio!$F$3,IF(X481=Apoio!$F$4,Apoio!$F$4,IF(Z481="","",IF(X481="","",IF(Z481-TODAY()&gt;0,Z481-TODAY(),"Venceu"))))))</f>
        <v/>
      </c>
      <c r="AB481" s="59"/>
    </row>
    <row r="482" spans="1:28" ht="36" hidden="1" customHeight="1">
      <c r="A482" s="23">
        <v>483</v>
      </c>
      <c r="B482" s="24"/>
      <c r="C482" s="25"/>
      <c r="D482" s="40" t="str">
        <f>IF($C482&gt;0,VLOOKUP($C482,CNIGP!$A:$AC,2,FALSE),"")</f>
        <v/>
      </c>
      <c r="E482" s="30" t="str">
        <f>IF($C482&gt;0,VLOOKUP($C482,CNIGP!$A:$AC,3,FALSE),"")</f>
        <v/>
      </c>
      <c r="F482" s="30" t="str">
        <f t="shared" si="22"/>
        <v/>
      </c>
      <c r="G482" s="30" t="str">
        <f>IF($C482&gt;0,VLOOKUP($C482,CNIGP!$A:$AC,9,FALSE),"")</f>
        <v/>
      </c>
      <c r="H482" s="30" t="str">
        <f>IF($C482&gt;0,VLOOKUP($C482,CNIGP!$A:$AC,25,FALSE),"")</f>
        <v/>
      </c>
      <c r="I482" s="64"/>
      <c r="J482" s="25"/>
      <c r="K482" s="25"/>
      <c r="L482" s="25"/>
      <c r="M482" s="25"/>
      <c r="N482" s="42"/>
      <c r="O482" s="42"/>
      <c r="P482" s="42"/>
      <c r="Q482" s="42"/>
      <c r="R482" s="42"/>
      <c r="S482" s="42"/>
      <c r="T482" s="42"/>
      <c r="U482" s="25"/>
      <c r="V482" s="25"/>
      <c r="W482" s="30" t="str">
        <f t="shared" si="23"/>
        <v/>
      </c>
      <c r="X482" s="25"/>
      <c r="Y482" s="24"/>
      <c r="Z482" s="36" t="str">
        <f t="shared" si="24"/>
        <v/>
      </c>
      <c r="AA482" s="30" t="str">
        <f ca="1">IF(X482=Apoio!$F$2,Apoio!$F$2,IF(X482=Apoio!$F$3,Apoio!$F$3,IF(X482=Apoio!$F$4,Apoio!$F$4,IF(Z482="","",IF(X482="","",IF(Z482-TODAY()&gt;0,Z482-TODAY(),"Venceu"))))))</f>
        <v/>
      </c>
      <c r="AB482" s="59"/>
    </row>
    <row r="483" spans="1:28" ht="36" hidden="1" customHeight="1">
      <c r="A483" s="23">
        <v>484</v>
      </c>
      <c r="B483" s="24"/>
      <c r="C483" s="25"/>
      <c r="D483" s="40" t="str">
        <f>IF($C483&gt;0,VLOOKUP($C483,CNIGP!$A:$AC,2,FALSE),"")</f>
        <v/>
      </c>
      <c r="E483" s="30" t="str">
        <f>IF($C483&gt;0,VLOOKUP($C483,CNIGP!$A:$AC,3,FALSE),"")</f>
        <v/>
      </c>
      <c r="F483" s="30" t="str">
        <f t="shared" si="22"/>
        <v/>
      </c>
      <c r="G483" s="30" t="str">
        <f>IF($C483&gt;0,VLOOKUP($C483,CNIGP!$A:$AC,9,FALSE),"")</f>
        <v/>
      </c>
      <c r="H483" s="30" t="str">
        <f>IF($C483&gt;0,VLOOKUP($C483,CNIGP!$A:$AC,25,FALSE),"")</f>
        <v/>
      </c>
      <c r="I483" s="64"/>
      <c r="J483" s="25"/>
      <c r="K483" s="25"/>
      <c r="L483" s="25"/>
      <c r="M483" s="25"/>
      <c r="N483" s="42"/>
      <c r="O483" s="42"/>
      <c r="P483" s="42"/>
      <c r="Q483" s="42"/>
      <c r="R483" s="42"/>
      <c r="S483" s="42"/>
      <c r="T483" s="42"/>
      <c r="U483" s="25"/>
      <c r="V483" s="25"/>
      <c r="W483" s="30" t="str">
        <f t="shared" si="23"/>
        <v/>
      </c>
      <c r="X483" s="25"/>
      <c r="Y483" s="24"/>
      <c r="Z483" s="36" t="str">
        <f t="shared" si="24"/>
        <v/>
      </c>
      <c r="AA483" s="30" t="str">
        <f ca="1">IF(X483=Apoio!$F$2,Apoio!$F$2,IF(X483=Apoio!$F$3,Apoio!$F$3,IF(X483=Apoio!$F$4,Apoio!$F$4,IF(Z483="","",IF(X483="","",IF(Z483-TODAY()&gt;0,Z483-TODAY(),"Venceu"))))))</f>
        <v/>
      </c>
      <c r="AB483" s="59"/>
    </row>
    <row r="484" spans="1:28" ht="36" hidden="1" customHeight="1">
      <c r="A484" s="23">
        <v>485</v>
      </c>
      <c r="B484" s="24"/>
      <c r="C484" s="25"/>
      <c r="D484" s="40" t="str">
        <f>IF($C484&gt;0,VLOOKUP($C484,CNIGP!$A:$AC,2,FALSE),"")</f>
        <v/>
      </c>
      <c r="E484" s="30" t="str">
        <f>IF($C484&gt;0,VLOOKUP($C484,CNIGP!$A:$AC,3,FALSE),"")</f>
        <v/>
      </c>
      <c r="F484" s="30" t="str">
        <f t="shared" si="22"/>
        <v/>
      </c>
      <c r="G484" s="30" t="str">
        <f>IF($C484&gt;0,VLOOKUP($C484,CNIGP!$A:$AC,9,FALSE),"")</f>
        <v/>
      </c>
      <c r="H484" s="30" t="str">
        <f>IF($C484&gt;0,VLOOKUP($C484,CNIGP!$A:$AC,25,FALSE),"")</f>
        <v/>
      </c>
      <c r="I484" s="64"/>
      <c r="J484" s="25"/>
      <c r="K484" s="25"/>
      <c r="L484" s="25"/>
      <c r="M484" s="25"/>
      <c r="N484" s="42"/>
      <c r="O484" s="42"/>
      <c r="P484" s="42"/>
      <c r="Q484" s="42"/>
      <c r="R484" s="42"/>
      <c r="S484" s="42"/>
      <c r="T484" s="42"/>
      <c r="U484" s="25"/>
      <c r="V484" s="25"/>
      <c r="W484" s="30" t="str">
        <f t="shared" si="23"/>
        <v/>
      </c>
      <c r="X484" s="25"/>
      <c r="Y484" s="24"/>
      <c r="Z484" s="36" t="str">
        <f t="shared" si="24"/>
        <v/>
      </c>
      <c r="AA484" s="30" t="str">
        <f ca="1">IF(X484=Apoio!$F$2,Apoio!$F$2,IF(X484=Apoio!$F$3,Apoio!$F$3,IF(X484=Apoio!$F$4,Apoio!$F$4,IF(Z484="","",IF(X484="","",IF(Z484-TODAY()&gt;0,Z484-TODAY(),"Venceu"))))))</f>
        <v/>
      </c>
      <c r="AB484" s="59"/>
    </row>
    <row r="485" spans="1:28" ht="36" hidden="1" customHeight="1">
      <c r="A485" s="23">
        <v>486</v>
      </c>
      <c r="B485" s="24"/>
      <c r="C485" s="25"/>
      <c r="D485" s="40" t="str">
        <f>IF($C485&gt;0,VLOOKUP($C485,CNIGP!$A:$AC,2,FALSE),"")</f>
        <v/>
      </c>
      <c r="E485" s="30" t="str">
        <f>IF($C485&gt;0,VLOOKUP($C485,CNIGP!$A:$AC,3,FALSE),"")</f>
        <v/>
      </c>
      <c r="F485" s="30" t="str">
        <f t="shared" si="22"/>
        <v/>
      </c>
      <c r="G485" s="30" t="str">
        <f>IF($C485&gt;0,VLOOKUP($C485,CNIGP!$A:$AC,9,FALSE),"")</f>
        <v/>
      </c>
      <c r="H485" s="30" t="str">
        <f>IF($C485&gt;0,VLOOKUP($C485,CNIGP!$A:$AC,25,FALSE),"")</f>
        <v/>
      </c>
      <c r="I485" s="64"/>
      <c r="J485" s="25"/>
      <c r="K485" s="25"/>
      <c r="L485" s="25"/>
      <c r="M485" s="25"/>
      <c r="N485" s="42"/>
      <c r="O485" s="42"/>
      <c r="P485" s="42"/>
      <c r="Q485" s="42"/>
      <c r="R485" s="42"/>
      <c r="S485" s="42"/>
      <c r="T485" s="42"/>
      <c r="U485" s="25"/>
      <c r="V485" s="25"/>
      <c r="W485" s="30" t="str">
        <f t="shared" si="23"/>
        <v/>
      </c>
      <c r="X485" s="25"/>
      <c r="Y485" s="24"/>
      <c r="Z485" s="36" t="str">
        <f t="shared" si="24"/>
        <v/>
      </c>
      <c r="AA485" s="30" t="str">
        <f ca="1">IF(X485=Apoio!$F$2,Apoio!$F$2,IF(X485=Apoio!$F$3,Apoio!$F$3,IF(X485=Apoio!$F$4,Apoio!$F$4,IF(Z485="","",IF(X485="","",IF(Z485-TODAY()&gt;0,Z485-TODAY(),"Venceu"))))))</f>
        <v/>
      </c>
      <c r="AB485" s="59"/>
    </row>
    <row r="486" spans="1:28" ht="36" hidden="1" customHeight="1">
      <c r="A486" s="23">
        <v>487</v>
      </c>
      <c r="B486" s="24"/>
      <c r="C486" s="25"/>
      <c r="D486" s="40" t="str">
        <f>IF($C486&gt;0,VLOOKUP($C486,CNIGP!$A:$AC,2,FALSE),"")</f>
        <v/>
      </c>
      <c r="E486" s="30" t="str">
        <f>IF($C486&gt;0,VLOOKUP($C486,CNIGP!$A:$AC,3,FALSE),"")</f>
        <v/>
      </c>
      <c r="F486" s="30" t="str">
        <f t="shared" si="22"/>
        <v/>
      </c>
      <c r="G486" s="30" t="str">
        <f>IF($C486&gt;0,VLOOKUP($C486,CNIGP!$A:$AC,9,FALSE),"")</f>
        <v/>
      </c>
      <c r="H486" s="30" t="str">
        <f>IF($C486&gt;0,VLOOKUP($C486,CNIGP!$A:$AC,25,FALSE),"")</f>
        <v/>
      </c>
      <c r="I486" s="64"/>
      <c r="J486" s="25"/>
      <c r="K486" s="25"/>
      <c r="L486" s="25"/>
      <c r="M486" s="25"/>
      <c r="N486" s="42"/>
      <c r="O486" s="42"/>
      <c r="P486" s="42"/>
      <c r="Q486" s="42"/>
      <c r="R486" s="42"/>
      <c r="S486" s="42"/>
      <c r="T486" s="42"/>
      <c r="U486" s="25"/>
      <c r="V486" s="25"/>
      <c r="W486" s="30" t="str">
        <f t="shared" si="23"/>
        <v/>
      </c>
      <c r="X486" s="25"/>
      <c r="Y486" s="24"/>
      <c r="Z486" s="36" t="str">
        <f t="shared" si="24"/>
        <v/>
      </c>
      <c r="AA486" s="30" t="str">
        <f ca="1">IF(X486=Apoio!$F$2,Apoio!$F$2,IF(X486=Apoio!$F$3,Apoio!$F$3,IF(X486=Apoio!$F$4,Apoio!$F$4,IF(Z486="","",IF(X486="","",IF(Z486-TODAY()&gt;0,Z486-TODAY(),"Venceu"))))))</f>
        <v/>
      </c>
      <c r="AB486" s="59"/>
    </row>
    <row r="487" spans="1:28" ht="36" hidden="1" customHeight="1">
      <c r="A487" s="23">
        <v>488</v>
      </c>
      <c r="B487" s="24"/>
      <c r="C487" s="25"/>
      <c r="D487" s="40" t="str">
        <f>IF($C487&gt;0,VLOOKUP($C487,CNIGP!$A:$AC,2,FALSE),"")</f>
        <v/>
      </c>
      <c r="E487" s="30" t="str">
        <f>IF($C487&gt;0,VLOOKUP($C487,CNIGP!$A:$AC,3,FALSE),"")</f>
        <v/>
      </c>
      <c r="F487" s="30" t="str">
        <f t="shared" si="22"/>
        <v/>
      </c>
      <c r="G487" s="30" t="str">
        <f>IF($C487&gt;0,VLOOKUP($C487,CNIGP!$A:$AC,9,FALSE),"")</f>
        <v/>
      </c>
      <c r="H487" s="30" t="str">
        <f>IF($C487&gt;0,VLOOKUP($C487,CNIGP!$A:$AC,25,FALSE),"")</f>
        <v/>
      </c>
      <c r="I487" s="64"/>
      <c r="J487" s="25"/>
      <c r="K487" s="25"/>
      <c r="L487" s="25"/>
      <c r="M487" s="25"/>
      <c r="N487" s="42"/>
      <c r="O487" s="42"/>
      <c r="P487" s="42"/>
      <c r="Q487" s="42"/>
      <c r="R487" s="42"/>
      <c r="S487" s="42"/>
      <c r="T487" s="42"/>
      <c r="U487" s="25"/>
      <c r="V487" s="25"/>
      <c r="W487" s="30" t="str">
        <f t="shared" si="23"/>
        <v/>
      </c>
      <c r="X487" s="25"/>
      <c r="Y487" s="24"/>
      <c r="Z487" s="36" t="str">
        <f t="shared" si="24"/>
        <v/>
      </c>
      <c r="AA487" s="30" t="str">
        <f ca="1">IF(X487=Apoio!$F$2,Apoio!$F$2,IF(X487=Apoio!$F$3,Apoio!$F$3,IF(X487=Apoio!$F$4,Apoio!$F$4,IF(Z487="","",IF(X487="","",IF(Z487-TODAY()&gt;0,Z487-TODAY(),"Venceu"))))))</f>
        <v/>
      </c>
      <c r="AB487" s="59"/>
    </row>
    <row r="488" spans="1:28" ht="36" hidden="1" customHeight="1">
      <c r="A488" s="23">
        <v>489</v>
      </c>
      <c r="B488" s="24"/>
      <c r="C488" s="25"/>
      <c r="D488" s="40" t="str">
        <f>IF($C488&gt;0,VLOOKUP($C488,CNIGP!$A:$AC,2,FALSE),"")</f>
        <v/>
      </c>
      <c r="E488" s="30" t="str">
        <f>IF($C488&gt;0,VLOOKUP($C488,CNIGP!$A:$AC,3,FALSE),"")</f>
        <v/>
      </c>
      <c r="F488" s="30" t="str">
        <f t="shared" si="22"/>
        <v/>
      </c>
      <c r="G488" s="30" t="str">
        <f>IF($C488&gt;0,VLOOKUP($C488,CNIGP!$A:$AC,9,FALSE),"")</f>
        <v/>
      </c>
      <c r="H488" s="30" t="str">
        <f>IF($C488&gt;0,VLOOKUP($C488,CNIGP!$A:$AC,25,FALSE),"")</f>
        <v/>
      </c>
      <c r="I488" s="64"/>
      <c r="J488" s="25"/>
      <c r="K488" s="25"/>
      <c r="L488" s="25"/>
      <c r="M488" s="25"/>
      <c r="N488" s="42"/>
      <c r="O488" s="42"/>
      <c r="P488" s="42"/>
      <c r="Q488" s="42"/>
      <c r="R488" s="42"/>
      <c r="S488" s="42"/>
      <c r="T488" s="42"/>
      <c r="U488" s="25"/>
      <c r="V488" s="25"/>
      <c r="W488" s="30" t="str">
        <f t="shared" si="23"/>
        <v/>
      </c>
      <c r="X488" s="25"/>
      <c r="Y488" s="24"/>
      <c r="Z488" s="36" t="str">
        <f t="shared" si="24"/>
        <v/>
      </c>
      <c r="AA488" s="30" t="str">
        <f ca="1">IF(X488=Apoio!$F$2,Apoio!$F$2,IF(X488=Apoio!$F$3,Apoio!$F$3,IF(X488=Apoio!$F$4,Apoio!$F$4,IF(Z488="","",IF(X488="","",IF(Z488-TODAY()&gt;0,Z488-TODAY(),"Venceu"))))))</f>
        <v/>
      </c>
      <c r="AB488" s="59"/>
    </row>
    <row r="489" spans="1:28" ht="36" hidden="1" customHeight="1">
      <c r="A489" s="23">
        <v>490</v>
      </c>
      <c r="B489" s="24"/>
      <c r="C489" s="25"/>
      <c r="D489" s="40" t="str">
        <f>IF($C489&gt;0,VLOOKUP($C489,CNIGP!$A:$AC,2,FALSE),"")</f>
        <v/>
      </c>
      <c r="E489" s="30" t="str">
        <f>IF($C489&gt;0,VLOOKUP($C489,CNIGP!$A:$AC,3,FALSE),"")</f>
        <v/>
      </c>
      <c r="F489" s="30" t="str">
        <f t="shared" si="22"/>
        <v/>
      </c>
      <c r="G489" s="30" t="str">
        <f>IF($C489&gt;0,VLOOKUP($C489,CNIGP!$A:$AC,9,FALSE),"")</f>
        <v/>
      </c>
      <c r="H489" s="30" t="str">
        <f>IF($C489&gt;0,VLOOKUP($C489,CNIGP!$A:$AC,25,FALSE),"")</f>
        <v/>
      </c>
      <c r="I489" s="64"/>
      <c r="J489" s="25"/>
      <c r="K489" s="25"/>
      <c r="L489" s="25"/>
      <c r="M489" s="25"/>
      <c r="N489" s="42"/>
      <c r="O489" s="42"/>
      <c r="P489" s="42"/>
      <c r="Q489" s="42"/>
      <c r="R489" s="42"/>
      <c r="S489" s="42"/>
      <c r="T489" s="42"/>
      <c r="U489" s="25"/>
      <c r="V489" s="25"/>
      <c r="W489" s="30" t="str">
        <f t="shared" si="23"/>
        <v/>
      </c>
      <c r="X489" s="25"/>
      <c r="Y489" s="24"/>
      <c r="Z489" s="36" t="str">
        <f t="shared" si="24"/>
        <v/>
      </c>
      <c r="AA489" s="30" t="str">
        <f ca="1">IF(X489=Apoio!$F$2,Apoio!$F$2,IF(X489=Apoio!$F$3,Apoio!$F$3,IF(X489=Apoio!$F$4,Apoio!$F$4,IF(Z489="","",IF(X489="","",IF(Z489-TODAY()&gt;0,Z489-TODAY(),"Venceu"))))))</f>
        <v/>
      </c>
      <c r="AB489" s="59"/>
    </row>
    <row r="490" spans="1:28" ht="36" hidden="1" customHeight="1">
      <c r="A490" s="23">
        <v>491</v>
      </c>
      <c r="B490" s="24"/>
      <c r="C490" s="25"/>
      <c r="D490" s="40" t="str">
        <f>IF($C490&gt;0,VLOOKUP($C490,CNIGP!$A:$AC,2,FALSE),"")</f>
        <v/>
      </c>
      <c r="E490" s="30" t="str">
        <f>IF($C490&gt;0,VLOOKUP($C490,CNIGP!$A:$AC,3,FALSE),"")</f>
        <v/>
      </c>
      <c r="F490" s="30" t="str">
        <f t="shared" si="22"/>
        <v/>
      </c>
      <c r="G490" s="30" t="str">
        <f>IF($C490&gt;0,VLOOKUP($C490,CNIGP!$A:$AC,9,FALSE),"")</f>
        <v/>
      </c>
      <c r="H490" s="30" t="str">
        <f>IF($C490&gt;0,VLOOKUP($C490,CNIGP!$A:$AC,25,FALSE),"")</f>
        <v/>
      </c>
      <c r="I490" s="64"/>
      <c r="J490" s="25"/>
      <c r="K490" s="25"/>
      <c r="L490" s="25"/>
      <c r="M490" s="25"/>
      <c r="N490" s="42"/>
      <c r="O490" s="42"/>
      <c r="P490" s="42"/>
      <c r="Q490" s="42"/>
      <c r="R490" s="42"/>
      <c r="S490" s="42"/>
      <c r="T490" s="42"/>
      <c r="U490" s="25"/>
      <c r="V490" s="25"/>
      <c r="W490" s="30" t="str">
        <f t="shared" si="23"/>
        <v/>
      </c>
      <c r="X490" s="25"/>
      <c r="Y490" s="24"/>
      <c r="Z490" s="36" t="str">
        <f t="shared" si="24"/>
        <v/>
      </c>
      <c r="AA490" s="30" t="str">
        <f ca="1">IF(X490=Apoio!$F$2,Apoio!$F$2,IF(X490=Apoio!$F$3,Apoio!$F$3,IF(X490=Apoio!$F$4,Apoio!$F$4,IF(Z490="","",IF(X490="","",IF(Z490-TODAY()&gt;0,Z490-TODAY(),"Venceu"))))))</f>
        <v/>
      </c>
      <c r="AB490" s="59"/>
    </row>
    <row r="491" spans="1:28" ht="36" hidden="1" customHeight="1">
      <c r="A491" s="23">
        <v>492</v>
      </c>
      <c r="B491" s="24"/>
      <c r="C491" s="25"/>
      <c r="D491" s="40" t="str">
        <f>IF($C491&gt;0,VLOOKUP($C491,CNIGP!$A:$AC,2,FALSE),"")</f>
        <v/>
      </c>
      <c r="E491" s="30" t="str">
        <f>IF($C491&gt;0,VLOOKUP($C491,CNIGP!$A:$AC,3,FALSE),"")</f>
        <v/>
      </c>
      <c r="F491" s="30" t="str">
        <f t="shared" si="22"/>
        <v/>
      </c>
      <c r="G491" s="30" t="str">
        <f>IF($C491&gt;0,VLOOKUP($C491,CNIGP!$A:$AC,9,FALSE),"")</f>
        <v/>
      </c>
      <c r="H491" s="30" t="str">
        <f>IF($C491&gt;0,VLOOKUP($C491,CNIGP!$A:$AC,25,FALSE),"")</f>
        <v/>
      </c>
      <c r="I491" s="64"/>
      <c r="J491" s="25"/>
      <c r="K491" s="25"/>
      <c r="L491" s="25"/>
      <c r="M491" s="25"/>
      <c r="N491" s="42"/>
      <c r="O491" s="42"/>
      <c r="P491" s="42"/>
      <c r="Q491" s="42"/>
      <c r="R491" s="42"/>
      <c r="S491" s="42"/>
      <c r="T491" s="42"/>
      <c r="U491" s="25"/>
      <c r="V491" s="25"/>
      <c r="W491" s="30" t="str">
        <f t="shared" si="23"/>
        <v/>
      </c>
      <c r="X491" s="25"/>
      <c r="Y491" s="24"/>
      <c r="Z491" s="36" t="str">
        <f t="shared" si="24"/>
        <v/>
      </c>
      <c r="AA491" s="30" t="str">
        <f ca="1">IF(X491=Apoio!$F$2,Apoio!$F$2,IF(X491=Apoio!$F$3,Apoio!$F$3,IF(X491=Apoio!$F$4,Apoio!$F$4,IF(Z491="","",IF(X491="","",IF(Z491-TODAY()&gt;0,Z491-TODAY(),"Venceu"))))))</f>
        <v/>
      </c>
      <c r="AB491" s="59"/>
    </row>
    <row r="492" spans="1:28" ht="36" hidden="1" customHeight="1">
      <c r="A492" s="23">
        <v>493</v>
      </c>
      <c r="B492" s="24"/>
      <c r="C492" s="25"/>
      <c r="D492" s="40" t="str">
        <f>IF($C492&gt;0,VLOOKUP($C492,CNIGP!$A:$AC,2,FALSE),"")</f>
        <v/>
      </c>
      <c r="E492" s="30" t="str">
        <f>IF($C492&gt;0,VLOOKUP($C492,CNIGP!$A:$AC,3,FALSE),"")</f>
        <v/>
      </c>
      <c r="F492" s="30" t="str">
        <f t="shared" si="22"/>
        <v/>
      </c>
      <c r="G492" s="30" t="str">
        <f>IF($C492&gt;0,VLOOKUP($C492,CNIGP!$A:$AC,9,FALSE),"")</f>
        <v/>
      </c>
      <c r="H492" s="30" t="str">
        <f>IF($C492&gt;0,VLOOKUP($C492,CNIGP!$A:$AC,25,FALSE),"")</f>
        <v/>
      </c>
      <c r="I492" s="64"/>
      <c r="J492" s="25"/>
      <c r="K492" s="25"/>
      <c r="L492" s="25"/>
      <c r="M492" s="25"/>
      <c r="N492" s="42"/>
      <c r="O492" s="42"/>
      <c r="P492" s="42"/>
      <c r="Q492" s="42"/>
      <c r="R492" s="42"/>
      <c r="S492" s="42"/>
      <c r="T492" s="42"/>
      <c r="U492" s="25"/>
      <c r="V492" s="25"/>
      <c r="W492" s="30" t="str">
        <f t="shared" si="23"/>
        <v/>
      </c>
      <c r="X492" s="25"/>
      <c r="Y492" s="24"/>
      <c r="Z492" s="36" t="str">
        <f t="shared" si="24"/>
        <v/>
      </c>
      <c r="AA492" s="30" t="str">
        <f ca="1">IF(X492=Apoio!$F$2,Apoio!$F$2,IF(X492=Apoio!$F$3,Apoio!$F$3,IF(X492=Apoio!$F$4,Apoio!$F$4,IF(Z492="","",IF(X492="","",IF(Z492-TODAY()&gt;0,Z492-TODAY(),"Venceu"))))))</f>
        <v/>
      </c>
      <c r="AB492" s="59"/>
    </row>
    <row r="493" spans="1:28" ht="36" hidden="1" customHeight="1">
      <c r="A493" s="23">
        <v>494</v>
      </c>
      <c r="B493" s="24"/>
      <c r="C493" s="25"/>
      <c r="D493" s="40" t="str">
        <f>IF($C493&gt;0,VLOOKUP($C493,CNIGP!$A:$AC,2,FALSE),"")</f>
        <v/>
      </c>
      <c r="E493" s="30" t="str">
        <f>IF($C493&gt;0,VLOOKUP($C493,CNIGP!$A:$AC,3,FALSE),"")</f>
        <v/>
      </c>
      <c r="F493" s="30" t="str">
        <f t="shared" si="22"/>
        <v/>
      </c>
      <c r="G493" s="30" t="str">
        <f>IF($C493&gt;0,VLOOKUP($C493,CNIGP!$A:$AC,9,FALSE),"")</f>
        <v/>
      </c>
      <c r="H493" s="30" t="str">
        <f>IF($C493&gt;0,VLOOKUP($C493,CNIGP!$A:$AC,25,FALSE),"")</f>
        <v/>
      </c>
      <c r="I493" s="64"/>
      <c r="J493" s="25"/>
      <c r="K493" s="25"/>
      <c r="L493" s="25"/>
      <c r="M493" s="25"/>
      <c r="N493" s="42"/>
      <c r="O493" s="42"/>
      <c r="P493" s="42"/>
      <c r="Q493" s="42"/>
      <c r="R493" s="42"/>
      <c r="S493" s="42"/>
      <c r="T493" s="42"/>
      <c r="U493" s="25"/>
      <c r="V493" s="25"/>
      <c r="W493" s="30" t="str">
        <f t="shared" si="23"/>
        <v/>
      </c>
      <c r="X493" s="25"/>
      <c r="Y493" s="24"/>
      <c r="Z493" s="36" t="str">
        <f t="shared" si="24"/>
        <v/>
      </c>
      <c r="AA493" s="30" t="str">
        <f ca="1">IF(X493=Apoio!$F$2,Apoio!$F$2,IF(X493=Apoio!$F$3,Apoio!$F$3,IF(X493=Apoio!$F$4,Apoio!$F$4,IF(Z493="","",IF(X493="","",IF(Z493-TODAY()&gt;0,Z493-TODAY(),"Venceu"))))))</f>
        <v/>
      </c>
      <c r="AB493" s="59"/>
    </row>
    <row r="494" spans="1:28" ht="36" hidden="1" customHeight="1">
      <c r="A494" s="23">
        <v>495</v>
      </c>
      <c r="B494" s="24"/>
      <c r="C494" s="25"/>
      <c r="D494" s="40" t="str">
        <f>IF($C494&gt;0,VLOOKUP($C494,CNIGP!$A:$AC,2,FALSE),"")</f>
        <v/>
      </c>
      <c r="E494" s="30" t="str">
        <f>IF($C494&gt;0,VLOOKUP($C494,CNIGP!$A:$AC,3,FALSE),"")</f>
        <v/>
      </c>
      <c r="F494" s="30" t="str">
        <f t="shared" si="22"/>
        <v/>
      </c>
      <c r="G494" s="30" t="str">
        <f>IF($C494&gt;0,VLOOKUP($C494,CNIGP!$A:$AC,9,FALSE),"")</f>
        <v/>
      </c>
      <c r="H494" s="30" t="str">
        <f>IF($C494&gt;0,VLOOKUP($C494,CNIGP!$A:$AC,25,FALSE),"")</f>
        <v/>
      </c>
      <c r="I494" s="64"/>
      <c r="J494" s="25"/>
      <c r="K494" s="25"/>
      <c r="L494" s="25"/>
      <c r="M494" s="25"/>
      <c r="N494" s="42"/>
      <c r="O494" s="42"/>
      <c r="P494" s="42"/>
      <c r="Q494" s="42"/>
      <c r="R494" s="42"/>
      <c r="S494" s="42"/>
      <c r="T494" s="42"/>
      <c r="U494" s="25"/>
      <c r="V494" s="25"/>
      <c r="W494" s="30" t="str">
        <f t="shared" si="23"/>
        <v/>
      </c>
      <c r="X494" s="25"/>
      <c r="Y494" s="24"/>
      <c r="Z494" s="36" t="str">
        <f t="shared" si="24"/>
        <v/>
      </c>
      <c r="AA494" s="30" t="str">
        <f ca="1">IF(X494=Apoio!$F$2,Apoio!$F$2,IF(X494=Apoio!$F$3,Apoio!$F$3,IF(X494=Apoio!$F$4,Apoio!$F$4,IF(Z494="","",IF(X494="","",IF(Z494-TODAY()&gt;0,Z494-TODAY(),"Venceu"))))))</f>
        <v/>
      </c>
      <c r="AB494" s="59"/>
    </row>
    <row r="495" spans="1:28" ht="36" hidden="1" customHeight="1">
      <c r="A495" s="23">
        <v>496</v>
      </c>
      <c r="B495" s="24"/>
      <c r="C495" s="25"/>
      <c r="D495" s="40" t="str">
        <f>IF($C495&gt;0,VLOOKUP($C495,CNIGP!$A:$AC,2,FALSE),"")</f>
        <v/>
      </c>
      <c r="E495" s="30" t="str">
        <f>IF($C495&gt;0,VLOOKUP($C495,CNIGP!$A:$AC,3,FALSE),"")</f>
        <v/>
      </c>
      <c r="F495" s="30" t="str">
        <f t="shared" si="22"/>
        <v/>
      </c>
      <c r="G495" s="30" t="str">
        <f>IF($C495&gt;0,VLOOKUP($C495,CNIGP!$A:$AC,9,FALSE),"")</f>
        <v/>
      </c>
      <c r="H495" s="30" t="str">
        <f>IF($C495&gt;0,VLOOKUP($C495,CNIGP!$A:$AC,25,FALSE),"")</f>
        <v/>
      </c>
      <c r="I495" s="64"/>
      <c r="J495" s="25"/>
      <c r="K495" s="25"/>
      <c r="L495" s="25"/>
      <c r="M495" s="25"/>
      <c r="N495" s="42"/>
      <c r="O495" s="42"/>
      <c r="P495" s="42"/>
      <c r="Q495" s="42"/>
      <c r="R495" s="42"/>
      <c r="S495" s="42"/>
      <c r="T495" s="42"/>
      <c r="U495" s="25"/>
      <c r="V495" s="25"/>
      <c r="W495" s="30" t="str">
        <f t="shared" si="23"/>
        <v/>
      </c>
      <c r="X495" s="25"/>
      <c r="Y495" s="24"/>
      <c r="Z495" s="36" t="str">
        <f t="shared" si="24"/>
        <v/>
      </c>
      <c r="AA495" s="30" t="str">
        <f ca="1">IF(X495=Apoio!$F$2,Apoio!$F$2,IF(X495=Apoio!$F$3,Apoio!$F$3,IF(X495=Apoio!$F$4,Apoio!$F$4,IF(Z495="","",IF(X495="","",IF(Z495-TODAY()&gt;0,Z495-TODAY(),"Venceu"))))))</f>
        <v/>
      </c>
      <c r="AB495" s="59"/>
    </row>
    <row r="496" spans="1:28" ht="36" hidden="1" customHeight="1">
      <c r="A496" s="23">
        <v>497</v>
      </c>
      <c r="B496" s="24"/>
      <c r="C496" s="25"/>
      <c r="D496" s="40" t="str">
        <f>IF($C496&gt;0,VLOOKUP($C496,CNIGP!$A:$AC,2,FALSE),"")</f>
        <v/>
      </c>
      <c r="E496" s="30" t="str">
        <f>IF($C496&gt;0,VLOOKUP($C496,CNIGP!$A:$AC,3,FALSE),"")</f>
        <v/>
      </c>
      <c r="F496" s="30" t="str">
        <f t="shared" si="22"/>
        <v/>
      </c>
      <c r="G496" s="30" t="str">
        <f>IF($C496&gt;0,VLOOKUP($C496,CNIGP!$A:$AC,9,FALSE),"")</f>
        <v/>
      </c>
      <c r="H496" s="30" t="str">
        <f>IF($C496&gt;0,VLOOKUP($C496,CNIGP!$A:$AC,25,FALSE),"")</f>
        <v/>
      </c>
      <c r="I496" s="64"/>
      <c r="J496" s="25"/>
      <c r="K496" s="25"/>
      <c r="L496" s="25"/>
      <c r="M496" s="25"/>
      <c r="N496" s="42"/>
      <c r="O496" s="42"/>
      <c r="P496" s="42"/>
      <c r="Q496" s="42"/>
      <c r="R496" s="42"/>
      <c r="S496" s="42"/>
      <c r="T496" s="42"/>
      <c r="U496" s="25"/>
      <c r="V496" s="25"/>
      <c r="W496" s="30" t="str">
        <f t="shared" si="23"/>
        <v/>
      </c>
      <c r="X496" s="25"/>
      <c r="Y496" s="24"/>
      <c r="Z496" s="36" t="str">
        <f t="shared" si="24"/>
        <v/>
      </c>
      <c r="AA496" s="30" t="str">
        <f ca="1">IF(X496=Apoio!$F$2,Apoio!$F$2,IF(X496=Apoio!$F$3,Apoio!$F$3,IF(X496=Apoio!$F$4,Apoio!$F$4,IF(Z496="","",IF(X496="","",IF(Z496-TODAY()&gt;0,Z496-TODAY(),"Venceu"))))))</f>
        <v/>
      </c>
      <c r="AB496" s="59"/>
    </row>
    <row r="497" spans="1:28" ht="36" hidden="1" customHeight="1">
      <c r="A497" s="23">
        <v>498</v>
      </c>
      <c r="B497" s="24"/>
      <c r="C497" s="25"/>
      <c r="D497" s="40" t="str">
        <f>IF($C497&gt;0,VLOOKUP($C497,CNIGP!$A:$AC,2,FALSE),"")</f>
        <v/>
      </c>
      <c r="E497" s="30" t="str">
        <f>IF($C497&gt;0,VLOOKUP($C497,CNIGP!$A:$AC,3,FALSE),"")</f>
        <v/>
      </c>
      <c r="F497" s="30" t="str">
        <f t="shared" si="22"/>
        <v/>
      </c>
      <c r="G497" s="30" t="str">
        <f>IF($C497&gt;0,VLOOKUP($C497,CNIGP!$A:$AC,9,FALSE),"")</f>
        <v/>
      </c>
      <c r="H497" s="30" t="str">
        <f>IF($C497&gt;0,VLOOKUP($C497,CNIGP!$A:$AC,25,FALSE),"")</f>
        <v/>
      </c>
      <c r="I497" s="64"/>
      <c r="J497" s="25"/>
      <c r="K497" s="25"/>
      <c r="L497" s="25"/>
      <c r="M497" s="25"/>
      <c r="N497" s="42"/>
      <c r="O497" s="42"/>
      <c r="P497" s="42"/>
      <c r="Q497" s="42"/>
      <c r="R497" s="42"/>
      <c r="S497" s="42"/>
      <c r="T497" s="42"/>
      <c r="U497" s="25"/>
      <c r="V497" s="25"/>
      <c r="W497" s="30" t="str">
        <f t="shared" si="23"/>
        <v/>
      </c>
      <c r="X497" s="25"/>
      <c r="Y497" s="24"/>
      <c r="Z497" s="36" t="str">
        <f t="shared" si="24"/>
        <v/>
      </c>
      <c r="AA497" s="30" t="str">
        <f ca="1">IF(X497=Apoio!$F$2,Apoio!$F$2,IF(X497=Apoio!$F$3,Apoio!$F$3,IF(X497=Apoio!$F$4,Apoio!$F$4,IF(Z497="","",IF(X497="","",IF(Z497-TODAY()&gt;0,Z497-TODAY(),"Venceu"))))))</f>
        <v/>
      </c>
      <c r="AB497" s="59"/>
    </row>
    <row r="498" spans="1:28" ht="36" hidden="1" customHeight="1">
      <c r="A498" s="23">
        <v>499</v>
      </c>
      <c r="B498" s="24"/>
      <c r="C498" s="25"/>
      <c r="D498" s="40" t="str">
        <f>IF($C498&gt;0,VLOOKUP($C498,CNIGP!$A:$AC,2,FALSE),"")</f>
        <v/>
      </c>
      <c r="E498" s="30" t="str">
        <f>IF($C498&gt;0,VLOOKUP($C498,CNIGP!$A:$AC,3,FALSE),"")</f>
        <v/>
      </c>
      <c r="F498" s="30" t="str">
        <f t="shared" si="22"/>
        <v/>
      </c>
      <c r="G498" s="30" t="str">
        <f>IF($C498&gt;0,VLOOKUP($C498,CNIGP!$A:$AC,9,FALSE),"")</f>
        <v/>
      </c>
      <c r="H498" s="30" t="str">
        <f>IF($C498&gt;0,VLOOKUP($C498,CNIGP!$A:$AC,25,FALSE),"")</f>
        <v/>
      </c>
      <c r="I498" s="64"/>
      <c r="J498" s="25"/>
      <c r="K498" s="25"/>
      <c r="L498" s="25"/>
      <c r="M498" s="25"/>
      <c r="N498" s="42"/>
      <c r="O498" s="42"/>
      <c r="P498" s="42"/>
      <c r="Q498" s="42"/>
      <c r="R498" s="42"/>
      <c r="S498" s="42"/>
      <c r="T498" s="42"/>
      <c r="U498" s="25"/>
      <c r="V498" s="25"/>
      <c r="W498" s="30" t="str">
        <f t="shared" si="23"/>
        <v/>
      </c>
      <c r="X498" s="25"/>
      <c r="Y498" s="24"/>
      <c r="Z498" s="36" t="str">
        <f t="shared" si="24"/>
        <v/>
      </c>
      <c r="AA498" s="30" t="str">
        <f ca="1">IF(X498=Apoio!$F$2,Apoio!$F$2,IF(X498=Apoio!$F$3,Apoio!$F$3,IF(X498=Apoio!$F$4,Apoio!$F$4,IF(Z498="","",IF(X498="","",IF(Z498-TODAY()&gt;0,Z498-TODAY(),"Venceu"))))))</f>
        <v/>
      </c>
      <c r="AB498" s="59"/>
    </row>
    <row r="499" spans="1:28" ht="36" hidden="1" customHeight="1">
      <c r="A499" s="23">
        <v>500</v>
      </c>
      <c r="B499" s="24"/>
      <c r="C499" s="25"/>
      <c r="D499" s="40" t="str">
        <f>IF($C499&gt;0,VLOOKUP($C499,CNIGP!$A:$AC,2,FALSE),"")</f>
        <v/>
      </c>
      <c r="E499" s="30" t="str">
        <f>IF($C499&gt;0,VLOOKUP($C499,CNIGP!$A:$AC,3,FALSE),"")</f>
        <v/>
      </c>
      <c r="F499" s="30" t="str">
        <f t="shared" si="22"/>
        <v/>
      </c>
      <c r="G499" s="30" t="str">
        <f>IF($C499&gt;0,VLOOKUP($C499,CNIGP!$A:$AC,9,FALSE),"")</f>
        <v/>
      </c>
      <c r="H499" s="30" t="str">
        <f>IF($C499&gt;0,VLOOKUP($C499,CNIGP!$A:$AC,25,FALSE),"")</f>
        <v/>
      </c>
      <c r="I499" s="64"/>
      <c r="J499" s="25"/>
      <c r="K499" s="25"/>
      <c r="L499" s="25"/>
      <c r="M499" s="25"/>
      <c r="N499" s="42"/>
      <c r="O499" s="42"/>
      <c r="P499" s="42"/>
      <c r="Q499" s="42"/>
      <c r="R499" s="42"/>
      <c r="S499" s="42"/>
      <c r="T499" s="42"/>
      <c r="U499" s="25"/>
      <c r="V499" s="25"/>
      <c r="W499" s="30" t="str">
        <f t="shared" si="23"/>
        <v/>
      </c>
      <c r="X499" s="25"/>
      <c r="Y499" s="24"/>
      <c r="Z499" s="36" t="str">
        <f t="shared" si="24"/>
        <v/>
      </c>
      <c r="AA499" s="30" t="str">
        <f ca="1">IF(X499=Apoio!$F$2,Apoio!$F$2,IF(X499=Apoio!$F$3,Apoio!$F$3,IF(X499=Apoio!$F$4,Apoio!$F$4,IF(Z499="","",IF(X499="","",IF(Z499-TODAY()&gt;0,Z499-TODAY(),"Venceu"))))))</f>
        <v/>
      </c>
      <c r="AB499" s="59"/>
    </row>
    <row r="500" spans="1:28" ht="36" hidden="1" customHeight="1">
      <c r="A500" s="23">
        <v>501</v>
      </c>
      <c r="B500" s="24"/>
      <c r="C500" s="25"/>
      <c r="D500" s="40" t="str">
        <f>IF($C500&gt;0,VLOOKUP($C500,CNIGP!$A:$AC,2,FALSE),"")</f>
        <v/>
      </c>
      <c r="E500" s="30" t="str">
        <f>IF($C500&gt;0,VLOOKUP($C500,CNIGP!$A:$AC,3,FALSE),"")</f>
        <v/>
      </c>
      <c r="F500" s="30" t="str">
        <f t="shared" si="22"/>
        <v/>
      </c>
      <c r="G500" s="30" t="str">
        <f>IF($C500&gt;0,VLOOKUP($C500,CNIGP!$A:$AC,9,FALSE),"")</f>
        <v/>
      </c>
      <c r="H500" s="30" t="str">
        <f>IF($C500&gt;0,VLOOKUP($C500,CNIGP!$A:$AC,25,FALSE),"")</f>
        <v/>
      </c>
      <c r="I500" s="64"/>
      <c r="J500" s="25"/>
      <c r="K500" s="25"/>
      <c r="L500" s="25"/>
      <c r="M500" s="25"/>
      <c r="N500" s="42"/>
      <c r="O500" s="42"/>
      <c r="P500" s="42"/>
      <c r="Q500" s="42"/>
      <c r="R500" s="42"/>
      <c r="S500" s="42"/>
      <c r="T500" s="42"/>
      <c r="U500" s="25"/>
      <c r="V500" s="25"/>
      <c r="W500" s="30" t="str">
        <f t="shared" si="23"/>
        <v/>
      </c>
      <c r="X500" s="25"/>
      <c r="Y500" s="24"/>
      <c r="Z500" s="36" t="str">
        <f t="shared" si="24"/>
        <v/>
      </c>
      <c r="AA500" s="30" t="str">
        <f ca="1">IF(X500=Apoio!$F$2,Apoio!$F$2,IF(X500=Apoio!$F$3,Apoio!$F$3,IF(X500=Apoio!$F$4,Apoio!$F$4,IF(Z500="","",IF(X500="","",IF(Z500-TODAY()&gt;0,Z500-TODAY(),"Venceu"))))))</f>
        <v/>
      </c>
      <c r="AB500" s="59"/>
    </row>
    <row r="501" spans="1:28" ht="36" hidden="1" customHeight="1">
      <c r="A501" s="23">
        <v>502</v>
      </c>
      <c r="B501" s="24"/>
      <c r="C501" s="25"/>
      <c r="D501" s="40" t="str">
        <f>IF($C501&gt;0,VLOOKUP($C501,CNIGP!$A:$AC,2,FALSE),"")</f>
        <v/>
      </c>
      <c r="E501" s="30" t="str">
        <f>IF($C501&gt;0,VLOOKUP($C501,CNIGP!$A:$AC,3,FALSE),"")</f>
        <v/>
      </c>
      <c r="F501" s="30" t="str">
        <f t="shared" si="22"/>
        <v/>
      </c>
      <c r="G501" s="30" t="str">
        <f>IF($C501&gt;0,VLOOKUP($C501,CNIGP!$A:$AC,9,FALSE),"")</f>
        <v/>
      </c>
      <c r="H501" s="30" t="str">
        <f>IF($C501&gt;0,VLOOKUP($C501,CNIGP!$A:$AC,25,FALSE),"")</f>
        <v/>
      </c>
      <c r="I501" s="64"/>
      <c r="J501" s="25"/>
      <c r="K501" s="25"/>
      <c r="L501" s="25"/>
      <c r="M501" s="25"/>
      <c r="N501" s="42"/>
      <c r="O501" s="42"/>
      <c r="P501" s="42"/>
      <c r="Q501" s="42"/>
      <c r="R501" s="42"/>
      <c r="S501" s="42"/>
      <c r="T501" s="42"/>
      <c r="U501" s="25"/>
      <c r="V501" s="25"/>
      <c r="W501" s="30" t="str">
        <f t="shared" si="23"/>
        <v/>
      </c>
      <c r="X501" s="25"/>
      <c r="Y501" s="24"/>
      <c r="Z501" s="36" t="str">
        <f t="shared" si="24"/>
        <v/>
      </c>
      <c r="AA501" s="30" t="str">
        <f ca="1">IF(X501=Apoio!$F$2,Apoio!$F$2,IF(X501=Apoio!$F$3,Apoio!$F$3,IF(X501=Apoio!$F$4,Apoio!$F$4,IF(Z501="","",IF(X501="","",IF(Z501-TODAY()&gt;0,Z501-TODAY(),"Venceu"))))))</f>
        <v/>
      </c>
      <c r="AB501" s="59"/>
    </row>
    <row r="502" spans="1:28" ht="36" hidden="1" customHeight="1">
      <c r="A502" s="23">
        <v>503</v>
      </c>
      <c r="B502" s="24"/>
      <c r="C502" s="25"/>
      <c r="D502" s="40" t="str">
        <f>IF($C502&gt;0,VLOOKUP($C502,CNIGP!$A:$AC,2,FALSE),"")</f>
        <v/>
      </c>
      <c r="E502" s="30" t="str">
        <f>IF($C502&gt;0,VLOOKUP($C502,CNIGP!$A:$AC,3,FALSE),"")</f>
        <v/>
      </c>
      <c r="F502" s="30" t="str">
        <f t="shared" si="22"/>
        <v/>
      </c>
      <c r="G502" s="30" t="str">
        <f>IF($C502&gt;0,VLOOKUP($C502,CNIGP!$A:$AC,9,FALSE),"")</f>
        <v/>
      </c>
      <c r="H502" s="30" t="str">
        <f>IF($C502&gt;0,VLOOKUP($C502,CNIGP!$A:$AC,25,FALSE),"")</f>
        <v/>
      </c>
      <c r="I502" s="64"/>
      <c r="J502" s="25"/>
      <c r="K502" s="25"/>
      <c r="L502" s="25"/>
      <c r="M502" s="25"/>
      <c r="N502" s="42"/>
      <c r="O502" s="42"/>
      <c r="P502" s="42"/>
      <c r="Q502" s="42"/>
      <c r="R502" s="42"/>
      <c r="S502" s="42"/>
      <c r="T502" s="42"/>
      <c r="U502" s="25"/>
      <c r="V502" s="25"/>
      <c r="W502" s="30" t="str">
        <f t="shared" si="23"/>
        <v/>
      </c>
      <c r="X502" s="25"/>
      <c r="Y502" s="24"/>
      <c r="Z502" s="36" t="str">
        <f t="shared" si="24"/>
        <v/>
      </c>
      <c r="AA502" s="30" t="str">
        <f ca="1">IF(X502=Apoio!$F$2,Apoio!$F$2,IF(X502=Apoio!$F$3,Apoio!$F$3,IF(X502=Apoio!$F$4,Apoio!$F$4,IF(Z502="","",IF(X502="","",IF(Z502-TODAY()&gt;0,Z502-TODAY(),"Venceu"))))))</f>
        <v/>
      </c>
      <c r="AB502" s="59"/>
    </row>
    <row r="503" spans="1:28" ht="36" hidden="1" customHeight="1">
      <c r="A503" s="23">
        <v>504</v>
      </c>
      <c r="B503" s="24"/>
      <c r="C503" s="25"/>
      <c r="D503" s="40" t="str">
        <f>IF($C503&gt;0,VLOOKUP($C503,CNIGP!$A:$AC,2,FALSE),"")</f>
        <v/>
      </c>
      <c r="E503" s="30" t="str">
        <f>IF($C503&gt;0,VLOOKUP($C503,CNIGP!$A:$AC,3,FALSE),"")</f>
        <v/>
      </c>
      <c r="F503" s="30" t="str">
        <f t="shared" si="22"/>
        <v/>
      </c>
      <c r="G503" s="30" t="str">
        <f>IF($C503&gt;0,VLOOKUP($C503,CNIGP!$A:$AC,9,FALSE),"")</f>
        <v/>
      </c>
      <c r="H503" s="30" t="str">
        <f>IF($C503&gt;0,VLOOKUP($C503,CNIGP!$A:$AC,25,FALSE),"")</f>
        <v/>
      </c>
      <c r="I503" s="64"/>
      <c r="J503" s="25"/>
      <c r="K503" s="25"/>
      <c r="L503" s="25"/>
      <c r="M503" s="25"/>
      <c r="N503" s="42"/>
      <c r="O503" s="42"/>
      <c r="P503" s="42"/>
      <c r="Q503" s="42"/>
      <c r="R503" s="42"/>
      <c r="S503" s="42"/>
      <c r="T503" s="42"/>
      <c r="U503" s="25"/>
      <c r="V503" s="25"/>
      <c r="W503" s="30" t="str">
        <f t="shared" si="23"/>
        <v/>
      </c>
      <c r="X503" s="25"/>
      <c r="Y503" s="24"/>
      <c r="Z503" s="36" t="str">
        <f t="shared" si="24"/>
        <v/>
      </c>
      <c r="AA503" s="30" t="str">
        <f ca="1">IF(X503=Apoio!$F$2,Apoio!$F$2,IF(X503=Apoio!$F$3,Apoio!$F$3,IF(X503=Apoio!$F$4,Apoio!$F$4,IF(Z503="","",IF(X503="","",IF(Z503-TODAY()&gt;0,Z503-TODAY(),"Venceu"))))))</f>
        <v/>
      </c>
      <c r="AB503" s="59"/>
    </row>
    <row r="504" spans="1:28" ht="36" hidden="1" customHeight="1">
      <c r="A504" s="23">
        <v>505</v>
      </c>
      <c r="B504" s="24"/>
      <c r="C504" s="25"/>
      <c r="D504" s="40" t="str">
        <f>IF($C504&gt;0,VLOOKUP($C504,CNIGP!$A:$AC,2,FALSE),"")</f>
        <v/>
      </c>
      <c r="E504" s="30" t="str">
        <f>IF($C504&gt;0,VLOOKUP($C504,CNIGP!$A:$AC,3,FALSE),"")</f>
        <v/>
      </c>
      <c r="F504" s="30" t="str">
        <f t="shared" si="22"/>
        <v/>
      </c>
      <c r="G504" s="30" t="str">
        <f>IF($C504&gt;0,VLOOKUP($C504,CNIGP!$A:$AC,9,FALSE),"")</f>
        <v/>
      </c>
      <c r="H504" s="30" t="str">
        <f>IF($C504&gt;0,VLOOKUP($C504,CNIGP!$A:$AC,25,FALSE),"")</f>
        <v/>
      </c>
      <c r="I504" s="64"/>
      <c r="J504" s="25"/>
      <c r="K504" s="25"/>
      <c r="L504" s="25"/>
      <c r="M504" s="25"/>
      <c r="N504" s="42"/>
      <c r="O504" s="42"/>
      <c r="P504" s="42"/>
      <c r="Q504" s="42"/>
      <c r="R504" s="42"/>
      <c r="S504" s="42"/>
      <c r="T504" s="42"/>
      <c r="U504" s="25"/>
      <c r="V504" s="25"/>
      <c r="W504" s="30" t="str">
        <f t="shared" si="23"/>
        <v/>
      </c>
      <c r="X504" s="25"/>
      <c r="Y504" s="24"/>
      <c r="Z504" s="36" t="str">
        <f t="shared" si="24"/>
        <v/>
      </c>
      <c r="AA504" s="30" t="str">
        <f ca="1">IF(X504=Apoio!$F$2,Apoio!$F$2,IF(X504=Apoio!$F$3,Apoio!$F$3,IF(X504=Apoio!$F$4,Apoio!$F$4,IF(Z504="","",IF(X504="","",IF(Z504-TODAY()&gt;0,Z504-TODAY(),"Venceu"))))))</f>
        <v/>
      </c>
      <c r="AB504" s="59"/>
    </row>
    <row r="505" spans="1:28" ht="36" hidden="1" customHeight="1">
      <c r="A505" s="23">
        <v>506</v>
      </c>
      <c r="B505" s="24"/>
      <c r="C505" s="25"/>
      <c r="D505" s="40" t="str">
        <f>IF($C505&gt;0,VLOOKUP($C505,CNIGP!$A:$AC,2,FALSE),"")</f>
        <v/>
      </c>
      <c r="E505" s="30" t="str">
        <f>IF($C505&gt;0,VLOOKUP($C505,CNIGP!$A:$AC,3,FALSE),"")</f>
        <v/>
      </c>
      <c r="F505" s="30" t="str">
        <f t="shared" si="22"/>
        <v/>
      </c>
      <c r="G505" s="30" t="str">
        <f>IF($C505&gt;0,VLOOKUP($C505,CNIGP!$A:$AC,9,FALSE),"")</f>
        <v/>
      </c>
      <c r="H505" s="30" t="str">
        <f>IF($C505&gt;0,VLOOKUP($C505,CNIGP!$A:$AC,25,FALSE),"")</f>
        <v/>
      </c>
      <c r="I505" s="64"/>
      <c r="J505" s="25"/>
      <c r="K505" s="25"/>
      <c r="L505" s="25"/>
      <c r="M505" s="25"/>
      <c r="N505" s="42"/>
      <c r="O505" s="42"/>
      <c r="P505" s="42"/>
      <c r="Q505" s="42"/>
      <c r="R505" s="42"/>
      <c r="S505" s="42"/>
      <c r="T505" s="42"/>
      <c r="U505" s="25"/>
      <c r="V505" s="25"/>
      <c r="W505" s="30" t="str">
        <f t="shared" si="23"/>
        <v/>
      </c>
      <c r="X505" s="25"/>
      <c r="Y505" s="24"/>
      <c r="Z505" s="36" t="str">
        <f t="shared" si="24"/>
        <v/>
      </c>
      <c r="AA505" s="30" t="str">
        <f ca="1">IF(X505=Apoio!$F$2,Apoio!$F$2,IF(X505=Apoio!$F$3,Apoio!$F$3,IF(X505=Apoio!$F$4,Apoio!$F$4,IF(Z505="","",IF(X505="","",IF(Z505-TODAY()&gt;0,Z505-TODAY(),"Venceu"))))))</f>
        <v/>
      </c>
      <c r="AB505" s="59"/>
    </row>
    <row r="506" spans="1:28" ht="36" hidden="1" customHeight="1">
      <c r="A506" s="23">
        <v>507</v>
      </c>
      <c r="B506" s="24"/>
      <c r="C506" s="25"/>
      <c r="D506" s="40" t="str">
        <f>IF($C506&gt;0,VLOOKUP($C506,CNIGP!$A:$AC,2,FALSE),"")</f>
        <v/>
      </c>
      <c r="E506" s="30" t="str">
        <f>IF($C506&gt;0,VLOOKUP($C506,CNIGP!$A:$AC,3,FALSE),"")</f>
        <v/>
      </c>
      <c r="F506" s="30" t="str">
        <f t="shared" si="22"/>
        <v/>
      </c>
      <c r="G506" s="30" t="str">
        <f>IF($C506&gt;0,VLOOKUP($C506,CNIGP!$A:$AC,9,FALSE),"")</f>
        <v/>
      </c>
      <c r="H506" s="30" t="str">
        <f>IF($C506&gt;0,VLOOKUP($C506,CNIGP!$A:$AC,25,FALSE),"")</f>
        <v/>
      </c>
      <c r="I506" s="64"/>
      <c r="J506" s="25"/>
      <c r="K506" s="25"/>
      <c r="L506" s="25"/>
      <c r="M506" s="25"/>
      <c r="N506" s="42"/>
      <c r="O506" s="42"/>
      <c r="P506" s="42"/>
      <c r="Q506" s="42"/>
      <c r="R506" s="42"/>
      <c r="S506" s="42"/>
      <c r="T506" s="42"/>
      <c r="U506" s="25"/>
      <c r="V506" s="25"/>
      <c r="W506" s="30" t="str">
        <f t="shared" si="23"/>
        <v/>
      </c>
      <c r="X506" s="25"/>
      <c r="Y506" s="24"/>
      <c r="Z506" s="36" t="str">
        <f t="shared" si="24"/>
        <v/>
      </c>
      <c r="AA506" s="30" t="str">
        <f ca="1">IF(X506=Apoio!$F$2,Apoio!$F$2,IF(X506=Apoio!$F$3,Apoio!$F$3,IF(X506=Apoio!$F$4,Apoio!$F$4,IF(Z506="","",IF(X506="","",IF(Z506-TODAY()&gt;0,Z506-TODAY(),"Venceu"))))))</f>
        <v/>
      </c>
      <c r="AB506" s="59"/>
    </row>
    <row r="507" spans="1:28" ht="36" hidden="1" customHeight="1">
      <c r="A507" s="23">
        <v>508</v>
      </c>
      <c r="B507" s="24"/>
      <c r="C507" s="25"/>
      <c r="D507" s="40" t="str">
        <f>IF($C507&gt;0,VLOOKUP($C507,CNIGP!$A:$AC,2,FALSE),"")</f>
        <v/>
      </c>
      <c r="E507" s="30" t="str">
        <f>IF($C507&gt;0,VLOOKUP($C507,CNIGP!$A:$AC,3,FALSE),"")</f>
        <v/>
      </c>
      <c r="F507" s="30" t="str">
        <f t="shared" si="22"/>
        <v/>
      </c>
      <c r="G507" s="30" t="str">
        <f>IF($C507&gt;0,VLOOKUP($C507,CNIGP!$A:$AC,9,FALSE),"")</f>
        <v/>
      </c>
      <c r="H507" s="30" t="str">
        <f>IF($C507&gt;0,VLOOKUP($C507,CNIGP!$A:$AC,25,FALSE),"")</f>
        <v/>
      </c>
      <c r="I507" s="64"/>
      <c r="J507" s="25"/>
      <c r="K507" s="25"/>
      <c r="L507" s="25"/>
      <c r="M507" s="25"/>
      <c r="N507" s="42"/>
      <c r="O507" s="42"/>
      <c r="P507" s="42"/>
      <c r="Q507" s="42"/>
      <c r="R507" s="42"/>
      <c r="S507" s="42"/>
      <c r="T507" s="42"/>
      <c r="U507" s="25"/>
      <c r="V507" s="25"/>
      <c r="W507" s="30" t="str">
        <f t="shared" si="23"/>
        <v/>
      </c>
      <c r="X507" s="25"/>
      <c r="Y507" s="24"/>
      <c r="Z507" s="36" t="str">
        <f t="shared" si="24"/>
        <v/>
      </c>
      <c r="AA507" s="30" t="str">
        <f ca="1">IF(X507=Apoio!$F$2,Apoio!$F$2,IF(X507=Apoio!$F$3,Apoio!$F$3,IF(X507=Apoio!$F$4,Apoio!$F$4,IF(Z507="","",IF(X507="","",IF(Z507-TODAY()&gt;0,Z507-TODAY(),"Venceu"))))))</f>
        <v/>
      </c>
      <c r="AB507" s="59"/>
    </row>
    <row r="508" spans="1:28" ht="36" hidden="1" customHeight="1">
      <c r="A508" s="23">
        <v>509</v>
      </c>
      <c r="B508" s="24"/>
      <c r="C508" s="25"/>
      <c r="D508" s="40" t="str">
        <f>IF($C508&gt;0,VLOOKUP($C508,CNIGP!$A:$AC,2,FALSE),"")</f>
        <v/>
      </c>
      <c r="E508" s="30" t="str">
        <f>IF($C508&gt;0,VLOOKUP($C508,CNIGP!$A:$AC,3,FALSE),"")</f>
        <v/>
      </c>
      <c r="F508" s="30" t="str">
        <f t="shared" si="22"/>
        <v/>
      </c>
      <c r="G508" s="30" t="str">
        <f>IF($C508&gt;0,VLOOKUP($C508,CNIGP!$A:$AC,9,FALSE),"")</f>
        <v/>
      </c>
      <c r="H508" s="30" t="str">
        <f>IF($C508&gt;0,VLOOKUP($C508,CNIGP!$A:$AC,25,FALSE),"")</f>
        <v/>
      </c>
      <c r="I508" s="64"/>
      <c r="J508" s="25"/>
      <c r="K508" s="25"/>
      <c r="L508" s="25"/>
      <c r="M508" s="25"/>
      <c r="N508" s="42"/>
      <c r="O508" s="42"/>
      <c r="P508" s="42"/>
      <c r="Q508" s="42"/>
      <c r="R508" s="42"/>
      <c r="S508" s="42"/>
      <c r="T508" s="42"/>
      <c r="U508" s="25"/>
      <c r="V508" s="25"/>
      <c r="W508" s="30" t="str">
        <f t="shared" si="23"/>
        <v/>
      </c>
      <c r="X508" s="25"/>
      <c r="Y508" s="24"/>
      <c r="Z508" s="36" t="str">
        <f t="shared" si="24"/>
        <v/>
      </c>
      <c r="AA508" s="30" t="str">
        <f ca="1">IF(X508=Apoio!$F$2,Apoio!$F$2,IF(X508=Apoio!$F$3,Apoio!$F$3,IF(X508=Apoio!$F$4,Apoio!$F$4,IF(Z508="","",IF(X508="","",IF(Z508-TODAY()&gt;0,Z508-TODAY(),"Venceu"))))))</f>
        <v/>
      </c>
      <c r="AB508" s="59"/>
    </row>
    <row r="509" spans="1:28" ht="36" hidden="1" customHeight="1">
      <c r="A509" s="23">
        <v>510</v>
      </c>
      <c r="B509" s="24"/>
      <c r="C509" s="25"/>
      <c r="D509" s="40" t="str">
        <f>IF($C509&gt;0,VLOOKUP($C509,CNIGP!$A:$AC,2,FALSE),"")</f>
        <v/>
      </c>
      <c r="E509" s="30" t="str">
        <f>IF($C509&gt;0,VLOOKUP($C509,CNIGP!$A:$AC,3,FALSE),"")</f>
        <v/>
      </c>
      <c r="F509" s="30" t="str">
        <f t="shared" si="22"/>
        <v/>
      </c>
      <c r="G509" s="30" t="str">
        <f>IF($C509&gt;0,VLOOKUP($C509,CNIGP!$A:$AC,9,FALSE),"")</f>
        <v/>
      </c>
      <c r="H509" s="30" t="str">
        <f>IF($C509&gt;0,VLOOKUP($C509,CNIGP!$A:$AC,25,FALSE),"")</f>
        <v/>
      </c>
      <c r="I509" s="64"/>
      <c r="J509" s="25"/>
      <c r="K509" s="25"/>
      <c r="L509" s="25"/>
      <c r="M509" s="25"/>
      <c r="N509" s="42"/>
      <c r="O509" s="42"/>
      <c r="P509" s="42"/>
      <c r="Q509" s="42"/>
      <c r="R509" s="42"/>
      <c r="S509" s="42"/>
      <c r="T509" s="42"/>
      <c r="U509" s="25"/>
      <c r="V509" s="25"/>
      <c r="W509" s="30" t="str">
        <f t="shared" si="23"/>
        <v/>
      </c>
      <c r="X509" s="25"/>
      <c r="Y509" s="24"/>
      <c r="Z509" s="36" t="str">
        <f t="shared" si="24"/>
        <v/>
      </c>
      <c r="AA509" s="30" t="str">
        <f ca="1">IF(X509=Apoio!$F$2,Apoio!$F$2,IF(X509=Apoio!$F$3,Apoio!$F$3,IF(X509=Apoio!$F$4,Apoio!$F$4,IF(Z509="","",IF(X509="","",IF(Z509-TODAY()&gt;0,Z509-TODAY(),"Venceu"))))))</f>
        <v/>
      </c>
      <c r="AB509" s="59"/>
    </row>
    <row r="510" spans="1:28" ht="36" hidden="1" customHeight="1">
      <c r="A510" s="23">
        <v>511</v>
      </c>
      <c r="B510" s="24"/>
      <c r="C510" s="25"/>
      <c r="D510" s="40" t="str">
        <f>IF($C510&gt;0,VLOOKUP($C510,CNIGP!$A:$AC,2,FALSE),"")</f>
        <v/>
      </c>
      <c r="E510" s="30" t="str">
        <f>IF($C510&gt;0,VLOOKUP($C510,CNIGP!$A:$AC,3,FALSE),"")</f>
        <v/>
      </c>
      <c r="F510" s="30" t="str">
        <f t="shared" si="22"/>
        <v/>
      </c>
      <c r="G510" s="30" t="str">
        <f>IF($C510&gt;0,VLOOKUP($C510,CNIGP!$A:$AC,9,FALSE),"")</f>
        <v/>
      </c>
      <c r="H510" s="30" t="str">
        <f>IF($C510&gt;0,VLOOKUP($C510,CNIGP!$A:$AC,25,FALSE),"")</f>
        <v/>
      </c>
      <c r="I510" s="64"/>
      <c r="J510" s="25"/>
      <c r="K510" s="25"/>
      <c r="L510" s="25"/>
      <c r="M510" s="25"/>
      <c r="N510" s="42"/>
      <c r="O510" s="42"/>
      <c r="P510" s="42"/>
      <c r="Q510" s="42"/>
      <c r="R510" s="42"/>
      <c r="S510" s="42"/>
      <c r="T510" s="42"/>
      <c r="U510" s="25"/>
      <c r="V510" s="25"/>
      <c r="W510" s="30" t="str">
        <f t="shared" si="23"/>
        <v/>
      </c>
      <c r="X510" s="25"/>
      <c r="Y510" s="24"/>
      <c r="Z510" s="36" t="str">
        <f t="shared" si="24"/>
        <v/>
      </c>
      <c r="AA510" s="30" t="str">
        <f ca="1">IF(X510=Apoio!$F$2,Apoio!$F$2,IF(X510=Apoio!$F$3,Apoio!$F$3,IF(X510=Apoio!$F$4,Apoio!$F$4,IF(Z510="","",IF(X510="","",IF(Z510-TODAY()&gt;0,Z510-TODAY(),"Venceu"))))))</f>
        <v/>
      </c>
      <c r="AB510" s="59"/>
    </row>
    <row r="511" spans="1:28" ht="36" hidden="1" customHeight="1">
      <c r="A511" s="23">
        <v>512</v>
      </c>
      <c r="B511" s="24"/>
      <c r="C511" s="25"/>
      <c r="D511" s="40" t="str">
        <f>IF($C511&gt;0,VLOOKUP($C511,CNIGP!$A:$AC,2,FALSE),"")</f>
        <v/>
      </c>
      <c r="E511" s="30" t="str">
        <f>IF($C511&gt;0,VLOOKUP($C511,CNIGP!$A:$AC,3,FALSE),"")</f>
        <v/>
      </c>
      <c r="F511" s="30" t="str">
        <f t="shared" si="22"/>
        <v/>
      </c>
      <c r="G511" s="30" t="str">
        <f>IF($C511&gt;0,VLOOKUP($C511,CNIGP!$A:$AC,9,FALSE),"")</f>
        <v/>
      </c>
      <c r="H511" s="30" t="str">
        <f>IF($C511&gt;0,VLOOKUP($C511,CNIGP!$A:$AC,25,FALSE),"")</f>
        <v/>
      </c>
      <c r="I511" s="64"/>
      <c r="J511" s="25"/>
      <c r="K511" s="25"/>
      <c r="L511" s="25"/>
      <c r="M511" s="25"/>
      <c r="N511" s="42"/>
      <c r="O511" s="42"/>
      <c r="P511" s="42"/>
      <c r="Q511" s="42"/>
      <c r="R511" s="42"/>
      <c r="S511" s="42"/>
      <c r="T511" s="42"/>
      <c r="U511" s="25"/>
      <c r="V511" s="25"/>
      <c r="W511" s="30" t="str">
        <f t="shared" si="23"/>
        <v/>
      </c>
      <c r="X511" s="25"/>
      <c r="Y511" s="24"/>
      <c r="Z511" s="36" t="str">
        <f t="shared" si="24"/>
        <v/>
      </c>
      <c r="AA511" s="30" t="str">
        <f ca="1">IF(X511=Apoio!$F$2,Apoio!$F$2,IF(X511=Apoio!$F$3,Apoio!$F$3,IF(X511=Apoio!$F$4,Apoio!$F$4,IF(Z511="","",IF(X511="","",IF(Z511-TODAY()&gt;0,Z511-TODAY(),"Venceu"))))))</f>
        <v/>
      </c>
      <c r="AB511" s="59"/>
    </row>
    <row r="512" spans="1:28" ht="36" hidden="1" customHeight="1">
      <c r="A512" s="23">
        <v>513</v>
      </c>
      <c r="B512" s="24"/>
      <c r="C512" s="25"/>
      <c r="D512" s="40" t="str">
        <f>IF($C512&gt;0,VLOOKUP($C512,CNIGP!$A:$AC,2,FALSE),"")</f>
        <v/>
      </c>
      <c r="E512" s="30" t="str">
        <f>IF($C512&gt;0,VLOOKUP($C512,CNIGP!$A:$AC,3,FALSE),"")</f>
        <v/>
      </c>
      <c r="F512" s="30" t="str">
        <f t="shared" si="22"/>
        <v/>
      </c>
      <c r="G512" s="30" t="str">
        <f>IF($C512&gt;0,VLOOKUP($C512,CNIGP!$A:$AC,9,FALSE),"")</f>
        <v/>
      </c>
      <c r="H512" s="30" t="str">
        <f>IF($C512&gt;0,VLOOKUP($C512,CNIGP!$A:$AC,25,FALSE),"")</f>
        <v/>
      </c>
      <c r="I512" s="64"/>
      <c r="J512" s="25"/>
      <c r="K512" s="25"/>
      <c r="L512" s="25"/>
      <c r="M512" s="25"/>
      <c r="N512" s="42"/>
      <c r="O512" s="42"/>
      <c r="P512" s="42"/>
      <c r="Q512" s="42"/>
      <c r="R512" s="42"/>
      <c r="S512" s="42"/>
      <c r="T512" s="42"/>
      <c r="U512" s="25"/>
      <c r="V512" s="25"/>
      <c r="W512" s="30" t="str">
        <f t="shared" si="23"/>
        <v/>
      </c>
      <c r="X512" s="25"/>
      <c r="Y512" s="24"/>
      <c r="Z512" s="36" t="str">
        <f t="shared" si="24"/>
        <v/>
      </c>
      <c r="AA512" s="30" t="str">
        <f ca="1">IF(X512=Apoio!$F$2,Apoio!$F$2,IF(X512=Apoio!$F$3,Apoio!$F$3,IF(X512=Apoio!$F$4,Apoio!$F$4,IF(Z512="","",IF(X512="","",IF(Z512-TODAY()&gt;0,Z512-TODAY(),"Venceu"))))))</f>
        <v/>
      </c>
      <c r="AB512" s="59"/>
    </row>
    <row r="513" spans="1:28" ht="36" hidden="1" customHeight="1">
      <c r="A513" s="23">
        <v>514</v>
      </c>
      <c r="B513" s="24"/>
      <c r="C513" s="25"/>
      <c r="D513" s="40" t="str">
        <f>IF($C513&gt;0,VLOOKUP($C513,CNIGP!$A:$AC,2,FALSE),"")</f>
        <v/>
      </c>
      <c r="E513" s="30" t="str">
        <f>IF($C513&gt;0,VLOOKUP($C513,CNIGP!$A:$AC,3,FALSE),"")</f>
        <v/>
      </c>
      <c r="F513" s="30" t="str">
        <f t="shared" si="22"/>
        <v/>
      </c>
      <c r="G513" s="30" t="str">
        <f>IF($C513&gt;0,VLOOKUP($C513,CNIGP!$A:$AC,9,FALSE),"")</f>
        <v/>
      </c>
      <c r="H513" s="30" t="str">
        <f>IF($C513&gt;0,VLOOKUP($C513,CNIGP!$A:$AC,25,FALSE),"")</f>
        <v/>
      </c>
      <c r="I513" s="64"/>
      <c r="J513" s="25"/>
      <c r="K513" s="25"/>
      <c r="L513" s="25"/>
      <c r="M513" s="25"/>
      <c r="N513" s="42"/>
      <c r="O513" s="42"/>
      <c r="P513" s="42"/>
      <c r="Q513" s="42"/>
      <c r="R513" s="42"/>
      <c r="S513" s="42"/>
      <c r="T513" s="42"/>
      <c r="U513" s="25"/>
      <c r="V513" s="25"/>
      <c r="W513" s="30" t="str">
        <f t="shared" si="23"/>
        <v/>
      </c>
      <c r="X513" s="25"/>
      <c r="Y513" s="24"/>
      <c r="Z513" s="36" t="str">
        <f t="shared" si="24"/>
        <v/>
      </c>
      <c r="AA513" s="30" t="str">
        <f ca="1">IF(X513=Apoio!$F$2,Apoio!$F$2,IF(X513=Apoio!$F$3,Apoio!$F$3,IF(X513=Apoio!$F$4,Apoio!$F$4,IF(Z513="","",IF(X513="","",IF(Z513-TODAY()&gt;0,Z513-TODAY(),"Venceu"))))))</f>
        <v/>
      </c>
      <c r="AB513" s="59"/>
    </row>
    <row r="514" spans="1:28" ht="36" hidden="1" customHeight="1">
      <c r="A514" s="23">
        <v>515</v>
      </c>
      <c r="B514" s="24"/>
      <c r="C514" s="25"/>
      <c r="D514" s="40" t="str">
        <f>IF($C514&gt;0,VLOOKUP($C514,CNIGP!$A:$AC,2,FALSE),"")</f>
        <v/>
      </c>
      <c r="E514" s="30" t="str">
        <f>IF($C514&gt;0,VLOOKUP($C514,CNIGP!$A:$AC,3,FALSE),"")</f>
        <v/>
      </c>
      <c r="F514" s="30" t="str">
        <f t="shared" si="22"/>
        <v/>
      </c>
      <c r="G514" s="30" t="str">
        <f>IF($C514&gt;0,VLOOKUP($C514,CNIGP!$A:$AC,9,FALSE),"")</f>
        <v/>
      </c>
      <c r="H514" s="30" t="str">
        <f>IF($C514&gt;0,VLOOKUP($C514,CNIGP!$A:$AC,25,FALSE),"")</f>
        <v/>
      </c>
      <c r="I514" s="64"/>
      <c r="J514" s="25"/>
      <c r="K514" s="25"/>
      <c r="L514" s="25"/>
      <c r="M514" s="25"/>
      <c r="N514" s="42"/>
      <c r="O514" s="42"/>
      <c r="P514" s="42"/>
      <c r="Q514" s="42"/>
      <c r="R514" s="42"/>
      <c r="S514" s="42"/>
      <c r="T514" s="42"/>
      <c r="U514" s="25"/>
      <c r="V514" s="25"/>
      <c r="W514" s="30" t="str">
        <f t="shared" si="23"/>
        <v/>
      </c>
      <c r="X514" s="25"/>
      <c r="Y514" s="24"/>
      <c r="Z514" s="36" t="str">
        <f t="shared" si="24"/>
        <v/>
      </c>
      <c r="AA514" s="30" t="str">
        <f ca="1">IF(X514=Apoio!$F$2,Apoio!$F$2,IF(X514=Apoio!$F$3,Apoio!$F$3,IF(X514=Apoio!$F$4,Apoio!$F$4,IF(Z514="","",IF(X514="","",IF(Z514-TODAY()&gt;0,Z514-TODAY(),"Venceu"))))))</f>
        <v/>
      </c>
      <c r="AB514" s="59"/>
    </row>
    <row r="515" spans="1:28" ht="36" hidden="1" customHeight="1">
      <c r="A515" s="23">
        <v>516</v>
      </c>
      <c r="B515" s="24"/>
      <c r="C515" s="25"/>
      <c r="D515" s="40" t="str">
        <f>IF($C515&gt;0,VLOOKUP($C515,CNIGP!$A:$AC,2,FALSE),"")</f>
        <v/>
      </c>
      <c r="E515" s="30" t="str">
        <f>IF($C515&gt;0,VLOOKUP($C515,CNIGP!$A:$AC,3,FALSE),"")</f>
        <v/>
      </c>
      <c r="F515" s="30" t="str">
        <f t="shared" si="22"/>
        <v/>
      </c>
      <c r="G515" s="30" t="str">
        <f>IF($C515&gt;0,VLOOKUP($C515,CNIGP!$A:$AC,9,FALSE),"")</f>
        <v/>
      </c>
      <c r="H515" s="30" t="str">
        <f>IF($C515&gt;0,VLOOKUP($C515,CNIGP!$A:$AC,25,FALSE),"")</f>
        <v/>
      </c>
      <c r="I515" s="64"/>
      <c r="J515" s="25"/>
      <c r="K515" s="25"/>
      <c r="L515" s="25"/>
      <c r="M515" s="25"/>
      <c r="N515" s="42"/>
      <c r="O515" s="42"/>
      <c r="P515" s="42"/>
      <c r="Q515" s="42"/>
      <c r="R515" s="42"/>
      <c r="S515" s="42"/>
      <c r="T515" s="42"/>
      <c r="U515" s="25"/>
      <c r="V515" s="25"/>
      <c r="W515" s="30" t="str">
        <f t="shared" si="23"/>
        <v/>
      </c>
      <c r="X515" s="25"/>
      <c r="Y515" s="24"/>
      <c r="Z515" s="36" t="str">
        <f t="shared" si="24"/>
        <v/>
      </c>
      <c r="AA515" s="30" t="str">
        <f ca="1">IF(X515=Apoio!$F$2,Apoio!$F$2,IF(X515=Apoio!$F$3,Apoio!$F$3,IF(X515=Apoio!$F$4,Apoio!$F$4,IF(Z515="","",IF(X515="","",IF(Z515-TODAY()&gt;0,Z515-TODAY(),"Venceu"))))))</f>
        <v/>
      </c>
      <c r="AB515" s="59"/>
    </row>
    <row r="516" spans="1:28" ht="36" hidden="1" customHeight="1">
      <c r="A516" s="23">
        <v>517</v>
      </c>
      <c r="B516" s="24"/>
      <c r="C516" s="25"/>
      <c r="D516" s="40" t="str">
        <f>IF($C516&gt;0,VLOOKUP($C516,CNIGP!$A:$AC,2,FALSE),"")</f>
        <v/>
      </c>
      <c r="E516" s="30" t="str">
        <f>IF($C516&gt;0,VLOOKUP($C516,CNIGP!$A:$AC,3,FALSE),"")</f>
        <v/>
      </c>
      <c r="F516" s="30" t="str">
        <f t="shared" si="22"/>
        <v/>
      </c>
      <c r="G516" s="30" t="str">
        <f>IF($C516&gt;0,VLOOKUP($C516,CNIGP!$A:$AC,9,FALSE),"")</f>
        <v/>
      </c>
      <c r="H516" s="30" t="str">
        <f>IF($C516&gt;0,VLOOKUP($C516,CNIGP!$A:$AC,25,FALSE),"")</f>
        <v/>
      </c>
      <c r="I516" s="64"/>
      <c r="J516" s="25"/>
      <c r="K516" s="25"/>
      <c r="L516" s="25"/>
      <c r="M516" s="25"/>
      <c r="N516" s="42"/>
      <c r="O516" s="42"/>
      <c r="P516" s="42"/>
      <c r="Q516" s="42"/>
      <c r="R516" s="42"/>
      <c r="S516" s="42"/>
      <c r="T516" s="42"/>
      <c r="U516" s="25"/>
      <c r="V516" s="25"/>
      <c r="W516" s="30" t="str">
        <f t="shared" si="23"/>
        <v/>
      </c>
      <c r="X516" s="25"/>
      <c r="Y516" s="24"/>
      <c r="Z516" s="36" t="str">
        <f t="shared" si="24"/>
        <v/>
      </c>
      <c r="AA516" s="30" t="str">
        <f ca="1">IF(X516=Apoio!$F$2,Apoio!$F$2,IF(X516=Apoio!$F$3,Apoio!$F$3,IF(X516=Apoio!$F$4,Apoio!$F$4,IF(Z516="","",IF(X516="","",IF(Z516-TODAY()&gt;0,Z516-TODAY(),"Venceu"))))))</f>
        <v/>
      </c>
      <c r="AB516" s="59"/>
    </row>
    <row r="517" spans="1:28" ht="36" hidden="1" customHeight="1">
      <c r="A517" s="23">
        <v>518</v>
      </c>
      <c r="B517" s="24"/>
      <c r="C517" s="25"/>
      <c r="D517" s="40" t="str">
        <f>IF($C517&gt;0,VLOOKUP($C517,CNIGP!$A:$AC,2,FALSE),"")</f>
        <v/>
      </c>
      <c r="E517" s="30" t="str">
        <f>IF($C517&gt;0,VLOOKUP($C517,CNIGP!$A:$AC,3,FALSE),"")</f>
        <v/>
      </c>
      <c r="F517" s="30" t="str">
        <f t="shared" si="22"/>
        <v/>
      </c>
      <c r="G517" s="30" t="str">
        <f>IF($C517&gt;0,VLOOKUP($C517,CNIGP!$A:$AC,9,FALSE),"")</f>
        <v/>
      </c>
      <c r="H517" s="30" t="str">
        <f>IF($C517&gt;0,VLOOKUP($C517,CNIGP!$A:$AC,25,FALSE),"")</f>
        <v/>
      </c>
      <c r="I517" s="64"/>
      <c r="J517" s="25"/>
      <c r="K517" s="25"/>
      <c r="L517" s="25"/>
      <c r="M517" s="25"/>
      <c r="N517" s="42"/>
      <c r="O517" s="42"/>
      <c r="P517" s="42"/>
      <c r="Q517" s="42"/>
      <c r="R517" s="42"/>
      <c r="S517" s="42"/>
      <c r="T517" s="42"/>
      <c r="U517" s="25"/>
      <c r="V517" s="25"/>
      <c r="W517" s="30" t="str">
        <f t="shared" si="23"/>
        <v/>
      </c>
      <c r="X517" s="25"/>
      <c r="Y517" s="24"/>
      <c r="Z517" s="36" t="str">
        <f t="shared" si="24"/>
        <v/>
      </c>
      <c r="AA517" s="30" t="str">
        <f ca="1">IF(X517=Apoio!$F$2,Apoio!$F$2,IF(X517=Apoio!$F$3,Apoio!$F$3,IF(X517=Apoio!$F$4,Apoio!$F$4,IF(Z517="","",IF(X517="","",IF(Z517-TODAY()&gt;0,Z517-TODAY(),"Venceu"))))))</f>
        <v/>
      </c>
      <c r="AB517" s="59"/>
    </row>
    <row r="518" spans="1:28" ht="36" hidden="1" customHeight="1">
      <c r="A518" s="23">
        <v>519</v>
      </c>
      <c r="B518" s="24"/>
      <c r="C518" s="25"/>
      <c r="D518" s="40" t="str">
        <f>IF($C518&gt;0,VLOOKUP($C518,CNIGP!$A:$AC,2,FALSE),"")</f>
        <v/>
      </c>
      <c r="E518" s="30" t="str">
        <f>IF($C518&gt;0,VLOOKUP($C518,CNIGP!$A:$AC,3,FALSE),"")</f>
        <v/>
      </c>
      <c r="F518" s="30" t="str">
        <f t="shared" si="22"/>
        <v/>
      </c>
      <c r="G518" s="30" t="str">
        <f>IF($C518&gt;0,VLOOKUP($C518,CNIGP!$A:$AC,9,FALSE),"")</f>
        <v/>
      </c>
      <c r="H518" s="30" t="str">
        <f>IF($C518&gt;0,VLOOKUP($C518,CNIGP!$A:$AC,25,FALSE),"")</f>
        <v/>
      </c>
      <c r="I518" s="64"/>
      <c r="J518" s="25"/>
      <c r="K518" s="25"/>
      <c r="L518" s="25"/>
      <c r="M518" s="25"/>
      <c r="N518" s="42"/>
      <c r="O518" s="42"/>
      <c r="P518" s="42"/>
      <c r="Q518" s="42"/>
      <c r="R518" s="42"/>
      <c r="S518" s="42"/>
      <c r="T518" s="42"/>
      <c r="U518" s="25"/>
      <c r="V518" s="25"/>
      <c r="W518" s="30" t="str">
        <f t="shared" si="23"/>
        <v/>
      </c>
      <c r="X518" s="25"/>
      <c r="Y518" s="24"/>
      <c r="Z518" s="36" t="str">
        <f t="shared" si="24"/>
        <v/>
      </c>
      <c r="AA518" s="30" t="str">
        <f ca="1">IF(X518=Apoio!$F$2,Apoio!$F$2,IF(X518=Apoio!$F$3,Apoio!$F$3,IF(X518=Apoio!$F$4,Apoio!$F$4,IF(Z518="","",IF(X518="","",IF(Z518-TODAY()&gt;0,Z518-TODAY(),"Venceu"))))))</f>
        <v/>
      </c>
      <c r="AB518" s="59"/>
    </row>
    <row r="519" spans="1:28" ht="36" hidden="1" customHeight="1">
      <c r="A519" s="23">
        <v>520</v>
      </c>
      <c r="B519" s="24"/>
      <c r="C519" s="25"/>
      <c r="D519" s="40" t="str">
        <f>IF($C519&gt;0,VLOOKUP($C519,CNIGP!$A:$AC,2,FALSE),"")</f>
        <v/>
      </c>
      <c r="E519" s="30" t="str">
        <f>IF($C519&gt;0,VLOOKUP($C519,CNIGP!$A:$AC,3,FALSE),"")</f>
        <v/>
      </c>
      <c r="F519" s="30" t="str">
        <f t="shared" si="22"/>
        <v/>
      </c>
      <c r="G519" s="30" t="str">
        <f>IF($C519&gt;0,VLOOKUP($C519,CNIGP!$A:$AC,9,FALSE),"")</f>
        <v/>
      </c>
      <c r="H519" s="30" t="str">
        <f>IF($C519&gt;0,VLOOKUP($C519,CNIGP!$A:$AC,25,FALSE),"")</f>
        <v/>
      </c>
      <c r="I519" s="64"/>
      <c r="J519" s="25"/>
      <c r="K519" s="25"/>
      <c r="L519" s="25"/>
      <c r="M519" s="25"/>
      <c r="N519" s="42"/>
      <c r="O519" s="42"/>
      <c r="P519" s="42"/>
      <c r="Q519" s="42"/>
      <c r="R519" s="42"/>
      <c r="S519" s="42"/>
      <c r="T519" s="42"/>
      <c r="U519" s="25"/>
      <c r="V519" s="25"/>
      <c r="W519" s="30" t="str">
        <f t="shared" si="23"/>
        <v/>
      </c>
      <c r="X519" s="25"/>
      <c r="Y519" s="24"/>
      <c r="Z519" s="36" t="str">
        <f t="shared" si="24"/>
        <v/>
      </c>
      <c r="AA519" s="30" t="str">
        <f ca="1">IF(X519=Apoio!$F$2,Apoio!$F$2,IF(X519=Apoio!$F$3,Apoio!$F$3,IF(X519=Apoio!$F$4,Apoio!$F$4,IF(Z519="","",IF(X519="","",IF(Z519-TODAY()&gt;0,Z519-TODAY(),"Venceu"))))))</f>
        <v/>
      </c>
      <c r="AB519" s="59"/>
    </row>
    <row r="520" spans="1:28" ht="36" hidden="1" customHeight="1">
      <c r="A520" s="23">
        <v>521</v>
      </c>
      <c r="B520" s="24"/>
      <c r="C520" s="25"/>
      <c r="D520" s="40" t="str">
        <f>IF($C520&gt;0,VLOOKUP($C520,CNIGP!$A:$AC,2,FALSE),"")</f>
        <v/>
      </c>
      <c r="E520" s="30" t="str">
        <f>IF($C520&gt;0,VLOOKUP($C520,CNIGP!$A:$AC,3,FALSE),"")</f>
        <v/>
      </c>
      <c r="F520" s="30" t="str">
        <f t="shared" si="22"/>
        <v/>
      </c>
      <c r="G520" s="30" t="str">
        <f>IF($C520&gt;0,VLOOKUP($C520,CNIGP!$A:$AC,9,FALSE),"")</f>
        <v/>
      </c>
      <c r="H520" s="30" t="str">
        <f>IF($C520&gt;0,VLOOKUP($C520,CNIGP!$A:$AC,25,FALSE),"")</f>
        <v/>
      </c>
      <c r="I520" s="64"/>
      <c r="J520" s="25"/>
      <c r="K520" s="25"/>
      <c r="L520" s="25"/>
      <c r="M520" s="25"/>
      <c r="N520" s="42"/>
      <c r="O520" s="42"/>
      <c r="P520" s="42"/>
      <c r="Q520" s="42"/>
      <c r="R520" s="42"/>
      <c r="S520" s="42"/>
      <c r="T520" s="42"/>
      <c r="U520" s="25"/>
      <c r="V520" s="25"/>
      <c r="W520" s="30" t="str">
        <f t="shared" si="23"/>
        <v/>
      </c>
      <c r="X520" s="25"/>
      <c r="Y520" s="24"/>
      <c r="Z520" s="36" t="str">
        <f t="shared" si="24"/>
        <v/>
      </c>
      <c r="AA520" s="30" t="str">
        <f ca="1">IF(X520=Apoio!$F$2,Apoio!$F$2,IF(X520=Apoio!$F$3,Apoio!$F$3,IF(X520=Apoio!$F$4,Apoio!$F$4,IF(Z520="","",IF(X520="","",IF(Z520-TODAY()&gt;0,Z520-TODAY(),"Venceu"))))))</f>
        <v/>
      </c>
      <c r="AB520" s="59"/>
    </row>
    <row r="521" spans="1:28" ht="36" hidden="1" customHeight="1">
      <c r="A521" s="23">
        <v>522</v>
      </c>
      <c r="B521" s="24"/>
      <c r="C521" s="25"/>
      <c r="D521" s="40" t="str">
        <f>IF($C521&gt;0,VLOOKUP($C521,CNIGP!$A:$AC,2,FALSE),"")</f>
        <v/>
      </c>
      <c r="E521" s="30" t="str">
        <f>IF($C521&gt;0,VLOOKUP($C521,CNIGP!$A:$AC,3,FALSE),"")</f>
        <v/>
      </c>
      <c r="F521" s="30" t="str">
        <f t="shared" si="22"/>
        <v/>
      </c>
      <c r="G521" s="30" t="str">
        <f>IF($C521&gt;0,VLOOKUP($C521,CNIGP!$A:$AC,9,FALSE),"")</f>
        <v/>
      </c>
      <c r="H521" s="30" t="str">
        <f>IF($C521&gt;0,VLOOKUP($C521,CNIGP!$A:$AC,25,FALSE),"")</f>
        <v/>
      </c>
      <c r="I521" s="64"/>
      <c r="J521" s="25"/>
      <c r="K521" s="25"/>
      <c r="L521" s="25"/>
      <c r="M521" s="25"/>
      <c r="N521" s="42"/>
      <c r="O521" s="42"/>
      <c r="P521" s="42"/>
      <c r="Q521" s="42"/>
      <c r="R521" s="42"/>
      <c r="S521" s="42"/>
      <c r="T521" s="42"/>
      <c r="U521" s="25"/>
      <c r="V521" s="25"/>
      <c r="W521" s="30" t="str">
        <f t="shared" si="23"/>
        <v/>
      </c>
      <c r="X521" s="25"/>
      <c r="Y521" s="24"/>
      <c r="Z521" s="36" t="str">
        <f t="shared" si="24"/>
        <v/>
      </c>
      <c r="AA521" s="30" t="str">
        <f ca="1">IF(X521=Apoio!$F$2,Apoio!$F$2,IF(X521=Apoio!$F$3,Apoio!$F$3,IF(X521=Apoio!$F$4,Apoio!$F$4,IF(Z521="","",IF(X521="","",IF(Z521-TODAY()&gt;0,Z521-TODAY(),"Venceu"))))))</f>
        <v/>
      </c>
      <c r="AB521" s="59"/>
    </row>
    <row r="522" spans="1:28" ht="36" hidden="1" customHeight="1">
      <c r="A522" s="23">
        <v>523</v>
      </c>
      <c r="B522" s="24"/>
      <c r="C522" s="25"/>
      <c r="D522" s="40" t="str">
        <f>IF($C522&gt;0,VLOOKUP($C522,CNIGP!$A:$AC,2,FALSE),"")</f>
        <v/>
      </c>
      <c r="E522" s="30" t="str">
        <f>IF($C522&gt;0,VLOOKUP($C522,CNIGP!$A:$AC,3,FALSE),"")</f>
        <v/>
      </c>
      <c r="F522" s="30" t="str">
        <f t="shared" si="22"/>
        <v/>
      </c>
      <c r="G522" s="30" t="str">
        <f>IF($C522&gt;0,VLOOKUP($C522,CNIGP!$A:$AC,9,FALSE),"")</f>
        <v/>
      </c>
      <c r="H522" s="30" t="str">
        <f>IF($C522&gt;0,VLOOKUP($C522,CNIGP!$A:$AC,25,FALSE),"")</f>
        <v/>
      </c>
      <c r="I522" s="64"/>
      <c r="J522" s="25"/>
      <c r="K522" s="25"/>
      <c r="L522" s="25"/>
      <c r="M522" s="25"/>
      <c r="N522" s="42"/>
      <c r="O522" s="42"/>
      <c r="P522" s="42"/>
      <c r="Q522" s="42"/>
      <c r="R522" s="42"/>
      <c r="S522" s="42"/>
      <c r="T522" s="42"/>
      <c r="U522" s="25"/>
      <c r="V522" s="25"/>
      <c r="W522" s="30" t="str">
        <f t="shared" si="23"/>
        <v/>
      </c>
      <c r="X522" s="25"/>
      <c r="Y522" s="24"/>
      <c r="Z522" s="36" t="str">
        <f t="shared" si="24"/>
        <v/>
      </c>
      <c r="AA522" s="30" t="str">
        <f ca="1">IF(X522=Apoio!$F$2,Apoio!$F$2,IF(X522=Apoio!$F$3,Apoio!$F$3,IF(X522=Apoio!$F$4,Apoio!$F$4,IF(Z522="","",IF(X522="","",IF(Z522-TODAY()&gt;0,Z522-TODAY(),"Venceu"))))))</f>
        <v/>
      </c>
      <c r="AB522" s="59"/>
    </row>
    <row r="523" spans="1:28" ht="36" hidden="1" customHeight="1">
      <c r="A523" s="23">
        <v>524</v>
      </c>
      <c r="B523" s="24"/>
      <c r="C523" s="25"/>
      <c r="D523" s="40" t="str">
        <f>IF($C523&gt;0,VLOOKUP($C523,CNIGP!$A:$AC,2,FALSE),"")</f>
        <v/>
      </c>
      <c r="E523" s="30" t="str">
        <f>IF($C523&gt;0,VLOOKUP($C523,CNIGP!$A:$AC,3,FALSE),"")</f>
        <v/>
      </c>
      <c r="F523" s="30" t="str">
        <f t="shared" si="22"/>
        <v/>
      </c>
      <c r="G523" s="30" t="str">
        <f>IF($C523&gt;0,VLOOKUP($C523,CNIGP!$A:$AC,9,FALSE),"")</f>
        <v/>
      </c>
      <c r="H523" s="30" t="str">
        <f>IF($C523&gt;0,VLOOKUP($C523,CNIGP!$A:$AC,25,FALSE),"")</f>
        <v/>
      </c>
      <c r="I523" s="64"/>
      <c r="J523" s="25"/>
      <c r="K523" s="25"/>
      <c r="L523" s="25"/>
      <c r="M523" s="25"/>
      <c r="N523" s="42"/>
      <c r="O523" s="42"/>
      <c r="P523" s="42"/>
      <c r="Q523" s="42"/>
      <c r="R523" s="42"/>
      <c r="S523" s="42"/>
      <c r="T523" s="42"/>
      <c r="U523" s="25"/>
      <c r="V523" s="25"/>
      <c r="W523" s="30" t="str">
        <f t="shared" si="23"/>
        <v/>
      </c>
      <c r="X523" s="25"/>
      <c r="Y523" s="24"/>
      <c r="Z523" s="36" t="str">
        <f t="shared" si="24"/>
        <v/>
      </c>
      <c r="AA523" s="30" t="str">
        <f ca="1">IF(X523=Apoio!$F$2,Apoio!$F$2,IF(X523=Apoio!$F$3,Apoio!$F$3,IF(X523=Apoio!$F$4,Apoio!$F$4,IF(Z523="","",IF(X523="","",IF(Z523-TODAY()&gt;0,Z523-TODAY(),"Venceu"))))))</f>
        <v/>
      </c>
      <c r="AB523" s="59"/>
    </row>
    <row r="524" spans="1:28" ht="36" hidden="1" customHeight="1">
      <c r="A524" s="23">
        <v>525</v>
      </c>
      <c r="B524" s="24"/>
      <c r="C524" s="25"/>
      <c r="D524" s="40" t="str">
        <f>IF($C524&gt;0,VLOOKUP($C524,CNIGP!$A:$AC,2,FALSE),"")</f>
        <v/>
      </c>
      <c r="E524" s="30" t="str">
        <f>IF($C524&gt;0,VLOOKUP($C524,CNIGP!$A:$AC,3,FALSE),"")</f>
        <v/>
      </c>
      <c r="F524" s="30" t="str">
        <f t="shared" ref="F524:F587" si="25">IF(B524&gt;0,IF(C524&gt;0,"Sim","Não"),"")</f>
        <v/>
      </c>
      <c r="G524" s="30" t="str">
        <f>IF($C524&gt;0,VLOOKUP($C524,CNIGP!$A:$AC,9,FALSE),"")</f>
        <v/>
      </c>
      <c r="H524" s="30" t="str">
        <f>IF($C524&gt;0,VLOOKUP($C524,CNIGP!$A:$AC,25,FALSE),"")</f>
        <v/>
      </c>
      <c r="I524" s="64"/>
      <c r="J524" s="25"/>
      <c r="K524" s="25"/>
      <c r="L524" s="25"/>
      <c r="M524" s="25"/>
      <c r="N524" s="42"/>
      <c r="O524" s="42"/>
      <c r="P524" s="42"/>
      <c r="Q524" s="42"/>
      <c r="R524" s="42"/>
      <c r="S524" s="42"/>
      <c r="T524" s="42"/>
      <c r="U524" s="25"/>
      <c r="V524" s="25"/>
      <c r="W524" s="30" t="str">
        <f t="shared" si="23"/>
        <v/>
      </c>
      <c r="X524" s="25"/>
      <c r="Y524" s="24"/>
      <c r="Z524" s="36" t="str">
        <f t="shared" si="24"/>
        <v/>
      </c>
      <c r="AA524" s="30" t="str">
        <f ca="1">IF(X524=Apoio!$F$2,Apoio!$F$2,IF(X524=Apoio!$F$3,Apoio!$F$3,IF(X524=Apoio!$F$4,Apoio!$F$4,IF(Z524="","",IF(X524="","",IF(Z524-TODAY()&gt;0,Z524-TODAY(),"Venceu"))))))</f>
        <v/>
      </c>
      <c r="AB524" s="59"/>
    </row>
    <row r="525" spans="1:28" ht="36" hidden="1" customHeight="1">
      <c r="A525" s="23">
        <v>526</v>
      </c>
      <c r="B525" s="24"/>
      <c r="C525" s="25"/>
      <c r="D525" s="40" t="str">
        <f>IF($C525&gt;0,VLOOKUP($C525,CNIGP!$A:$AC,2,FALSE),"")</f>
        <v/>
      </c>
      <c r="E525" s="30" t="str">
        <f>IF($C525&gt;0,VLOOKUP($C525,CNIGP!$A:$AC,3,FALSE),"")</f>
        <v/>
      </c>
      <c r="F525" s="30" t="str">
        <f t="shared" si="25"/>
        <v/>
      </c>
      <c r="G525" s="30" t="str">
        <f>IF($C525&gt;0,VLOOKUP($C525,CNIGP!$A:$AC,9,FALSE),"")</f>
        <v/>
      </c>
      <c r="H525" s="30" t="str">
        <f>IF($C525&gt;0,VLOOKUP($C525,CNIGP!$A:$AC,25,FALSE),"")</f>
        <v/>
      </c>
      <c r="I525" s="64"/>
      <c r="J525" s="25"/>
      <c r="K525" s="25"/>
      <c r="L525" s="25"/>
      <c r="M525" s="25"/>
      <c r="N525" s="42"/>
      <c r="O525" s="42"/>
      <c r="P525" s="42"/>
      <c r="Q525" s="42"/>
      <c r="R525" s="42"/>
      <c r="S525" s="42"/>
      <c r="T525" s="42"/>
      <c r="U525" s="25"/>
      <c r="V525" s="25"/>
      <c r="W525" s="30" t="str">
        <f t="shared" si="23"/>
        <v/>
      </c>
      <c r="X525" s="25"/>
      <c r="Y525" s="24"/>
      <c r="Z525" s="36" t="str">
        <f t="shared" si="24"/>
        <v/>
      </c>
      <c r="AA525" s="30" t="str">
        <f ca="1">IF(X525=Apoio!$F$2,Apoio!$F$2,IF(X525=Apoio!$F$3,Apoio!$F$3,IF(X525=Apoio!$F$4,Apoio!$F$4,IF(Z525="","",IF(X525="","",IF(Z525-TODAY()&gt;0,Z525-TODAY(),"Venceu"))))))</f>
        <v/>
      </c>
      <c r="AB525" s="59"/>
    </row>
    <row r="526" spans="1:28" ht="36" hidden="1" customHeight="1">
      <c r="A526" s="23">
        <v>527</v>
      </c>
      <c r="B526" s="24"/>
      <c r="C526" s="25"/>
      <c r="D526" s="40" t="str">
        <f>IF($C526&gt;0,VLOOKUP($C526,CNIGP!$A:$AC,2,FALSE),"")</f>
        <v/>
      </c>
      <c r="E526" s="30" t="str">
        <f>IF($C526&gt;0,VLOOKUP($C526,CNIGP!$A:$AC,3,FALSE),"")</f>
        <v/>
      </c>
      <c r="F526" s="30" t="str">
        <f t="shared" si="25"/>
        <v/>
      </c>
      <c r="G526" s="30" t="str">
        <f>IF($C526&gt;0,VLOOKUP($C526,CNIGP!$A:$AC,9,FALSE),"")</f>
        <v/>
      </c>
      <c r="H526" s="30" t="str">
        <f>IF($C526&gt;0,VLOOKUP($C526,CNIGP!$A:$AC,25,FALSE),"")</f>
        <v/>
      </c>
      <c r="I526" s="64"/>
      <c r="J526" s="25"/>
      <c r="K526" s="25"/>
      <c r="L526" s="25"/>
      <c r="M526" s="25"/>
      <c r="N526" s="42"/>
      <c r="O526" s="42"/>
      <c r="P526" s="42"/>
      <c r="Q526" s="42"/>
      <c r="R526" s="42"/>
      <c r="S526" s="42"/>
      <c r="T526" s="42"/>
      <c r="U526" s="25"/>
      <c r="V526" s="25"/>
      <c r="W526" s="30" t="str">
        <f t="shared" si="23"/>
        <v/>
      </c>
      <c r="X526" s="25"/>
      <c r="Y526" s="24"/>
      <c r="Z526" s="36" t="str">
        <f t="shared" si="24"/>
        <v/>
      </c>
      <c r="AA526" s="30" t="str">
        <f ca="1">IF(X526=Apoio!$F$2,Apoio!$F$2,IF(X526=Apoio!$F$3,Apoio!$F$3,IF(X526=Apoio!$F$4,Apoio!$F$4,IF(Z526="","",IF(X526="","",IF(Z526-TODAY()&gt;0,Z526-TODAY(),"Venceu"))))))</f>
        <v/>
      </c>
      <c r="AB526" s="59"/>
    </row>
    <row r="527" spans="1:28" ht="36" hidden="1" customHeight="1">
      <c r="A527" s="23">
        <v>528</v>
      </c>
      <c r="B527" s="24"/>
      <c r="C527" s="25"/>
      <c r="D527" s="40" t="str">
        <f>IF($C527&gt;0,VLOOKUP($C527,CNIGP!$A:$AC,2,FALSE),"")</f>
        <v/>
      </c>
      <c r="E527" s="30" t="str">
        <f>IF($C527&gt;0,VLOOKUP($C527,CNIGP!$A:$AC,3,FALSE),"")</f>
        <v/>
      </c>
      <c r="F527" s="30" t="str">
        <f t="shared" si="25"/>
        <v/>
      </c>
      <c r="G527" s="30" t="str">
        <f>IF($C527&gt;0,VLOOKUP($C527,CNIGP!$A:$AC,9,FALSE),"")</f>
        <v/>
      </c>
      <c r="H527" s="30" t="str">
        <f>IF($C527&gt;0,VLOOKUP($C527,CNIGP!$A:$AC,25,FALSE),"")</f>
        <v/>
      </c>
      <c r="I527" s="64"/>
      <c r="J527" s="25"/>
      <c r="K527" s="25"/>
      <c r="L527" s="25"/>
      <c r="M527" s="25"/>
      <c r="N527" s="42"/>
      <c r="O527" s="42"/>
      <c r="P527" s="42"/>
      <c r="Q527" s="42"/>
      <c r="R527" s="42"/>
      <c r="S527" s="42"/>
      <c r="T527" s="42"/>
      <c r="U527" s="25"/>
      <c r="V527" s="25"/>
      <c r="W527" s="30" t="str">
        <f t="shared" ref="W527:W590" si="26">IF(B527&gt;0,IF(T527&gt;0,$T$1,IF(S527&gt;0,$S$1,IF(R527&gt;0,$R$1,IF(Q527&gt;0,$Q$1,IF(P527&gt;0,$P$1,IF(O527&gt;0,$O$1,IF(N527&gt;0,$N$1,"Registrar demanda"))))))),"")</f>
        <v/>
      </c>
      <c r="X527" s="25"/>
      <c r="Y527" s="24"/>
      <c r="Z527" s="36" t="str">
        <f t="shared" si="24"/>
        <v/>
      </c>
      <c r="AA527" s="30" t="str">
        <f ca="1">IF(X527=Apoio!$F$2,Apoio!$F$2,IF(X527=Apoio!$F$3,Apoio!$F$3,IF(X527=Apoio!$F$4,Apoio!$F$4,IF(Z527="","",IF(X527="","",IF(Z527-TODAY()&gt;0,Z527-TODAY(),"Venceu"))))))</f>
        <v/>
      </c>
      <c r="AB527" s="59"/>
    </row>
    <row r="528" spans="1:28" ht="36" hidden="1" customHeight="1">
      <c r="A528" s="23">
        <v>529</v>
      </c>
      <c r="B528" s="24"/>
      <c r="C528" s="25"/>
      <c r="D528" s="40" t="str">
        <f>IF($C528&gt;0,VLOOKUP($C528,CNIGP!$A:$AC,2,FALSE),"")</f>
        <v/>
      </c>
      <c r="E528" s="30" t="str">
        <f>IF($C528&gt;0,VLOOKUP($C528,CNIGP!$A:$AC,3,FALSE),"")</f>
        <v/>
      </c>
      <c r="F528" s="30" t="str">
        <f t="shared" si="25"/>
        <v/>
      </c>
      <c r="G528" s="30" t="str">
        <f>IF($C528&gt;0,VLOOKUP($C528,CNIGP!$A:$AC,9,FALSE),"")</f>
        <v/>
      </c>
      <c r="H528" s="30" t="str">
        <f>IF($C528&gt;0,VLOOKUP($C528,CNIGP!$A:$AC,25,FALSE),"")</f>
        <v/>
      </c>
      <c r="I528" s="64"/>
      <c r="J528" s="25"/>
      <c r="K528" s="25"/>
      <c r="L528" s="25"/>
      <c r="M528" s="25"/>
      <c r="N528" s="42"/>
      <c r="O528" s="42"/>
      <c r="P528" s="42"/>
      <c r="Q528" s="42"/>
      <c r="R528" s="42"/>
      <c r="S528" s="42"/>
      <c r="T528" s="42"/>
      <c r="U528" s="25"/>
      <c r="V528" s="25"/>
      <c r="W528" s="30" t="str">
        <f t="shared" si="26"/>
        <v/>
      </c>
      <c r="X528" s="25"/>
      <c r="Y528" s="24"/>
      <c r="Z528" s="36" t="str">
        <f t="shared" si="24"/>
        <v/>
      </c>
      <c r="AA528" s="30" t="str">
        <f ca="1">IF(X528=Apoio!$F$2,Apoio!$F$2,IF(X528=Apoio!$F$3,Apoio!$F$3,IF(X528=Apoio!$F$4,Apoio!$F$4,IF(Z528="","",IF(X528="","",IF(Z528-TODAY()&gt;0,Z528-TODAY(),"Venceu"))))))</f>
        <v/>
      </c>
      <c r="AB528" s="59"/>
    </row>
    <row r="529" spans="1:28" ht="36" hidden="1" customHeight="1">
      <c r="A529" s="23">
        <v>530</v>
      </c>
      <c r="B529" s="24"/>
      <c r="C529" s="25"/>
      <c r="D529" s="40" t="str">
        <f>IF($C529&gt;0,VLOOKUP($C529,CNIGP!$A:$AC,2,FALSE),"")</f>
        <v/>
      </c>
      <c r="E529" s="30" t="str">
        <f>IF($C529&gt;0,VLOOKUP($C529,CNIGP!$A:$AC,3,FALSE),"")</f>
        <v/>
      </c>
      <c r="F529" s="30" t="str">
        <f t="shared" si="25"/>
        <v/>
      </c>
      <c r="G529" s="30" t="str">
        <f>IF($C529&gt;0,VLOOKUP($C529,CNIGP!$A:$AC,9,FALSE),"")</f>
        <v/>
      </c>
      <c r="H529" s="30" t="str">
        <f>IF($C529&gt;0,VLOOKUP($C529,CNIGP!$A:$AC,25,FALSE),"")</f>
        <v/>
      </c>
      <c r="I529" s="64"/>
      <c r="J529" s="25"/>
      <c r="K529" s="25"/>
      <c r="L529" s="25"/>
      <c r="M529" s="25"/>
      <c r="N529" s="42"/>
      <c r="O529" s="42"/>
      <c r="P529" s="42"/>
      <c r="Q529" s="42"/>
      <c r="R529" s="42"/>
      <c r="S529" s="42"/>
      <c r="T529" s="42"/>
      <c r="U529" s="25"/>
      <c r="V529" s="25"/>
      <c r="W529" s="30" t="str">
        <f t="shared" si="26"/>
        <v/>
      </c>
      <c r="X529" s="25"/>
      <c r="Y529" s="24"/>
      <c r="Z529" s="36" t="str">
        <f t="shared" si="24"/>
        <v/>
      </c>
      <c r="AA529" s="30" t="str">
        <f ca="1">IF(X529=Apoio!$F$2,Apoio!$F$2,IF(X529=Apoio!$F$3,Apoio!$F$3,IF(X529=Apoio!$F$4,Apoio!$F$4,IF(Z529="","",IF(X529="","",IF(Z529-TODAY()&gt;0,Z529-TODAY(),"Venceu"))))))</f>
        <v/>
      </c>
      <c r="AB529" s="59"/>
    </row>
    <row r="530" spans="1:28" ht="36" hidden="1" customHeight="1">
      <c r="A530" s="23">
        <v>531</v>
      </c>
      <c r="B530" s="24"/>
      <c r="C530" s="25"/>
      <c r="D530" s="40" t="str">
        <f>IF($C530&gt;0,VLOOKUP($C530,CNIGP!$A:$AC,2,FALSE),"")</f>
        <v/>
      </c>
      <c r="E530" s="30" t="str">
        <f>IF($C530&gt;0,VLOOKUP($C530,CNIGP!$A:$AC,3,FALSE),"")</f>
        <v/>
      </c>
      <c r="F530" s="30" t="str">
        <f t="shared" si="25"/>
        <v/>
      </c>
      <c r="G530" s="30" t="str">
        <f>IF($C530&gt;0,VLOOKUP($C530,CNIGP!$A:$AC,9,FALSE),"")</f>
        <v/>
      </c>
      <c r="H530" s="30" t="str">
        <f>IF($C530&gt;0,VLOOKUP($C530,CNIGP!$A:$AC,25,FALSE),"")</f>
        <v/>
      </c>
      <c r="I530" s="64"/>
      <c r="J530" s="25"/>
      <c r="K530" s="25"/>
      <c r="L530" s="25"/>
      <c r="M530" s="25"/>
      <c r="N530" s="42"/>
      <c r="O530" s="42"/>
      <c r="P530" s="42"/>
      <c r="Q530" s="42"/>
      <c r="R530" s="42"/>
      <c r="S530" s="42"/>
      <c r="T530" s="42"/>
      <c r="U530" s="25"/>
      <c r="V530" s="25"/>
      <c r="W530" s="30" t="str">
        <f t="shared" si="26"/>
        <v/>
      </c>
      <c r="X530" s="25"/>
      <c r="Y530" s="24"/>
      <c r="Z530" s="36" t="str">
        <f t="shared" si="24"/>
        <v/>
      </c>
      <c r="AA530" s="30" t="str">
        <f ca="1">IF(X530=Apoio!$F$2,Apoio!$F$2,IF(X530=Apoio!$F$3,Apoio!$F$3,IF(X530=Apoio!$F$4,Apoio!$F$4,IF(Z530="","",IF(X530="","",IF(Z530-TODAY()&gt;0,Z530-TODAY(),"Venceu"))))))</f>
        <v/>
      </c>
      <c r="AB530" s="59"/>
    </row>
    <row r="531" spans="1:28" ht="36" hidden="1" customHeight="1">
      <c r="A531" s="23">
        <v>532</v>
      </c>
      <c r="B531" s="24"/>
      <c r="C531" s="25"/>
      <c r="D531" s="40" t="str">
        <f>IF($C531&gt;0,VLOOKUP($C531,CNIGP!$A:$AC,2,FALSE),"")</f>
        <v/>
      </c>
      <c r="E531" s="30" t="str">
        <f>IF($C531&gt;0,VLOOKUP($C531,CNIGP!$A:$AC,3,FALSE),"")</f>
        <v/>
      </c>
      <c r="F531" s="30" t="str">
        <f t="shared" si="25"/>
        <v/>
      </c>
      <c r="G531" s="30" t="str">
        <f>IF($C531&gt;0,VLOOKUP($C531,CNIGP!$A:$AC,9,FALSE),"")</f>
        <v/>
      </c>
      <c r="H531" s="30" t="str">
        <f>IF($C531&gt;0,VLOOKUP($C531,CNIGP!$A:$AC,25,FALSE),"")</f>
        <v/>
      </c>
      <c r="I531" s="64"/>
      <c r="J531" s="25"/>
      <c r="K531" s="25"/>
      <c r="L531" s="25"/>
      <c r="M531" s="25"/>
      <c r="N531" s="42"/>
      <c r="O531" s="42"/>
      <c r="P531" s="42"/>
      <c r="Q531" s="42"/>
      <c r="R531" s="42"/>
      <c r="S531" s="42"/>
      <c r="T531" s="42"/>
      <c r="U531" s="25"/>
      <c r="V531" s="25"/>
      <c r="W531" s="30" t="str">
        <f t="shared" si="26"/>
        <v/>
      </c>
      <c r="X531" s="25"/>
      <c r="Y531" s="24"/>
      <c r="Z531" s="36" t="str">
        <f t="shared" si="24"/>
        <v/>
      </c>
      <c r="AA531" s="30" t="str">
        <f ca="1">IF(X531=Apoio!$F$2,Apoio!$F$2,IF(X531=Apoio!$F$3,Apoio!$F$3,IF(X531=Apoio!$F$4,Apoio!$F$4,IF(Z531="","",IF(X531="","",IF(Z531-TODAY()&gt;0,Z531-TODAY(),"Venceu"))))))</f>
        <v/>
      </c>
      <c r="AB531" s="59"/>
    </row>
    <row r="532" spans="1:28" ht="36" hidden="1" customHeight="1">
      <c r="A532" s="23">
        <v>533</v>
      </c>
      <c r="B532" s="24"/>
      <c r="C532" s="25"/>
      <c r="D532" s="40" t="str">
        <f>IF($C532&gt;0,VLOOKUP($C532,CNIGP!$A:$AC,2,FALSE),"")</f>
        <v/>
      </c>
      <c r="E532" s="30" t="str">
        <f>IF($C532&gt;0,VLOOKUP($C532,CNIGP!$A:$AC,3,FALSE),"")</f>
        <v/>
      </c>
      <c r="F532" s="30" t="str">
        <f t="shared" si="25"/>
        <v/>
      </c>
      <c r="G532" s="30" t="str">
        <f>IF($C532&gt;0,VLOOKUP($C532,CNIGP!$A:$AC,9,FALSE),"")</f>
        <v/>
      </c>
      <c r="H532" s="30" t="str">
        <f>IF($C532&gt;0,VLOOKUP($C532,CNIGP!$A:$AC,25,FALSE),"")</f>
        <v/>
      </c>
      <c r="I532" s="64"/>
      <c r="J532" s="25"/>
      <c r="K532" s="25"/>
      <c r="L532" s="25"/>
      <c r="M532" s="25"/>
      <c r="N532" s="42"/>
      <c r="O532" s="42"/>
      <c r="P532" s="42"/>
      <c r="Q532" s="42"/>
      <c r="R532" s="42"/>
      <c r="S532" s="42"/>
      <c r="T532" s="42"/>
      <c r="U532" s="25"/>
      <c r="V532" s="25"/>
      <c r="W532" s="30" t="str">
        <f t="shared" si="26"/>
        <v/>
      </c>
      <c r="X532" s="25"/>
      <c r="Y532" s="24"/>
      <c r="Z532" s="36" t="str">
        <f t="shared" si="24"/>
        <v/>
      </c>
      <c r="AA532" s="30" t="str">
        <f ca="1">IF(X532=Apoio!$F$2,Apoio!$F$2,IF(X532=Apoio!$F$3,Apoio!$F$3,IF(X532=Apoio!$F$4,Apoio!$F$4,IF(Z532="","",IF(X532="","",IF(Z532-TODAY()&gt;0,Z532-TODAY(),"Venceu"))))))</f>
        <v/>
      </c>
      <c r="AB532" s="59"/>
    </row>
    <row r="533" spans="1:28" ht="36" hidden="1" customHeight="1">
      <c r="A533" s="23">
        <v>534</v>
      </c>
      <c r="B533" s="24"/>
      <c r="C533" s="25"/>
      <c r="D533" s="40" t="str">
        <f>IF($C533&gt;0,VLOOKUP($C533,CNIGP!$A:$AC,2,FALSE),"")</f>
        <v/>
      </c>
      <c r="E533" s="30" t="str">
        <f>IF($C533&gt;0,VLOOKUP($C533,CNIGP!$A:$AC,3,FALSE),"")</f>
        <v/>
      </c>
      <c r="F533" s="30" t="str">
        <f t="shared" si="25"/>
        <v/>
      </c>
      <c r="G533" s="30" t="str">
        <f>IF($C533&gt;0,VLOOKUP($C533,CNIGP!$A:$AC,9,FALSE),"")</f>
        <v/>
      </c>
      <c r="H533" s="30" t="str">
        <f>IF($C533&gt;0,VLOOKUP($C533,CNIGP!$A:$AC,25,FALSE),"")</f>
        <v/>
      </c>
      <c r="I533" s="64"/>
      <c r="J533" s="25"/>
      <c r="K533" s="25"/>
      <c r="L533" s="25"/>
      <c r="M533" s="25"/>
      <c r="N533" s="42"/>
      <c r="O533" s="42"/>
      <c r="P533" s="42"/>
      <c r="Q533" s="42"/>
      <c r="R533" s="42"/>
      <c r="S533" s="42"/>
      <c r="T533" s="42"/>
      <c r="U533" s="25"/>
      <c r="V533" s="25"/>
      <c r="W533" s="30" t="str">
        <f t="shared" si="26"/>
        <v/>
      </c>
      <c r="X533" s="25"/>
      <c r="Y533" s="24"/>
      <c r="Z533" s="36" t="str">
        <f t="shared" ref="Z533:Z596" si="27">IF(Y533&gt;0,T533+Y533,"")</f>
        <v/>
      </c>
      <c r="AA533" s="30" t="str">
        <f ca="1">IF(X533=Apoio!$F$2,Apoio!$F$2,IF(X533=Apoio!$F$3,Apoio!$F$3,IF(X533=Apoio!$F$4,Apoio!$F$4,IF(Z533="","",IF(X533="","",IF(Z533-TODAY()&gt;0,Z533-TODAY(),"Venceu"))))))</f>
        <v/>
      </c>
      <c r="AB533" s="59"/>
    </row>
    <row r="534" spans="1:28" ht="36" hidden="1" customHeight="1">
      <c r="A534" s="23">
        <v>535</v>
      </c>
      <c r="B534" s="24"/>
      <c r="C534" s="25"/>
      <c r="D534" s="40" t="str">
        <f>IF($C534&gt;0,VLOOKUP($C534,CNIGP!$A:$AC,2,FALSE),"")</f>
        <v/>
      </c>
      <c r="E534" s="30" t="str">
        <f>IF($C534&gt;0,VLOOKUP($C534,CNIGP!$A:$AC,3,FALSE),"")</f>
        <v/>
      </c>
      <c r="F534" s="30" t="str">
        <f t="shared" si="25"/>
        <v/>
      </c>
      <c r="G534" s="30" t="str">
        <f>IF($C534&gt;0,VLOOKUP($C534,CNIGP!$A:$AC,9,FALSE),"")</f>
        <v/>
      </c>
      <c r="H534" s="30" t="str">
        <f>IF($C534&gt;0,VLOOKUP($C534,CNIGP!$A:$AC,25,FALSE),"")</f>
        <v/>
      </c>
      <c r="I534" s="64"/>
      <c r="J534" s="25"/>
      <c r="K534" s="25"/>
      <c r="L534" s="25"/>
      <c r="M534" s="25"/>
      <c r="N534" s="42"/>
      <c r="O534" s="42"/>
      <c r="P534" s="42"/>
      <c r="Q534" s="42"/>
      <c r="R534" s="42"/>
      <c r="S534" s="42"/>
      <c r="T534" s="42"/>
      <c r="U534" s="25"/>
      <c r="V534" s="25"/>
      <c r="W534" s="30" t="str">
        <f t="shared" si="26"/>
        <v/>
      </c>
      <c r="X534" s="25"/>
      <c r="Y534" s="24"/>
      <c r="Z534" s="36" t="str">
        <f t="shared" si="27"/>
        <v/>
      </c>
      <c r="AA534" s="30" t="str">
        <f ca="1">IF(X534=Apoio!$F$2,Apoio!$F$2,IF(X534=Apoio!$F$3,Apoio!$F$3,IF(X534=Apoio!$F$4,Apoio!$F$4,IF(Z534="","",IF(X534="","",IF(Z534-TODAY()&gt;0,Z534-TODAY(),"Venceu"))))))</f>
        <v/>
      </c>
      <c r="AB534" s="59"/>
    </row>
    <row r="535" spans="1:28" ht="36" hidden="1" customHeight="1">
      <c r="A535" s="23">
        <v>536</v>
      </c>
      <c r="B535" s="24"/>
      <c r="C535" s="25"/>
      <c r="D535" s="40" t="str">
        <f>IF($C535&gt;0,VLOOKUP($C535,CNIGP!$A:$AC,2,FALSE),"")</f>
        <v/>
      </c>
      <c r="E535" s="30" t="str">
        <f>IF($C535&gt;0,VLOOKUP($C535,CNIGP!$A:$AC,3,FALSE),"")</f>
        <v/>
      </c>
      <c r="F535" s="30" t="str">
        <f t="shared" si="25"/>
        <v/>
      </c>
      <c r="G535" s="30" t="str">
        <f>IF($C535&gt;0,VLOOKUP($C535,CNIGP!$A:$AC,9,FALSE),"")</f>
        <v/>
      </c>
      <c r="H535" s="30" t="str">
        <f>IF($C535&gt;0,VLOOKUP($C535,CNIGP!$A:$AC,25,FALSE),"")</f>
        <v/>
      </c>
      <c r="I535" s="64"/>
      <c r="J535" s="25"/>
      <c r="K535" s="25"/>
      <c r="L535" s="25"/>
      <c r="M535" s="25"/>
      <c r="N535" s="42"/>
      <c r="O535" s="42"/>
      <c r="P535" s="42"/>
      <c r="Q535" s="42"/>
      <c r="R535" s="42"/>
      <c r="S535" s="42"/>
      <c r="T535" s="42"/>
      <c r="U535" s="25"/>
      <c r="V535" s="25"/>
      <c r="W535" s="30" t="str">
        <f t="shared" si="26"/>
        <v/>
      </c>
      <c r="X535" s="25"/>
      <c r="Y535" s="24"/>
      <c r="Z535" s="36" t="str">
        <f t="shared" si="27"/>
        <v/>
      </c>
      <c r="AA535" s="30" t="str">
        <f ca="1">IF(X535=Apoio!$F$2,Apoio!$F$2,IF(X535=Apoio!$F$3,Apoio!$F$3,IF(X535=Apoio!$F$4,Apoio!$F$4,IF(Z535="","",IF(X535="","",IF(Z535-TODAY()&gt;0,Z535-TODAY(),"Venceu"))))))</f>
        <v/>
      </c>
      <c r="AB535" s="59"/>
    </row>
    <row r="536" spans="1:28" ht="36" hidden="1" customHeight="1">
      <c r="A536" s="23">
        <v>537</v>
      </c>
      <c r="B536" s="24"/>
      <c r="C536" s="25"/>
      <c r="D536" s="40" t="str">
        <f>IF($C536&gt;0,VLOOKUP($C536,CNIGP!$A:$AC,2,FALSE),"")</f>
        <v/>
      </c>
      <c r="E536" s="30" t="str">
        <f>IF($C536&gt;0,VLOOKUP($C536,CNIGP!$A:$AC,3,FALSE),"")</f>
        <v/>
      </c>
      <c r="F536" s="30" t="str">
        <f t="shared" si="25"/>
        <v/>
      </c>
      <c r="G536" s="30" t="str">
        <f>IF($C536&gt;0,VLOOKUP($C536,CNIGP!$A:$AC,9,FALSE),"")</f>
        <v/>
      </c>
      <c r="H536" s="30" t="str">
        <f>IF($C536&gt;0,VLOOKUP($C536,CNIGP!$A:$AC,25,FALSE),"")</f>
        <v/>
      </c>
      <c r="I536" s="64"/>
      <c r="J536" s="25"/>
      <c r="K536" s="25"/>
      <c r="L536" s="25"/>
      <c r="M536" s="25"/>
      <c r="N536" s="42"/>
      <c r="O536" s="42"/>
      <c r="P536" s="42"/>
      <c r="Q536" s="42"/>
      <c r="R536" s="42"/>
      <c r="S536" s="42"/>
      <c r="T536" s="42"/>
      <c r="U536" s="25"/>
      <c r="V536" s="25"/>
      <c r="W536" s="30" t="str">
        <f t="shared" si="26"/>
        <v/>
      </c>
      <c r="X536" s="25"/>
      <c r="Y536" s="24"/>
      <c r="Z536" s="36" t="str">
        <f t="shared" si="27"/>
        <v/>
      </c>
      <c r="AA536" s="30" t="str">
        <f ca="1">IF(X536=Apoio!$F$2,Apoio!$F$2,IF(X536=Apoio!$F$3,Apoio!$F$3,IF(X536=Apoio!$F$4,Apoio!$F$4,IF(Z536="","",IF(X536="","",IF(Z536-TODAY()&gt;0,Z536-TODAY(),"Venceu"))))))</f>
        <v/>
      </c>
      <c r="AB536" s="59"/>
    </row>
    <row r="537" spans="1:28" ht="36" hidden="1" customHeight="1">
      <c r="A537" s="23">
        <v>538</v>
      </c>
      <c r="B537" s="24"/>
      <c r="C537" s="25"/>
      <c r="D537" s="40" t="str">
        <f>IF($C537&gt;0,VLOOKUP($C537,CNIGP!$A:$AC,2,FALSE),"")</f>
        <v/>
      </c>
      <c r="E537" s="30" t="str">
        <f>IF($C537&gt;0,VLOOKUP($C537,CNIGP!$A:$AC,3,FALSE),"")</f>
        <v/>
      </c>
      <c r="F537" s="30" t="str">
        <f t="shared" si="25"/>
        <v/>
      </c>
      <c r="G537" s="30" t="str">
        <f>IF($C537&gt;0,VLOOKUP($C537,CNIGP!$A:$AC,9,FALSE),"")</f>
        <v/>
      </c>
      <c r="H537" s="30" t="str">
        <f>IF($C537&gt;0,VLOOKUP($C537,CNIGP!$A:$AC,25,FALSE),"")</f>
        <v/>
      </c>
      <c r="I537" s="64"/>
      <c r="J537" s="25"/>
      <c r="K537" s="25"/>
      <c r="L537" s="25"/>
      <c r="M537" s="25"/>
      <c r="N537" s="42"/>
      <c r="O537" s="42"/>
      <c r="P537" s="42"/>
      <c r="Q537" s="42"/>
      <c r="R537" s="42"/>
      <c r="S537" s="42"/>
      <c r="T537" s="42"/>
      <c r="U537" s="25"/>
      <c r="V537" s="25"/>
      <c r="W537" s="30" t="str">
        <f t="shared" si="26"/>
        <v/>
      </c>
      <c r="X537" s="25"/>
      <c r="Y537" s="24"/>
      <c r="Z537" s="36" t="str">
        <f t="shared" si="27"/>
        <v/>
      </c>
      <c r="AA537" s="30" t="str">
        <f ca="1">IF(X537=Apoio!$F$2,Apoio!$F$2,IF(X537=Apoio!$F$3,Apoio!$F$3,IF(X537=Apoio!$F$4,Apoio!$F$4,IF(Z537="","",IF(X537="","",IF(Z537-TODAY()&gt;0,Z537-TODAY(),"Venceu"))))))</f>
        <v/>
      </c>
      <c r="AB537" s="59"/>
    </row>
    <row r="538" spans="1:28" ht="36" hidden="1" customHeight="1">
      <c r="A538" s="23">
        <v>539</v>
      </c>
      <c r="B538" s="24"/>
      <c r="C538" s="25"/>
      <c r="D538" s="40" t="str">
        <f>IF($C538&gt;0,VLOOKUP($C538,CNIGP!$A:$AC,2,FALSE),"")</f>
        <v/>
      </c>
      <c r="E538" s="30" t="str">
        <f>IF($C538&gt;0,VLOOKUP($C538,CNIGP!$A:$AC,3,FALSE),"")</f>
        <v/>
      </c>
      <c r="F538" s="30" t="str">
        <f t="shared" si="25"/>
        <v/>
      </c>
      <c r="G538" s="30" t="str">
        <f>IF($C538&gt;0,VLOOKUP($C538,CNIGP!$A:$AC,9,FALSE),"")</f>
        <v/>
      </c>
      <c r="H538" s="30" t="str">
        <f>IF($C538&gt;0,VLOOKUP($C538,CNIGP!$A:$AC,25,FALSE),"")</f>
        <v/>
      </c>
      <c r="I538" s="64"/>
      <c r="J538" s="25"/>
      <c r="K538" s="25"/>
      <c r="L538" s="25"/>
      <c r="M538" s="25"/>
      <c r="N538" s="42"/>
      <c r="O538" s="42"/>
      <c r="P538" s="42"/>
      <c r="Q538" s="42"/>
      <c r="R538" s="42"/>
      <c r="S538" s="42"/>
      <c r="T538" s="42"/>
      <c r="U538" s="25"/>
      <c r="V538" s="25"/>
      <c r="W538" s="30" t="str">
        <f t="shared" si="26"/>
        <v/>
      </c>
      <c r="X538" s="25"/>
      <c r="Y538" s="24"/>
      <c r="Z538" s="36" t="str">
        <f t="shared" si="27"/>
        <v/>
      </c>
      <c r="AA538" s="30" t="str">
        <f ca="1">IF(X538=Apoio!$F$2,Apoio!$F$2,IF(X538=Apoio!$F$3,Apoio!$F$3,IF(X538=Apoio!$F$4,Apoio!$F$4,IF(Z538="","",IF(X538="","",IF(Z538-TODAY()&gt;0,Z538-TODAY(),"Venceu"))))))</f>
        <v/>
      </c>
      <c r="AB538" s="59"/>
    </row>
    <row r="539" spans="1:28" ht="36" hidden="1" customHeight="1">
      <c r="A539" s="23">
        <v>540</v>
      </c>
      <c r="B539" s="24"/>
      <c r="C539" s="25"/>
      <c r="D539" s="40" t="str">
        <f>IF($C539&gt;0,VLOOKUP($C539,CNIGP!$A:$AC,2,FALSE),"")</f>
        <v/>
      </c>
      <c r="E539" s="30" t="str">
        <f>IF($C539&gt;0,VLOOKUP($C539,CNIGP!$A:$AC,3,FALSE),"")</f>
        <v/>
      </c>
      <c r="F539" s="30" t="str">
        <f t="shared" si="25"/>
        <v/>
      </c>
      <c r="G539" s="30" t="str">
        <f>IF($C539&gt;0,VLOOKUP($C539,CNIGP!$A:$AC,9,FALSE),"")</f>
        <v/>
      </c>
      <c r="H539" s="30" t="str">
        <f>IF($C539&gt;0,VLOOKUP($C539,CNIGP!$A:$AC,25,FALSE),"")</f>
        <v/>
      </c>
      <c r="I539" s="64"/>
      <c r="J539" s="25"/>
      <c r="K539" s="25"/>
      <c r="L539" s="25"/>
      <c r="M539" s="25"/>
      <c r="N539" s="42"/>
      <c r="O539" s="42"/>
      <c r="P539" s="42"/>
      <c r="Q539" s="42"/>
      <c r="R539" s="42"/>
      <c r="S539" s="42"/>
      <c r="T539" s="42"/>
      <c r="U539" s="25"/>
      <c r="V539" s="25"/>
      <c r="W539" s="30" t="str">
        <f t="shared" si="26"/>
        <v/>
      </c>
      <c r="X539" s="25"/>
      <c r="Y539" s="24"/>
      <c r="Z539" s="36" t="str">
        <f t="shared" si="27"/>
        <v/>
      </c>
      <c r="AA539" s="30" t="str">
        <f ca="1">IF(X539=Apoio!$F$2,Apoio!$F$2,IF(X539=Apoio!$F$3,Apoio!$F$3,IF(X539=Apoio!$F$4,Apoio!$F$4,IF(Z539="","",IF(X539="","",IF(Z539-TODAY()&gt;0,Z539-TODAY(),"Venceu"))))))</f>
        <v/>
      </c>
      <c r="AB539" s="59"/>
    </row>
    <row r="540" spans="1:28" ht="36" hidden="1" customHeight="1">
      <c r="A540" s="23">
        <v>541</v>
      </c>
      <c r="B540" s="24"/>
      <c r="C540" s="25"/>
      <c r="D540" s="40" t="str">
        <f>IF($C540&gt;0,VLOOKUP($C540,CNIGP!$A:$AC,2,FALSE),"")</f>
        <v/>
      </c>
      <c r="E540" s="30" t="str">
        <f>IF($C540&gt;0,VLOOKUP($C540,CNIGP!$A:$AC,3,FALSE),"")</f>
        <v/>
      </c>
      <c r="F540" s="30" t="str">
        <f t="shared" si="25"/>
        <v/>
      </c>
      <c r="G540" s="30" t="str">
        <f>IF($C540&gt;0,VLOOKUP($C540,CNIGP!$A:$AC,9,FALSE),"")</f>
        <v/>
      </c>
      <c r="H540" s="30" t="str">
        <f>IF($C540&gt;0,VLOOKUP($C540,CNIGP!$A:$AC,25,FALSE),"")</f>
        <v/>
      </c>
      <c r="I540" s="64"/>
      <c r="J540" s="25"/>
      <c r="K540" s="25"/>
      <c r="L540" s="25"/>
      <c r="M540" s="25"/>
      <c r="N540" s="42"/>
      <c r="O540" s="42"/>
      <c r="P540" s="42"/>
      <c r="Q540" s="42"/>
      <c r="R540" s="42"/>
      <c r="S540" s="42"/>
      <c r="T540" s="42"/>
      <c r="U540" s="25"/>
      <c r="V540" s="25"/>
      <c r="W540" s="30" t="str">
        <f t="shared" si="26"/>
        <v/>
      </c>
      <c r="X540" s="25"/>
      <c r="Y540" s="24"/>
      <c r="Z540" s="36" t="str">
        <f t="shared" si="27"/>
        <v/>
      </c>
      <c r="AA540" s="30" t="str">
        <f ca="1">IF(X540=Apoio!$F$2,Apoio!$F$2,IF(X540=Apoio!$F$3,Apoio!$F$3,IF(X540=Apoio!$F$4,Apoio!$F$4,IF(Z540="","",IF(X540="","",IF(Z540-TODAY()&gt;0,Z540-TODAY(),"Venceu"))))))</f>
        <v/>
      </c>
      <c r="AB540" s="59"/>
    </row>
    <row r="541" spans="1:28" ht="36" hidden="1" customHeight="1">
      <c r="A541" s="23">
        <v>542</v>
      </c>
      <c r="B541" s="24"/>
      <c r="C541" s="25"/>
      <c r="D541" s="40" t="str">
        <f>IF($C541&gt;0,VLOOKUP($C541,CNIGP!$A:$AC,2,FALSE),"")</f>
        <v/>
      </c>
      <c r="E541" s="30" t="str">
        <f>IF($C541&gt;0,VLOOKUP($C541,CNIGP!$A:$AC,3,FALSE),"")</f>
        <v/>
      </c>
      <c r="F541" s="30" t="str">
        <f t="shared" si="25"/>
        <v/>
      </c>
      <c r="G541" s="30" t="str">
        <f>IF($C541&gt;0,VLOOKUP($C541,CNIGP!$A:$AC,9,FALSE),"")</f>
        <v/>
      </c>
      <c r="H541" s="30" t="str">
        <f>IF($C541&gt;0,VLOOKUP($C541,CNIGP!$A:$AC,25,FALSE),"")</f>
        <v/>
      </c>
      <c r="I541" s="64"/>
      <c r="J541" s="25"/>
      <c r="K541" s="25"/>
      <c r="L541" s="25"/>
      <c r="M541" s="25"/>
      <c r="N541" s="42"/>
      <c r="O541" s="42"/>
      <c r="P541" s="42"/>
      <c r="Q541" s="42"/>
      <c r="R541" s="42"/>
      <c r="S541" s="42"/>
      <c r="T541" s="42"/>
      <c r="U541" s="25"/>
      <c r="V541" s="25"/>
      <c r="W541" s="30" t="str">
        <f t="shared" si="26"/>
        <v/>
      </c>
      <c r="X541" s="25"/>
      <c r="Y541" s="24"/>
      <c r="Z541" s="36" t="str">
        <f t="shared" si="27"/>
        <v/>
      </c>
      <c r="AA541" s="30" t="str">
        <f ca="1">IF(X541=Apoio!$F$2,Apoio!$F$2,IF(X541=Apoio!$F$3,Apoio!$F$3,IF(X541=Apoio!$F$4,Apoio!$F$4,IF(Z541="","",IF(X541="","",IF(Z541-TODAY()&gt;0,Z541-TODAY(),"Venceu"))))))</f>
        <v/>
      </c>
      <c r="AB541" s="59"/>
    </row>
    <row r="542" spans="1:28" ht="36" hidden="1" customHeight="1">
      <c r="A542" s="23">
        <v>543</v>
      </c>
      <c r="B542" s="24"/>
      <c r="C542" s="25"/>
      <c r="D542" s="40" t="str">
        <f>IF($C542&gt;0,VLOOKUP($C542,CNIGP!$A:$AC,2,FALSE),"")</f>
        <v/>
      </c>
      <c r="E542" s="30" t="str">
        <f>IF($C542&gt;0,VLOOKUP($C542,CNIGP!$A:$AC,3,FALSE),"")</f>
        <v/>
      </c>
      <c r="F542" s="30" t="str">
        <f t="shared" si="25"/>
        <v/>
      </c>
      <c r="G542" s="30" t="str">
        <f>IF($C542&gt;0,VLOOKUP($C542,CNIGP!$A:$AC,9,FALSE),"")</f>
        <v/>
      </c>
      <c r="H542" s="30" t="str">
        <f>IF($C542&gt;0,VLOOKUP($C542,CNIGP!$A:$AC,25,FALSE),"")</f>
        <v/>
      </c>
      <c r="I542" s="64"/>
      <c r="J542" s="25"/>
      <c r="K542" s="25"/>
      <c r="L542" s="25"/>
      <c r="M542" s="25"/>
      <c r="N542" s="42"/>
      <c r="O542" s="42"/>
      <c r="P542" s="42"/>
      <c r="Q542" s="42"/>
      <c r="R542" s="42"/>
      <c r="S542" s="42"/>
      <c r="T542" s="42"/>
      <c r="U542" s="25"/>
      <c r="V542" s="25"/>
      <c r="W542" s="30" t="str">
        <f t="shared" si="26"/>
        <v/>
      </c>
      <c r="X542" s="25"/>
      <c r="Y542" s="24"/>
      <c r="Z542" s="36" t="str">
        <f t="shared" si="27"/>
        <v/>
      </c>
      <c r="AA542" s="30" t="str">
        <f ca="1">IF(X542=Apoio!$F$2,Apoio!$F$2,IF(X542=Apoio!$F$3,Apoio!$F$3,IF(X542=Apoio!$F$4,Apoio!$F$4,IF(Z542="","",IF(X542="","",IF(Z542-TODAY()&gt;0,Z542-TODAY(),"Venceu"))))))</f>
        <v/>
      </c>
      <c r="AB542" s="59"/>
    </row>
    <row r="543" spans="1:28" ht="36" hidden="1" customHeight="1">
      <c r="A543" s="23">
        <v>544</v>
      </c>
      <c r="B543" s="24"/>
      <c r="C543" s="25"/>
      <c r="D543" s="40" t="str">
        <f>IF($C543&gt;0,VLOOKUP($C543,CNIGP!$A:$AC,2,FALSE),"")</f>
        <v/>
      </c>
      <c r="E543" s="30" t="str">
        <f>IF($C543&gt;0,VLOOKUP($C543,CNIGP!$A:$AC,3,FALSE),"")</f>
        <v/>
      </c>
      <c r="F543" s="30" t="str">
        <f t="shared" si="25"/>
        <v/>
      </c>
      <c r="G543" s="30" t="str">
        <f>IF($C543&gt;0,VLOOKUP($C543,CNIGP!$A:$AC,9,FALSE),"")</f>
        <v/>
      </c>
      <c r="H543" s="30" t="str">
        <f>IF($C543&gt;0,VLOOKUP($C543,CNIGP!$A:$AC,25,FALSE),"")</f>
        <v/>
      </c>
      <c r="I543" s="64"/>
      <c r="J543" s="25"/>
      <c r="K543" s="25"/>
      <c r="L543" s="25"/>
      <c r="M543" s="25"/>
      <c r="N543" s="42"/>
      <c r="O543" s="42"/>
      <c r="P543" s="42"/>
      <c r="Q543" s="42"/>
      <c r="R543" s="42"/>
      <c r="S543" s="42"/>
      <c r="T543" s="42"/>
      <c r="U543" s="25"/>
      <c r="V543" s="25"/>
      <c r="W543" s="30" t="str">
        <f t="shared" si="26"/>
        <v/>
      </c>
      <c r="X543" s="25"/>
      <c r="Y543" s="24"/>
      <c r="Z543" s="36" t="str">
        <f t="shared" si="27"/>
        <v/>
      </c>
      <c r="AA543" s="30" t="str">
        <f ca="1">IF(X543=Apoio!$F$2,Apoio!$F$2,IF(X543=Apoio!$F$3,Apoio!$F$3,IF(X543=Apoio!$F$4,Apoio!$F$4,IF(Z543="","",IF(X543="","",IF(Z543-TODAY()&gt;0,Z543-TODAY(),"Venceu"))))))</f>
        <v/>
      </c>
      <c r="AB543" s="59"/>
    </row>
    <row r="544" spans="1:28" ht="36" hidden="1" customHeight="1">
      <c r="A544" s="23">
        <v>545</v>
      </c>
      <c r="B544" s="24"/>
      <c r="C544" s="25"/>
      <c r="D544" s="40" t="str">
        <f>IF($C544&gt;0,VLOOKUP($C544,CNIGP!$A:$AC,2,FALSE),"")</f>
        <v/>
      </c>
      <c r="E544" s="30" t="str">
        <f>IF($C544&gt;0,VLOOKUP($C544,CNIGP!$A:$AC,3,FALSE),"")</f>
        <v/>
      </c>
      <c r="F544" s="30" t="str">
        <f t="shared" si="25"/>
        <v/>
      </c>
      <c r="G544" s="30" t="str">
        <f>IF($C544&gt;0,VLOOKUP($C544,CNIGP!$A:$AC,9,FALSE),"")</f>
        <v/>
      </c>
      <c r="H544" s="30" t="str">
        <f>IF($C544&gt;0,VLOOKUP($C544,CNIGP!$A:$AC,25,FALSE),"")</f>
        <v/>
      </c>
      <c r="I544" s="64"/>
      <c r="J544" s="25"/>
      <c r="K544" s="25"/>
      <c r="L544" s="25"/>
      <c r="M544" s="25"/>
      <c r="N544" s="42"/>
      <c r="O544" s="42"/>
      <c r="P544" s="42"/>
      <c r="Q544" s="42"/>
      <c r="R544" s="42"/>
      <c r="S544" s="42"/>
      <c r="T544" s="42"/>
      <c r="U544" s="25"/>
      <c r="V544" s="25"/>
      <c r="W544" s="30" t="str">
        <f t="shared" si="26"/>
        <v/>
      </c>
      <c r="X544" s="25"/>
      <c r="Y544" s="24"/>
      <c r="Z544" s="36" t="str">
        <f t="shared" si="27"/>
        <v/>
      </c>
      <c r="AA544" s="30" t="str">
        <f ca="1">IF(X544=Apoio!$F$2,Apoio!$F$2,IF(X544=Apoio!$F$3,Apoio!$F$3,IF(X544=Apoio!$F$4,Apoio!$F$4,IF(Z544="","",IF(X544="","",IF(Z544-TODAY()&gt;0,Z544-TODAY(),"Venceu"))))))</f>
        <v/>
      </c>
      <c r="AB544" s="59"/>
    </row>
    <row r="545" spans="1:28" ht="36" hidden="1" customHeight="1">
      <c r="A545" s="23">
        <v>546</v>
      </c>
      <c r="B545" s="24"/>
      <c r="C545" s="25"/>
      <c r="D545" s="40" t="str">
        <f>IF($C545&gt;0,VLOOKUP($C545,CNIGP!$A:$AC,2,FALSE),"")</f>
        <v/>
      </c>
      <c r="E545" s="30" t="str">
        <f>IF($C545&gt;0,VLOOKUP($C545,CNIGP!$A:$AC,3,FALSE),"")</f>
        <v/>
      </c>
      <c r="F545" s="30" t="str">
        <f t="shared" si="25"/>
        <v/>
      </c>
      <c r="G545" s="30" t="str">
        <f>IF($C545&gt;0,VLOOKUP($C545,CNIGP!$A:$AC,9,FALSE),"")</f>
        <v/>
      </c>
      <c r="H545" s="30" t="str">
        <f>IF($C545&gt;0,VLOOKUP($C545,CNIGP!$A:$AC,25,FALSE),"")</f>
        <v/>
      </c>
      <c r="I545" s="64"/>
      <c r="J545" s="25"/>
      <c r="K545" s="25"/>
      <c r="L545" s="25"/>
      <c r="M545" s="25"/>
      <c r="N545" s="42"/>
      <c r="O545" s="42"/>
      <c r="P545" s="42"/>
      <c r="Q545" s="42"/>
      <c r="R545" s="42"/>
      <c r="S545" s="42"/>
      <c r="T545" s="42"/>
      <c r="U545" s="25"/>
      <c r="V545" s="25"/>
      <c r="W545" s="30" t="str">
        <f t="shared" si="26"/>
        <v/>
      </c>
      <c r="X545" s="25"/>
      <c r="Y545" s="24"/>
      <c r="Z545" s="36" t="str">
        <f t="shared" si="27"/>
        <v/>
      </c>
      <c r="AA545" s="30" t="str">
        <f ca="1">IF(X545=Apoio!$F$2,Apoio!$F$2,IF(X545=Apoio!$F$3,Apoio!$F$3,IF(X545=Apoio!$F$4,Apoio!$F$4,IF(Z545="","",IF(X545="","",IF(Z545-TODAY()&gt;0,Z545-TODAY(),"Venceu"))))))</f>
        <v/>
      </c>
      <c r="AB545" s="59"/>
    </row>
    <row r="546" spans="1:28" ht="36" hidden="1" customHeight="1">
      <c r="A546" s="23">
        <v>547</v>
      </c>
      <c r="B546" s="24"/>
      <c r="C546" s="25"/>
      <c r="D546" s="40" t="str">
        <f>IF($C546&gt;0,VLOOKUP($C546,CNIGP!$A:$AC,2,FALSE),"")</f>
        <v/>
      </c>
      <c r="E546" s="30" t="str">
        <f>IF($C546&gt;0,VLOOKUP($C546,CNIGP!$A:$AC,3,FALSE),"")</f>
        <v/>
      </c>
      <c r="F546" s="30" t="str">
        <f t="shared" si="25"/>
        <v/>
      </c>
      <c r="G546" s="30" t="str">
        <f>IF($C546&gt;0,VLOOKUP($C546,CNIGP!$A:$AC,9,FALSE),"")</f>
        <v/>
      </c>
      <c r="H546" s="30" t="str">
        <f>IF($C546&gt;0,VLOOKUP($C546,CNIGP!$A:$AC,25,FALSE),"")</f>
        <v/>
      </c>
      <c r="I546" s="64"/>
      <c r="J546" s="25"/>
      <c r="K546" s="25"/>
      <c r="L546" s="25"/>
      <c r="M546" s="25"/>
      <c r="N546" s="42"/>
      <c r="O546" s="42"/>
      <c r="P546" s="42"/>
      <c r="Q546" s="42"/>
      <c r="R546" s="42"/>
      <c r="S546" s="42"/>
      <c r="T546" s="42"/>
      <c r="U546" s="25"/>
      <c r="V546" s="25"/>
      <c r="W546" s="30" t="str">
        <f t="shared" si="26"/>
        <v/>
      </c>
      <c r="X546" s="25"/>
      <c r="Y546" s="24"/>
      <c r="Z546" s="36" t="str">
        <f t="shared" si="27"/>
        <v/>
      </c>
      <c r="AA546" s="30" t="str">
        <f ca="1">IF(X546=Apoio!$F$2,Apoio!$F$2,IF(X546=Apoio!$F$3,Apoio!$F$3,IF(X546=Apoio!$F$4,Apoio!$F$4,IF(Z546="","",IF(X546="","",IF(Z546-TODAY()&gt;0,Z546-TODAY(),"Venceu"))))))</f>
        <v/>
      </c>
      <c r="AB546" s="59"/>
    </row>
    <row r="547" spans="1:28" ht="36" hidden="1" customHeight="1">
      <c r="A547" s="23">
        <v>548</v>
      </c>
      <c r="B547" s="24"/>
      <c r="C547" s="25"/>
      <c r="D547" s="40" t="str">
        <f>IF($C547&gt;0,VLOOKUP($C547,CNIGP!$A:$AC,2,FALSE),"")</f>
        <v/>
      </c>
      <c r="E547" s="30" t="str">
        <f>IF($C547&gt;0,VLOOKUP($C547,CNIGP!$A:$AC,3,FALSE),"")</f>
        <v/>
      </c>
      <c r="F547" s="30" t="str">
        <f t="shared" si="25"/>
        <v/>
      </c>
      <c r="G547" s="30" t="str">
        <f>IF($C547&gt;0,VLOOKUP($C547,CNIGP!$A:$AC,9,FALSE),"")</f>
        <v/>
      </c>
      <c r="H547" s="30" t="str">
        <f>IF($C547&gt;0,VLOOKUP($C547,CNIGP!$A:$AC,25,FALSE),"")</f>
        <v/>
      </c>
      <c r="I547" s="64"/>
      <c r="J547" s="25"/>
      <c r="K547" s="25"/>
      <c r="L547" s="25"/>
      <c r="M547" s="25"/>
      <c r="N547" s="42"/>
      <c r="O547" s="42"/>
      <c r="P547" s="42"/>
      <c r="Q547" s="42"/>
      <c r="R547" s="42"/>
      <c r="S547" s="42"/>
      <c r="T547" s="42"/>
      <c r="U547" s="25"/>
      <c r="V547" s="25"/>
      <c r="W547" s="30" t="str">
        <f t="shared" si="26"/>
        <v/>
      </c>
      <c r="X547" s="25"/>
      <c r="Y547" s="24"/>
      <c r="Z547" s="36" t="str">
        <f t="shared" si="27"/>
        <v/>
      </c>
      <c r="AA547" s="30" t="str">
        <f ca="1">IF(X547=Apoio!$F$2,Apoio!$F$2,IF(X547=Apoio!$F$3,Apoio!$F$3,IF(X547=Apoio!$F$4,Apoio!$F$4,IF(Z547="","",IF(X547="","",IF(Z547-TODAY()&gt;0,Z547-TODAY(),"Venceu"))))))</f>
        <v/>
      </c>
      <c r="AB547" s="59"/>
    </row>
    <row r="548" spans="1:28" ht="36" hidden="1" customHeight="1">
      <c r="A548" s="23">
        <v>549</v>
      </c>
      <c r="B548" s="24"/>
      <c r="C548" s="25"/>
      <c r="D548" s="40" t="str">
        <f>IF($C548&gt;0,VLOOKUP($C548,CNIGP!$A:$AC,2,FALSE),"")</f>
        <v/>
      </c>
      <c r="E548" s="30" t="str">
        <f>IF($C548&gt;0,VLOOKUP($C548,CNIGP!$A:$AC,3,FALSE),"")</f>
        <v/>
      </c>
      <c r="F548" s="30" t="str">
        <f t="shared" si="25"/>
        <v/>
      </c>
      <c r="G548" s="30" t="str">
        <f>IF($C548&gt;0,VLOOKUP($C548,CNIGP!$A:$AC,9,FALSE),"")</f>
        <v/>
      </c>
      <c r="H548" s="30" t="str">
        <f>IF($C548&gt;0,VLOOKUP($C548,CNIGP!$A:$AC,25,FALSE),"")</f>
        <v/>
      </c>
      <c r="I548" s="64"/>
      <c r="J548" s="25"/>
      <c r="K548" s="25"/>
      <c r="L548" s="25"/>
      <c r="M548" s="25"/>
      <c r="N548" s="42"/>
      <c r="O548" s="42"/>
      <c r="P548" s="42"/>
      <c r="Q548" s="42"/>
      <c r="R548" s="42"/>
      <c r="S548" s="42"/>
      <c r="T548" s="42"/>
      <c r="U548" s="25"/>
      <c r="V548" s="25"/>
      <c r="W548" s="30" t="str">
        <f t="shared" si="26"/>
        <v/>
      </c>
      <c r="X548" s="25"/>
      <c r="Y548" s="24"/>
      <c r="Z548" s="36" t="str">
        <f t="shared" si="27"/>
        <v/>
      </c>
      <c r="AA548" s="30" t="str">
        <f ca="1">IF(X548=Apoio!$F$2,Apoio!$F$2,IF(X548=Apoio!$F$3,Apoio!$F$3,IF(X548=Apoio!$F$4,Apoio!$F$4,IF(Z548="","",IF(X548="","",IF(Z548-TODAY()&gt;0,Z548-TODAY(),"Venceu"))))))</f>
        <v/>
      </c>
      <c r="AB548" s="59"/>
    </row>
    <row r="549" spans="1:28" ht="36" hidden="1" customHeight="1">
      <c r="A549" s="23">
        <v>550</v>
      </c>
      <c r="B549" s="24"/>
      <c r="C549" s="25"/>
      <c r="D549" s="40" t="str">
        <f>IF($C549&gt;0,VLOOKUP($C549,CNIGP!$A:$AC,2,FALSE),"")</f>
        <v/>
      </c>
      <c r="E549" s="30" t="str">
        <f>IF($C549&gt;0,VLOOKUP($C549,CNIGP!$A:$AC,3,FALSE),"")</f>
        <v/>
      </c>
      <c r="F549" s="30" t="str">
        <f t="shared" si="25"/>
        <v/>
      </c>
      <c r="G549" s="30" t="str">
        <f>IF($C549&gt;0,VLOOKUP($C549,CNIGP!$A:$AC,9,FALSE),"")</f>
        <v/>
      </c>
      <c r="H549" s="30" t="str">
        <f>IF($C549&gt;0,VLOOKUP($C549,CNIGP!$A:$AC,25,FALSE),"")</f>
        <v/>
      </c>
      <c r="I549" s="64"/>
      <c r="J549" s="25"/>
      <c r="K549" s="25"/>
      <c r="L549" s="25"/>
      <c r="M549" s="25"/>
      <c r="N549" s="42"/>
      <c r="O549" s="42"/>
      <c r="P549" s="42"/>
      <c r="Q549" s="42"/>
      <c r="R549" s="42"/>
      <c r="S549" s="42"/>
      <c r="T549" s="42"/>
      <c r="U549" s="25"/>
      <c r="V549" s="25"/>
      <c r="W549" s="30" t="str">
        <f t="shared" si="26"/>
        <v/>
      </c>
      <c r="X549" s="25"/>
      <c r="Y549" s="24"/>
      <c r="Z549" s="36" t="str">
        <f t="shared" si="27"/>
        <v/>
      </c>
      <c r="AA549" s="30" t="str">
        <f ca="1">IF(X549=Apoio!$F$2,Apoio!$F$2,IF(X549=Apoio!$F$3,Apoio!$F$3,IF(X549=Apoio!$F$4,Apoio!$F$4,IF(Z549="","",IF(X549="","",IF(Z549-TODAY()&gt;0,Z549-TODAY(),"Venceu"))))))</f>
        <v/>
      </c>
      <c r="AB549" s="59"/>
    </row>
    <row r="550" spans="1:28" ht="36" hidden="1" customHeight="1">
      <c r="A550" s="23">
        <v>551</v>
      </c>
      <c r="B550" s="24"/>
      <c r="C550" s="25"/>
      <c r="D550" s="40" t="str">
        <f>IF($C550&gt;0,VLOOKUP($C550,CNIGP!$A:$AC,2,FALSE),"")</f>
        <v/>
      </c>
      <c r="E550" s="30" t="str">
        <f>IF($C550&gt;0,VLOOKUP($C550,CNIGP!$A:$AC,3,FALSE),"")</f>
        <v/>
      </c>
      <c r="F550" s="30" t="str">
        <f t="shared" si="25"/>
        <v/>
      </c>
      <c r="G550" s="30" t="str">
        <f>IF($C550&gt;0,VLOOKUP($C550,CNIGP!$A:$AC,9,FALSE),"")</f>
        <v/>
      </c>
      <c r="H550" s="30" t="str">
        <f>IF($C550&gt;0,VLOOKUP($C550,CNIGP!$A:$AC,25,FALSE),"")</f>
        <v/>
      </c>
      <c r="I550" s="64"/>
      <c r="J550" s="25"/>
      <c r="K550" s="25"/>
      <c r="L550" s="25"/>
      <c r="M550" s="25"/>
      <c r="N550" s="42"/>
      <c r="O550" s="42"/>
      <c r="P550" s="42"/>
      <c r="Q550" s="42"/>
      <c r="R550" s="42"/>
      <c r="S550" s="42"/>
      <c r="T550" s="42"/>
      <c r="U550" s="25"/>
      <c r="V550" s="25"/>
      <c r="W550" s="30" t="str">
        <f t="shared" si="26"/>
        <v/>
      </c>
      <c r="X550" s="25"/>
      <c r="Y550" s="24"/>
      <c r="Z550" s="36" t="str">
        <f t="shared" si="27"/>
        <v/>
      </c>
      <c r="AA550" s="30" t="str">
        <f ca="1">IF(X550=Apoio!$F$2,Apoio!$F$2,IF(X550=Apoio!$F$3,Apoio!$F$3,IF(X550=Apoio!$F$4,Apoio!$F$4,IF(Z550="","",IF(X550="","",IF(Z550-TODAY()&gt;0,Z550-TODAY(),"Venceu"))))))</f>
        <v/>
      </c>
      <c r="AB550" s="59"/>
    </row>
    <row r="551" spans="1:28" ht="36" hidden="1" customHeight="1">
      <c r="A551" s="23">
        <v>552</v>
      </c>
      <c r="B551" s="24"/>
      <c r="C551" s="25"/>
      <c r="D551" s="40" t="str">
        <f>IF($C551&gt;0,VLOOKUP($C551,CNIGP!$A:$AC,2,FALSE),"")</f>
        <v/>
      </c>
      <c r="E551" s="30" t="str">
        <f>IF($C551&gt;0,VLOOKUP($C551,CNIGP!$A:$AC,3,FALSE),"")</f>
        <v/>
      </c>
      <c r="F551" s="30" t="str">
        <f t="shared" si="25"/>
        <v/>
      </c>
      <c r="G551" s="30" t="str">
        <f>IF($C551&gt;0,VLOOKUP($C551,CNIGP!$A:$AC,9,FALSE),"")</f>
        <v/>
      </c>
      <c r="H551" s="30" t="str">
        <f>IF($C551&gt;0,VLOOKUP($C551,CNIGP!$A:$AC,25,FALSE),"")</f>
        <v/>
      </c>
      <c r="I551" s="64"/>
      <c r="J551" s="25"/>
      <c r="K551" s="25"/>
      <c r="L551" s="25"/>
      <c r="M551" s="25"/>
      <c r="N551" s="42"/>
      <c r="O551" s="42"/>
      <c r="P551" s="42"/>
      <c r="Q551" s="42"/>
      <c r="R551" s="42"/>
      <c r="S551" s="42"/>
      <c r="T551" s="42"/>
      <c r="U551" s="25"/>
      <c r="V551" s="25"/>
      <c r="W551" s="30" t="str">
        <f t="shared" si="26"/>
        <v/>
      </c>
      <c r="X551" s="25"/>
      <c r="Y551" s="24"/>
      <c r="Z551" s="36" t="str">
        <f t="shared" si="27"/>
        <v/>
      </c>
      <c r="AA551" s="30" t="str">
        <f ca="1">IF(X551=Apoio!$F$2,Apoio!$F$2,IF(X551=Apoio!$F$3,Apoio!$F$3,IF(X551=Apoio!$F$4,Apoio!$F$4,IF(Z551="","",IF(X551="","",IF(Z551-TODAY()&gt;0,Z551-TODAY(),"Venceu"))))))</f>
        <v/>
      </c>
      <c r="AB551" s="59"/>
    </row>
    <row r="552" spans="1:28" ht="36" hidden="1" customHeight="1">
      <c r="A552" s="23">
        <v>553</v>
      </c>
      <c r="B552" s="24"/>
      <c r="C552" s="25"/>
      <c r="D552" s="40" t="str">
        <f>IF($C552&gt;0,VLOOKUP($C552,CNIGP!$A:$AC,2,FALSE),"")</f>
        <v/>
      </c>
      <c r="E552" s="30" t="str">
        <f>IF($C552&gt;0,VLOOKUP($C552,CNIGP!$A:$AC,3,FALSE),"")</f>
        <v/>
      </c>
      <c r="F552" s="30" t="str">
        <f t="shared" si="25"/>
        <v/>
      </c>
      <c r="G552" s="30" t="str">
        <f>IF($C552&gt;0,VLOOKUP($C552,CNIGP!$A:$AC,9,FALSE),"")</f>
        <v/>
      </c>
      <c r="H552" s="30" t="str">
        <f>IF($C552&gt;0,VLOOKUP($C552,CNIGP!$A:$AC,25,FALSE),"")</f>
        <v/>
      </c>
      <c r="I552" s="64"/>
      <c r="J552" s="25"/>
      <c r="K552" s="25"/>
      <c r="L552" s="25"/>
      <c r="M552" s="25"/>
      <c r="N552" s="42"/>
      <c r="O552" s="42"/>
      <c r="P552" s="42"/>
      <c r="Q552" s="42"/>
      <c r="R552" s="42"/>
      <c r="S552" s="42"/>
      <c r="T552" s="42"/>
      <c r="U552" s="25"/>
      <c r="V552" s="25"/>
      <c r="W552" s="30" t="str">
        <f t="shared" si="26"/>
        <v/>
      </c>
      <c r="X552" s="25"/>
      <c r="Y552" s="24"/>
      <c r="Z552" s="36" t="str">
        <f t="shared" si="27"/>
        <v/>
      </c>
      <c r="AA552" s="30" t="str">
        <f ca="1">IF(X552=Apoio!$F$2,Apoio!$F$2,IF(X552=Apoio!$F$3,Apoio!$F$3,IF(X552=Apoio!$F$4,Apoio!$F$4,IF(Z552="","",IF(X552="","",IF(Z552-TODAY()&gt;0,Z552-TODAY(),"Venceu"))))))</f>
        <v/>
      </c>
      <c r="AB552" s="59"/>
    </row>
    <row r="553" spans="1:28" ht="36" hidden="1" customHeight="1">
      <c r="A553" s="23">
        <v>554</v>
      </c>
      <c r="B553" s="24"/>
      <c r="C553" s="25"/>
      <c r="D553" s="40" t="str">
        <f>IF($C553&gt;0,VLOOKUP($C553,CNIGP!$A:$AC,2,FALSE),"")</f>
        <v/>
      </c>
      <c r="E553" s="30" t="str">
        <f>IF($C553&gt;0,VLOOKUP($C553,CNIGP!$A:$AC,3,FALSE),"")</f>
        <v/>
      </c>
      <c r="F553" s="30" t="str">
        <f t="shared" si="25"/>
        <v/>
      </c>
      <c r="G553" s="30" t="str">
        <f>IF($C553&gt;0,VLOOKUP($C553,CNIGP!$A:$AC,9,FALSE),"")</f>
        <v/>
      </c>
      <c r="H553" s="30" t="str">
        <f>IF($C553&gt;0,VLOOKUP($C553,CNIGP!$A:$AC,25,FALSE),"")</f>
        <v/>
      </c>
      <c r="I553" s="64"/>
      <c r="J553" s="25"/>
      <c r="K553" s="25"/>
      <c r="L553" s="25"/>
      <c r="M553" s="25"/>
      <c r="N553" s="42"/>
      <c r="O553" s="42"/>
      <c r="P553" s="42"/>
      <c r="Q553" s="42"/>
      <c r="R553" s="42"/>
      <c r="S553" s="42"/>
      <c r="T553" s="42"/>
      <c r="U553" s="25"/>
      <c r="V553" s="25"/>
      <c r="W553" s="30" t="str">
        <f t="shared" si="26"/>
        <v/>
      </c>
      <c r="X553" s="25"/>
      <c r="Y553" s="24"/>
      <c r="Z553" s="36" t="str">
        <f t="shared" si="27"/>
        <v/>
      </c>
      <c r="AA553" s="30" t="str">
        <f ca="1">IF(X553=Apoio!$F$2,Apoio!$F$2,IF(X553=Apoio!$F$3,Apoio!$F$3,IF(X553=Apoio!$F$4,Apoio!$F$4,IF(Z553="","",IF(X553="","",IF(Z553-TODAY()&gt;0,Z553-TODAY(),"Venceu"))))))</f>
        <v/>
      </c>
      <c r="AB553" s="59"/>
    </row>
    <row r="554" spans="1:28" ht="36" hidden="1" customHeight="1">
      <c r="A554" s="23">
        <v>555</v>
      </c>
      <c r="B554" s="24"/>
      <c r="C554" s="25"/>
      <c r="D554" s="40" t="str">
        <f>IF($C554&gt;0,VLOOKUP($C554,CNIGP!$A:$AC,2,FALSE),"")</f>
        <v/>
      </c>
      <c r="E554" s="30" t="str">
        <f>IF($C554&gt;0,VLOOKUP($C554,CNIGP!$A:$AC,3,FALSE),"")</f>
        <v/>
      </c>
      <c r="F554" s="30" t="str">
        <f t="shared" si="25"/>
        <v/>
      </c>
      <c r="G554" s="30" t="str">
        <f>IF($C554&gt;0,VLOOKUP($C554,CNIGP!$A:$AC,9,FALSE),"")</f>
        <v/>
      </c>
      <c r="H554" s="30" t="str">
        <f>IF($C554&gt;0,VLOOKUP($C554,CNIGP!$A:$AC,25,FALSE),"")</f>
        <v/>
      </c>
      <c r="I554" s="64"/>
      <c r="J554" s="25"/>
      <c r="K554" s="25"/>
      <c r="L554" s="25"/>
      <c r="M554" s="25"/>
      <c r="N554" s="42"/>
      <c r="O554" s="42"/>
      <c r="P554" s="42"/>
      <c r="Q554" s="42"/>
      <c r="R554" s="42"/>
      <c r="S554" s="42"/>
      <c r="T554" s="42"/>
      <c r="U554" s="25"/>
      <c r="V554" s="25"/>
      <c r="W554" s="30" t="str">
        <f t="shared" si="26"/>
        <v/>
      </c>
      <c r="X554" s="25"/>
      <c r="Y554" s="24"/>
      <c r="Z554" s="36" t="str">
        <f t="shared" si="27"/>
        <v/>
      </c>
      <c r="AA554" s="30" t="str">
        <f ca="1">IF(X554=Apoio!$F$2,Apoio!$F$2,IF(X554=Apoio!$F$3,Apoio!$F$3,IF(X554=Apoio!$F$4,Apoio!$F$4,IF(Z554="","",IF(X554="","",IF(Z554-TODAY()&gt;0,Z554-TODAY(),"Venceu"))))))</f>
        <v/>
      </c>
      <c r="AB554" s="59"/>
    </row>
    <row r="555" spans="1:28" ht="36" hidden="1" customHeight="1">
      <c r="A555" s="23">
        <v>556</v>
      </c>
      <c r="B555" s="24"/>
      <c r="C555" s="25"/>
      <c r="D555" s="40" t="str">
        <f>IF($C555&gt;0,VLOOKUP($C555,CNIGP!$A:$AC,2,FALSE),"")</f>
        <v/>
      </c>
      <c r="E555" s="30" t="str">
        <f>IF($C555&gt;0,VLOOKUP($C555,CNIGP!$A:$AC,3,FALSE),"")</f>
        <v/>
      </c>
      <c r="F555" s="30" t="str">
        <f t="shared" si="25"/>
        <v/>
      </c>
      <c r="G555" s="30" t="str">
        <f>IF($C555&gt;0,VLOOKUP($C555,CNIGP!$A:$AC,9,FALSE),"")</f>
        <v/>
      </c>
      <c r="H555" s="30" t="str">
        <f>IF($C555&gt;0,VLOOKUP($C555,CNIGP!$A:$AC,25,FALSE),"")</f>
        <v/>
      </c>
      <c r="I555" s="64"/>
      <c r="J555" s="25"/>
      <c r="K555" s="25"/>
      <c r="L555" s="25"/>
      <c r="M555" s="25"/>
      <c r="N555" s="42"/>
      <c r="O555" s="42"/>
      <c r="P555" s="42"/>
      <c r="Q555" s="42"/>
      <c r="R555" s="42"/>
      <c r="S555" s="42"/>
      <c r="T555" s="42"/>
      <c r="U555" s="25"/>
      <c r="V555" s="25"/>
      <c r="W555" s="30" t="str">
        <f t="shared" si="26"/>
        <v/>
      </c>
      <c r="X555" s="25"/>
      <c r="Y555" s="24"/>
      <c r="Z555" s="36" t="str">
        <f t="shared" si="27"/>
        <v/>
      </c>
      <c r="AA555" s="30" t="str">
        <f ca="1">IF(X555=Apoio!$F$2,Apoio!$F$2,IF(X555=Apoio!$F$3,Apoio!$F$3,IF(X555=Apoio!$F$4,Apoio!$F$4,IF(Z555="","",IF(X555="","",IF(Z555-TODAY()&gt;0,Z555-TODAY(),"Venceu"))))))</f>
        <v/>
      </c>
      <c r="AB555" s="59"/>
    </row>
    <row r="556" spans="1:28" ht="36" hidden="1" customHeight="1">
      <c r="A556" s="23">
        <v>557</v>
      </c>
      <c r="B556" s="24"/>
      <c r="C556" s="25"/>
      <c r="D556" s="40" t="str">
        <f>IF($C556&gt;0,VLOOKUP($C556,CNIGP!$A:$AC,2,FALSE),"")</f>
        <v/>
      </c>
      <c r="E556" s="30" t="str">
        <f>IF($C556&gt;0,VLOOKUP($C556,CNIGP!$A:$AC,3,FALSE),"")</f>
        <v/>
      </c>
      <c r="F556" s="30" t="str">
        <f t="shared" si="25"/>
        <v/>
      </c>
      <c r="G556" s="30" t="str">
        <f>IF($C556&gt;0,VLOOKUP($C556,CNIGP!$A:$AC,9,FALSE),"")</f>
        <v/>
      </c>
      <c r="H556" s="30" t="str">
        <f>IF($C556&gt;0,VLOOKUP($C556,CNIGP!$A:$AC,25,FALSE),"")</f>
        <v/>
      </c>
      <c r="I556" s="64"/>
      <c r="J556" s="25"/>
      <c r="K556" s="25"/>
      <c r="L556" s="25"/>
      <c r="M556" s="25"/>
      <c r="N556" s="42"/>
      <c r="O556" s="42"/>
      <c r="P556" s="42"/>
      <c r="Q556" s="42"/>
      <c r="R556" s="42"/>
      <c r="S556" s="42"/>
      <c r="T556" s="42"/>
      <c r="U556" s="25"/>
      <c r="V556" s="25"/>
      <c r="W556" s="30" t="str">
        <f t="shared" si="26"/>
        <v/>
      </c>
      <c r="X556" s="25"/>
      <c r="Y556" s="24"/>
      <c r="Z556" s="36" t="str">
        <f t="shared" si="27"/>
        <v/>
      </c>
      <c r="AA556" s="30" t="str">
        <f ca="1">IF(X556=Apoio!$F$2,Apoio!$F$2,IF(X556=Apoio!$F$3,Apoio!$F$3,IF(X556=Apoio!$F$4,Apoio!$F$4,IF(Z556="","",IF(X556="","",IF(Z556-TODAY()&gt;0,Z556-TODAY(),"Venceu"))))))</f>
        <v/>
      </c>
      <c r="AB556" s="59"/>
    </row>
    <row r="557" spans="1:28" ht="36" hidden="1" customHeight="1">
      <c r="A557" s="23">
        <v>558</v>
      </c>
      <c r="B557" s="24"/>
      <c r="C557" s="25"/>
      <c r="D557" s="40" t="str">
        <f>IF($C557&gt;0,VLOOKUP($C557,CNIGP!$A:$AC,2,FALSE),"")</f>
        <v/>
      </c>
      <c r="E557" s="30" t="str">
        <f>IF($C557&gt;0,VLOOKUP($C557,CNIGP!$A:$AC,3,FALSE),"")</f>
        <v/>
      </c>
      <c r="F557" s="30" t="str">
        <f t="shared" si="25"/>
        <v/>
      </c>
      <c r="G557" s="30" t="str">
        <f>IF($C557&gt;0,VLOOKUP($C557,CNIGP!$A:$AC,9,FALSE),"")</f>
        <v/>
      </c>
      <c r="H557" s="30" t="str">
        <f>IF($C557&gt;0,VLOOKUP($C557,CNIGP!$A:$AC,25,FALSE),"")</f>
        <v/>
      </c>
      <c r="I557" s="64"/>
      <c r="J557" s="25"/>
      <c r="K557" s="25"/>
      <c r="L557" s="25"/>
      <c r="M557" s="25"/>
      <c r="N557" s="42"/>
      <c r="O557" s="42"/>
      <c r="P557" s="42"/>
      <c r="Q557" s="42"/>
      <c r="R557" s="42"/>
      <c r="S557" s="42"/>
      <c r="T557" s="42"/>
      <c r="U557" s="25"/>
      <c r="V557" s="25"/>
      <c r="W557" s="30" t="str">
        <f t="shared" si="26"/>
        <v/>
      </c>
      <c r="X557" s="25"/>
      <c r="Y557" s="24"/>
      <c r="Z557" s="36" t="str">
        <f t="shared" si="27"/>
        <v/>
      </c>
      <c r="AA557" s="30" t="str">
        <f ca="1">IF(X557=Apoio!$F$2,Apoio!$F$2,IF(X557=Apoio!$F$3,Apoio!$F$3,IF(X557=Apoio!$F$4,Apoio!$F$4,IF(Z557="","",IF(X557="","",IF(Z557-TODAY()&gt;0,Z557-TODAY(),"Venceu"))))))</f>
        <v/>
      </c>
      <c r="AB557" s="59"/>
    </row>
    <row r="558" spans="1:28" ht="36" hidden="1" customHeight="1">
      <c r="A558" s="23">
        <v>559</v>
      </c>
      <c r="B558" s="24"/>
      <c r="C558" s="25"/>
      <c r="D558" s="40" t="str">
        <f>IF($C558&gt;0,VLOOKUP($C558,CNIGP!$A:$AC,2,FALSE),"")</f>
        <v/>
      </c>
      <c r="E558" s="30" t="str">
        <f>IF($C558&gt;0,VLOOKUP($C558,CNIGP!$A:$AC,3,FALSE),"")</f>
        <v/>
      </c>
      <c r="F558" s="30" t="str">
        <f t="shared" si="25"/>
        <v/>
      </c>
      <c r="G558" s="30" t="str">
        <f>IF($C558&gt;0,VLOOKUP($C558,CNIGP!$A:$AC,9,FALSE),"")</f>
        <v/>
      </c>
      <c r="H558" s="30" t="str">
        <f>IF($C558&gt;0,VLOOKUP($C558,CNIGP!$A:$AC,25,FALSE),"")</f>
        <v/>
      </c>
      <c r="I558" s="64"/>
      <c r="J558" s="25"/>
      <c r="K558" s="25"/>
      <c r="L558" s="25"/>
      <c r="M558" s="25"/>
      <c r="N558" s="42"/>
      <c r="O558" s="42"/>
      <c r="P558" s="42"/>
      <c r="Q558" s="42"/>
      <c r="R558" s="42"/>
      <c r="S558" s="42"/>
      <c r="T558" s="42"/>
      <c r="U558" s="25"/>
      <c r="V558" s="25"/>
      <c r="W558" s="30" t="str">
        <f t="shared" si="26"/>
        <v/>
      </c>
      <c r="X558" s="25"/>
      <c r="Y558" s="24"/>
      <c r="Z558" s="36" t="str">
        <f t="shared" si="27"/>
        <v/>
      </c>
      <c r="AA558" s="30" t="str">
        <f ca="1">IF(X558=Apoio!$F$2,Apoio!$F$2,IF(X558=Apoio!$F$3,Apoio!$F$3,IF(X558=Apoio!$F$4,Apoio!$F$4,IF(Z558="","",IF(X558="","",IF(Z558-TODAY()&gt;0,Z558-TODAY(),"Venceu"))))))</f>
        <v/>
      </c>
      <c r="AB558" s="59"/>
    </row>
    <row r="559" spans="1:28" ht="36" hidden="1" customHeight="1">
      <c r="A559" s="23">
        <v>560</v>
      </c>
      <c r="B559" s="24"/>
      <c r="C559" s="25"/>
      <c r="D559" s="40" t="str">
        <f>IF($C559&gt;0,VLOOKUP($C559,CNIGP!$A:$AC,2,FALSE),"")</f>
        <v/>
      </c>
      <c r="E559" s="30" t="str">
        <f>IF($C559&gt;0,VLOOKUP($C559,CNIGP!$A:$AC,3,FALSE),"")</f>
        <v/>
      </c>
      <c r="F559" s="30" t="str">
        <f t="shared" si="25"/>
        <v/>
      </c>
      <c r="G559" s="30" t="str">
        <f>IF($C559&gt;0,VLOOKUP($C559,CNIGP!$A:$AC,9,FALSE),"")</f>
        <v/>
      </c>
      <c r="H559" s="30" t="str">
        <f>IF($C559&gt;0,VLOOKUP($C559,CNIGP!$A:$AC,25,FALSE),"")</f>
        <v/>
      </c>
      <c r="I559" s="64"/>
      <c r="J559" s="25"/>
      <c r="K559" s="25"/>
      <c r="L559" s="25"/>
      <c r="M559" s="25"/>
      <c r="N559" s="42"/>
      <c r="O559" s="42"/>
      <c r="P559" s="42"/>
      <c r="Q559" s="42"/>
      <c r="R559" s="42"/>
      <c r="S559" s="42"/>
      <c r="T559" s="42"/>
      <c r="U559" s="25"/>
      <c r="V559" s="25"/>
      <c r="W559" s="30" t="str">
        <f t="shared" si="26"/>
        <v/>
      </c>
      <c r="X559" s="25"/>
      <c r="Y559" s="24"/>
      <c r="Z559" s="36" t="str">
        <f t="shared" si="27"/>
        <v/>
      </c>
      <c r="AA559" s="30" t="str">
        <f ca="1">IF(X559=Apoio!$F$2,Apoio!$F$2,IF(X559=Apoio!$F$3,Apoio!$F$3,IF(X559=Apoio!$F$4,Apoio!$F$4,IF(Z559="","",IF(X559="","",IF(Z559-TODAY()&gt;0,Z559-TODAY(),"Venceu"))))))</f>
        <v/>
      </c>
      <c r="AB559" s="59"/>
    </row>
    <row r="560" spans="1:28" ht="36" hidden="1" customHeight="1">
      <c r="A560" s="23">
        <v>561</v>
      </c>
      <c r="B560" s="24"/>
      <c r="C560" s="25"/>
      <c r="D560" s="40" t="str">
        <f>IF($C560&gt;0,VLOOKUP($C560,CNIGP!$A:$AC,2,FALSE),"")</f>
        <v/>
      </c>
      <c r="E560" s="30" t="str">
        <f>IF($C560&gt;0,VLOOKUP($C560,CNIGP!$A:$AC,3,FALSE),"")</f>
        <v/>
      </c>
      <c r="F560" s="30" t="str">
        <f t="shared" si="25"/>
        <v/>
      </c>
      <c r="G560" s="30" t="str">
        <f>IF($C560&gt;0,VLOOKUP($C560,CNIGP!$A:$AC,9,FALSE),"")</f>
        <v/>
      </c>
      <c r="H560" s="30" t="str">
        <f>IF($C560&gt;0,VLOOKUP($C560,CNIGP!$A:$AC,25,FALSE),"")</f>
        <v/>
      </c>
      <c r="I560" s="64"/>
      <c r="J560" s="25"/>
      <c r="K560" s="25"/>
      <c r="L560" s="25"/>
      <c r="M560" s="25"/>
      <c r="N560" s="42"/>
      <c r="O560" s="42"/>
      <c r="P560" s="42"/>
      <c r="Q560" s="42"/>
      <c r="R560" s="42"/>
      <c r="S560" s="42"/>
      <c r="T560" s="42"/>
      <c r="U560" s="25"/>
      <c r="V560" s="25"/>
      <c r="W560" s="30" t="str">
        <f t="shared" si="26"/>
        <v/>
      </c>
      <c r="X560" s="25"/>
      <c r="Y560" s="24"/>
      <c r="Z560" s="36" t="str">
        <f t="shared" si="27"/>
        <v/>
      </c>
      <c r="AA560" s="30" t="str">
        <f ca="1">IF(X560=Apoio!$F$2,Apoio!$F$2,IF(X560=Apoio!$F$3,Apoio!$F$3,IF(X560=Apoio!$F$4,Apoio!$F$4,IF(Z560="","",IF(X560="","",IF(Z560-TODAY()&gt;0,Z560-TODAY(),"Venceu"))))))</f>
        <v/>
      </c>
      <c r="AB560" s="59"/>
    </row>
    <row r="561" spans="1:28" ht="36" hidden="1" customHeight="1">
      <c r="A561" s="23">
        <v>562</v>
      </c>
      <c r="B561" s="24"/>
      <c r="C561" s="25"/>
      <c r="D561" s="40" t="str">
        <f>IF($C561&gt;0,VLOOKUP($C561,CNIGP!$A:$AC,2,FALSE),"")</f>
        <v/>
      </c>
      <c r="E561" s="30" t="str">
        <f>IF($C561&gt;0,VLOOKUP($C561,CNIGP!$A:$AC,3,FALSE),"")</f>
        <v/>
      </c>
      <c r="F561" s="30" t="str">
        <f t="shared" si="25"/>
        <v/>
      </c>
      <c r="G561" s="30" t="str">
        <f>IF($C561&gt;0,VLOOKUP($C561,CNIGP!$A:$AC,9,FALSE),"")</f>
        <v/>
      </c>
      <c r="H561" s="30" t="str">
        <f>IF($C561&gt;0,VLOOKUP($C561,CNIGP!$A:$AC,25,FALSE),"")</f>
        <v/>
      </c>
      <c r="I561" s="64"/>
      <c r="J561" s="25"/>
      <c r="K561" s="25"/>
      <c r="L561" s="25"/>
      <c r="M561" s="25"/>
      <c r="N561" s="42"/>
      <c r="O561" s="42"/>
      <c r="P561" s="42"/>
      <c r="Q561" s="42"/>
      <c r="R561" s="42"/>
      <c r="S561" s="42"/>
      <c r="T561" s="42"/>
      <c r="U561" s="25"/>
      <c r="V561" s="25"/>
      <c r="W561" s="30" t="str">
        <f t="shared" si="26"/>
        <v/>
      </c>
      <c r="X561" s="25"/>
      <c r="Y561" s="24"/>
      <c r="Z561" s="36" t="str">
        <f t="shared" si="27"/>
        <v/>
      </c>
      <c r="AA561" s="30" t="str">
        <f ca="1">IF(X561=Apoio!$F$2,Apoio!$F$2,IF(X561=Apoio!$F$3,Apoio!$F$3,IF(X561=Apoio!$F$4,Apoio!$F$4,IF(Z561="","",IF(X561="","",IF(Z561-TODAY()&gt;0,Z561-TODAY(),"Venceu"))))))</f>
        <v/>
      </c>
      <c r="AB561" s="59"/>
    </row>
    <row r="562" spans="1:28" ht="36" hidden="1" customHeight="1">
      <c r="A562" s="23">
        <v>563</v>
      </c>
      <c r="B562" s="24"/>
      <c r="C562" s="25"/>
      <c r="D562" s="40" t="str">
        <f>IF($C562&gt;0,VLOOKUP($C562,CNIGP!$A:$AC,2,FALSE),"")</f>
        <v/>
      </c>
      <c r="E562" s="30" t="str">
        <f>IF($C562&gt;0,VLOOKUP($C562,CNIGP!$A:$AC,3,FALSE),"")</f>
        <v/>
      </c>
      <c r="F562" s="30" t="str">
        <f t="shared" si="25"/>
        <v/>
      </c>
      <c r="G562" s="30" t="str">
        <f>IF($C562&gt;0,VLOOKUP($C562,CNIGP!$A:$AC,9,FALSE),"")</f>
        <v/>
      </c>
      <c r="H562" s="30" t="str">
        <f>IF($C562&gt;0,VLOOKUP($C562,CNIGP!$A:$AC,25,FALSE),"")</f>
        <v/>
      </c>
      <c r="I562" s="64"/>
      <c r="J562" s="25"/>
      <c r="K562" s="25"/>
      <c r="L562" s="25"/>
      <c r="M562" s="25"/>
      <c r="N562" s="42"/>
      <c r="O562" s="42"/>
      <c r="P562" s="42"/>
      <c r="Q562" s="42"/>
      <c r="R562" s="42"/>
      <c r="S562" s="42"/>
      <c r="T562" s="42"/>
      <c r="U562" s="25"/>
      <c r="V562" s="25"/>
      <c r="W562" s="30" t="str">
        <f t="shared" si="26"/>
        <v/>
      </c>
      <c r="X562" s="25"/>
      <c r="Y562" s="24"/>
      <c r="Z562" s="36" t="str">
        <f t="shared" si="27"/>
        <v/>
      </c>
      <c r="AA562" s="30" t="str">
        <f ca="1">IF(X562=Apoio!$F$2,Apoio!$F$2,IF(X562=Apoio!$F$3,Apoio!$F$3,IF(X562=Apoio!$F$4,Apoio!$F$4,IF(Z562="","",IF(X562="","",IF(Z562-TODAY()&gt;0,Z562-TODAY(),"Venceu"))))))</f>
        <v/>
      </c>
      <c r="AB562" s="59"/>
    </row>
    <row r="563" spans="1:28" ht="36" hidden="1" customHeight="1">
      <c r="A563" s="23">
        <v>564</v>
      </c>
      <c r="B563" s="24"/>
      <c r="C563" s="25"/>
      <c r="D563" s="40" t="str">
        <f>IF($C563&gt;0,VLOOKUP($C563,CNIGP!$A:$AC,2,FALSE),"")</f>
        <v/>
      </c>
      <c r="E563" s="30" t="str">
        <f>IF($C563&gt;0,VLOOKUP($C563,CNIGP!$A:$AC,3,FALSE),"")</f>
        <v/>
      </c>
      <c r="F563" s="30" t="str">
        <f t="shared" si="25"/>
        <v/>
      </c>
      <c r="G563" s="30" t="str">
        <f>IF($C563&gt;0,VLOOKUP($C563,CNIGP!$A:$AC,9,FALSE),"")</f>
        <v/>
      </c>
      <c r="H563" s="30" t="str">
        <f>IF($C563&gt;0,VLOOKUP($C563,CNIGP!$A:$AC,25,FALSE),"")</f>
        <v/>
      </c>
      <c r="I563" s="64"/>
      <c r="J563" s="25"/>
      <c r="K563" s="25"/>
      <c r="L563" s="25"/>
      <c r="M563" s="25"/>
      <c r="N563" s="42"/>
      <c r="O563" s="42"/>
      <c r="P563" s="42"/>
      <c r="Q563" s="42"/>
      <c r="R563" s="42"/>
      <c r="S563" s="42"/>
      <c r="T563" s="42"/>
      <c r="U563" s="25"/>
      <c r="V563" s="25"/>
      <c r="W563" s="30" t="str">
        <f t="shared" si="26"/>
        <v/>
      </c>
      <c r="X563" s="25"/>
      <c r="Y563" s="24"/>
      <c r="Z563" s="36" t="str">
        <f t="shared" si="27"/>
        <v/>
      </c>
      <c r="AA563" s="30" t="str">
        <f ca="1">IF(X563=Apoio!$F$2,Apoio!$F$2,IF(X563=Apoio!$F$3,Apoio!$F$3,IF(X563=Apoio!$F$4,Apoio!$F$4,IF(Z563="","",IF(X563="","",IF(Z563-TODAY()&gt;0,Z563-TODAY(),"Venceu"))))))</f>
        <v/>
      </c>
      <c r="AB563" s="59"/>
    </row>
    <row r="564" spans="1:28" ht="36" hidden="1" customHeight="1">
      <c r="A564" s="23">
        <v>565</v>
      </c>
      <c r="B564" s="24"/>
      <c r="C564" s="25"/>
      <c r="D564" s="40" t="str">
        <f>IF($C564&gt;0,VLOOKUP($C564,CNIGP!$A:$AC,2,FALSE),"")</f>
        <v/>
      </c>
      <c r="E564" s="30" t="str">
        <f>IF($C564&gt;0,VLOOKUP($C564,CNIGP!$A:$AC,3,FALSE),"")</f>
        <v/>
      </c>
      <c r="F564" s="30" t="str">
        <f t="shared" si="25"/>
        <v/>
      </c>
      <c r="G564" s="30" t="str">
        <f>IF($C564&gt;0,VLOOKUP($C564,CNIGP!$A:$AC,9,FALSE),"")</f>
        <v/>
      </c>
      <c r="H564" s="30" t="str">
        <f>IF($C564&gt;0,VLOOKUP($C564,CNIGP!$A:$AC,25,FALSE),"")</f>
        <v/>
      </c>
      <c r="I564" s="64"/>
      <c r="J564" s="25"/>
      <c r="K564" s="25"/>
      <c r="L564" s="25"/>
      <c r="M564" s="25"/>
      <c r="N564" s="42"/>
      <c r="O564" s="42"/>
      <c r="P564" s="42"/>
      <c r="Q564" s="42"/>
      <c r="R564" s="42"/>
      <c r="S564" s="42"/>
      <c r="T564" s="42"/>
      <c r="U564" s="25"/>
      <c r="V564" s="25"/>
      <c r="W564" s="30" t="str">
        <f t="shared" si="26"/>
        <v/>
      </c>
      <c r="X564" s="25"/>
      <c r="Y564" s="24"/>
      <c r="Z564" s="36" t="str">
        <f t="shared" si="27"/>
        <v/>
      </c>
      <c r="AA564" s="30" t="str">
        <f ca="1">IF(X564=Apoio!$F$2,Apoio!$F$2,IF(X564=Apoio!$F$3,Apoio!$F$3,IF(X564=Apoio!$F$4,Apoio!$F$4,IF(Z564="","",IF(X564="","",IF(Z564-TODAY()&gt;0,Z564-TODAY(),"Venceu"))))))</f>
        <v/>
      </c>
      <c r="AB564" s="59"/>
    </row>
    <row r="565" spans="1:28" ht="36" hidden="1" customHeight="1">
      <c r="A565" s="23">
        <v>566</v>
      </c>
      <c r="B565" s="24"/>
      <c r="C565" s="25"/>
      <c r="D565" s="40" t="str">
        <f>IF($C565&gt;0,VLOOKUP($C565,CNIGP!$A:$AC,2,FALSE),"")</f>
        <v/>
      </c>
      <c r="E565" s="30" t="str">
        <f>IF($C565&gt;0,VLOOKUP($C565,CNIGP!$A:$AC,3,FALSE),"")</f>
        <v/>
      </c>
      <c r="F565" s="30" t="str">
        <f t="shared" si="25"/>
        <v/>
      </c>
      <c r="G565" s="30" t="str">
        <f>IF($C565&gt;0,VLOOKUP($C565,CNIGP!$A:$AC,9,FALSE),"")</f>
        <v/>
      </c>
      <c r="H565" s="30" t="str">
        <f>IF($C565&gt;0,VLOOKUP($C565,CNIGP!$A:$AC,25,FALSE),"")</f>
        <v/>
      </c>
      <c r="I565" s="64"/>
      <c r="J565" s="25"/>
      <c r="K565" s="25"/>
      <c r="L565" s="25"/>
      <c r="M565" s="25"/>
      <c r="N565" s="42"/>
      <c r="O565" s="42"/>
      <c r="P565" s="42"/>
      <c r="Q565" s="42"/>
      <c r="R565" s="42"/>
      <c r="S565" s="42"/>
      <c r="T565" s="42"/>
      <c r="U565" s="25"/>
      <c r="V565" s="25"/>
      <c r="W565" s="30" t="str">
        <f t="shared" si="26"/>
        <v/>
      </c>
      <c r="X565" s="25"/>
      <c r="Y565" s="24"/>
      <c r="Z565" s="36" t="str">
        <f t="shared" si="27"/>
        <v/>
      </c>
      <c r="AA565" s="30" t="str">
        <f ca="1">IF(X565=Apoio!$F$2,Apoio!$F$2,IF(X565=Apoio!$F$3,Apoio!$F$3,IF(X565=Apoio!$F$4,Apoio!$F$4,IF(Z565="","",IF(X565="","",IF(Z565-TODAY()&gt;0,Z565-TODAY(),"Venceu"))))))</f>
        <v/>
      </c>
      <c r="AB565" s="59"/>
    </row>
    <row r="566" spans="1:28" ht="36" hidden="1" customHeight="1">
      <c r="A566" s="23">
        <v>567</v>
      </c>
      <c r="B566" s="24"/>
      <c r="C566" s="25"/>
      <c r="D566" s="40" t="str">
        <f>IF($C566&gt;0,VLOOKUP($C566,CNIGP!$A:$AC,2,FALSE),"")</f>
        <v/>
      </c>
      <c r="E566" s="30" t="str">
        <f>IF($C566&gt;0,VLOOKUP($C566,CNIGP!$A:$AC,3,FALSE),"")</f>
        <v/>
      </c>
      <c r="F566" s="30" t="str">
        <f t="shared" si="25"/>
        <v/>
      </c>
      <c r="G566" s="30" t="str">
        <f>IF($C566&gt;0,VLOOKUP($C566,CNIGP!$A:$AC,9,FALSE),"")</f>
        <v/>
      </c>
      <c r="H566" s="30" t="str">
        <f>IF($C566&gt;0,VLOOKUP($C566,CNIGP!$A:$AC,25,FALSE),"")</f>
        <v/>
      </c>
      <c r="I566" s="64"/>
      <c r="J566" s="25"/>
      <c r="K566" s="25"/>
      <c r="L566" s="25"/>
      <c r="M566" s="25"/>
      <c r="N566" s="42"/>
      <c r="O566" s="42"/>
      <c r="P566" s="42"/>
      <c r="Q566" s="42"/>
      <c r="R566" s="42"/>
      <c r="S566" s="42"/>
      <c r="T566" s="42"/>
      <c r="U566" s="25"/>
      <c r="V566" s="25"/>
      <c r="W566" s="30" t="str">
        <f t="shared" si="26"/>
        <v/>
      </c>
      <c r="X566" s="25"/>
      <c r="Y566" s="24"/>
      <c r="Z566" s="36" t="str">
        <f t="shared" si="27"/>
        <v/>
      </c>
      <c r="AA566" s="30" t="str">
        <f ca="1">IF(X566=Apoio!$F$2,Apoio!$F$2,IF(X566=Apoio!$F$3,Apoio!$F$3,IF(X566=Apoio!$F$4,Apoio!$F$4,IF(Z566="","",IF(X566="","",IF(Z566-TODAY()&gt;0,Z566-TODAY(),"Venceu"))))))</f>
        <v/>
      </c>
      <c r="AB566" s="59"/>
    </row>
    <row r="567" spans="1:28" ht="36" hidden="1" customHeight="1">
      <c r="A567" s="23">
        <v>568</v>
      </c>
      <c r="B567" s="24"/>
      <c r="C567" s="25"/>
      <c r="D567" s="40" t="str">
        <f>IF($C567&gt;0,VLOOKUP($C567,CNIGP!$A:$AC,2,FALSE),"")</f>
        <v/>
      </c>
      <c r="E567" s="30" t="str">
        <f>IF($C567&gt;0,VLOOKUP($C567,CNIGP!$A:$AC,3,FALSE),"")</f>
        <v/>
      </c>
      <c r="F567" s="30" t="str">
        <f t="shared" si="25"/>
        <v/>
      </c>
      <c r="G567" s="30" t="str">
        <f>IF($C567&gt;0,VLOOKUP($C567,CNIGP!$A:$AC,9,FALSE),"")</f>
        <v/>
      </c>
      <c r="H567" s="30" t="str">
        <f>IF($C567&gt;0,VLOOKUP($C567,CNIGP!$A:$AC,25,FALSE),"")</f>
        <v/>
      </c>
      <c r="I567" s="64"/>
      <c r="J567" s="25"/>
      <c r="K567" s="25"/>
      <c r="L567" s="25"/>
      <c r="M567" s="25"/>
      <c r="N567" s="42"/>
      <c r="O567" s="42"/>
      <c r="P567" s="42"/>
      <c r="Q567" s="42"/>
      <c r="R567" s="42"/>
      <c r="S567" s="42"/>
      <c r="T567" s="42"/>
      <c r="U567" s="25"/>
      <c r="V567" s="25"/>
      <c r="W567" s="30" t="str">
        <f t="shared" si="26"/>
        <v/>
      </c>
      <c r="X567" s="25"/>
      <c r="Y567" s="24"/>
      <c r="Z567" s="36" t="str">
        <f t="shared" si="27"/>
        <v/>
      </c>
      <c r="AA567" s="30" t="str">
        <f ca="1">IF(X567=Apoio!$F$2,Apoio!$F$2,IF(X567=Apoio!$F$3,Apoio!$F$3,IF(X567=Apoio!$F$4,Apoio!$F$4,IF(Z567="","",IF(X567="","",IF(Z567-TODAY()&gt;0,Z567-TODAY(),"Venceu"))))))</f>
        <v/>
      </c>
      <c r="AB567" s="59"/>
    </row>
    <row r="568" spans="1:28" ht="36" hidden="1" customHeight="1">
      <c r="A568" s="23">
        <v>569</v>
      </c>
      <c r="B568" s="24"/>
      <c r="C568" s="25"/>
      <c r="D568" s="40" t="str">
        <f>IF($C568&gt;0,VLOOKUP($C568,CNIGP!$A:$AC,2,FALSE),"")</f>
        <v/>
      </c>
      <c r="E568" s="30" t="str">
        <f>IF($C568&gt;0,VLOOKUP($C568,CNIGP!$A:$AC,3,FALSE),"")</f>
        <v/>
      </c>
      <c r="F568" s="30" t="str">
        <f t="shared" si="25"/>
        <v/>
      </c>
      <c r="G568" s="30" t="str">
        <f>IF($C568&gt;0,VLOOKUP($C568,CNIGP!$A:$AC,9,FALSE),"")</f>
        <v/>
      </c>
      <c r="H568" s="30" t="str">
        <f>IF($C568&gt;0,VLOOKUP($C568,CNIGP!$A:$AC,25,FALSE),"")</f>
        <v/>
      </c>
      <c r="I568" s="64"/>
      <c r="J568" s="25"/>
      <c r="K568" s="25"/>
      <c r="L568" s="25"/>
      <c r="M568" s="25"/>
      <c r="N568" s="42"/>
      <c r="O568" s="42"/>
      <c r="P568" s="42"/>
      <c r="Q568" s="42"/>
      <c r="R568" s="42"/>
      <c r="S568" s="42"/>
      <c r="T568" s="42"/>
      <c r="U568" s="25"/>
      <c r="V568" s="25"/>
      <c r="W568" s="30" t="str">
        <f t="shared" si="26"/>
        <v/>
      </c>
      <c r="X568" s="25"/>
      <c r="Y568" s="24"/>
      <c r="Z568" s="36" t="str">
        <f t="shared" si="27"/>
        <v/>
      </c>
      <c r="AA568" s="30" t="str">
        <f ca="1">IF(X568=Apoio!$F$2,Apoio!$F$2,IF(X568=Apoio!$F$3,Apoio!$F$3,IF(X568=Apoio!$F$4,Apoio!$F$4,IF(Z568="","",IF(X568="","",IF(Z568-TODAY()&gt;0,Z568-TODAY(),"Venceu"))))))</f>
        <v/>
      </c>
      <c r="AB568" s="59"/>
    </row>
    <row r="569" spans="1:28" ht="36" hidden="1" customHeight="1">
      <c r="A569" s="23">
        <v>570</v>
      </c>
      <c r="B569" s="24"/>
      <c r="C569" s="25"/>
      <c r="D569" s="40" t="str">
        <f>IF($C569&gt;0,VLOOKUP($C569,CNIGP!$A:$AC,2,FALSE),"")</f>
        <v/>
      </c>
      <c r="E569" s="30" t="str">
        <f>IF($C569&gt;0,VLOOKUP($C569,CNIGP!$A:$AC,3,FALSE),"")</f>
        <v/>
      </c>
      <c r="F569" s="30" t="str">
        <f t="shared" si="25"/>
        <v/>
      </c>
      <c r="G569" s="30" t="str">
        <f>IF($C569&gt;0,VLOOKUP($C569,CNIGP!$A:$AC,9,FALSE),"")</f>
        <v/>
      </c>
      <c r="H569" s="30" t="str">
        <f>IF($C569&gt;0,VLOOKUP($C569,CNIGP!$A:$AC,25,FALSE),"")</f>
        <v/>
      </c>
      <c r="I569" s="64"/>
      <c r="J569" s="25"/>
      <c r="K569" s="25"/>
      <c r="L569" s="25"/>
      <c r="M569" s="25"/>
      <c r="N569" s="42"/>
      <c r="O569" s="42"/>
      <c r="P569" s="42"/>
      <c r="Q569" s="42"/>
      <c r="R569" s="42"/>
      <c r="S569" s="42"/>
      <c r="T569" s="42"/>
      <c r="U569" s="25"/>
      <c r="V569" s="25"/>
      <c r="W569" s="30" t="str">
        <f t="shared" si="26"/>
        <v/>
      </c>
      <c r="X569" s="25"/>
      <c r="Y569" s="24"/>
      <c r="Z569" s="36" t="str">
        <f t="shared" si="27"/>
        <v/>
      </c>
      <c r="AA569" s="30" t="str">
        <f ca="1">IF(X569=Apoio!$F$2,Apoio!$F$2,IF(X569=Apoio!$F$3,Apoio!$F$3,IF(X569=Apoio!$F$4,Apoio!$F$4,IF(Z569="","",IF(X569="","",IF(Z569-TODAY()&gt;0,Z569-TODAY(),"Venceu"))))))</f>
        <v/>
      </c>
      <c r="AB569" s="59"/>
    </row>
    <row r="570" spans="1:28" ht="36" hidden="1" customHeight="1">
      <c r="A570" s="23">
        <v>571</v>
      </c>
      <c r="B570" s="24"/>
      <c r="C570" s="25"/>
      <c r="D570" s="40" t="str">
        <f>IF($C570&gt;0,VLOOKUP($C570,CNIGP!$A:$AC,2,FALSE),"")</f>
        <v/>
      </c>
      <c r="E570" s="30" t="str">
        <f>IF($C570&gt;0,VLOOKUP($C570,CNIGP!$A:$AC,3,FALSE),"")</f>
        <v/>
      </c>
      <c r="F570" s="30" t="str">
        <f t="shared" si="25"/>
        <v/>
      </c>
      <c r="G570" s="30" t="str">
        <f>IF($C570&gt;0,VLOOKUP($C570,CNIGP!$A:$AC,9,FALSE),"")</f>
        <v/>
      </c>
      <c r="H570" s="30" t="str">
        <f>IF($C570&gt;0,VLOOKUP($C570,CNIGP!$A:$AC,25,FALSE),"")</f>
        <v/>
      </c>
      <c r="I570" s="64"/>
      <c r="J570" s="25"/>
      <c r="K570" s="25"/>
      <c r="L570" s="25"/>
      <c r="M570" s="25"/>
      <c r="N570" s="42"/>
      <c r="O570" s="42"/>
      <c r="P570" s="42"/>
      <c r="Q570" s="42"/>
      <c r="R570" s="42"/>
      <c r="S570" s="42"/>
      <c r="T570" s="42"/>
      <c r="U570" s="25"/>
      <c r="V570" s="25"/>
      <c r="W570" s="30" t="str">
        <f t="shared" si="26"/>
        <v/>
      </c>
      <c r="X570" s="25"/>
      <c r="Y570" s="24"/>
      <c r="Z570" s="36" t="str">
        <f t="shared" si="27"/>
        <v/>
      </c>
      <c r="AA570" s="30" t="str">
        <f ca="1">IF(X570=Apoio!$F$2,Apoio!$F$2,IF(X570=Apoio!$F$3,Apoio!$F$3,IF(X570=Apoio!$F$4,Apoio!$F$4,IF(Z570="","",IF(X570="","",IF(Z570-TODAY()&gt;0,Z570-TODAY(),"Venceu"))))))</f>
        <v/>
      </c>
      <c r="AB570" s="59"/>
    </row>
    <row r="571" spans="1:28" ht="36" hidden="1" customHeight="1">
      <c r="A571" s="23">
        <v>572</v>
      </c>
      <c r="B571" s="24"/>
      <c r="C571" s="25"/>
      <c r="D571" s="40" t="str">
        <f>IF($C571&gt;0,VLOOKUP($C571,CNIGP!$A:$AC,2,FALSE),"")</f>
        <v/>
      </c>
      <c r="E571" s="30" t="str">
        <f>IF($C571&gt;0,VLOOKUP($C571,CNIGP!$A:$AC,3,FALSE),"")</f>
        <v/>
      </c>
      <c r="F571" s="30" t="str">
        <f t="shared" si="25"/>
        <v/>
      </c>
      <c r="G571" s="30" t="str">
        <f>IF($C571&gt;0,VLOOKUP($C571,CNIGP!$A:$AC,9,FALSE),"")</f>
        <v/>
      </c>
      <c r="H571" s="30" t="str">
        <f>IF($C571&gt;0,VLOOKUP($C571,CNIGP!$A:$AC,25,FALSE),"")</f>
        <v/>
      </c>
      <c r="I571" s="64"/>
      <c r="J571" s="25"/>
      <c r="K571" s="25"/>
      <c r="L571" s="25"/>
      <c r="M571" s="25"/>
      <c r="N571" s="42"/>
      <c r="O571" s="42"/>
      <c r="P571" s="42"/>
      <c r="Q571" s="42"/>
      <c r="R571" s="42"/>
      <c r="S571" s="42"/>
      <c r="T571" s="42"/>
      <c r="U571" s="25"/>
      <c r="V571" s="25"/>
      <c r="W571" s="30" t="str">
        <f t="shared" si="26"/>
        <v/>
      </c>
      <c r="X571" s="25"/>
      <c r="Y571" s="24"/>
      <c r="Z571" s="36" t="str">
        <f t="shared" si="27"/>
        <v/>
      </c>
      <c r="AA571" s="30" t="str">
        <f ca="1">IF(X571=Apoio!$F$2,Apoio!$F$2,IF(X571=Apoio!$F$3,Apoio!$F$3,IF(X571=Apoio!$F$4,Apoio!$F$4,IF(Z571="","",IF(X571="","",IF(Z571-TODAY()&gt;0,Z571-TODAY(),"Venceu"))))))</f>
        <v/>
      </c>
      <c r="AB571" s="59"/>
    </row>
    <row r="572" spans="1:28" ht="36" hidden="1" customHeight="1">
      <c r="A572" s="23">
        <v>573</v>
      </c>
      <c r="B572" s="24"/>
      <c r="C572" s="25"/>
      <c r="D572" s="40" t="str">
        <f>IF($C572&gt;0,VLOOKUP($C572,CNIGP!$A:$AC,2,FALSE),"")</f>
        <v/>
      </c>
      <c r="E572" s="30" t="str">
        <f>IF($C572&gt;0,VLOOKUP($C572,CNIGP!$A:$AC,3,FALSE),"")</f>
        <v/>
      </c>
      <c r="F572" s="30" t="str">
        <f t="shared" si="25"/>
        <v/>
      </c>
      <c r="G572" s="30" t="str">
        <f>IF($C572&gt;0,VLOOKUP($C572,CNIGP!$A:$AC,9,FALSE),"")</f>
        <v/>
      </c>
      <c r="H572" s="30" t="str">
        <f>IF($C572&gt;0,VLOOKUP($C572,CNIGP!$A:$AC,25,FALSE),"")</f>
        <v/>
      </c>
      <c r="I572" s="64"/>
      <c r="J572" s="25"/>
      <c r="K572" s="25"/>
      <c r="L572" s="25"/>
      <c r="M572" s="25"/>
      <c r="N572" s="42"/>
      <c r="O572" s="42"/>
      <c r="P572" s="42"/>
      <c r="Q572" s="42"/>
      <c r="R572" s="42"/>
      <c r="S572" s="42"/>
      <c r="T572" s="42"/>
      <c r="U572" s="25"/>
      <c r="V572" s="25"/>
      <c r="W572" s="30" t="str">
        <f t="shared" si="26"/>
        <v/>
      </c>
      <c r="X572" s="25"/>
      <c r="Y572" s="24"/>
      <c r="Z572" s="36" t="str">
        <f t="shared" si="27"/>
        <v/>
      </c>
      <c r="AA572" s="30" t="str">
        <f ca="1">IF(X572=Apoio!$F$2,Apoio!$F$2,IF(X572=Apoio!$F$3,Apoio!$F$3,IF(X572=Apoio!$F$4,Apoio!$F$4,IF(Z572="","",IF(X572="","",IF(Z572-TODAY()&gt;0,Z572-TODAY(),"Venceu"))))))</f>
        <v/>
      </c>
      <c r="AB572" s="59"/>
    </row>
    <row r="573" spans="1:28" ht="36" hidden="1" customHeight="1">
      <c r="A573" s="23">
        <v>574</v>
      </c>
      <c r="B573" s="24"/>
      <c r="C573" s="25"/>
      <c r="D573" s="40" t="str">
        <f>IF($C573&gt;0,VLOOKUP($C573,CNIGP!$A:$AC,2,FALSE),"")</f>
        <v/>
      </c>
      <c r="E573" s="30" t="str">
        <f>IF($C573&gt;0,VLOOKUP($C573,CNIGP!$A:$AC,3,FALSE),"")</f>
        <v/>
      </c>
      <c r="F573" s="30" t="str">
        <f t="shared" si="25"/>
        <v/>
      </c>
      <c r="G573" s="30" t="str">
        <f>IF($C573&gt;0,VLOOKUP($C573,CNIGP!$A:$AC,9,FALSE),"")</f>
        <v/>
      </c>
      <c r="H573" s="30" t="str">
        <f>IF($C573&gt;0,VLOOKUP($C573,CNIGP!$A:$AC,25,FALSE),"")</f>
        <v/>
      </c>
      <c r="I573" s="64"/>
      <c r="J573" s="25"/>
      <c r="K573" s="25"/>
      <c r="L573" s="25"/>
      <c r="M573" s="25"/>
      <c r="N573" s="42"/>
      <c r="O573" s="42"/>
      <c r="P573" s="42"/>
      <c r="Q573" s="42"/>
      <c r="R573" s="42"/>
      <c r="S573" s="42"/>
      <c r="T573" s="42"/>
      <c r="U573" s="25"/>
      <c r="V573" s="25"/>
      <c r="W573" s="30" t="str">
        <f t="shared" si="26"/>
        <v/>
      </c>
      <c r="X573" s="25"/>
      <c r="Y573" s="24"/>
      <c r="Z573" s="36" t="str">
        <f t="shared" si="27"/>
        <v/>
      </c>
      <c r="AA573" s="30" t="str">
        <f ca="1">IF(X573=Apoio!$F$2,Apoio!$F$2,IF(X573=Apoio!$F$3,Apoio!$F$3,IF(X573=Apoio!$F$4,Apoio!$F$4,IF(Z573="","",IF(X573="","",IF(Z573-TODAY()&gt;0,Z573-TODAY(),"Venceu"))))))</f>
        <v/>
      </c>
      <c r="AB573" s="59"/>
    </row>
    <row r="574" spans="1:28" ht="36" hidden="1" customHeight="1">
      <c r="A574" s="23">
        <v>575</v>
      </c>
      <c r="B574" s="24"/>
      <c r="C574" s="25"/>
      <c r="D574" s="40" t="str">
        <f>IF($C574&gt;0,VLOOKUP($C574,CNIGP!$A:$AC,2,FALSE),"")</f>
        <v/>
      </c>
      <c r="E574" s="30" t="str">
        <f>IF($C574&gt;0,VLOOKUP($C574,CNIGP!$A:$AC,3,FALSE),"")</f>
        <v/>
      </c>
      <c r="F574" s="30" t="str">
        <f t="shared" si="25"/>
        <v/>
      </c>
      <c r="G574" s="30" t="str">
        <f>IF($C574&gt;0,VLOOKUP($C574,CNIGP!$A:$AC,9,FALSE),"")</f>
        <v/>
      </c>
      <c r="H574" s="30" t="str">
        <f>IF($C574&gt;0,VLOOKUP($C574,CNIGP!$A:$AC,25,FALSE),"")</f>
        <v/>
      </c>
      <c r="I574" s="64"/>
      <c r="J574" s="25"/>
      <c r="K574" s="25"/>
      <c r="L574" s="25"/>
      <c r="M574" s="25"/>
      <c r="N574" s="42"/>
      <c r="O574" s="42"/>
      <c r="P574" s="42"/>
      <c r="Q574" s="42"/>
      <c r="R574" s="42"/>
      <c r="S574" s="42"/>
      <c r="T574" s="42"/>
      <c r="U574" s="25"/>
      <c r="V574" s="25"/>
      <c r="W574" s="30" t="str">
        <f t="shared" si="26"/>
        <v/>
      </c>
      <c r="X574" s="25"/>
      <c r="Y574" s="24"/>
      <c r="Z574" s="36" t="str">
        <f t="shared" si="27"/>
        <v/>
      </c>
      <c r="AA574" s="30" t="str">
        <f ca="1">IF(X574=Apoio!$F$2,Apoio!$F$2,IF(X574=Apoio!$F$3,Apoio!$F$3,IF(X574=Apoio!$F$4,Apoio!$F$4,IF(Z574="","",IF(X574="","",IF(Z574-TODAY()&gt;0,Z574-TODAY(),"Venceu"))))))</f>
        <v/>
      </c>
      <c r="AB574" s="59"/>
    </row>
    <row r="575" spans="1:28" ht="36" hidden="1" customHeight="1">
      <c r="A575" s="23">
        <v>576</v>
      </c>
      <c r="B575" s="24"/>
      <c r="C575" s="25"/>
      <c r="D575" s="40" t="str">
        <f>IF($C575&gt;0,VLOOKUP($C575,CNIGP!$A:$AC,2,FALSE),"")</f>
        <v/>
      </c>
      <c r="E575" s="30" t="str">
        <f>IF($C575&gt;0,VLOOKUP($C575,CNIGP!$A:$AC,3,FALSE),"")</f>
        <v/>
      </c>
      <c r="F575" s="30" t="str">
        <f t="shared" si="25"/>
        <v/>
      </c>
      <c r="G575" s="30" t="str">
        <f>IF($C575&gt;0,VLOOKUP($C575,CNIGP!$A:$AC,9,FALSE),"")</f>
        <v/>
      </c>
      <c r="H575" s="30" t="str">
        <f>IF($C575&gt;0,VLOOKUP($C575,CNIGP!$A:$AC,25,FALSE),"")</f>
        <v/>
      </c>
      <c r="I575" s="64"/>
      <c r="J575" s="25"/>
      <c r="K575" s="25"/>
      <c r="L575" s="25"/>
      <c r="M575" s="25"/>
      <c r="N575" s="42"/>
      <c r="O575" s="42"/>
      <c r="P575" s="42"/>
      <c r="Q575" s="42"/>
      <c r="R575" s="42"/>
      <c r="S575" s="42"/>
      <c r="T575" s="42"/>
      <c r="U575" s="25"/>
      <c r="V575" s="25"/>
      <c r="W575" s="30" t="str">
        <f t="shared" si="26"/>
        <v/>
      </c>
      <c r="X575" s="25"/>
      <c r="Y575" s="24"/>
      <c r="Z575" s="36" t="str">
        <f t="shared" si="27"/>
        <v/>
      </c>
      <c r="AA575" s="30" t="str">
        <f ca="1">IF(X575=Apoio!$F$2,Apoio!$F$2,IF(X575=Apoio!$F$3,Apoio!$F$3,IF(X575=Apoio!$F$4,Apoio!$F$4,IF(Z575="","",IF(X575="","",IF(Z575-TODAY()&gt;0,Z575-TODAY(),"Venceu"))))))</f>
        <v/>
      </c>
      <c r="AB575" s="59"/>
    </row>
    <row r="576" spans="1:28" ht="36" hidden="1" customHeight="1">
      <c r="A576" s="23">
        <v>577</v>
      </c>
      <c r="B576" s="24"/>
      <c r="C576" s="25"/>
      <c r="D576" s="40" t="str">
        <f>IF($C576&gt;0,VLOOKUP($C576,CNIGP!$A:$AC,2,FALSE),"")</f>
        <v/>
      </c>
      <c r="E576" s="30" t="str">
        <f>IF($C576&gt;0,VLOOKUP($C576,CNIGP!$A:$AC,3,FALSE),"")</f>
        <v/>
      </c>
      <c r="F576" s="30" t="str">
        <f t="shared" si="25"/>
        <v/>
      </c>
      <c r="G576" s="30" t="str">
        <f>IF($C576&gt;0,VLOOKUP($C576,CNIGP!$A:$AC,9,FALSE),"")</f>
        <v/>
      </c>
      <c r="H576" s="30" t="str">
        <f>IF($C576&gt;0,VLOOKUP($C576,CNIGP!$A:$AC,25,FALSE),"")</f>
        <v/>
      </c>
      <c r="I576" s="64"/>
      <c r="J576" s="25"/>
      <c r="K576" s="25"/>
      <c r="L576" s="25"/>
      <c r="M576" s="25"/>
      <c r="N576" s="42"/>
      <c r="O576" s="42"/>
      <c r="P576" s="42"/>
      <c r="Q576" s="42"/>
      <c r="R576" s="42"/>
      <c r="S576" s="42"/>
      <c r="T576" s="42"/>
      <c r="U576" s="25"/>
      <c r="V576" s="25"/>
      <c r="W576" s="30" t="str">
        <f t="shared" si="26"/>
        <v/>
      </c>
      <c r="X576" s="25"/>
      <c r="Y576" s="24"/>
      <c r="Z576" s="36" t="str">
        <f t="shared" si="27"/>
        <v/>
      </c>
      <c r="AA576" s="30" t="str">
        <f ca="1">IF(X576=Apoio!$F$2,Apoio!$F$2,IF(X576=Apoio!$F$3,Apoio!$F$3,IF(X576=Apoio!$F$4,Apoio!$F$4,IF(Z576="","",IF(X576="","",IF(Z576-TODAY()&gt;0,Z576-TODAY(),"Venceu"))))))</f>
        <v/>
      </c>
      <c r="AB576" s="59"/>
    </row>
    <row r="577" spans="1:28" ht="36" hidden="1" customHeight="1">
      <c r="A577" s="23">
        <v>578</v>
      </c>
      <c r="B577" s="24"/>
      <c r="C577" s="25"/>
      <c r="D577" s="40" t="str">
        <f>IF($C577&gt;0,VLOOKUP($C577,CNIGP!$A:$AC,2,FALSE),"")</f>
        <v/>
      </c>
      <c r="E577" s="30" t="str">
        <f>IF($C577&gt;0,VLOOKUP($C577,CNIGP!$A:$AC,3,FALSE),"")</f>
        <v/>
      </c>
      <c r="F577" s="30" t="str">
        <f t="shared" si="25"/>
        <v/>
      </c>
      <c r="G577" s="30" t="str">
        <f>IF($C577&gt;0,VLOOKUP($C577,CNIGP!$A:$AC,9,FALSE),"")</f>
        <v/>
      </c>
      <c r="H577" s="30" t="str">
        <f>IF($C577&gt;0,VLOOKUP($C577,CNIGP!$A:$AC,25,FALSE),"")</f>
        <v/>
      </c>
      <c r="I577" s="64"/>
      <c r="J577" s="25"/>
      <c r="K577" s="25"/>
      <c r="L577" s="25"/>
      <c r="M577" s="25"/>
      <c r="N577" s="42"/>
      <c r="O577" s="42"/>
      <c r="P577" s="42"/>
      <c r="Q577" s="42"/>
      <c r="R577" s="42"/>
      <c r="S577" s="42"/>
      <c r="T577" s="42"/>
      <c r="U577" s="25"/>
      <c r="V577" s="25"/>
      <c r="W577" s="30" t="str">
        <f t="shared" si="26"/>
        <v/>
      </c>
      <c r="X577" s="25"/>
      <c r="Y577" s="24"/>
      <c r="Z577" s="36" t="str">
        <f t="shared" si="27"/>
        <v/>
      </c>
      <c r="AA577" s="30" t="str">
        <f ca="1">IF(X577=Apoio!$F$2,Apoio!$F$2,IF(X577=Apoio!$F$3,Apoio!$F$3,IF(X577=Apoio!$F$4,Apoio!$F$4,IF(Z577="","",IF(X577="","",IF(Z577-TODAY()&gt;0,Z577-TODAY(),"Venceu"))))))</f>
        <v/>
      </c>
      <c r="AB577" s="59"/>
    </row>
    <row r="578" spans="1:28" ht="36" hidden="1" customHeight="1">
      <c r="A578" s="23">
        <v>579</v>
      </c>
      <c r="B578" s="24"/>
      <c r="C578" s="25"/>
      <c r="D578" s="40" t="str">
        <f>IF($C578&gt;0,VLOOKUP($C578,CNIGP!$A:$AC,2,FALSE),"")</f>
        <v/>
      </c>
      <c r="E578" s="30" t="str">
        <f>IF($C578&gt;0,VLOOKUP($C578,CNIGP!$A:$AC,3,FALSE),"")</f>
        <v/>
      </c>
      <c r="F578" s="30" t="str">
        <f t="shared" si="25"/>
        <v/>
      </c>
      <c r="G578" s="30" t="str">
        <f>IF($C578&gt;0,VLOOKUP($C578,CNIGP!$A:$AC,9,FALSE),"")</f>
        <v/>
      </c>
      <c r="H578" s="30" t="str">
        <f>IF($C578&gt;0,VLOOKUP($C578,CNIGP!$A:$AC,25,FALSE),"")</f>
        <v/>
      </c>
      <c r="I578" s="64"/>
      <c r="J578" s="25"/>
      <c r="K578" s="25"/>
      <c r="L578" s="25"/>
      <c r="M578" s="25"/>
      <c r="N578" s="42"/>
      <c r="O578" s="42"/>
      <c r="P578" s="42"/>
      <c r="Q578" s="42"/>
      <c r="R578" s="42"/>
      <c r="S578" s="42"/>
      <c r="T578" s="42"/>
      <c r="U578" s="25"/>
      <c r="V578" s="25"/>
      <c r="W578" s="30" t="str">
        <f t="shared" si="26"/>
        <v/>
      </c>
      <c r="X578" s="25"/>
      <c r="Y578" s="24"/>
      <c r="Z578" s="36" t="str">
        <f t="shared" si="27"/>
        <v/>
      </c>
      <c r="AA578" s="30" t="str">
        <f ca="1">IF(X578=Apoio!$F$2,Apoio!$F$2,IF(X578=Apoio!$F$3,Apoio!$F$3,IF(X578=Apoio!$F$4,Apoio!$F$4,IF(Z578="","",IF(X578="","",IF(Z578-TODAY()&gt;0,Z578-TODAY(),"Venceu"))))))</f>
        <v/>
      </c>
      <c r="AB578" s="59"/>
    </row>
    <row r="579" spans="1:28" ht="36" hidden="1" customHeight="1">
      <c r="A579" s="23">
        <v>580</v>
      </c>
      <c r="B579" s="24"/>
      <c r="C579" s="25"/>
      <c r="D579" s="40" t="str">
        <f>IF($C579&gt;0,VLOOKUP($C579,CNIGP!$A:$AC,2,FALSE),"")</f>
        <v/>
      </c>
      <c r="E579" s="30" t="str">
        <f>IF($C579&gt;0,VLOOKUP($C579,CNIGP!$A:$AC,3,FALSE),"")</f>
        <v/>
      </c>
      <c r="F579" s="30" t="str">
        <f t="shared" si="25"/>
        <v/>
      </c>
      <c r="G579" s="30" t="str">
        <f>IF($C579&gt;0,VLOOKUP($C579,CNIGP!$A:$AC,9,FALSE),"")</f>
        <v/>
      </c>
      <c r="H579" s="30" t="str">
        <f>IF($C579&gt;0,VLOOKUP($C579,CNIGP!$A:$AC,25,FALSE),"")</f>
        <v/>
      </c>
      <c r="I579" s="64"/>
      <c r="J579" s="25"/>
      <c r="K579" s="25"/>
      <c r="L579" s="25"/>
      <c r="M579" s="25"/>
      <c r="N579" s="42"/>
      <c r="O579" s="42"/>
      <c r="P579" s="42"/>
      <c r="Q579" s="42"/>
      <c r="R579" s="42"/>
      <c r="S579" s="42"/>
      <c r="T579" s="42"/>
      <c r="U579" s="25"/>
      <c r="V579" s="25"/>
      <c r="W579" s="30" t="str">
        <f t="shared" si="26"/>
        <v/>
      </c>
      <c r="X579" s="25"/>
      <c r="Y579" s="24"/>
      <c r="Z579" s="36" t="str">
        <f t="shared" si="27"/>
        <v/>
      </c>
      <c r="AA579" s="30" t="str">
        <f ca="1">IF(X579=Apoio!$F$2,Apoio!$F$2,IF(X579=Apoio!$F$3,Apoio!$F$3,IF(X579=Apoio!$F$4,Apoio!$F$4,IF(Z579="","",IF(X579="","",IF(Z579-TODAY()&gt;0,Z579-TODAY(),"Venceu"))))))</f>
        <v/>
      </c>
      <c r="AB579" s="59"/>
    </row>
    <row r="580" spans="1:28" ht="36" hidden="1" customHeight="1">
      <c r="A580" s="23">
        <v>581</v>
      </c>
      <c r="B580" s="24"/>
      <c r="C580" s="25"/>
      <c r="D580" s="40" t="str">
        <f>IF($C580&gt;0,VLOOKUP($C580,CNIGP!$A:$AC,2,FALSE),"")</f>
        <v/>
      </c>
      <c r="E580" s="30" t="str">
        <f>IF($C580&gt;0,VLOOKUP($C580,CNIGP!$A:$AC,3,FALSE),"")</f>
        <v/>
      </c>
      <c r="F580" s="30" t="str">
        <f t="shared" si="25"/>
        <v/>
      </c>
      <c r="G580" s="30" t="str">
        <f>IF($C580&gt;0,VLOOKUP($C580,CNIGP!$A:$AC,9,FALSE),"")</f>
        <v/>
      </c>
      <c r="H580" s="30" t="str">
        <f>IF($C580&gt;0,VLOOKUP($C580,CNIGP!$A:$AC,25,FALSE),"")</f>
        <v/>
      </c>
      <c r="I580" s="64"/>
      <c r="J580" s="25"/>
      <c r="K580" s="25"/>
      <c r="L580" s="25"/>
      <c r="M580" s="25"/>
      <c r="N580" s="42"/>
      <c r="O580" s="42"/>
      <c r="P580" s="42"/>
      <c r="Q580" s="42"/>
      <c r="R580" s="42"/>
      <c r="S580" s="42"/>
      <c r="T580" s="42"/>
      <c r="U580" s="25"/>
      <c r="V580" s="25"/>
      <c r="W580" s="30" t="str">
        <f t="shared" si="26"/>
        <v/>
      </c>
      <c r="X580" s="25"/>
      <c r="Y580" s="24"/>
      <c r="Z580" s="36" t="str">
        <f t="shared" si="27"/>
        <v/>
      </c>
      <c r="AA580" s="30" t="str">
        <f ca="1">IF(X580=Apoio!$F$2,Apoio!$F$2,IF(X580=Apoio!$F$3,Apoio!$F$3,IF(X580=Apoio!$F$4,Apoio!$F$4,IF(Z580="","",IF(X580="","",IF(Z580-TODAY()&gt;0,Z580-TODAY(),"Venceu"))))))</f>
        <v/>
      </c>
      <c r="AB580" s="59"/>
    </row>
    <row r="581" spans="1:28" ht="36" hidden="1" customHeight="1">
      <c r="A581" s="23">
        <v>582</v>
      </c>
      <c r="B581" s="24"/>
      <c r="C581" s="25"/>
      <c r="D581" s="40" t="str">
        <f>IF($C581&gt;0,VLOOKUP($C581,CNIGP!$A:$AC,2,FALSE),"")</f>
        <v/>
      </c>
      <c r="E581" s="30" t="str">
        <f>IF($C581&gt;0,VLOOKUP($C581,CNIGP!$A:$AC,3,FALSE),"")</f>
        <v/>
      </c>
      <c r="F581" s="30" t="str">
        <f t="shared" si="25"/>
        <v/>
      </c>
      <c r="G581" s="30" t="str">
        <f>IF($C581&gt;0,VLOOKUP($C581,CNIGP!$A:$AC,9,FALSE),"")</f>
        <v/>
      </c>
      <c r="H581" s="30" t="str">
        <f>IF($C581&gt;0,VLOOKUP($C581,CNIGP!$A:$AC,25,FALSE),"")</f>
        <v/>
      </c>
      <c r="I581" s="64"/>
      <c r="J581" s="25"/>
      <c r="K581" s="25"/>
      <c r="L581" s="25"/>
      <c r="M581" s="25"/>
      <c r="N581" s="42"/>
      <c r="O581" s="42"/>
      <c r="P581" s="42"/>
      <c r="Q581" s="42"/>
      <c r="R581" s="42"/>
      <c r="S581" s="42"/>
      <c r="T581" s="42"/>
      <c r="U581" s="25"/>
      <c r="V581" s="25"/>
      <c r="W581" s="30" t="str">
        <f t="shared" si="26"/>
        <v/>
      </c>
      <c r="X581" s="25"/>
      <c r="Y581" s="24"/>
      <c r="Z581" s="36" t="str">
        <f t="shared" si="27"/>
        <v/>
      </c>
      <c r="AA581" s="30" t="str">
        <f ca="1">IF(X581=Apoio!$F$2,Apoio!$F$2,IF(X581=Apoio!$F$3,Apoio!$F$3,IF(X581=Apoio!$F$4,Apoio!$F$4,IF(Z581="","",IF(X581="","",IF(Z581-TODAY()&gt;0,Z581-TODAY(),"Venceu"))))))</f>
        <v/>
      </c>
      <c r="AB581" s="59"/>
    </row>
    <row r="582" spans="1:28" ht="36" hidden="1" customHeight="1">
      <c r="A582" s="23">
        <v>583</v>
      </c>
      <c r="B582" s="24"/>
      <c r="C582" s="25"/>
      <c r="D582" s="40" t="str">
        <f>IF($C582&gt;0,VLOOKUP($C582,CNIGP!$A:$AC,2,FALSE),"")</f>
        <v/>
      </c>
      <c r="E582" s="30" t="str">
        <f>IF($C582&gt;0,VLOOKUP($C582,CNIGP!$A:$AC,3,FALSE),"")</f>
        <v/>
      </c>
      <c r="F582" s="30" t="str">
        <f t="shared" si="25"/>
        <v/>
      </c>
      <c r="G582" s="30" t="str">
        <f>IF($C582&gt;0,VLOOKUP($C582,CNIGP!$A:$AC,9,FALSE),"")</f>
        <v/>
      </c>
      <c r="H582" s="30" t="str">
        <f>IF($C582&gt;0,VLOOKUP($C582,CNIGP!$A:$AC,25,FALSE),"")</f>
        <v/>
      </c>
      <c r="I582" s="64"/>
      <c r="J582" s="25"/>
      <c r="K582" s="25"/>
      <c r="L582" s="25"/>
      <c r="M582" s="25"/>
      <c r="N582" s="42"/>
      <c r="O582" s="42"/>
      <c r="P582" s="42"/>
      <c r="Q582" s="42"/>
      <c r="R582" s="42"/>
      <c r="S582" s="42"/>
      <c r="T582" s="42"/>
      <c r="U582" s="25"/>
      <c r="V582" s="25"/>
      <c r="W582" s="30" t="str">
        <f t="shared" si="26"/>
        <v/>
      </c>
      <c r="X582" s="25"/>
      <c r="Y582" s="24"/>
      <c r="Z582" s="36" t="str">
        <f t="shared" si="27"/>
        <v/>
      </c>
      <c r="AA582" s="30" t="str">
        <f ca="1">IF(X582=Apoio!$F$2,Apoio!$F$2,IF(X582=Apoio!$F$3,Apoio!$F$3,IF(X582=Apoio!$F$4,Apoio!$F$4,IF(Z582="","",IF(X582="","",IF(Z582-TODAY()&gt;0,Z582-TODAY(),"Venceu"))))))</f>
        <v/>
      </c>
      <c r="AB582" s="59"/>
    </row>
    <row r="583" spans="1:28" ht="36" hidden="1" customHeight="1">
      <c r="A583" s="23">
        <v>584</v>
      </c>
      <c r="B583" s="24"/>
      <c r="C583" s="25"/>
      <c r="D583" s="40" t="str">
        <f>IF($C583&gt;0,VLOOKUP($C583,CNIGP!$A:$AC,2,FALSE),"")</f>
        <v/>
      </c>
      <c r="E583" s="30" t="str">
        <f>IF($C583&gt;0,VLOOKUP($C583,CNIGP!$A:$AC,3,FALSE),"")</f>
        <v/>
      </c>
      <c r="F583" s="30" t="str">
        <f t="shared" si="25"/>
        <v/>
      </c>
      <c r="G583" s="30" t="str">
        <f>IF($C583&gt;0,VLOOKUP($C583,CNIGP!$A:$AC,9,FALSE),"")</f>
        <v/>
      </c>
      <c r="H583" s="30" t="str">
        <f>IF($C583&gt;0,VLOOKUP($C583,CNIGP!$A:$AC,25,FALSE),"")</f>
        <v/>
      </c>
      <c r="I583" s="64"/>
      <c r="J583" s="25"/>
      <c r="K583" s="25"/>
      <c r="L583" s="25"/>
      <c r="M583" s="25"/>
      <c r="N583" s="42"/>
      <c r="O583" s="42"/>
      <c r="P583" s="42"/>
      <c r="Q583" s="42"/>
      <c r="R583" s="42"/>
      <c r="S583" s="42"/>
      <c r="T583" s="42"/>
      <c r="U583" s="25"/>
      <c r="V583" s="25"/>
      <c r="W583" s="30" t="str">
        <f t="shared" si="26"/>
        <v/>
      </c>
      <c r="X583" s="25"/>
      <c r="Y583" s="24"/>
      <c r="Z583" s="36" t="str">
        <f t="shared" si="27"/>
        <v/>
      </c>
      <c r="AA583" s="30" t="str">
        <f ca="1">IF(X583=Apoio!$F$2,Apoio!$F$2,IF(X583=Apoio!$F$3,Apoio!$F$3,IF(X583=Apoio!$F$4,Apoio!$F$4,IF(Z583="","",IF(X583="","",IF(Z583-TODAY()&gt;0,Z583-TODAY(),"Venceu"))))))</f>
        <v/>
      </c>
      <c r="AB583" s="59"/>
    </row>
    <row r="584" spans="1:28" ht="36" hidden="1" customHeight="1">
      <c r="A584" s="23">
        <v>585</v>
      </c>
      <c r="B584" s="24"/>
      <c r="C584" s="25"/>
      <c r="D584" s="40" t="str">
        <f>IF($C584&gt;0,VLOOKUP($C584,CNIGP!$A:$AC,2,FALSE),"")</f>
        <v/>
      </c>
      <c r="E584" s="30" t="str">
        <f>IF($C584&gt;0,VLOOKUP($C584,CNIGP!$A:$AC,3,FALSE),"")</f>
        <v/>
      </c>
      <c r="F584" s="30" t="str">
        <f t="shared" si="25"/>
        <v/>
      </c>
      <c r="G584" s="30" t="str">
        <f>IF($C584&gt;0,VLOOKUP($C584,CNIGP!$A:$AC,9,FALSE),"")</f>
        <v/>
      </c>
      <c r="H584" s="30" t="str">
        <f>IF($C584&gt;0,VLOOKUP($C584,CNIGP!$A:$AC,25,FALSE),"")</f>
        <v/>
      </c>
      <c r="I584" s="64"/>
      <c r="J584" s="25"/>
      <c r="K584" s="25"/>
      <c r="L584" s="25"/>
      <c r="M584" s="25"/>
      <c r="N584" s="42"/>
      <c r="O584" s="42"/>
      <c r="P584" s="42"/>
      <c r="Q584" s="42"/>
      <c r="R584" s="42"/>
      <c r="S584" s="42"/>
      <c r="T584" s="42"/>
      <c r="U584" s="25"/>
      <c r="V584" s="25"/>
      <c r="W584" s="30" t="str">
        <f t="shared" si="26"/>
        <v/>
      </c>
      <c r="X584" s="25"/>
      <c r="Y584" s="24"/>
      <c r="Z584" s="36" t="str">
        <f t="shared" si="27"/>
        <v/>
      </c>
      <c r="AA584" s="30" t="str">
        <f ca="1">IF(X584=Apoio!$F$2,Apoio!$F$2,IF(X584=Apoio!$F$3,Apoio!$F$3,IF(X584=Apoio!$F$4,Apoio!$F$4,IF(Z584="","",IF(X584="","",IF(Z584-TODAY()&gt;0,Z584-TODAY(),"Venceu"))))))</f>
        <v/>
      </c>
      <c r="AB584" s="59"/>
    </row>
    <row r="585" spans="1:28" ht="36" hidden="1" customHeight="1">
      <c r="A585" s="23">
        <v>586</v>
      </c>
      <c r="B585" s="24"/>
      <c r="C585" s="25"/>
      <c r="D585" s="40" t="str">
        <f>IF($C585&gt;0,VLOOKUP($C585,CNIGP!$A:$AC,2,FALSE),"")</f>
        <v/>
      </c>
      <c r="E585" s="30" t="str">
        <f>IF($C585&gt;0,VLOOKUP($C585,CNIGP!$A:$AC,3,FALSE),"")</f>
        <v/>
      </c>
      <c r="F585" s="30" t="str">
        <f t="shared" si="25"/>
        <v/>
      </c>
      <c r="G585" s="30" t="str">
        <f>IF($C585&gt;0,VLOOKUP($C585,CNIGP!$A:$AC,9,FALSE),"")</f>
        <v/>
      </c>
      <c r="H585" s="30" t="str">
        <f>IF($C585&gt;0,VLOOKUP($C585,CNIGP!$A:$AC,25,FALSE),"")</f>
        <v/>
      </c>
      <c r="I585" s="64"/>
      <c r="J585" s="25"/>
      <c r="K585" s="25"/>
      <c r="L585" s="25"/>
      <c r="M585" s="25"/>
      <c r="N585" s="42"/>
      <c r="O585" s="42"/>
      <c r="P585" s="42"/>
      <c r="Q585" s="42"/>
      <c r="R585" s="42"/>
      <c r="S585" s="42"/>
      <c r="T585" s="42"/>
      <c r="U585" s="25"/>
      <c r="V585" s="25"/>
      <c r="W585" s="30" t="str">
        <f t="shared" si="26"/>
        <v/>
      </c>
      <c r="X585" s="25"/>
      <c r="Y585" s="24"/>
      <c r="Z585" s="36" t="str">
        <f t="shared" si="27"/>
        <v/>
      </c>
      <c r="AA585" s="30" t="str">
        <f ca="1">IF(X585=Apoio!$F$2,Apoio!$F$2,IF(X585=Apoio!$F$3,Apoio!$F$3,IF(X585=Apoio!$F$4,Apoio!$F$4,IF(Z585="","",IF(X585="","",IF(Z585-TODAY()&gt;0,Z585-TODAY(),"Venceu"))))))</f>
        <v/>
      </c>
      <c r="AB585" s="59"/>
    </row>
    <row r="586" spans="1:28" ht="36" hidden="1" customHeight="1">
      <c r="A586" s="23">
        <v>587</v>
      </c>
      <c r="B586" s="24"/>
      <c r="C586" s="25"/>
      <c r="D586" s="40" t="str">
        <f>IF($C586&gt;0,VLOOKUP($C586,CNIGP!$A:$AC,2,FALSE),"")</f>
        <v/>
      </c>
      <c r="E586" s="30" t="str">
        <f>IF($C586&gt;0,VLOOKUP($C586,CNIGP!$A:$AC,3,FALSE),"")</f>
        <v/>
      </c>
      <c r="F586" s="30" t="str">
        <f t="shared" si="25"/>
        <v/>
      </c>
      <c r="G586" s="30" t="str">
        <f>IF($C586&gt;0,VLOOKUP($C586,CNIGP!$A:$AC,9,FALSE),"")</f>
        <v/>
      </c>
      <c r="H586" s="30" t="str">
        <f>IF($C586&gt;0,VLOOKUP($C586,CNIGP!$A:$AC,25,FALSE),"")</f>
        <v/>
      </c>
      <c r="I586" s="64"/>
      <c r="J586" s="25"/>
      <c r="K586" s="25"/>
      <c r="L586" s="25"/>
      <c r="M586" s="25"/>
      <c r="N586" s="42"/>
      <c r="O586" s="42"/>
      <c r="P586" s="42"/>
      <c r="Q586" s="42"/>
      <c r="R586" s="42"/>
      <c r="S586" s="42"/>
      <c r="T586" s="42"/>
      <c r="U586" s="25"/>
      <c r="V586" s="25"/>
      <c r="W586" s="30" t="str">
        <f t="shared" si="26"/>
        <v/>
      </c>
      <c r="X586" s="25"/>
      <c r="Y586" s="24"/>
      <c r="Z586" s="36" t="str">
        <f t="shared" si="27"/>
        <v/>
      </c>
      <c r="AA586" s="30" t="str">
        <f ca="1">IF(X586=Apoio!$F$2,Apoio!$F$2,IF(X586=Apoio!$F$3,Apoio!$F$3,IF(X586=Apoio!$F$4,Apoio!$F$4,IF(Z586="","",IF(X586="","",IF(Z586-TODAY()&gt;0,Z586-TODAY(),"Venceu"))))))</f>
        <v/>
      </c>
      <c r="AB586" s="59"/>
    </row>
    <row r="587" spans="1:28" ht="36" hidden="1" customHeight="1">
      <c r="A587" s="23">
        <v>588</v>
      </c>
      <c r="B587" s="24"/>
      <c r="C587" s="25"/>
      <c r="D587" s="40" t="str">
        <f>IF($C587&gt;0,VLOOKUP($C587,CNIGP!$A:$AC,2,FALSE),"")</f>
        <v/>
      </c>
      <c r="E587" s="30" t="str">
        <f>IF($C587&gt;0,VLOOKUP($C587,CNIGP!$A:$AC,3,FALSE),"")</f>
        <v/>
      </c>
      <c r="F587" s="30" t="str">
        <f t="shared" si="25"/>
        <v/>
      </c>
      <c r="G587" s="30" t="str">
        <f>IF($C587&gt;0,VLOOKUP($C587,CNIGP!$A:$AC,9,FALSE),"")</f>
        <v/>
      </c>
      <c r="H587" s="30" t="str">
        <f>IF($C587&gt;0,VLOOKUP($C587,CNIGP!$A:$AC,25,FALSE),"")</f>
        <v/>
      </c>
      <c r="I587" s="64"/>
      <c r="J587" s="25"/>
      <c r="K587" s="25"/>
      <c r="L587" s="25"/>
      <c r="M587" s="25"/>
      <c r="N587" s="42"/>
      <c r="O587" s="42"/>
      <c r="P587" s="42"/>
      <c r="Q587" s="42"/>
      <c r="R587" s="42"/>
      <c r="S587" s="42"/>
      <c r="T587" s="42"/>
      <c r="U587" s="25"/>
      <c r="V587" s="25"/>
      <c r="W587" s="30" t="str">
        <f t="shared" si="26"/>
        <v/>
      </c>
      <c r="X587" s="25"/>
      <c r="Y587" s="24"/>
      <c r="Z587" s="36" t="str">
        <f t="shared" si="27"/>
        <v/>
      </c>
      <c r="AA587" s="30" t="str">
        <f ca="1">IF(X587=Apoio!$F$2,Apoio!$F$2,IF(X587=Apoio!$F$3,Apoio!$F$3,IF(X587=Apoio!$F$4,Apoio!$F$4,IF(Z587="","",IF(X587="","",IF(Z587-TODAY()&gt;0,Z587-TODAY(),"Venceu"))))))</f>
        <v/>
      </c>
      <c r="AB587" s="59"/>
    </row>
    <row r="588" spans="1:28" ht="36" hidden="1" customHeight="1">
      <c r="A588" s="23">
        <v>589</v>
      </c>
      <c r="B588" s="24"/>
      <c r="C588" s="25"/>
      <c r="D588" s="40" t="str">
        <f>IF($C588&gt;0,VLOOKUP($C588,CNIGP!$A:$AC,2,FALSE),"")</f>
        <v/>
      </c>
      <c r="E588" s="30" t="str">
        <f>IF($C588&gt;0,VLOOKUP($C588,CNIGP!$A:$AC,3,FALSE),"")</f>
        <v/>
      </c>
      <c r="F588" s="30" t="str">
        <f t="shared" ref="F588:F651" si="28">IF(B588&gt;0,IF(C588&gt;0,"Sim","Não"),"")</f>
        <v/>
      </c>
      <c r="G588" s="30" t="str">
        <f>IF($C588&gt;0,VLOOKUP($C588,CNIGP!$A:$AC,9,FALSE),"")</f>
        <v/>
      </c>
      <c r="H588" s="30" t="str">
        <f>IF($C588&gt;0,VLOOKUP($C588,CNIGP!$A:$AC,25,FALSE),"")</f>
        <v/>
      </c>
      <c r="I588" s="64"/>
      <c r="J588" s="25"/>
      <c r="K588" s="25"/>
      <c r="L588" s="25"/>
      <c r="M588" s="25"/>
      <c r="N588" s="42"/>
      <c r="O588" s="42"/>
      <c r="P588" s="42"/>
      <c r="Q588" s="42"/>
      <c r="R588" s="42"/>
      <c r="S588" s="42"/>
      <c r="T588" s="42"/>
      <c r="U588" s="25"/>
      <c r="V588" s="25"/>
      <c r="W588" s="30" t="str">
        <f t="shared" si="26"/>
        <v/>
      </c>
      <c r="X588" s="25"/>
      <c r="Y588" s="24"/>
      <c r="Z588" s="36" t="str">
        <f t="shared" si="27"/>
        <v/>
      </c>
      <c r="AA588" s="30" t="str">
        <f ca="1">IF(X588=Apoio!$F$2,Apoio!$F$2,IF(X588=Apoio!$F$3,Apoio!$F$3,IF(X588=Apoio!$F$4,Apoio!$F$4,IF(Z588="","",IF(X588="","",IF(Z588-TODAY()&gt;0,Z588-TODAY(),"Venceu"))))))</f>
        <v/>
      </c>
      <c r="AB588" s="59"/>
    </row>
    <row r="589" spans="1:28" ht="36" hidden="1" customHeight="1">
      <c r="A589" s="23">
        <v>590</v>
      </c>
      <c r="B589" s="24"/>
      <c r="C589" s="25"/>
      <c r="D589" s="40" t="str">
        <f>IF($C589&gt;0,VLOOKUP($C589,CNIGP!$A:$AC,2,FALSE),"")</f>
        <v/>
      </c>
      <c r="E589" s="30" t="str">
        <f>IF($C589&gt;0,VLOOKUP($C589,CNIGP!$A:$AC,3,FALSE),"")</f>
        <v/>
      </c>
      <c r="F589" s="30" t="str">
        <f t="shared" si="28"/>
        <v/>
      </c>
      <c r="G589" s="30" t="str">
        <f>IF($C589&gt;0,VLOOKUP($C589,CNIGP!$A:$AC,9,FALSE),"")</f>
        <v/>
      </c>
      <c r="H589" s="30" t="str">
        <f>IF($C589&gt;0,VLOOKUP($C589,CNIGP!$A:$AC,25,FALSE),"")</f>
        <v/>
      </c>
      <c r="I589" s="64"/>
      <c r="J589" s="25"/>
      <c r="K589" s="25"/>
      <c r="L589" s="25"/>
      <c r="M589" s="25"/>
      <c r="N589" s="42"/>
      <c r="O589" s="42"/>
      <c r="P589" s="42"/>
      <c r="Q589" s="42"/>
      <c r="R589" s="42"/>
      <c r="S589" s="42"/>
      <c r="T589" s="42"/>
      <c r="U589" s="25"/>
      <c r="V589" s="25"/>
      <c r="W589" s="30" t="str">
        <f t="shared" si="26"/>
        <v/>
      </c>
      <c r="X589" s="25"/>
      <c r="Y589" s="24"/>
      <c r="Z589" s="36" t="str">
        <f t="shared" si="27"/>
        <v/>
      </c>
      <c r="AA589" s="30" t="str">
        <f ca="1">IF(X589=Apoio!$F$2,Apoio!$F$2,IF(X589=Apoio!$F$3,Apoio!$F$3,IF(X589=Apoio!$F$4,Apoio!$F$4,IF(Z589="","",IF(X589="","",IF(Z589-TODAY()&gt;0,Z589-TODAY(),"Venceu"))))))</f>
        <v/>
      </c>
      <c r="AB589" s="59"/>
    </row>
    <row r="590" spans="1:28" ht="36" hidden="1" customHeight="1">
      <c r="A590" s="23">
        <v>591</v>
      </c>
      <c r="B590" s="24"/>
      <c r="C590" s="25"/>
      <c r="D590" s="40" t="str">
        <f>IF($C590&gt;0,VLOOKUP($C590,CNIGP!$A:$AC,2,FALSE),"")</f>
        <v/>
      </c>
      <c r="E590" s="30" t="str">
        <f>IF($C590&gt;0,VLOOKUP($C590,CNIGP!$A:$AC,3,FALSE),"")</f>
        <v/>
      </c>
      <c r="F590" s="30" t="str">
        <f t="shared" si="28"/>
        <v/>
      </c>
      <c r="G590" s="30" t="str">
        <f>IF($C590&gt;0,VLOOKUP($C590,CNIGP!$A:$AC,9,FALSE),"")</f>
        <v/>
      </c>
      <c r="H590" s="30" t="str">
        <f>IF($C590&gt;0,VLOOKUP($C590,CNIGP!$A:$AC,25,FALSE),"")</f>
        <v/>
      </c>
      <c r="I590" s="64"/>
      <c r="J590" s="25"/>
      <c r="K590" s="25"/>
      <c r="L590" s="25"/>
      <c r="M590" s="25"/>
      <c r="N590" s="42"/>
      <c r="O590" s="42"/>
      <c r="P590" s="42"/>
      <c r="Q590" s="42"/>
      <c r="R590" s="42"/>
      <c r="S590" s="42"/>
      <c r="T590" s="42"/>
      <c r="U590" s="25"/>
      <c r="V590" s="25"/>
      <c r="W590" s="30" t="str">
        <f t="shared" si="26"/>
        <v/>
      </c>
      <c r="X590" s="25"/>
      <c r="Y590" s="24"/>
      <c r="Z590" s="36" t="str">
        <f t="shared" si="27"/>
        <v/>
      </c>
      <c r="AA590" s="30" t="str">
        <f ca="1">IF(X590=Apoio!$F$2,Apoio!$F$2,IF(X590=Apoio!$F$3,Apoio!$F$3,IF(X590=Apoio!$F$4,Apoio!$F$4,IF(Z590="","",IF(X590="","",IF(Z590-TODAY()&gt;0,Z590-TODAY(),"Venceu"))))))</f>
        <v/>
      </c>
      <c r="AB590" s="59"/>
    </row>
    <row r="591" spans="1:28" ht="36" hidden="1" customHeight="1">
      <c r="A591" s="23">
        <v>592</v>
      </c>
      <c r="B591" s="24"/>
      <c r="C591" s="25"/>
      <c r="D591" s="40" t="str">
        <f>IF($C591&gt;0,VLOOKUP($C591,CNIGP!$A:$AC,2,FALSE),"")</f>
        <v/>
      </c>
      <c r="E591" s="30" t="str">
        <f>IF($C591&gt;0,VLOOKUP($C591,CNIGP!$A:$AC,3,FALSE),"")</f>
        <v/>
      </c>
      <c r="F591" s="30" t="str">
        <f t="shared" si="28"/>
        <v/>
      </c>
      <c r="G591" s="30" t="str">
        <f>IF($C591&gt;0,VLOOKUP($C591,CNIGP!$A:$AC,9,FALSE),"")</f>
        <v/>
      </c>
      <c r="H591" s="30" t="str">
        <f>IF($C591&gt;0,VLOOKUP($C591,CNIGP!$A:$AC,25,FALSE),"")</f>
        <v/>
      </c>
      <c r="I591" s="64"/>
      <c r="J591" s="25"/>
      <c r="K591" s="25"/>
      <c r="L591" s="25"/>
      <c r="M591" s="25"/>
      <c r="N591" s="42"/>
      <c r="O591" s="42"/>
      <c r="P591" s="42"/>
      <c r="Q591" s="42"/>
      <c r="R591" s="42"/>
      <c r="S591" s="42"/>
      <c r="T591" s="42"/>
      <c r="U591" s="25"/>
      <c r="V591" s="25"/>
      <c r="W591" s="30" t="str">
        <f t="shared" ref="W591:W654" si="29">IF(B591&gt;0,IF(T591&gt;0,$T$1,IF(S591&gt;0,$S$1,IF(R591&gt;0,$R$1,IF(Q591&gt;0,$Q$1,IF(P591&gt;0,$P$1,IF(O591&gt;0,$O$1,IF(N591&gt;0,$N$1,"Registrar demanda"))))))),"")</f>
        <v/>
      </c>
      <c r="X591" s="25"/>
      <c r="Y591" s="24"/>
      <c r="Z591" s="36" t="str">
        <f t="shared" si="27"/>
        <v/>
      </c>
      <c r="AA591" s="30" t="str">
        <f ca="1">IF(X591=Apoio!$F$2,Apoio!$F$2,IF(X591=Apoio!$F$3,Apoio!$F$3,IF(X591=Apoio!$F$4,Apoio!$F$4,IF(Z591="","",IF(X591="","",IF(Z591-TODAY()&gt;0,Z591-TODAY(),"Venceu"))))))</f>
        <v/>
      </c>
      <c r="AB591" s="59"/>
    </row>
    <row r="592" spans="1:28" ht="36" hidden="1" customHeight="1">
      <c r="A592" s="23">
        <v>593</v>
      </c>
      <c r="B592" s="24"/>
      <c r="C592" s="25"/>
      <c r="D592" s="40" t="str">
        <f>IF($C592&gt;0,VLOOKUP($C592,CNIGP!$A:$AC,2,FALSE),"")</f>
        <v/>
      </c>
      <c r="E592" s="30" t="str">
        <f>IF($C592&gt;0,VLOOKUP($C592,CNIGP!$A:$AC,3,FALSE),"")</f>
        <v/>
      </c>
      <c r="F592" s="30" t="str">
        <f t="shared" si="28"/>
        <v/>
      </c>
      <c r="G592" s="30" t="str">
        <f>IF($C592&gt;0,VLOOKUP($C592,CNIGP!$A:$AC,9,FALSE),"")</f>
        <v/>
      </c>
      <c r="H592" s="30" t="str">
        <f>IF($C592&gt;0,VLOOKUP($C592,CNIGP!$A:$AC,25,FALSE),"")</f>
        <v/>
      </c>
      <c r="I592" s="64"/>
      <c r="J592" s="25"/>
      <c r="K592" s="25"/>
      <c r="L592" s="25"/>
      <c r="M592" s="25"/>
      <c r="N592" s="42"/>
      <c r="O592" s="42"/>
      <c r="P592" s="42"/>
      <c r="Q592" s="42"/>
      <c r="R592" s="42"/>
      <c r="S592" s="42"/>
      <c r="T592" s="42"/>
      <c r="U592" s="25"/>
      <c r="V592" s="25"/>
      <c r="W592" s="30" t="str">
        <f t="shared" si="29"/>
        <v/>
      </c>
      <c r="X592" s="25"/>
      <c r="Y592" s="24"/>
      <c r="Z592" s="36" t="str">
        <f t="shared" si="27"/>
        <v/>
      </c>
      <c r="AA592" s="30" t="str">
        <f ca="1">IF(X592=Apoio!$F$2,Apoio!$F$2,IF(X592=Apoio!$F$3,Apoio!$F$3,IF(X592=Apoio!$F$4,Apoio!$F$4,IF(Z592="","",IF(X592="","",IF(Z592-TODAY()&gt;0,Z592-TODAY(),"Venceu"))))))</f>
        <v/>
      </c>
      <c r="AB592" s="59"/>
    </row>
    <row r="593" spans="1:28" ht="36" hidden="1" customHeight="1">
      <c r="A593" s="23">
        <v>594</v>
      </c>
      <c r="B593" s="24"/>
      <c r="C593" s="25"/>
      <c r="D593" s="40" t="str">
        <f>IF($C593&gt;0,VLOOKUP($C593,CNIGP!$A:$AC,2,FALSE),"")</f>
        <v/>
      </c>
      <c r="E593" s="30" t="str">
        <f>IF($C593&gt;0,VLOOKUP($C593,CNIGP!$A:$AC,3,FALSE),"")</f>
        <v/>
      </c>
      <c r="F593" s="30" t="str">
        <f t="shared" si="28"/>
        <v/>
      </c>
      <c r="G593" s="30" t="str">
        <f>IF($C593&gt;0,VLOOKUP($C593,CNIGP!$A:$AC,9,FALSE),"")</f>
        <v/>
      </c>
      <c r="H593" s="30" t="str">
        <f>IF($C593&gt;0,VLOOKUP($C593,CNIGP!$A:$AC,25,FALSE),"")</f>
        <v/>
      </c>
      <c r="I593" s="64"/>
      <c r="J593" s="25"/>
      <c r="K593" s="25"/>
      <c r="L593" s="25"/>
      <c r="M593" s="25"/>
      <c r="N593" s="42"/>
      <c r="O593" s="42"/>
      <c r="P593" s="42"/>
      <c r="Q593" s="42"/>
      <c r="R593" s="42"/>
      <c r="S593" s="42"/>
      <c r="T593" s="42"/>
      <c r="U593" s="25"/>
      <c r="V593" s="25"/>
      <c r="W593" s="30" t="str">
        <f t="shared" si="29"/>
        <v/>
      </c>
      <c r="X593" s="25"/>
      <c r="Y593" s="24"/>
      <c r="Z593" s="36" t="str">
        <f t="shared" si="27"/>
        <v/>
      </c>
      <c r="AA593" s="30" t="str">
        <f ca="1">IF(X593=Apoio!$F$2,Apoio!$F$2,IF(X593=Apoio!$F$3,Apoio!$F$3,IF(X593=Apoio!$F$4,Apoio!$F$4,IF(Z593="","",IF(X593="","",IF(Z593-TODAY()&gt;0,Z593-TODAY(),"Venceu"))))))</f>
        <v/>
      </c>
      <c r="AB593" s="59"/>
    </row>
    <row r="594" spans="1:28" ht="36" hidden="1" customHeight="1">
      <c r="A594" s="23">
        <v>595</v>
      </c>
      <c r="B594" s="24"/>
      <c r="C594" s="25"/>
      <c r="D594" s="40" t="str">
        <f>IF($C594&gt;0,VLOOKUP($C594,CNIGP!$A:$AC,2,FALSE),"")</f>
        <v/>
      </c>
      <c r="E594" s="30" t="str">
        <f>IF($C594&gt;0,VLOOKUP($C594,CNIGP!$A:$AC,3,FALSE),"")</f>
        <v/>
      </c>
      <c r="F594" s="30" t="str">
        <f t="shared" si="28"/>
        <v/>
      </c>
      <c r="G594" s="30" t="str">
        <f>IF($C594&gt;0,VLOOKUP($C594,CNIGP!$A:$AC,9,FALSE),"")</f>
        <v/>
      </c>
      <c r="H594" s="30" t="str">
        <f>IF($C594&gt;0,VLOOKUP($C594,CNIGP!$A:$AC,25,FALSE),"")</f>
        <v/>
      </c>
      <c r="I594" s="64"/>
      <c r="J594" s="25"/>
      <c r="K594" s="25"/>
      <c r="L594" s="25"/>
      <c r="M594" s="25"/>
      <c r="N594" s="42"/>
      <c r="O594" s="42"/>
      <c r="P594" s="42"/>
      <c r="Q594" s="42"/>
      <c r="R594" s="42"/>
      <c r="S594" s="42"/>
      <c r="T594" s="42"/>
      <c r="U594" s="25"/>
      <c r="V594" s="25"/>
      <c r="W594" s="30" t="str">
        <f t="shared" si="29"/>
        <v/>
      </c>
      <c r="X594" s="25"/>
      <c r="Y594" s="24"/>
      <c r="Z594" s="36" t="str">
        <f t="shared" si="27"/>
        <v/>
      </c>
      <c r="AA594" s="30" t="str">
        <f ca="1">IF(X594=Apoio!$F$2,Apoio!$F$2,IF(X594=Apoio!$F$3,Apoio!$F$3,IF(X594=Apoio!$F$4,Apoio!$F$4,IF(Z594="","",IF(X594="","",IF(Z594-TODAY()&gt;0,Z594-TODAY(),"Venceu"))))))</f>
        <v/>
      </c>
      <c r="AB594" s="59"/>
    </row>
    <row r="595" spans="1:28" ht="36" hidden="1" customHeight="1">
      <c r="A595" s="23">
        <v>596</v>
      </c>
      <c r="B595" s="24"/>
      <c r="C595" s="25"/>
      <c r="D595" s="40" t="str">
        <f>IF($C595&gt;0,VLOOKUP($C595,CNIGP!$A:$AC,2,FALSE),"")</f>
        <v/>
      </c>
      <c r="E595" s="30" t="str">
        <f>IF($C595&gt;0,VLOOKUP($C595,CNIGP!$A:$AC,3,FALSE),"")</f>
        <v/>
      </c>
      <c r="F595" s="30" t="str">
        <f t="shared" si="28"/>
        <v/>
      </c>
      <c r="G595" s="30" t="str">
        <f>IF($C595&gt;0,VLOOKUP($C595,CNIGP!$A:$AC,9,FALSE),"")</f>
        <v/>
      </c>
      <c r="H595" s="30" t="str">
        <f>IF($C595&gt;0,VLOOKUP($C595,CNIGP!$A:$AC,25,FALSE),"")</f>
        <v/>
      </c>
      <c r="I595" s="64"/>
      <c r="J595" s="25"/>
      <c r="K595" s="25"/>
      <c r="L595" s="25"/>
      <c r="M595" s="25"/>
      <c r="N595" s="42"/>
      <c r="O595" s="42"/>
      <c r="P595" s="42"/>
      <c r="Q595" s="42"/>
      <c r="R595" s="42"/>
      <c r="S595" s="42"/>
      <c r="T595" s="42"/>
      <c r="U595" s="25"/>
      <c r="V595" s="25"/>
      <c r="W595" s="30" t="str">
        <f t="shared" si="29"/>
        <v/>
      </c>
      <c r="X595" s="25"/>
      <c r="Y595" s="24"/>
      <c r="Z595" s="36" t="str">
        <f t="shared" si="27"/>
        <v/>
      </c>
      <c r="AA595" s="30" t="str">
        <f ca="1">IF(X595=Apoio!$F$2,Apoio!$F$2,IF(X595=Apoio!$F$3,Apoio!$F$3,IF(X595=Apoio!$F$4,Apoio!$F$4,IF(Z595="","",IF(X595="","",IF(Z595-TODAY()&gt;0,Z595-TODAY(),"Venceu"))))))</f>
        <v/>
      </c>
      <c r="AB595" s="59"/>
    </row>
    <row r="596" spans="1:28" ht="36" hidden="1" customHeight="1">
      <c r="A596" s="23">
        <v>597</v>
      </c>
      <c r="B596" s="24"/>
      <c r="C596" s="25"/>
      <c r="D596" s="40" t="str">
        <f>IF($C596&gt;0,VLOOKUP($C596,CNIGP!$A:$AC,2,FALSE),"")</f>
        <v/>
      </c>
      <c r="E596" s="30" t="str">
        <f>IF($C596&gt;0,VLOOKUP($C596,CNIGP!$A:$AC,3,FALSE),"")</f>
        <v/>
      </c>
      <c r="F596" s="30" t="str">
        <f t="shared" si="28"/>
        <v/>
      </c>
      <c r="G596" s="30" t="str">
        <f>IF($C596&gt;0,VLOOKUP($C596,CNIGP!$A:$AC,9,FALSE),"")</f>
        <v/>
      </c>
      <c r="H596" s="30" t="str">
        <f>IF($C596&gt;0,VLOOKUP($C596,CNIGP!$A:$AC,25,FALSE),"")</f>
        <v/>
      </c>
      <c r="I596" s="64"/>
      <c r="J596" s="25"/>
      <c r="K596" s="25"/>
      <c r="L596" s="25"/>
      <c r="M596" s="25"/>
      <c r="N596" s="42"/>
      <c r="O596" s="42"/>
      <c r="P596" s="42"/>
      <c r="Q596" s="42"/>
      <c r="R596" s="42"/>
      <c r="S596" s="42"/>
      <c r="T596" s="42"/>
      <c r="U596" s="25"/>
      <c r="V596" s="25"/>
      <c r="W596" s="30" t="str">
        <f t="shared" si="29"/>
        <v/>
      </c>
      <c r="X596" s="25"/>
      <c r="Y596" s="24"/>
      <c r="Z596" s="36" t="str">
        <f t="shared" si="27"/>
        <v/>
      </c>
      <c r="AA596" s="30" t="str">
        <f ca="1">IF(X596=Apoio!$F$2,Apoio!$F$2,IF(X596=Apoio!$F$3,Apoio!$F$3,IF(X596=Apoio!$F$4,Apoio!$F$4,IF(Z596="","",IF(X596="","",IF(Z596-TODAY()&gt;0,Z596-TODAY(),"Venceu"))))))</f>
        <v/>
      </c>
      <c r="AB596" s="59"/>
    </row>
    <row r="597" spans="1:28" ht="36" hidden="1" customHeight="1">
      <c r="A597" s="23">
        <v>598</v>
      </c>
      <c r="B597" s="24"/>
      <c r="C597" s="25"/>
      <c r="D597" s="40" t="str">
        <f>IF($C597&gt;0,VLOOKUP($C597,CNIGP!$A:$AC,2,FALSE),"")</f>
        <v/>
      </c>
      <c r="E597" s="30" t="str">
        <f>IF($C597&gt;0,VLOOKUP($C597,CNIGP!$A:$AC,3,FALSE),"")</f>
        <v/>
      </c>
      <c r="F597" s="30" t="str">
        <f t="shared" si="28"/>
        <v/>
      </c>
      <c r="G597" s="30" t="str">
        <f>IF($C597&gt;0,VLOOKUP($C597,CNIGP!$A:$AC,9,FALSE),"")</f>
        <v/>
      </c>
      <c r="H597" s="30" t="str">
        <f>IF($C597&gt;0,VLOOKUP($C597,CNIGP!$A:$AC,25,FALSE),"")</f>
        <v/>
      </c>
      <c r="I597" s="64"/>
      <c r="J597" s="25"/>
      <c r="K597" s="25"/>
      <c r="L597" s="25"/>
      <c r="M597" s="25"/>
      <c r="N597" s="42"/>
      <c r="O597" s="42"/>
      <c r="P597" s="42"/>
      <c r="Q597" s="42"/>
      <c r="R597" s="42"/>
      <c r="S597" s="42"/>
      <c r="T597" s="42"/>
      <c r="U597" s="25"/>
      <c r="V597" s="25"/>
      <c r="W597" s="30" t="str">
        <f t="shared" si="29"/>
        <v/>
      </c>
      <c r="X597" s="25"/>
      <c r="Y597" s="24"/>
      <c r="Z597" s="36" t="str">
        <f t="shared" ref="Z597:Z660" si="30">IF(Y597&gt;0,T597+Y597,"")</f>
        <v/>
      </c>
      <c r="AA597" s="30" t="str">
        <f ca="1">IF(X597=Apoio!$F$2,Apoio!$F$2,IF(X597=Apoio!$F$3,Apoio!$F$3,IF(X597=Apoio!$F$4,Apoio!$F$4,IF(Z597="","",IF(X597="","",IF(Z597-TODAY()&gt;0,Z597-TODAY(),"Venceu"))))))</f>
        <v/>
      </c>
      <c r="AB597" s="59"/>
    </row>
    <row r="598" spans="1:28" ht="36" hidden="1" customHeight="1">
      <c r="A598" s="23">
        <v>599</v>
      </c>
      <c r="B598" s="24"/>
      <c r="C598" s="25"/>
      <c r="D598" s="40" t="str">
        <f>IF($C598&gt;0,VLOOKUP($C598,CNIGP!$A:$AC,2,FALSE),"")</f>
        <v/>
      </c>
      <c r="E598" s="30" t="str">
        <f>IF($C598&gt;0,VLOOKUP($C598,CNIGP!$A:$AC,3,FALSE),"")</f>
        <v/>
      </c>
      <c r="F598" s="30" t="str">
        <f t="shared" si="28"/>
        <v/>
      </c>
      <c r="G598" s="30" t="str">
        <f>IF($C598&gt;0,VLOOKUP($C598,CNIGP!$A:$AC,9,FALSE),"")</f>
        <v/>
      </c>
      <c r="H598" s="30" t="str">
        <f>IF($C598&gt;0,VLOOKUP($C598,CNIGP!$A:$AC,25,FALSE),"")</f>
        <v/>
      </c>
      <c r="I598" s="64"/>
      <c r="J598" s="25"/>
      <c r="K598" s="25"/>
      <c r="L598" s="25"/>
      <c r="M598" s="25"/>
      <c r="N598" s="42"/>
      <c r="O598" s="42"/>
      <c r="P598" s="42"/>
      <c r="Q598" s="42"/>
      <c r="R598" s="42"/>
      <c r="S598" s="42"/>
      <c r="T598" s="42"/>
      <c r="U598" s="25"/>
      <c r="V598" s="25"/>
      <c r="W598" s="30" t="str">
        <f t="shared" si="29"/>
        <v/>
      </c>
      <c r="X598" s="25"/>
      <c r="Y598" s="24"/>
      <c r="Z598" s="36" t="str">
        <f t="shared" si="30"/>
        <v/>
      </c>
      <c r="AA598" s="30" t="str">
        <f ca="1">IF(X598=Apoio!$F$2,Apoio!$F$2,IF(X598=Apoio!$F$3,Apoio!$F$3,IF(X598=Apoio!$F$4,Apoio!$F$4,IF(Z598="","",IF(X598="","",IF(Z598-TODAY()&gt;0,Z598-TODAY(),"Venceu"))))))</f>
        <v/>
      </c>
      <c r="AB598" s="59"/>
    </row>
    <row r="599" spans="1:28" ht="36" hidden="1" customHeight="1">
      <c r="A599" s="23">
        <v>600</v>
      </c>
      <c r="B599" s="24"/>
      <c r="C599" s="25"/>
      <c r="D599" s="40" t="str">
        <f>IF($C599&gt;0,VLOOKUP($C599,CNIGP!$A:$AC,2,FALSE),"")</f>
        <v/>
      </c>
      <c r="E599" s="30" t="str">
        <f>IF($C599&gt;0,VLOOKUP($C599,CNIGP!$A:$AC,3,FALSE),"")</f>
        <v/>
      </c>
      <c r="F599" s="30" t="str">
        <f t="shared" si="28"/>
        <v/>
      </c>
      <c r="G599" s="30" t="str">
        <f>IF($C599&gt;0,VLOOKUP($C599,CNIGP!$A:$AC,9,FALSE),"")</f>
        <v/>
      </c>
      <c r="H599" s="30" t="str">
        <f>IF($C599&gt;0,VLOOKUP($C599,CNIGP!$A:$AC,25,FALSE),"")</f>
        <v/>
      </c>
      <c r="I599" s="64"/>
      <c r="J599" s="25"/>
      <c r="K599" s="25"/>
      <c r="L599" s="25"/>
      <c r="M599" s="25"/>
      <c r="N599" s="42"/>
      <c r="O599" s="42"/>
      <c r="P599" s="42"/>
      <c r="Q599" s="42"/>
      <c r="R599" s="42"/>
      <c r="S599" s="42"/>
      <c r="T599" s="42"/>
      <c r="U599" s="25"/>
      <c r="V599" s="25"/>
      <c r="W599" s="30" t="str">
        <f t="shared" si="29"/>
        <v/>
      </c>
      <c r="X599" s="25"/>
      <c r="Y599" s="24"/>
      <c r="Z599" s="36" t="str">
        <f t="shared" si="30"/>
        <v/>
      </c>
      <c r="AA599" s="30" t="str">
        <f ca="1">IF(X599=Apoio!$F$2,Apoio!$F$2,IF(X599=Apoio!$F$3,Apoio!$F$3,IF(X599=Apoio!$F$4,Apoio!$F$4,IF(Z599="","",IF(X599="","",IF(Z599-TODAY()&gt;0,Z599-TODAY(),"Venceu"))))))</f>
        <v/>
      </c>
      <c r="AB599" s="59"/>
    </row>
    <row r="600" spans="1:28" ht="36" hidden="1" customHeight="1">
      <c r="A600" s="23">
        <v>601</v>
      </c>
      <c r="B600" s="24"/>
      <c r="C600" s="25"/>
      <c r="D600" s="40" t="str">
        <f>IF($C600&gt;0,VLOOKUP($C600,CNIGP!$A:$AC,2,FALSE),"")</f>
        <v/>
      </c>
      <c r="E600" s="30" t="str">
        <f>IF($C600&gt;0,VLOOKUP($C600,CNIGP!$A:$AC,3,FALSE),"")</f>
        <v/>
      </c>
      <c r="F600" s="30" t="str">
        <f t="shared" si="28"/>
        <v/>
      </c>
      <c r="G600" s="30" t="str">
        <f>IF($C600&gt;0,VLOOKUP($C600,CNIGP!$A:$AC,9,FALSE),"")</f>
        <v/>
      </c>
      <c r="H600" s="30" t="str">
        <f>IF($C600&gt;0,VLOOKUP($C600,CNIGP!$A:$AC,25,FALSE),"")</f>
        <v/>
      </c>
      <c r="I600" s="64"/>
      <c r="J600" s="25"/>
      <c r="K600" s="25"/>
      <c r="L600" s="25"/>
      <c r="M600" s="25"/>
      <c r="N600" s="42"/>
      <c r="O600" s="42"/>
      <c r="P600" s="42"/>
      <c r="Q600" s="42"/>
      <c r="R600" s="42"/>
      <c r="S600" s="42"/>
      <c r="T600" s="42"/>
      <c r="U600" s="25"/>
      <c r="V600" s="25"/>
      <c r="W600" s="30" t="str">
        <f t="shared" si="29"/>
        <v/>
      </c>
      <c r="X600" s="25"/>
      <c r="Y600" s="24"/>
      <c r="Z600" s="36" t="str">
        <f t="shared" si="30"/>
        <v/>
      </c>
      <c r="AA600" s="30" t="str">
        <f ca="1">IF(X600=Apoio!$F$2,Apoio!$F$2,IF(X600=Apoio!$F$3,Apoio!$F$3,IF(X600=Apoio!$F$4,Apoio!$F$4,IF(Z600="","",IF(X600="","",IF(Z600-TODAY()&gt;0,Z600-TODAY(),"Venceu"))))))</f>
        <v/>
      </c>
      <c r="AB600" s="59"/>
    </row>
    <row r="601" spans="1:28" ht="36" hidden="1" customHeight="1">
      <c r="A601" s="23">
        <v>602</v>
      </c>
      <c r="B601" s="24"/>
      <c r="C601" s="25"/>
      <c r="D601" s="40" t="str">
        <f>IF($C601&gt;0,VLOOKUP($C601,CNIGP!$A:$AC,2,FALSE),"")</f>
        <v/>
      </c>
      <c r="E601" s="30" t="str">
        <f>IF($C601&gt;0,VLOOKUP($C601,CNIGP!$A:$AC,3,FALSE),"")</f>
        <v/>
      </c>
      <c r="F601" s="30" t="str">
        <f t="shared" si="28"/>
        <v/>
      </c>
      <c r="G601" s="30" t="str">
        <f>IF($C601&gt;0,VLOOKUP($C601,CNIGP!$A:$AC,9,FALSE),"")</f>
        <v/>
      </c>
      <c r="H601" s="30" t="str">
        <f>IF($C601&gt;0,VLOOKUP($C601,CNIGP!$A:$AC,25,FALSE),"")</f>
        <v/>
      </c>
      <c r="I601" s="64"/>
      <c r="J601" s="25"/>
      <c r="K601" s="25"/>
      <c r="L601" s="25"/>
      <c r="M601" s="25"/>
      <c r="N601" s="42"/>
      <c r="O601" s="42"/>
      <c r="P601" s="42"/>
      <c r="Q601" s="42"/>
      <c r="R601" s="42"/>
      <c r="S601" s="42"/>
      <c r="T601" s="42"/>
      <c r="U601" s="25"/>
      <c r="V601" s="25"/>
      <c r="W601" s="30" t="str">
        <f t="shared" si="29"/>
        <v/>
      </c>
      <c r="X601" s="25"/>
      <c r="Y601" s="24"/>
      <c r="Z601" s="36" t="str">
        <f t="shared" si="30"/>
        <v/>
      </c>
      <c r="AA601" s="30" t="str">
        <f ca="1">IF(X601=Apoio!$F$2,Apoio!$F$2,IF(X601=Apoio!$F$3,Apoio!$F$3,IF(X601=Apoio!$F$4,Apoio!$F$4,IF(Z601="","",IF(X601="","",IF(Z601-TODAY()&gt;0,Z601-TODAY(),"Venceu"))))))</f>
        <v/>
      </c>
      <c r="AB601" s="59"/>
    </row>
    <row r="602" spans="1:28" ht="36" hidden="1" customHeight="1">
      <c r="A602" s="23">
        <v>603</v>
      </c>
      <c r="B602" s="24"/>
      <c r="C602" s="25"/>
      <c r="D602" s="40" t="str">
        <f>IF($C602&gt;0,VLOOKUP($C602,CNIGP!$A:$AC,2,FALSE),"")</f>
        <v/>
      </c>
      <c r="E602" s="30" t="str">
        <f>IF($C602&gt;0,VLOOKUP($C602,CNIGP!$A:$AC,3,FALSE),"")</f>
        <v/>
      </c>
      <c r="F602" s="30" t="str">
        <f t="shared" si="28"/>
        <v/>
      </c>
      <c r="G602" s="30" t="str">
        <f>IF($C602&gt;0,VLOOKUP($C602,CNIGP!$A:$AC,9,FALSE),"")</f>
        <v/>
      </c>
      <c r="H602" s="30" t="str">
        <f>IF($C602&gt;0,VLOOKUP($C602,CNIGP!$A:$AC,25,FALSE),"")</f>
        <v/>
      </c>
      <c r="I602" s="64"/>
      <c r="J602" s="25"/>
      <c r="K602" s="25"/>
      <c r="L602" s="25"/>
      <c r="M602" s="25"/>
      <c r="N602" s="42"/>
      <c r="O602" s="42"/>
      <c r="P602" s="42"/>
      <c r="Q602" s="42"/>
      <c r="R602" s="42"/>
      <c r="S602" s="42"/>
      <c r="T602" s="42"/>
      <c r="U602" s="25"/>
      <c r="V602" s="25"/>
      <c r="W602" s="30" t="str">
        <f t="shared" si="29"/>
        <v/>
      </c>
      <c r="X602" s="25"/>
      <c r="Y602" s="24"/>
      <c r="Z602" s="36" t="str">
        <f t="shared" si="30"/>
        <v/>
      </c>
      <c r="AA602" s="30" t="str">
        <f ca="1">IF(X602=Apoio!$F$2,Apoio!$F$2,IF(X602=Apoio!$F$3,Apoio!$F$3,IF(X602=Apoio!$F$4,Apoio!$F$4,IF(Z602="","",IF(X602="","",IF(Z602-TODAY()&gt;0,Z602-TODAY(),"Venceu"))))))</f>
        <v/>
      </c>
      <c r="AB602" s="59"/>
    </row>
    <row r="603" spans="1:28" ht="36" hidden="1" customHeight="1">
      <c r="A603" s="23">
        <v>604</v>
      </c>
      <c r="B603" s="24"/>
      <c r="C603" s="25"/>
      <c r="D603" s="40" t="str">
        <f>IF($C603&gt;0,VLOOKUP($C603,CNIGP!$A:$AC,2,FALSE),"")</f>
        <v/>
      </c>
      <c r="E603" s="30" t="str">
        <f>IF($C603&gt;0,VLOOKUP($C603,CNIGP!$A:$AC,3,FALSE),"")</f>
        <v/>
      </c>
      <c r="F603" s="30" t="str">
        <f t="shared" si="28"/>
        <v/>
      </c>
      <c r="G603" s="30" t="str">
        <f>IF($C603&gt;0,VLOOKUP($C603,CNIGP!$A:$AC,9,FALSE),"")</f>
        <v/>
      </c>
      <c r="H603" s="30" t="str">
        <f>IF($C603&gt;0,VLOOKUP($C603,CNIGP!$A:$AC,25,FALSE),"")</f>
        <v/>
      </c>
      <c r="I603" s="64"/>
      <c r="J603" s="25"/>
      <c r="K603" s="25"/>
      <c r="L603" s="25"/>
      <c r="M603" s="25"/>
      <c r="N603" s="42"/>
      <c r="O603" s="42"/>
      <c r="P603" s="42"/>
      <c r="Q603" s="42"/>
      <c r="R603" s="42"/>
      <c r="S603" s="42"/>
      <c r="T603" s="42"/>
      <c r="U603" s="25"/>
      <c r="V603" s="25"/>
      <c r="W603" s="30" t="str">
        <f t="shared" si="29"/>
        <v/>
      </c>
      <c r="X603" s="25"/>
      <c r="Y603" s="24"/>
      <c r="Z603" s="36" t="str">
        <f t="shared" si="30"/>
        <v/>
      </c>
      <c r="AA603" s="30" t="str">
        <f ca="1">IF(X603=Apoio!$F$2,Apoio!$F$2,IF(X603=Apoio!$F$3,Apoio!$F$3,IF(X603=Apoio!$F$4,Apoio!$F$4,IF(Z603="","",IF(X603="","",IF(Z603-TODAY()&gt;0,Z603-TODAY(),"Venceu"))))))</f>
        <v/>
      </c>
      <c r="AB603" s="59"/>
    </row>
    <row r="604" spans="1:28" ht="36" hidden="1" customHeight="1">
      <c r="A604" s="23">
        <v>605</v>
      </c>
      <c r="B604" s="24"/>
      <c r="C604" s="25"/>
      <c r="D604" s="40" t="str">
        <f>IF($C604&gt;0,VLOOKUP($C604,CNIGP!$A:$AC,2,FALSE),"")</f>
        <v/>
      </c>
      <c r="E604" s="30" t="str">
        <f>IF($C604&gt;0,VLOOKUP($C604,CNIGP!$A:$AC,3,FALSE),"")</f>
        <v/>
      </c>
      <c r="F604" s="30" t="str">
        <f t="shared" si="28"/>
        <v/>
      </c>
      <c r="G604" s="30" t="str">
        <f>IF($C604&gt;0,VLOOKUP($C604,CNIGP!$A:$AC,9,FALSE),"")</f>
        <v/>
      </c>
      <c r="H604" s="30" t="str">
        <f>IF($C604&gt;0,VLOOKUP($C604,CNIGP!$A:$AC,25,FALSE),"")</f>
        <v/>
      </c>
      <c r="I604" s="64"/>
      <c r="J604" s="25"/>
      <c r="K604" s="25"/>
      <c r="L604" s="25"/>
      <c r="M604" s="25"/>
      <c r="N604" s="42"/>
      <c r="O604" s="42"/>
      <c r="P604" s="42"/>
      <c r="Q604" s="42"/>
      <c r="R604" s="42"/>
      <c r="S604" s="42"/>
      <c r="T604" s="42"/>
      <c r="U604" s="25"/>
      <c r="V604" s="25"/>
      <c r="W604" s="30" t="str">
        <f t="shared" si="29"/>
        <v/>
      </c>
      <c r="X604" s="25"/>
      <c r="Y604" s="24"/>
      <c r="Z604" s="36" t="str">
        <f t="shared" si="30"/>
        <v/>
      </c>
      <c r="AA604" s="30" t="str">
        <f ca="1">IF(X604=Apoio!$F$2,Apoio!$F$2,IF(X604=Apoio!$F$3,Apoio!$F$3,IF(X604=Apoio!$F$4,Apoio!$F$4,IF(Z604="","",IF(X604="","",IF(Z604-TODAY()&gt;0,Z604-TODAY(),"Venceu"))))))</f>
        <v/>
      </c>
      <c r="AB604" s="59"/>
    </row>
    <row r="605" spans="1:28" ht="36" hidden="1" customHeight="1">
      <c r="A605" s="23">
        <v>606</v>
      </c>
      <c r="B605" s="24"/>
      <c r="C605" s="25"/>
      <c r="D605" s="40" t="str">
        <f>IF($C605&gt;0,VLOOKUP($C605,CNIGP!$A:$AC,2,FALSE),"")</f>
        <v/>
      </c>
      <c r="E605" s="30" t="str">
        <f>IF($C605&gt;0,VLOOKUP($C605,CNIGP!$A:$AC,3,FALSE),"")</f>
        <v/>
      </c>
      <c r="F605" s="30" t="str">
        <f t="shared" si="28"/>
        <v/>
      </c>
      <c r="G605" s="30" t="str">
        <f>IF($C605&gt;0,VLOOKUP($C605,CNIGP!$A:$AC,9,FALSE),"")</f>
        <v/>
      </c>
      <c r="H605" s="30" t="str">
        <f>IF($C605&gt;0,VLOOKUP($C605,CNIGP!$A:$AC,25,FALSE),"")</f>
        <v/>
      </c>
      <c r="I605" s="64"/>
      <c r="J605" s="25"/>
      <c r="K605" s="25"/>
      <c r="L605" s="25"/>
      <c r="M605" s="25"/>
      <c r="N605" s="42"/>
      <c r="O605" s="42"/>
      <c r="P605" s="42"/>
      <c r="Q605" s="42"/>
      <c r="R605" s="42"/>
      <c r="S605" s="42"/>
      <c r="T605" s="42"/>
      <c r="U605" s="25"/>
      <c r="V605" s="25"/>
      <c r="W605" s="30" t="str">
        <f t="shared" si="29"/>
        <v/>
      </c>
      <c r="X605" s="25"/>
      <c r="Y605" s="24"/>
      <c r="Z605" s="36" t="str">
        <f t="shared" si="30"/>
        <v/>
      </c>
      <c r="AA605" s="30" t="str">
        <f ca="1">IF(X605=Apoio!$F$2,Apoio!$F$2,IF(X605=Apoio!$F$3,Apoio!$F$3,IF(X605=Apoio!$F$4,Apoio!$F$4,IF(Z605="","",IF(X605="","",IF(Z605-TODAY()&gt;0,Z605-TODAY(),"Venceu"))))))</f>
        <v/>
      </c>
      <c r="AB605" s="59"/>
    </row>
    <row r="606" spans="1:28" ht="36" hidden="1" customHeight="1">
      <c r="A606" s="23">
        <v>607</v>
      </c>
      <c r="B606" s="24"/>
      <c r="C606" s="25"/>
      <c r="D606" s="40" t="str">
        <f>IF($C606&gt;0,VLOOKUP($C606,CNIGP!$A:$AC,2,FALSE),"")</f>
        <v/>
      </c>
      <c r="E606" s="30" t="str">
        <f>IF($C606&gt;0,VLOOKUP($C606,CNIGP!$A:$AC,3,FALSE),"")</f>
        <v/>
      </c>
      <c r="F606" s="30" t="str">
        <f t="shared" si="28"/>
        <v/>
      </c>
      <c r="G606" s="30" t="str">
        <f>IF($C606&gt;0,VLOOKUP($C606,CNIGP!$A:$AC,9,FALSE),"")</f>
        <v/>
      </c>
      <c r="H606" s="30" t="str">
        <f>IF($C606&gt;0,VLOOKUP($C606,CNIGP!$A:$AC,25,FALSE),"")</f>
        <v/>
      </c>
      <c r="I606" s="64"/>
      <c r="J606" s="25"/>
      <c r="K606" s="25"/>
      <c r="L606" s="25"/>
      <c r="M606" s="25"/>
      <c r="N606" s="42"/>
      <c r="O606" s="42"/>
      <c r="P606" s="42"/>
      <c r="Q606" s="42"/>
      <c r="R606" s="42"/>
      <c r="S606" s="42"/>
      <c r="T606" s="42"/>
      <c r="U606" s="25"/>
      <c r="V606" s="25"/>
      <c r="W606" s="30" t="str">
        <f t="shared" si="29"/>
        <v/>
      </c>
      <c r="X606" s="25"/>
      <c r="Y606" s="24"/>
      <c r="Z606" s="36" t="str">
        <f t="shared" si="30"/>
        <v/>
      </c>
      <c r="AA606" s="30" t="str">
        <f ca="1">IF(X606=Apoio!$F$2,Apoio!$F$2,IF(X606=Apoio!$F$3,Apoio!$F$3,IF(X606=Apoio!$F$4,Apoio!$F$4,IF(Z606="","",IF(X606="","",IF(Z606-TODAY()&gt;0,Z606-TODAY(),"Venceu"))))))</f>
        <v/>
      </c>
      <c r="AB606" s="59"/>
    </row>
    <row r="607" spans="1:28" ht="36" hidden="1" customHeight="1">
      <c r="A607" s="23">
        <v>608</v>
      </c>
      <c r="B607" s="24"/>
      <c r="C607" s="25"/>
      <c r="D607" s="40" t="str">
        <f>IF($C607&gt;0,VLOOKUP($C607,CNIGP!$A:$AC,2,FALSE),"")</f>
        <v/>
      </c>
      <c r="E607" s="30" t="str">
        <f>IF($C607&gt;0,VLOOKUP($C607,CNIGP!$A:$AC,3,FALSE),"")</f>
        <v/>
      </c>
      <c r="F607" s="30" t="str">
        <f t="shared" si="28"/>
        <v/>
      </c>
      <c r="G607" s="30" t="str">
        <f>IF($C607&gt;0,VLOOKUP($C607,CNIGP!$A:$AC,9,FALSE),"")</f>
        <v/>
      </c>
      <c r="H607" s="30" t="str">
        <f>IF($C607&gt;0,VLOOKUP($C607,CNIGP!$A:$AC,25,FALSE),"")</f>
        <v/>
      </c>
      <c r="I607" s="64"/>
      <c r="J607" s="25"/>
      <c r="K607" s="25"/>
      <c r="L607" s="25"/>
      <c r="M607" s="25"/>
      <c r="N607" s="42"/>
      <c r="O607" s="42"/>
      <c r="P607" s="42"/>
      <c r="Q607" s="42"/>
      <c r="R607" s="42"/>
      <c r="S607" s="42"/>
      <c r="T607" s="42"/>
      <c r="U607" s="25"/>
      <c r="V607" s="25"/>
      <c r="W607" s="30" t="str">
        <f t="shared" si="29"/>
        <v/>
      </c>
      <c r="X607" s="25"/>
      <c r="Y607" s="24"/>
      <c r="Z607" s="36" t="str">
        <f t="shared" si="30"/>
        <v/>
      </c>
      <c r="AA607" s="30" t="str">
        <f ca="1">IF(X607=Apoio!$F$2,Apoio!$F$2,IF(X607=Apoio!$F$3,Apoio!$F$3,IF(X607=Apoio!$F$4,Apoio!$F$4,IF(Z607="","",IF(X607="","",IF(Z607-TODAY()&gt;0,Z607-TODAY(),"Venceu"))))))</f>
        <v/>
      </c>
      <c r="AB607" s="59"/>
    </row>
    <row r="608" spans="1:28" ht="36" hidden="1" customHeight="1">
      <c r="A608" s="23">
        <v>609</v>
      </c>
      <c r="B608" s="24"/>
      <c r="C608" s="25"/>
      <c r="D608" s="40" t="str">
        <f>IF($C608&gt;0,VLOOKUP($C608,CNIGP!$A:$AC,2,FALSE),"")</f>
        <v/>
      </c>
      <c r="E608" s="30" t="str">
        <f>IF($C608&gt;0,VLOOKUP($C608,CNIGP!$A:$AC,3,FALSE),"")</f>
        <v/>
      </c>
      <c r="F608" s="30" t="str">
        <f t="shared" si="28"/>
        <v/>
      </c>
      <c r="G608" s="30" t="str">
        <f>IF($C608&gt;0,VLOOKUP($C608,CNIGP!$A:$AC,9,FALSE),"")</f>
        <v/>
      </c>
      <c r="H608" s="30" t="str">
        <f>IF($C608&gt;0,VLOOKUP($C608,CNIGP!$A:$AC,25,FALSE),"")</f>
        <v/>
      </c>
      <c r="I608" s="64"/>
      <c r="J608" s="25"/>
      <c r="K608" s="25"/>
      <c r="L608" s="25"/>
      <c r="M608" s="25"/>
      <c r="N608" s="42"/>
      <c r="O608" s="42"/>
      <c r="P608" s="42"/>
      <c r="Q608" s="42"/>
      <c r="R608" s="42"/>
      <c r="S608" s="42"/>
      <c r="T608" s="42"/>
      <c r="U608" s="25"/>
      <c r="V608" s="25"/>
      <c r="W608" s="30" t="str">
        <f t="shared" si="29"/>
        <v/>
      </c>
      <c r="X608" s="25"/>
      <c r="Y608" s="24"/>
      <c r="Z608" s="36" t="str">
        <f t="shared" si="30"/>
        <v/>
      </c>
      <c r="AA608" s="30" t="str">
        <f ca="1">IF(X608=Apoio!$F$2,Apoio!$F$2,IF(X608=Apoio!$F$3,Apoio!$F$3,IF(X608=Apoio!$F$4,Apoio!$F$4,IF(Z608="","",IF(X608="","",IF(Z608-TODAY()&gt;0,Z608-TODAY(),"Venceu"))))))</f>
        <v/>
      </c>
      <c r="AB608" s="59"/>
    </row>
    <row r="609" spans="1:28" ht="36" hidden="1" customHeight="1">
      <c r="A609" s="23">
        <v>610</v>
      </c>
      <c r="B609" s="24"/>
      <c r="C609" s="25"/>
      <c r="D609" s="40" t="str">
        <f>IF($C609&gt;0,VLOOKUP($C609,CNIGP!$A:$AC,2,FALSE),"")</f>
        <v/>
      </c>
      <c r="E609" s="30" t="str">
        <f>IF($C609&gt;0,VLOOKUP($C609,CNIGP!$A:$AC,3,FALSE),"")</f>
        <v/>
      </c>
      <c r="F609" s="30" t="str">
        <f t="shared" si="28"/>
        <v/>
      </c>
      <c r="G609" s="30" t="str">
        <f>IF($C609&gt;0,VLOOKUP($C609,CNIGP!$A:$AC,9,FALSE),"")</f>
        <v/>
      </c>
      <c r="H609" s="30" t="str">
        <f>IF($C609&gt;0,VLOOKUP($C609,CNIGP!$A:$AC,25,FALSE),"")</f>
        <v/>
      </c>
      <c r="I609" s="64"/>
      <c r="J609" s="25"/>
      <c r="K609" s="25"/>
      <c r="L609" s="25"/>
      <c r="M609" s="25"/>
      <c r="N609" s="42"/>
      <c r="O609" s="42"/>
      <c r="P609" s="42"/>
      <c r="Q609" s="42"/>
      <c r="R609" s="42"/>
      <c r="S609" s="42"/>
      <c r="T609" s="42"/>
      <c r="U609" s="25"/>
      <c r="V609" s="25"/>
      <c r="W609" s="30" t="str">
        <f t="shared" si="29"/>
        <v/>
      </c>
      <c r="X609" s="25"/>
      <c r="Y609" s="24"/>
      <c r="Z609" s="36" t="str">
        <f t="shared" si="30"/>
        <v/>
      </c>
      <c r="AA609" s="30" t="str">
        <f ca="1">IF(X609=Apoio!$F$2,Apoio!$F$2,IF(X609=Apoio!$F$3,Apoio!$F$3,IF(X609=Apoio!$F$4,Apoio!$F$4,IF(Z609="","",IF(X609="","",IF(Z609-TODAY()&gt;0,Z609-TODAY(),"Venceu"))))))</f>
        <v/>
      </c>
      <c r="AB609" s="59"/>
    </row>
    <row r="610" spans="1:28" ht="36" hidden="1" customHeight="1">
      <c r="A610" s="23">
        <v>611</v>
      </c>
      <c r="B610" s="24"/>
      <c r="C610" s="25"/>
      <c r="D610" s="40" t="str">
        <f>IF($C610&gt;0,VLOOKUP($C610,CNIGP!$A:$AC,2,FALSE),"")</f>
        <v/>
      </c>
      <c r="E610" s="30" t="str">
        <f>IF($C610&gt;0,VLOOKUP($C610,CNIGP!$A:$AC,3,FALSE),"")</f>
        <v/>
      </c>
      <c r="F610" s="30" t="str">
        <f t="shared" si="28"/>
        <v/>
      </c>
      <c r="G610" s="30" t="str">
        <f>IF($C610&gt;0,VLOOKUP($C610,CNIGP!$A:$AC,9,FALSE),"")</f>
        <v/>
      </c>
      <c r="H610" s="30" t="str">
        <f>IF($C610&gt;0,VLOOKUP($C610,CNIGP!$A:$AC,25,FALSE),"")</f>
        <v/>
      </c>
      <c r="I610" s="64"/>
      <c r="J610" s="25"/>
      <c r="K610" s="25"/>
      <c r="L610" s="25"/>
      <c r="M610" s="25"/>
      <c r="N610" s="42"/>
      <c r="O610" s="42"/>
      <c r="P610" s="42"/>
      <c r="Q610" s="42"/>
      <c r="R610" s="42"/>
      <c r="S610" s="42"/>
      <c r="T610" s="42"/>
      <c r="U610" s="25"/>
      <c r="V610" s="25"/>
      <c r="W610" s="30" t="str">
        <f t="shared" si="29"/>
        <v/>
      </c>
      <c r="X610" s="25"/>
      <c r="Y610" s="24"/>
      <c r="Z610" s="36" t="str">
        <f t="shared" si="30"/>
        <v/>
      </c>
      <c r="AA610" s="30" t="str">
        <f ca="1">IF(X610=Apoio!$F$2,Apoio!$F$2,IF(X610=Apoio!$F$3,Apoio!$F$3,IF(X610=Apoio!$F$4,Apoio!$F$4,IF(Z610="","",IF(X610="","",IF(Z610-TODAY()&gt;0,Z610-TODAY(),"Venceu"))))))</f>
        <v/>
      </c>
      <c r="AB610" s="59"/>
    </row>
    <row r="611" spans="1:28" ht="36" hidden="1" customHeight="1">
      <c r="A611" s="23">
        <v>612</v>
      </c>
      <c r="B611" s="24"/>
      <c r="C611" s="25"/>
      <c r="D611" s="40" t="str">
        <f>IF($C611&gt;0,VLOOKUP($C611,CNIGP!$A:$AC,2,FALSE),"")</f>
        <v/>
      </c>
      <c r="E611" s="30" t="str">
        <f>IF($C611&gt;0,VLOOKUP($C611,CNIGP!$A:$AC,3,FALSE),"")</f>
        <v/>
      </c>
      <c r="F611" s="30" t="str">
        <f t="shared" si="28"/>
        <v/>
      </c>
      <c r="G611" s="30" t="str">
        <f>IF($C611&gt;0,VLOOKUP($C611,CNIGP!$A:$AC,9,FALSE),"")</f>
        <v/>
      </c>
      <c r="H611" s="30" t="str">
        <f>IF($C611&gt;0,VLOOKUP($C611,CNIGP!$A:$AC,25,FALSE),"")</f>
        <v/>
      </c>
      <c r="I611" s="64"/>
      <c r="J611" s="25"/>
      <c r="K611" s="25"/>
      <c r="L611" s="25"/>
      <c r="M611" s="25"/>
      <c r="N611" s="42"/>
      <c r="O611" s="42"/>
      <c r="P611" s="42"/>
      <c r="Q611" s="42"/>
      <c r="R611" s="42"/>
      <c r="S611" s="42"/>
      <c r="T611" s="42"/>
      <c r="U611" s="25"/>
      <c r="V611" s="25"/>
      <c r="W611" s="30" t="str">
        <f t="shared" si="29"/>
        <v/>
      </c>
      <c r="X611" s="25"/>
      <c r="Y611" s="24"/>
      <c r="Z611" s="36" t="str">
        <f t="shared" si="30"/>
        <v/>
      </c>
      <c r="AA611" s="30" t="str">
        <f ca="1">IF(X611=Apoio!$F$2,Apoio!$F$2,IF(X611=Apoio!$F$3,Apoio!$F$3,IF(X611=Apoio!$F$4,Apoio!$F$4,IF(Z611="","",IF(X611="","",IF(Z611-TODAY()&gt;0,Z611-TODAY(),"Venceu"))))))</f>
        <v/>
      </c>
      <c r="AB611" s="59"/>
    </row>
    <row r="612" spans="1:28" ht="36" hidden="1" customHeight="1">
      <c r="A612" s="23">
        <v>613</v>
      </c>
      <c r="B612" s="24"/>
      <c r="C612" s="25"/>
      <c r="D612" s="40" t="str">
        <f>IF($C612&gt;0,VLOOKUP($C612,CNIGP!$A:$AC,2,FALSE),"")</f>
        <v/>
      </c>
      <c r="E612" s="30" t="str">
        <f>IF($C612&gt;0,VLOOKUP($C612,CNIGP!$A:$AC,3,FALSE),"")</f>
        <v/>
      </c>
      <c r="F612" s="30" t="str">
        <f t="shared" si="28"/>
        <v/>
      </c>
      <c r="G612" s="30" t="str">
        <f>IF($C612&gt;0,VLOOKUP($C612,CNIGP!$A:$AC,9,FALSE),"")</f>
        <v/>
      </c>
      <c r="H612" s="30" t="str">
        <f>IF($C612&gt;0,VLOOKUP($C612,CNIGP!$A:$AC,25,FALSE),"")</f>
        <v/>
      </c>
      <c r="I612" s="64"/>
      <c r="J612" s="25"/>
      <c r="K612" s="25"/>
      <c r="L612" s="25"/>
      <c r="M612" s="25"/>
      <c r="N612" s="42"/>
      <c r="O612" s="42"/>
      <c r="P612" s="42"/>
      <c r="Q612" s="42"/>
      <c r="R612" s="42"/>
      <c r="S612" s="42"/>
      <c r="T612" s="42"/>
      <c r="U612" s="25"/>
      <c r="V612" s="25"/>
      <c r="W612" s="30" t="str">
        <f t="shared" si="29"/>
        <v/>
      </c>
      <c r="X612" s="25"/>
      <c r="Y612" s="24"/>
      <c r="Z612" s="36" t="str">
        <f t="shared" si="30"/>
        <v/>
      </c>
      <c r="AA612" s="30" t="str">
        <f ca="1">IF(X612=Apoio!$F$2,Apoio!$F$2,IF(X612=Apoio!$F$3,Apoio!$F$3,IF(X612=Apoio!$F$4,Apoio!$F$4,IF(Z612="","",IF(X612="","",IF(Z612-TODAY()&gt;0,Z612-TODAY(),"Venceu"))))))</f>
        <v/>
      </c>
      <c r="AB612" s="59"/>
    </row>
    <row r="613" spans="1:28" ht="36" hidden="1" customHeight="1">
      <c r="A613" s="23">
        <v>614</v>
      </c>
      <c r="B613" s="24"/>
      <c r="C613" s="25"/>
      <c r="D613" s="40" t="str">
        <f>IF($C613&gt;0,VLOOKUP($C613,CNIGP!$A:$AC,2,FALSE),"")</f>
        <v/>
      </c>
      <c r="E613" s="30" t="str">
        <f>IF($C613&gt;0,VLOOKUP($C613,CNIGP!$A:$AC,3,FALSE),"")</f>
        <v/>
      </c>
      <c r="F613" s="30" t="str">
        <f t="shared" si="28"/>
        <v/>
      </c>
      <c r="G613" s="30" t="str">
        <f>IF($C613&gt;0,VLOOKUP($C613,CNIGP!$A:$AC,9,FALSE),"")</f>
        <v/>
      </c>
      <c r="H613" s="30" t="str">
        <f>IF($C613&gt;0,VLOOKUP($C613,CNIGP!$A:$AC,25,FALSE),"")</f>
        <v/>
      </c>
      <c r="I613" s="64"/>
      <c r="J613" s="25"/>
      <c r="K613" s="25"/>
      <c r="L613" s="25"/>
      <c r="M613" s="25"/>
      <c r="N613" s="42"/>
      <c r="O613" s="42"/>
      <c r="P613" s="42"/>
      <c r="Q613" s="42"/>
      <c r="R613" s="42"/>
      <c r="S613" s="42"/>
      <c r="T613" s="42"/>
      <c r="U613" s="25"/>
      <c r="V613" s="25"/>
      <c r="W613" s="30" t="str">
        <f t="shared" si="29"/>
        <v/>
      </c>
      <c r="X613" s="25"/>
      <c r="Y613" s="24"/>
      <c r="Z613" s="36" t="str">
        <f t="shared" si="30"/>
        <v/>
      </c>
      <c r="AA613" s="30" t="str">
        <f ca="1">IF(X613=Apoio!$F$2,Apoio!$F$2,IF(X613=Apoio!$F$3,Apoio!$F$3,IF(X613=Apoio!$F$4,Apoio!$F$4,IF(Z613="","",IF(X613="","",IF(Z613-TODAY()&gt;0,Z613-TODAY(),"Venceu"))))))</f>
        <v/>
      </c>
      <c r="AB613" s="59"/>
    </row>
    <row r="614" spans="1:28" ht="36" hidden="1" customHeight="1">
      <c r="A614" s="23">
        <v>615</v>
      </c>
      <c r="B614" s="24"/>
      <c r="C614" s="25"/>
      <c r="D614" s="40" t="str">
        <f>IF($C614&gt;0,VLOOKUP($C614,CNIGP!$A:$AC,2,FALSE),"")</f>
        <v/>
      </c>
      <c r="E614" s="30" t="str">
        <f>IF($C614&gt;0,VLOOKUP($C614,CNIGP!$A:$AC,3,FALSE),"")</f>
        <v/>
      </c>
      <c r="F614" s="30" t="str">
        <f t="shared" si="28"/>
        <v/>
      </c>
      <c r="G614" s="30" t="str">
        <f>IF($C614&gt;0,VLOOKUP($C614,CNIGP!$A:$AC,9,FALSE),"")</f>
        <v/>
      </c>
      <c r="H614" s="30" t="str">
        <f>IF($C614&gt;0,VLOOKUP($C614,CNIGP!$A:$AC,25,FALSE),"")</f>
        <v/>
      </c>
      <c r="I614" s="64"/>
      <c r="J614" s="25"/>
      <c r="K614" s="25"/>
      <c r="L614" s="25"/>
      <c r="M614" s="25"/>
      <c r="N614" s="42"/>
      <c r="O614" s="42"/>
      <c r="P614" s="42"/>
      <c r="Q614" s="42"/>
      <c r="R614" s="42"/>
      <c r="S614" s="42"/>
      <c r="T614" s="42"/>
      <c r="U614" s="25"/>
      <c r="V614" s="25"/>
      <c r="W614" s="30" t="str">
        <f t="shared" si="29"/>
        <v/>
      </c>
      <c r="X614" s="25"/>
      <c r="Y614" s="24"/>
      <c r="Z614" s="36" t="str">
        <f t="shared" si="30"/>
        <v/>
      </c>
      <c r="AA614" s="30" t="str">
        <f ca="1">IF(X614=Apoio!$F$2,Apoio!$F$2,IF(X614=Apoio!$F$3,Apoio!$F$3,IF(X614=Apoio!$F$4,Apoio!$F$4,IF(Z614="","",IF(X614="","",IF(Z614-TODAY()&gt;0,Z614-TODAY(),"Venceu"))))))</f>
        <v/>
      </c>
      <c r="AB614" s="59"/>
    </row>
    <row r="615" spans="1:28" ht="36" hidden="1" customHeight="1">
      <c r="A615" s="23">
        <v>616</v>
      </c>
      <c r="B615" s="24"/>
      <c r="C615" s="25"/>
      <c r="D615" s="40" t="str">
        <f>IF($C615&gt;0,VLOOKUP($C615,CNIGP!$A:$AC,2,FALSE),"")</f>
        <v/>
      </c>
      <c r="E615" s="30" t="str">
        <f>IF($C615&gt;0,VLOOKUP($C615,CNIGP!$A:$AC,3,FALSE),"")</f>
        <v/>
      </c>
      <c r="F615" s="30" t="str">
        <f t="shared" si="28"/>
        <v/>
      </c>
      <c r="G615" s="30" t="str">
        <f>IF($C615&gt;0,VLOOKUP($C615,CNIGP!$A:$AC,9,FALSE),"")</f>
        <v/>
      </c>
      <c r="H615" s="30" t="str">
        <f>IF($C615&gt;0,VLOOKUP($C615,CNIGP!$A:$AC,25,FALSE),"")</f>
        <v/>
      </c>
      <c r="I615" s="64"/>
      <c r="J615" s="25"/>
      <c r="K615" s="25"/>
      <c r="L615" s="25"/>
      <c r="M615" s="25"/>
      <c r="N615" s="42"/>
      <c r="O615" s="42"/>
      <c r="P615" s="42"/>
      <c r="Q615" s="42"/>
      <c r="R615" s="42"/>
      <c r="S615" s="42"/>
      <c r="T615" s="42"/>
      <c r="U615" s="25"/>
      <c r="V615" s="25"/>
      <c r="W615" s="30" t="str">
        <f t="shared" si="29"/>
        <v/>
      </c>
      <c r="X615" s="25"/>
      <c r="Y615" s="24"/>
      <c r="Z615" s="36" t="str">
        <f t="shared" si="30"/>
        <v/>
      </c>
      <c r="AA615" s="30" t="str">
        <f ca="1">IF(X615=Apoio!$F$2,Apoio!$F$2,IF(X615=Apoio!$F$3,Apoio!$F$3,IF(X615=Apoio!$F$4,Apoio!$F$4,IF(Z615="","",IF(X615="","",IF(Z615-TODAY()&gt;0,Z615-TODAY(),"Venceu"))))))</f>
        <v/>
      </c>
      <c r="AB615" s="59"/>
    </row>
    <row r="616" spans="1:28" ht="36" hidden="1" customHeight="1">
      <c r="A616" s="23">
        <v>617</v>
      </c>
      <c r="B616" s="24"/>
      <c r="C616" s="25"/>
      <c r="D616" s="40" t="str">
        <f>IF($C616&gt;0,VLOOKUP($C616,CNIGP!$A:$AC,2,FALSE),"")</f>
        <v/>
      </c>
      <c r="E616" s="30" t="str">
        <f>IF($C616&gt;0,VLOOKUP($C616,CNIGP!$A:$AC,3,FALSE),"")</f>
        <v/>
      </c>
      <c r="F616" s="30" t="str">
        <f t="shared" si="28"/>
        <v/>
      </c>
      <c r="G616" s="30" t="str">
        <f>IF($C616&gt;0,VLOOKUP($C616,CNIGP!$A:$AC,9,FALSE),"")</f>
        <v/>
      </c>
      <c r="H616" s="30" t="str">
        <f>IF($C616&gt;0,VLOOKUP($C616,CNIGP!$A:$AC,25,FALSE),"")</f>
        <v/>
      </c>
      <c r="I616" s="64"/>
      <c r="J616" s="25"/>
      <c r="K616" s="25"/>
      <c r="L616" s="25"/>
      <c r="M616" s="25"/>
      <c r="N616" s="42"/>
      <c r="O616" s="42"/>
      <c r="P616" s="42"/>
      <c r="Q616" s="42"/>
      <c r="R616" s="42"/>
      <c r="S616" s="42"/>
      <c r="T616" s="42"/>
      <c r="U616" s="25"/>
      <c r="V616" s="25"/>
      <c r="W616" s="30" t="str">
        <f t="shared" si="29"/>
        <v/>
      </c>
      <c r="X616" s="25"/>
      <c r="Y616" s="24"/>
      <c r="Z616" s="36" t="str">
        <f t="shared" si="30"/>
        <v/>
      </c>
      <c r="AA616" s="30" t="str">
        <f ca="1">IF(X616=Apoio!$F$2,Apoio!$F$2,IF(X616=Apoio!$F$3,Apoio!$F$3,IF(X616=Apoio!$F$4,Apoio!$F$4,IF(Z616="","",IF(X616="","",IF(Z616-TODAY()&gt;0,Z616-TODAY(),"Venceu"))))))</f>
        <v/>
      </c>
      <c r="AB616" s="59"/>
    </row>
    <row r="617" spans="1:28" ht="36" hidden="1" customHeight="1">
      <c r="A617" s="23">
        <v>618</v>
      </c>
      <c r="B617" s="24"/>
      <c r="C617" s="25"/>
      <c r="D617" s="40" t="str">
        <f>IF($C617&gt;0,VLOOKUP($C617,CNIGP!$A:$AC,2,FALSE),"")</f>
        <v/>
      </c>
      <c r="E617" s="30" t="str">
        <f>IF($C617&gt;0,VLOOKUP($C617,CNIGP!$A:$AC,3,FALSE),"")</f>
        <v/>
      </c>
      <c r="F617" s="30" t="str">
        <f t="shared" si="28"/>
        <v/>
      </c>
      <c r="G617" s="30" t="str">
        <f>IF($C617&gt;0,VLOOKUP($C617,CNIGP!$A:$AC,9,FALSE),"")</f>
        <v/>
      </c>
      <c r="H617" s="30" t="str">
        <f>IF($C617&gt;0,VLOOKUP($C617,CNIGP!$A:$AC,25,FALSE),"")</f>
        <v/>
      </c>
      <c r="I617" s="64"/>
      <c r="J617" s="25"/>
      <c r="K617" s="25"/>
      <c r="L617" s="25"/>
      <c r="M617" s="25"/>
      <c r="N617" s="42"/>
      <c r="O617" s="42"/>
      <c r="P617" s="42"/>
      <c r="Q617" s="42"/>
      <c r="R617" s="42"/>
      <c r="S617" s="42"/>
      <c r="T617" s="42"/>
      <c r="U617" s="25"/>
      <c r="V617" s="25"/>
      <c r="W617" s="30" t="str">
        <f t="shared" si="29"/>
        <v/>
      </c>
      <c r="X617" s="25"/>
      <c r="Y617" s="24"/>
      <c r="Z617" s="36" t="str">
        <f t="shared" si="30"/>
        <v/>
      </c>
      <c r="AA617" s="30" t="str">
        <f ca="1">IF(X617=Apoio!$F$2,Apoio!$F$2,IF(X617=Apoio!$F$3,Apoio!$F$3,IF(X617=Apoio!$F$4,Apoio!$F$4,IF(Z617="","",IF(X617="","",IF(Z617-TODAY()&gt;0,Z617-TODAY(),"Venceu"))))))</f>
        <v/>
      </c>
      <c r="AB617" s="59"/>
    </row>
    <row r="618" spans="1:28" ht="36" hidden="1" customHeight="1">
      <c r="A618" s="23">
        <v>619</v>
      </c>
      <c r="B618" s="24"/>
      <c r="C618" s="25"/>
      <c r="D618" s="40" t="str">
        <f>IF($C618&gt;0,VLOOKUP($C618,CNIGP!$A:$AC,2,FALSE),"")</f>
        <v/>
      </c>
      <c r="E618" s="30" t="str">
        <f>IF($C618&gt;0,VLOOKUP($C618,CNIGP!$A:$AC,3,FALSE),"")</f>
        <v/>
      </c>
      <c r="F618" s="30" t="str">
        <f t="shared" si="28"/>
        <v/>
      </c>
      <c r="G618" s="30" t="str">
        <f>IF($C618&gt;0,VLOOKUP($C618,CNIGP!$A:$AC,9,FALSE),"")</f>
        <v/>
      </c>
      <c r="H618" s="30" t="str">
        <f>IF($C618&gt;0,VLOOKUP($C618,CNIGP!$A:$AC,25,FALSE),"")</f>
        <v/>
      </c>
      <c r="I618" s="64"/>
      <c r="J618" s="25"/>
      <c r="K618" s="25"/>
      <c r="L618" s="25"/>
      <c r="M618" s="25"/>
      <c r="N618" s="42"/>
      <c r="O618" s="42"/>
      <c r="P618" s="42"/>
      <c r="Q618" s="42"/>
      <c r="R618" s="42"/>
      <c r="S618" s="42"/>
      <c r="T618" s="42"/>
      <c r="U618" s="25"/>
      <c r="V618" s="25"/>
      <c r="W618" s="30" t="str">
        <f t="shared" si="29"/>
        <v/>
      </c>
      <c r="X618" s="25"/>
      <c r="Y618" s="24"/>
      <c r="Z618" s="36" t="str">
        <f t="shared" si="30"/>
        <v/>
      </c>
      <c r="AA618" s="30" t="str">
        <f ca="1">IF(X618=Apoio!$F$2,Apoio!$F$2,IF(X618=Apoio!$F$3,Apoio!$F$3,IF(X618=Apoio!$F$4,Apoio!$F$4,IF(Z618="","",IF(X618="","",IF(Z618-TODAY()&gt;0,Z618-TODAY(),"Venceu"))))))</f>
        <v/>
      </c>
      <c r="AB618" s="59"/>
    </row>
    <row r="619" spans="1:28" ht="36" hidden="1" customHeight="1">
      <c r="A619" s="23">
        <v>620</v>
      </c>
      <c r="B619" s="24"/>
      <c r="C619" s="25"/>
      <c r="D619" s="40" t="str">
        <f>IF($C619&gt;0,VLOOKUP($C619,CNIGP!$A:$AC,2,FALSE),"")</f>
        <v/>
      </c>
      <c r="E619" s="30" t="str">
        <f>IF($C619&gt;0,VLOOKUP($C619,CNIGP!$A:$AC,3,FALSE),"")</f>
        <v/>
      </c>
      <c r="F619" s="30" t="str">
        <f t="shared" si="28"/>
        <v/>
      </c>
      <c r="G619" s="30" t="str">
        <f>IF($C619&gt;0,VLOOKUP($C619,CNIGP!$A:$AC,9,FALSE),"")</f>
        <v/>
      </c>
      <c r="H619" s="30" t="str">
        <f>IF($C619&gt;0,VLOOKUP($C619,CNIGP!$A:$AC,25,FALSE),"")</f>
        <v/>
      </c>
      <c r="I619" s="64"/>
      <c r="J619" s="25"/>
      <c r="K619" s="25"/>
      <c r="L619" s="25"/>
      <c r="M619" s="25"/>
      <c r="N619" s="42"/>
      <c r="O619" s="42"/>
      <c r="P619" s="42"/>
      <c r="Q619" s="42"/>
      <c r="R619" s="42"/>
      <c r="S619" s="42"/>
      <c r="T619" s="42"/>
      <c r="U619" s="25"/>
      <c r="V619" s="25"/>
      <c r="W619" s="30" t="str">
        <f t="shared" si="29"/>
        <v/>
      </c>
      <c r="X619" s="25"/>
      <c r="Y619" s="24"/>
      <c r="Z619" s="36" t="str">
        <f t="shared" si="30"/>
        <v/>
      </c>
      <c r="AA619" s="30" t="str">
        <f ca="1">IF(X619=Apoio!$F$2,Apoio!$F$2,IF(X619=Apoio!$F$3,Apoio!$F$3,IF(X619=Apoio!$F$4,Apoio!$F$4,IF(Z619="","",IF(X619="","",IF(Z619-TODAY()&gt;0,Z619-TODAY(),"Venceu"))))))</f>
        <v/>
      </c>
      <c r="AB619" s="59"/>
    </row>
    <row r="620" spans="1:28" ht="36" hidden="1" customHeight="1">
      <c r="A620" s="23">
        <v>621</v>
      </c>
      <c r="B620" s="24"/>
      <c r="C620" s="25"/>
      <c r="D620" s="40" t="str">
        <f>IF($C620&gt;0,VLOOKUP($C620,CNIGP!$A:$AC,2,FALSE),"")</f>
        <v/>
      </c>
      <c r="E620" s="30" t="str">
        <f>IF($C620&gt;0,VLOOKUP($C620,CNIGP!$A:$AC,3,FALSE),"")</f>
        <v/>
      </c>
      <c r="F620" s="30" t="str">
        <f t="shared" si="28"/>
        <v/>
      </c>
      <c r="G620" s="30" t="str">
        <f>IF($C620&gt;0,VLOOKUP($C620,CNIGP!$A:$AC,9,FALSE),"")</f>
        <v/>
      </c>
      <c r="H620" s="30" t="str">
        <f>IF($C620&gt;0,VLOOKUP($C620,CNIGP!$A:$AC,25,FALSE),"")</f>
        <v/>
      </c>
      <c r="I620" s="64"/>
      <c r="J620" s="25"/>
      <c r="K620" s="25"/>
      <c r="L620" s="25"/>
      <c r="M620" s="25"/>
      <c r="N620" s="42"/>
      <c r="O620" s="42"/>
      <c r="P620" s="42"/>
      <c r="Q620" s="42"/>
      <c r="R620" s="42"/>
      <c r="S620" s="42"/>
      <c r="T620" s="42"/>
      <c r="U620" s="25"/>
      <c r="V620" s="25"/>
      <c r="W620" s="30" t="str">
        <f t="shared" si="29"/>
        <v/>
      </c>
      <c r="X620" s="25"/>
      <c r="Y620" s="24"/>
      <c r="Z620" s="36" t="str">
        <f t="shared" si="30"/>
        <v/>
      </c>
      <c r="AA620" s="30" t="str">
        <f ca="1">IF(X620=Apoio!$F$2,Apoio!$F$2,IF(X620=Apoio!$F$3,Apoio!$F$3,IF(X620=Apoio!$F$4,Apoio!$F$4,IF(Z620="","",IF(X620="","",IF(Z620-TODAY()&gt;0,Z620-TODAY(),"Venceu"))))))</f>
        <v/>
      </c>
      <c r="AB620" s="59"/>
    </row>
    <row r="621" spans="1:28" ht="36" hidden="1" customHeight="1">
      <c r="A621" s="23">
        <v>622</v>
      </c>
      <c r="B621" s="24"/>
      <c r="C621" s="25"/>
      <c r="D621" s="40" t="str">
        <f>IF($C621&gt;0,VLOOKUP($C621,CNIGP!$A:$AC,2,FALSE),"")</f>
        <v/>
      </c>
      <c r="E621" s="30" t="str">
        <f>IF($C621&gt;0,VLOOKUP($C621,CNIGP!$A:$AC,3,FALSE),"")</f>
        <v/>
      </c>
      <c r="F621" s="30" t="str">
        <f t="shared" si="28"/>
        <v/>
      </c>
      <c r="G621" s="30" t="str">
        <f>IF($C621&gt;0,VLOOKUP($C621,CNIGP!$A:$AC,9,FALSE),"")</f>
        <v/>
      </c>
      <c r="H621" s="30" t="str">
        <f>IF($C621&gt;0,VLOOKUP($C621,CNIGP!$A:$AC,25,FALSE),"")</f>
        <v/>
      </c>
      <c r="I621" s="64"/>
      <c r="J621" s="25"/>
      <c r="K621" s="25"/>
      <c r="L621" s="25"/>
      <c r="M621" s="25"/>
      <c r="N621" s="42"/>
      <c r="O621" s="42"/>
      <c r="P621" s="42"/>
      <c r="Q621" s="42"/>
      <c r="R621" s="42"/>
      <c r="S621" s="42"/>
      <c r="T621" s="42"/>
      <c r="U621" s="25"/>
      <c r="V621" s="25"/>
      <c r="W621" s="30" t="str">
        <f t="shared" si="29"/>
        <v/>
      </c>
      <c r="X621" s="25"/>
      <c r="Y621" s="24"/>
      <c r="Z621" s="36" t="str">
        <f t="shared" si="30"/>
        <v/>
      </c>
      <c r="AA621" s="30" t="str">
        <f ca="1">IF(X621=Apoio!$F$2,Apoio!$F$2,IF(X621=Apoio!$F$3,Apoio!$F$3,IF(X621=Apoio!$F$4,Apoio!$F$4,IF(Z621="","",IF(X621="","",IF(Z621-TODAY()&gt;0,Z621-TODAY(),"Venceu"))))))</f>
        <v/>
      </c>
      <c r="AB621" s="59"/>
    </row>
    <row r="622" spans="1:28" ht="36" hidden="1" customHeight="1">
      <c r="A622" s="23">
        <v>623</v>
      </c>
      <c r="B622" s="24"/>
      <c r="C622" s="25"/>
      <c r="D622" s="40" t="str">
        <f>IF($C622&gt;0,VLOOKUP($C622,CNIGP!$A:$AC,2,FALSE),"")</f>
        <v/>
      </c>
      <c r="E622" s="30" t="str">
        <f>IF($C622&gt;0,VLOOKUP($C622,CNIGP!$A:$AC,3,FALSE),"")</f>
        <v/>
      </c>
      <c r="F622" s="30" t="str">
        <f t="shared" si="28"/>
        <v/>
      </c>
      <c r="G622" s="30" t="str">
        <f>IF($C622&gt;0,VLOOKUP($C622,CNIGP!$A:$AC,9,FALSE),"")</f>
        <v/>
      </c>
      <c r="H622" s="30" t="str">
        <f>IF($C622&gt;0,VLOOKUP($C622,CNIGP!$A:$AC,25,FALSE),"")</f>
        <v/>
      </c>
      <c r="I622" s="64"/>
      <c r="J622" s="25"/>
      <c r="K622" s="25"/>
      <c r="L622" s="25"/>
      <c r="M622" s="25"/>
      <c r="N622" s="42"/>
      <c r="O622" s="42"/>
      <c r="P622" s="42"/>
      <c r="Q622" s="42"/>
      <c r="R622" s="42"/>
      <c r="S622" s="42"/>
      <c r="T622" s="42"/>
      <c r="U622" s="25"/>
      <c r="V622" s="25"/>
      <c r="W622" s="30" t="str">
        <f t="shared" si="29"/>
        <v/>
      </c>
      <c r="X622" s="25"/>
      <c r="Y622" s="24"/>
      <c r="Z622" s="36" t="str">
        <f t="shared" si="30"/>
        <v/>
      </c>
      <c r="AA622" s="30" t="str">
        <f ca="1">IF(X622=Apoio!$F$2,Apoio!$F$2,IF(X622=Apoio!$F$3,Apoio!$F$3,IF(X622=Apoio!$F$4,Apoio!$F$4,IF(Z622="","",IF(X622="","",IF(Z622-TODAY()&gt;0,Z622-TODAY(),"Venceu"))))))</f>
        <v/>
      </c>
      <c r="AB622" s="59"/>
    </row>
    <row r="623" spans="1:28" ht="36" hidden="1" customHeight="1">
      <c r="A623" s="23">
        <v>624</v>
      </c>
      <c r="B623" s="24"/>
      <c r="C623" s="25"/>
      <c r="D623" s="40" t="str">
        <f>IF($C623&gt;0,VLOOKUP($C623,CNIGP!$A:$AC,2,FALSE),"")</f>
        <v/>
      </c>
      <c r="E623" s="30" t="str">
        <f>IF($C623&gt;0,VLOOKUP($C623,CNIGP!$A:$AC,3,FALSE),"")</f>
        <v/>
      </c>
      <c r="F623" s="30" t="str">
        <f t="shared" si="28"/>
        <v/>
      </c>
      <c r="G623" s="30" t="str">
        <f>IF($C623&gt;0,VLOOKUP($C623,CNIGP!$A:$AC,9,FALSE),"")</f>
        <v/>
      </c>
      <c r="H623" s="30" t="str">
        <f>IF($C623&gt;0,VLOOKUP($C623,CNIGP!$A:$AC,25,FALSE),"")</f>
        <v/>
      </c>
      <c r="I623" s="64"/>
      <c r="J623" s="25"/>
      <c r="K623" s="25"/>
      <c r="L623" s="25"/>
      <c r="M623" s="25"/>
      <c r="N623" s="42"/>
      <c r="O623" s="42"/>
      <c r="P623" s="42"/>
      <c r="Q623" s="42"/>
      <c r="R623" s="42"/>
      <c r="S623" s="42"/>
      <c r="T623" s="42"/>
      <c r="U623" s="25"/>
      <c r="V623" s="25"/>
      <c r="W623" s="30" t="str">
        <f t="shared" si="29"/>
        <v/>
      </c>
      <c r="X623" s="25"/>
      <c r="Y623" s="24"/>
      <c r="Z623" s="36" t="str">
        <f t="shared" si="30"/>
        <v/>
      </c>
      <c r="AA623" s="30" t="str">
        <f ca="1">IF(X623=Apoio!$F$2,Apoio!$F$2,IF(X623=Apoio!$F$3,Apoio!$F$3,IF(X623=Apoio!$F$4,Apoio!$F$4,IF(Z623="","",IF(X623="","",IF(Z623-TODAY()&gt;0,Z623-TODAY(),"Venceu"))))))</f>
        <v/>
      </c>
      <c r="AB623" s="59"/>
    </row>
    <row r="624" spans="1:28" ht="36" hidden="1" customHeight="1">
      <c r="A624" s="23">
        <v>625</v>
      </c>
      <c r="B624" s="24"/>
      <c r="C624" s="25"/>
      <c r="D624" s="40" t="str">
        <f>IF($C624&gt;0,VLOOKUP($C624,CNIGP!$A:$AC,2,FALSE),"")</f>
        <v/>
      </c>
      <c r="E624" s="30" t="str">
        <f>IF($C624&gt;0,VLOOKUP($C624,CNIGP!$A:$AC,3,FALSE),"")</f>
        <v/>
      </c>
      <c r="F624" s="30" t="str">
        <f t="shared" si="28"/>
        <v/>
      </c>
      <c r="G624" s="30" t="str">
        <f>IF($C624&gt;0,VLOOKUP($C624,CNIGP!$A:$AC,9,FALSE),"")</f>
        <v/>
      </c>
      <c r="H624" s="30" t="str">
        <f>IF($C624&gt;0,VLOOKUP($C624,CNIGP!$A:$AC,25,FALSE),"")</f>
        <v/>
      </c>
      <c r="I624" s="64"/>
      <c r="J624" s="25"/>
      <c r="K624" s="25"/>
      <c r="L624" s="25"/>
      <c r="M624" s="25"/>
      <c r="N624" s="42"/>
      <c r="O624" s="42"/>
      <c r="P624" s="42"/>
      <c r="Q624" s="42"/>
      <c r="R624" s="42"/>
      <c r="S624" s="42"/>
      <c r="T624" s="42"/>
      <c r="U624" s="25"/>
      <c r="V624" s="25"/>
      <c r="W624" s="30" t="str">
        <f t="shared" si="29"/>
        <v/>
      </c>
      <c r="X624" s="25"/>
      <c r="Y624" s="24"/>
      <c r="Z624" s="36" t="str">
        <f t="shared" si="30"/>
        <v/>
      </c>
      <c r="AA624" s="30" t="str">
        <f ca="1">IF(X624=Apoio!$F$2,Apoio!$F$2,IF(X624=Apoio!$F$3,Apoio!$F$3,IF(X624=Apoio!$F$4,Apoio!$F$4,IF(Z624="","",IF(X624="","",IF(Z624-TODAY()&gt;0,Z624-TODAY(),"Venceu"))))))</f>
        <v/>
      </c>
      <c r="AB624" s="59"/>
    </row>
    <row r="625" spans="1:28" ht="36" hidden="1" customHeight="1">
      <c r="A625" s="23">
        <v>626</v>
      </c>
      <c r="B625" s="24"/>
      <c r="C625" s="25"/>
      <c r="D625" s="40" t="str">
        <f>IF($C625&gt;0,VLOOKUP($C625,CNIGP!$A:$AC,2,FALSE),"")</f>
        <v/>
      </c>
      <c r="E625" s="30" t="str">
        <f>IF($C625&gt;0,VLOOKUP($C625,CNIGP!$A:$AC,3,FALSE),"")</f>
        <v/>
      </c>
      <c r="F625" s="30" t="str">
        <f t="shared" si="28"/>
        <v/>
      </c>
      <c r="G625" s="30" t="str">
        <f>IF($C625&gt;0,VLOOKUP($C625,CNIGP!$A:$AC,9,FALSE),"")</f>
        <v/>
      </c>
      <c r="H625" s="30" t="str">
        <f>IF($C625&gt;0,VLOOKUP($C625,CNIGP!$A:$AC,25,FALSE),"")</f>
        <v/>
      </c>
      <c r="I625" s="64"/>
      <c r="J625" s="25"/>
      <c r="K625" s="25"/>
      <c r="L625" s="25"/>
      <c r="M625" s="25"/>
      <c r="N625" s="42"/>
      <c r="O625" s="42"/>
      <c r="P625" s="42"/>
      <c r="Q625" s="42"/>
      <c r="R625" s="42"/>
      <c r="S625" s="42"/>
      <c r="T625" s="42"/>
      <c r="U625" s="25"/>
      <c r="V625" s="25"/>
      <c r="W625" s="30" t="str">
        <f t="shared" si="29"/>
        <v/>
      </c>
      <c r="X625" s="25"/>
      <c r="Y625" s="24"/>
      <c r="Z625" s="36" t="str">
        <f t="shared" si="30"/>
        <v/>
      </c>
      <c r="AA625" s="30" t="str">
        <f ca="1">IF(X625=Apoio!$F$2,Apoio!$F$2,IF(X625=Apoio!$F$3,Apoio!$F$3,IF(X625=Apoio!$F$4,Apoio!$F$4,IF(Z625="","",IF(X625="","",IF(Z625-TODAY()&gt;0,Z625-TODAY(),"Venceu"))))))</f>
        <v/>
      </c>
      <c r="AB625" s="59"/>
    </row>
    <row r="626" spans="1:28" ht="36" hidden="1" customHeight="1">
      <c r="A626" s="23">
        <v>627</v>
      </c>
      <c r="B626" s="24"/>
      <c r="C626" s="25"/>
      <c r="D626" s="40" t="str">
        <f>IF($C626&gt;0,VLOOKUP($C626,CNIGP!$A:$AC,2,FALSE),"")</f>
        <v/>
      </c>
      <c r="E626" s="30" t="str">
        <f>IF($C626&gt;0,VLOOKUP($C626,CNIGP!$A:$AC,3,FALSE),"")</f>
        <v/>
      </c>
      <c r="F626" s="30" t="str">
        <f t="shared" si="28"/>
        <v/>
      </c>
      <c r="G626" s="30" t="str">
        <f>IF($C626&gt;0,VLOOKUP($C626,CNIGP!$A:$AC,9,FALSE),"")</f>
        <v/>
      </c>
      <c r="H626" s="30" t="str">
        <f>IF($C626&gt;0,VLOOKUP($C626,CNIGP!$A:$AC,25,FALSE),"")</f>
        <v/>
      </c>
      <c r="I626" s="64"/>
      <c r="J626" s="25"/>
      <c r="K626" s="25"/>
      <c r="L626" s="25"/>
      <c r="M626" s="25"/>
      <c r="N626" s="42"/>
      <c r="O626" s="42"/>
      <c r="P626" s="42"/>
      <c r="Q626" s="42"/>
      <c r="R626" s="42"/>
      <c r="S626" s="42"/>
      <c r="T626" s="42"/>
      <c r="U626" s="25"/>
      <c r="V626" s="25"/>
      <c r="W626" s="30" t="str">
        <f t="shared" si="29"/>
        <v/>
      </c>
      <c r="X626" s="25"/>
      <c r="Y626" s="24"/>
      <c r="Z626" s="36" t="str">
        <f t="shared" si="30"/>
        <v/>
      </c>
      <c r="AA626" s="30" t="str">
        <f ca="1">IF(X626=Apoio!$F$2,Apoio!$F$2,IF(X626=Apoio!$F$3,Apoio!$F$3,IF(X626=Apoio!$F$4,Apoio!$F$4,IF(Z626="","",IF(X626="","",IF(Z626-TODAY()&gt;0,Z626-TODAY(),"Venceu"))))))</f>
        <v/>
      </c>
      <c r="AB626" s="59"/>
    </row>
    <row r="627" spans="1:28" ht="36" hidden="1" customHeight="1">
      <c r="A627" s="23">
        <v>628</v>
      </c>
      <c r="B627" s="24"/>
      <c r="C627" s="25"/>
      <c r="D627" s="40" t="str">
        <f>IF($C627&gt;0,VLOOKUP($C627,CNIGP!$A:$AC,2,FALSE),"")</f>
        <v/>
      </c>
      <c r="E627" s="30" t="str">
        <f>IF($C627&gt;0,VLOOKUP($C627,CNIGP!$A:$AC,3,FALSE),"")</f>
        <v/>
      </c>
      <c r="F627" s="30" t="str">
        <f t="shared" si="28"/>
        <v/>
      </c>
      <c r="G627" s="30" t="str">
        <f>IF($C627&gt;0,VLOOKUP($C627,CNIGP!$A:$AC,9,FALSE),"")</f>
        <v/>
      </c>
      <c r="H627" s="30" t="str">
        <f>IF($C627&gt;0,VLOOKUP($C627,CNIGP!$A:$AC,25,FALSE),"")</f>
        <v/>
      </c>
      <c r="I627" s="64"/>
      <c r="J627" s="25"/>
      <c r="K627" s="25"/>
      <c r="L627" s="25"/>
      <c r="M627" s="25"/>
      <c r="N627" s="42"/>
      <c r="O627" s="42"/>
      <c r="P627" s="42"/>
      <c r="Q627" s="42"/>
      <c r="R627" s="42"/>
      <c r="S627" s="42"/>
      <c r="T627" s="42"/>
      <c r="U627" s="25"/>
      <c r="V627" s="25"/>
      <c r="W627" s="30" t="str">
        <f t="shared" si="29"/>
        <v/>
      </c>
      <c r="X627" s="25"/>
      <c r="Y627" s="24"/>
      <c r="Z627" s="36" t="str">
        <f t="shared" si="30"/>
        <v/>
      </c>
      <c r="AA627" s="30" t="str">
        <f ca="1">IF(X627=Apoio!$F$2,Apoio!$F$2,IF(X627=Apoio!$F$3,Apoio!$F$3,IF(X627=Apoio!$F$4,Apoio!$F$4,IF(Z627="","",IF(X627="","",IF(Z627-TODAY()&gt;0,Z627-TODAY(),"Venceu"))))))</f>
        <v/>
      </c>
      <c r="AB627" s="59"/>
    </row>
    <row r="628" spans="1:28" ht="36" hidden="1" customHeight="1">
      <c r="A628" s="23">
        <v>629</v>
      </c>
      <c r="B628" s="24"/>
      <c r="C628" s="25"/>
      <c r="D628" s="40" t="str">
        <f>IF($C628&gt;0,VLOOKUP($C628,CNIGP!$A:$AC,2,FALSE),"")</f>
        <v/>
      </c>
      <c r="E628" s="30" t="str">
        <f>IF($C628&gt;0,VLOOKUP($C628,CNIGP!$A:$AC,3,FALSE),"")</f>
        <v/>
      </c>
      <c r="F628" s="30" t="str">
        <f t="shared" si="28"/>
        <v/>
      </c>
      <c r="G628" s="30" t="str">
        <f>IF($C628&gt;0,VLOOKUP($C628,CNIGP!$A:$AC,9,FALSE),"")</f>
        <v/>
      </c>
      <c r="H628" s="30" t="str">
        <f>IF($C628&gt;0,VLOOKUP($C628,CNIGP!$A:$AC,25,FALSE),"")</f>
        <v/>
      </c>
      <c r="I628" s="64"/>
      <c r="J628" s="25"/>
      <c r="K628" s="25"/>
      <c r="L628" s="25"/>
      <c r="M628" s="25"/>
      <c r="N628" s="42"/>
      <c r="O628" s="42"/>
      <c r="P628" s="42"/>
      <c r="Q628" s="42"/>
      <c r="R628" s="42"/>
      <c r="S628" s="42"/>
      <c r="T628" s="42"/>
      <c r="U628" s="25"/>
      <c r="V628" s="25"/>
      <c r="W628" s="30" t="str">
        <f t="shared" si="29"/>
        <v/>
      </c>
      <c r="X628" s="25"/>
      <c r="Y628" s="24"/>
      <c r="Z628" s="36" t="str">
        <f t="shared" si="30"/>
        <v/>
      </c>
      <c r="AA628" s="30" t="str">
        <f ca="1">IF(X628=Apoio!$F$2,Apoio!$F$2,IF(X628=Apoio!$F$3,Apoio!$F$3,IF(X628=Apoio!$F$4,Apoio!$F$4,IF(Z628="","",IF(X628="","",IF(Z628-TODAY()&gt;0,Z628-TODAY(),"Venceu"))))))</f>
        <v/>
      </c>
      <c r="AB628" s="59"/>
    </row>
    <row r="629" spans="1:28" ht="36" hidden="1" customHeight="1">
      <c r="A629" s="23">
        <v>630</v>
      </c>
      <c r="B629" s="24"/>
      <c r="C629" s="25"/>
      <c r="D629" s="40" t="str">
        <f>IF($C629&gt;0,VLOOKUP($C629,CNIGP!$A:$AC,2,FALSE),"")</f>
        <v/>
      </c>
      <c r="E629" s="30" t="str">
        <f>IF($C629&gt;0,VLOOKUP($C629,CNIGP!$A:$AC,3,FALSE),"")</f>
        <v/>
      </c>
      <c r="F629" s="30" t="str">
        <f t="shared" si="28"/>
        <v/>
      </c>
      <c r="G629" s="30" t="str">
        <f>IF($C629&gt;0,VLOOKUP($C629,CNIGP!$A:$AC,9,FALSE),"")</f>
        <v/>
      </c>
      <c r="H629" s="30" t="str">
        <f>IF($C629&gt;0,VLOOKUP($C629,CNIGP!$A:$AC,25,FALSE),"")</f>
        <v/>
      </c>
      <c r="I629" s="64"/>
      <c r="J629" s="25"/>
      <c r="K629" s="25"/>
      <c r="L629" s="25"/>
      <c r="M629" s="25"/>
      <c r="N629" s="42"/>
      <c r="O629" s="42"/>
      <c r="P629" s="42"/>
      <c r="Q629" s="42"/>
      <c r="R629" s="42"/>
      <c r="S629" s="42"/>
      <c r="T629" s="42"/>
      <c r="U629" s="25"/>
      <c r="V629" s="25"/>
      <c r="W629" s="30" t="str">
        <f t="shared" si="29"/>
        <v/>
      </c>
      <c r="X629" s="25"/>
      <c r="Y629" s="24"/>
      <c r="Z629" s="36" t="str">
        <f t="shared" si="30"/>
        <v/>
      </c>
      <c r="AA629" s="30" t="str">
        <f ca="1">IF(X629=Apoio!$F$2,Apoio!$F$2,IF(X629=Apoio!$F$3,Apoio!$F$3,IF(X629=Apoio!$F$4,Apoio!$F$4,IF(Z629="","",IF(X629="","",IF(Z629-TODAY()&gt;0,Z629-TODAY(),"Venceu"))))))</f>
        <v/>
      </c>
      <c r="AB629" s="59"/>
    </row>
    <row r="630" spans="1:28" ht="36" hidden="1" customHeight="1">
      <c r="A630" s="23">
        <v>631</v>
      </c>
      <c r="B630" s="24"/>
      <c r="C630" s="25"/>
      <c r="D630" s="40" t="str">
        <f>IF($C630&gt;0,VLOOKUP($C630,CNIGP!$A:$AC,2,FALSE),"")</f>
        <v/>
      </c>
      <c r="E630" s="30" t="str">
        <f>IF($C630&gt;0,VLOOKUP($C630,CNIGP!$A:$AC,3,FALSE),"")</f>
        <v/>
      </c>
      <c r="F630" s="30" t="str">
        <f t="shared" si="28"/>
        <v/>
      </c>
      <c r="G630" s="30" t="str">
        <f>IF($C630&gt;0,VLOOKUP($C630,CNIGP!$A:$AC,9,FALSE),"")</f>
        <v/>
      </c>
      <c r="H630" s="30" t="str">
        <f>IF($C630&gt;0,VLOOKUP($C630,CNIGP!$A:$AC,25,FALSE),"")</f>
        <v/>
      </c>
      <c r="I630" s="64"/>
      <c r="J630" s="25"/>
      <c r="K630" s="25"/>
      <c r="L630" s="25"/>
      <c r="M630" s="25"/>
      <c r="N630" s="42"/>
      <c r="O630" s="42"/>
      <c r="P630" s="42"/>
      <c r="Q630" s="42"/>
      <c r="R630" s="42"/>
      <c r="S630" s="42"/>
      <c r="T630" s="42"/>
      <c r="U630" s="25"/>
      <c r="V630" s="25"/>
      <c r="W630" s="30" t="str">
        <f t="shared" si="29"/>
        <v/>
      </c>
      <c r="X630" s="25"/>
      <c r="Y630" s="24"/>
      <c r="Z630" s="36" t="str">
        <f t="shared" si="30"/>
        <v/>
      </c>
      <c r="AA630" s="30" t="str">
        <f ca="1">IF(X630=Apoio!$F$2,Apoio!$F$2,IF(X630=Apoio!$F$3,Apoio!$F$3,IF(X630=Apoio!$F$4,Apoio!$F$4,IF(Z630="","",IF(X630="","",IF(Z630-TODAY()&gt;0,Z630-TODAY(),"Venceu"))))))</f>
        <v/>
      </c>
      <c r="AB630" s="59"/>
    </row>
    <row r="631" spans="1:28" ht="36" hidden="1" customHeight="1">
      <c r="A631" s="23">
        <v>632</v>
      </c>
      <c r="B631" s="24"/>
      <c r="C631" s="25"/>
      <c r="D631" s="40" t="str">
        <f>IF($C631&gt;0,VLOOKUP($C631,CNIGP!$A:$AC,2,FALSE),"")</f>
        <v/>
      </c>
      <c r="E631" s="30" t="str">
        <f>IF($C631&gt;0,VLOOKUP($C631,CNIGP!$A:$AC,3,FALSE),"")</f>
        <v/>
      </c>
      <c r="F631" s="30" t="str">
        <f t="shared" si="28"/>
        <v/>
      </c>
      <c r="G631" s="30" t="str">
        <f>IF($C631&gt;0,VLOOKUP($C631,CNIGP!$A:$AC,9,FALSE),"")</f>
        <v/>
      </c>
      <c r="H631" s="30" t="str">
        <f>IF($C631&gt;0,VLOOKUP($C631,CNIGP!$A:$AC,25,FALSE),"")</f>
        <v/>
      </c>
      <c r="I631" s="64"/>
      <c r="J631" s="25"/>
      <c r="K631" s="25"/>
      <c r="L631" s="25"/>
      <c r="M631" s="25"/>
      <c r="N631" s="42"/>
      <c r="O631" s="42"/>
      <c r="P631" s="42"/>
      <c r="Q631" s="42"/>
      <c r="R631" s="42"/>
      <c r="S631" s="42"/>
      <c r="T631" s="42"/>
      <c r="U631" s="25"/>
      <c r="V631" s="25"/>
      <c r="W631" s="30" t="str">
        <f t="shared" si="29"/>
        <v/>
      </c>
      <c r="X631" s="25"/>
      <c r="Y631" s="24"/>
      <c r="Z631" s="36" t="str">
        <f t="shared" si="30"/>
        <v/>
      </c>
      <c r="AA631" s="30" t="str">
        <f ca="1">IF(X631=Apoio!$F$2,Apoio!$F$2,IF(X631=Apoio!$F$3,Apoio!$F$3,IF(X631=Apoio!$F$4,Apoio!$F$4,IF(Z631="","",IF(X631="","",IF(Z631-TODAY()&gt;0,Z631-TODAY(),"Venceu"))))))</f>
        <v/>
      </c>
      <c r="AB631" s="59"/>
    </row>
    <row r="632" spans="1:28" ht="36" hidden="1" customHeight="1">
      <c r="A632" s="23">
        <v>633</v>
      </c>
      <c r="B632" s="24"/>
      <c r="C632" s="25"/>
      <c r="D632" s="40" t="str">
        <f>IF($C632&gt;0,VLOOKUP($C632,CNIGP!$A:$AC,2,FALSE),"")</f>
        <v/>
      </c>
      <c r="E632" s="30" t="str">
        <f>IF($C632&gt;0,VLOOKUP($C632,CNIGP!$A:$AC,3,FALSE),"")</f>
        <v/>
      </c>
      <c r="F632" s="30" t="str">
        <f t="shared" si="28"/>
        <v/>
      </c>
      <c r="G632" s="30" t="str">
        <f>IF($C632&gt;0,VLOOKUP($C632,CNIGP!$A:$AC,9,FALSE),"")</f>
        <v/>
      </c>
      <c r="H632" s="30" t="str">
        <f>IF($C632&gt;0,VLOOKUP($C632,CNIGP!$A:$AC,25,FALSE),"")</f>
        <v/>
      </c>
      <c r="I632" s="64"/>
      <c r="J632" s="25"/>
      <c r="K632" s="25"/>
      <c r="L632" s="25"/>
      <c r="M632" s="25"/>
      <c r="N632" s="42"/>
      <c r="O632" s="42"/>
      <c r="P632" s="42"/>
      <c r="Q632" s="42"/>
      <c r="R632" s="42"/>
      <c r="S632" s="42"/>
      <c r="T632" s="42"/>
      <c r="U632" s="25"/>
      <c r="V632" s="25"/>
      <c r="W632" s="30" t="str">
        <f t="shared" si="29"/>
        <v/>
      </c>
      <c r="X632" s="25"/>
      <c r="Y632" s="24"/>
      <c r="Z632" s="36" t="str">
        <f t="shared" si="30"/>
        <v/>
      </c>
      <c r="AA632" s="30" t="str">
        <f ca="1">IF(X632=Apoio!$F$2,Apoio!$F$2,IF(X632=Apoio!$F$3,Apoio!$F$3,IF(X632=Apoio!$F$4,Apoio!$F$4,IF(Z632="","",IF(X632="","",IF(Z632-TODAY()&gt;0,Z632-TODAY(),"Venceu"))))))</f>
        <v/>
      </c>
      <c r="AB632" s="59"/>
    </row>
    <row r="633" spans="1:28" ht="36" hidden="1" customHeight="1">
      <c r="A633" s="23">
        <v>634</v>
      </c>
      <c r="B633" s="24"/>
      <c r="C633" s="25"/>
      <c r="D633" s="40" t="str">
        <f>IF($C633&gt;0,VLOOKUP($C633,CNIGP!$A:$AC,2,FALSE),"")</f>
        <v/>
      </c>
      <c r="E633" s="30" t="str">
        <f>IF($C633&gt;0,VLOOKUP($C633,CNIGP!$A:$AC,3,FALSE),"")</f>
        <v/>
      </c>
      <c r="F633" s="30" t="str">
        <f t="shared" si="28"/>
        <v/>
      </c>
      <c r="G633" s="30" t="str">
        <f>IF($C633&gt;0,VLOOKUP($C633,CNIGP!$A:$AC,9,FALSE),"")</f>
        <v/>
      </c>
      <c r="H633" s="30" t="str">
        <f>IF($C633&gt;0,VLOOKUP($C633,CNIGP!$A:$AC,25,FALSE),"")</f>
        <v/>
      </c>
      <c r="I633" s="64"/>
      <c r="J633" s="25"/>
      <c r="K633" s="25"/>
      <c r="L633" s="25"/>
      <c r="M633" s="25"/>
      <c r="N633" s="42"/>
      <c r="O633" s="42"/>
      <c r="P633" s="42"/>
      <c r="Q633" s="42"/>
      <c r="R633" s="42"/>
      <c r="S633" s="42"/>
      <c r="T633" s="42"/>
      <c r="U633" s="25"/>
      <c r="V633" s="25"/>
      <c r="W633" s="30" t="str">
        <f t="shared" si="29"/>
        <v/>
      </c>
      <c r="X633" s="25"/>
      <c r="Y633" s="24"/>
      <c r="Z633" s="36" t="str">
        <f t="shared" si="30"/>
        <v/>
      </c>
      <c r="AA633" s="30" t="str">
        <f ca="1">IF(X633=Apoio!$F$2,Apoio!$F$2,IF(X633=Apoio!$F$3,Apoio!$F$3,IF(X633=Apoio!$F$4,Apoio!$F$4,IF(Z633="","",IF(X633="","",IF(Z633-TODAY()&gt;0,Z633-TODAY(),"Venceu"))))))</f>
        <v/>
      </c>
      <c r="AB633" s="59"/>
    </row>
    <row r="634" spans="1:28" ht="36" hidden="1" customHeight="1">
      <c r="A634" s="23">
        <v>635</v>
      </c>
      <c r="B634" s="24"/>
      <c r="C634" s="25"/>
      <c r="D634" s="40" t="str">
        <f>IF($C634&gt;0,VLOOKUP($C634,CNIGP!$A:$AC,2,FALSE),"")</f>
        <v/>
      </c>
      <c r="E634" s="30" t="str">
        <f>IF($C634&gt;0,VLOOKUP($C634,CNIGP!$A:$AC,3,FALSE),"")</f>
        <v/>
      </c>
      <c r="F634" s="30" t="str">
        <f t="shared" si="28"/>
        <v/>
      </c>
      <c r="G634" s="30" t="str">
        <f>IF($C634&gt;0,VLOOKUP($C634,CNIGP!$A:$AC,9,FALSE),"")</f>
        <v/>
      </c>
      <c r="H634" s="30" t="str">
        <f>IF($C634&gt;0,VLOOKUP($C634,CNIGP!$A:$AC,25,FALSE),"")</f>
        <v/>
      </c>
      <c r="I634" s="64"/>
      <c r="J634" s="25"/>
      <c r="K634" s="25"/>
      <c r="L634" s="25"/>
      <c r="M634" s="25"/>
      <c r="N634" s="42"/>
      <c r="O634" s="42"/>
      <c r="P634" s="42"/>
      <c r="Q634" s="42"/>
      <c r="R634" s="42"/>
      <c r="S634" s="42"/>
      <c r="T634" s="42"/>
      <c r="U634" s="25"/>
      <c r="V634" s="25"/>
      <c r="W634" s="30" t="str">
        <f t="shared" si="29"/>
        <v/>
      </c>
      <c r="X634" s="25"/>
      <c r="Y634" s="24"/>
      <c r="Z634" s="36" t="str">
        <f t="shared" si="30"/>
        <v/>
      </c>
      <c r="AA634" s="30" t="str">
        <f ca="1">IF(X634=Apoio!$F$2,Apoio!$F$2,IF(X634=Apoio!$F$3,Apoio!$F$3,IF(X634=Apoio!$F$4,Apoio!$F$4,IF(Z634="","",IF(X634="","",IF(Z634-TODAY()&gt;0,Z634-TODAY(),"Venceu"))))))</f>
        <v/>
      </c>
      <c r="AB634" s="59"/>
    </row>
    <row r="635" spans="1:28" ht="36" hidden="1" customHeight="1">
      <c r="A635" s="23">
        <v>636</v>
      </c>
      <c r="B635" s="24"/>
      <c r="C635" s="25"/>
      <c r="D635" s="40" t="str">
        <f>IF($C635&gt;0,VLOOKUP($C635,CNIGP!$A:$AC,2,FALSE),"")</f>
        <v/>
      </c>
      <c r="E635" s="30" t="str">
        <f>IF($C635&gt;0,VLOOKUP($C635,CNIGP!$A:$AC,3,FALSE),"")</f>
        <v/>
      </c>
      <c r="F635" s="30" t="str">
        <f t="shared" si="28"/>
        <v/>
      </c>
      <c r="G635" s="30" t="str">
        <f>IF($C635&gt;0,VLOOKUP($C635,CNIGP!$A:$AC,9,FALSE),"")</f>
        <v/>
      </c>
      <c r="H635" s="30" t="str">
        <f>IF($C635&gt;0,VLOOKUP($C635,CNIGP!$A:$AC,25,FALSE),"")</f>
        <v/>
      </c>
      <c r="I635" s="64"/>
      <c r="J635" s="25"/>
      <c r="K635" s="25"/>
      <c r="L635" s="25"/>
      <c r="M635" s="25"/>
      <c r="N635" s="42"/>
      <c r="O635" s="42"/>
      <c r="P635" s="42"/>
      <c r="Q635" s="42"/>
      <c r="R635" s="42"/>
      <c r="S635" s="42"/>
      <c r="T635" s="42"/>
      <c r="U635" s="25"/>
      <c r="V635" s="25"/>
      <c r="W635" s="30" t="str">
        <f t="shared" si="29"/>
        <v/>
      </c>
      <c r="X635" s="25"/>
      <c r="Y635" s="24"/>
      <c r="Z635" s="36" t="str">
        <f t="shared" si="30"/>
        <v/>
      </c>
      <c r="AA635" s="30" t="str">
        <f ca="1">IF(X635=Apoio!$F$2,Apoio!$F$2,IF(X635=Apoio!$F$3,Apoio!$F$3,IF(X635=Apoio!$F$4,Apoio!$F$4,IF(Z635="","",IF(X635="","",IF(Z635-TODAY()&gt;0,Z635-TODAY(),"Venceu"))))))</f>
        <v/>
      </c>
      <c r="AB635" s="59"/>
    </row>
    <row r="636" spans="1:28" ht="36" hidden="1" customHeight="1">
      <c r="A636" s="23">
        <v>637</v>
      </c>
      <c r="B636" s="24"/>
      <c r="C636" s="25"/>
      <c r="D636" s="40" t="str">
        <f>IF($C636&gt;0,VLOOKUP($C636,CNIGP!$A:$AC,2,FALSE),"")</f>
        <v/>
      </c>
      <c r="E636" s="30" t="str">
        <f>IF($C636&gt;0,VLOOKUP($C636,CNIGP!$A:$AC,3,FALSE),"")</f>
        <v/>
      </c>
      <c r="F636" s="30" t="str">
        <f t="shared" si="28"/>
        <v/>
      </c>
      <c r="G636" s="30" t="str">
        <f>IF($C636&gt;0,VLOOKUP($C636,CNIGP!$A:$AC,9,FALSE),"")</f>
        <v/>
      </c>
      <c r="H636" s="30" t="str">
        <f>IF($C636&gt;0,VLOOKUP($C636,CNIGP!$A:$AC,25,FALSE),"")</f>
        <v/>
      </c>
      <c r="I636" s="64"/>
      <c r="J636" s="25"/>
      <c r="K636" s="25"/>
      <c r="L636" s="25"/>
      <c r="M636" s="25"/>
      <c r="N636" s="42"/>
      <c r="O636" s="42"/>
      <c r="P636" s="42"/>
      <c r="Q636" s="42"/>
      <c r="R636" s="42"/>
      <c r="S636" s="42"/>
      <c r="T636" s="42"/>
      <c r="U636" s="25"/>
      <c r="V636" s="25"/>
      <c r="W636" s="30" t="str">
        <f t="shared" si="29"/>
        <v/>
      </c>
      <c r="X636" s="25"/>
      <c r="Y636" s="24"/>
      <c r="Z636" s="36" t="str">
        <f t="shared" si="30"/>
        <v/>
      </c>
      <c r="AA636" s="30" t="str">
        <f ca="1">IF(X636=Apoio!$F$2,Apoio!$F$2,IF(X636=Apoio!$F$3,Apoio!$F$3,IF(X636=Apoio!$F$4,Apoio!$F$4,IF(Z636="","",IF(X636="","",IF(Z636-TODAY()&gt;0,Z636-TODAY(),"Venceu"))))))</f>
        <v/>
      </c>
      <c r="AB636" s="59"/>
    </row>
    <row r="637" spans="1:28" ht="36" hidden="1" customHeight="1">
      <c r="A637" s="23">
        <v>638</v>
      </c>
      <c r="B637" s="24"/>
      <c r="C637" s="25"/>
      <c r="D637" s="40" t="str">
        <f>IF($C637&gt;0,VLOOKUP($C637,CNIGP!$A:$AC,2,FALSE),"")</f>
        <v/>
      </c>
      <c r="E637" s="30" t="str">
        <f>IF($C637&gt;0,VLOOKUP($C637,CNIGP!$A:$AC,3,FALSE),"")</f>
        <v/>
      </c>
      <c r="F637" s="30" t="str">
        <f t="shared" si="28"/>
        <v/>
      </c>
      <c r="G637" s="30" t="str">
        <f>IF($C637&gt;0,VLOOKUP($C637,CNIGP!$A:$AC,9,FALSE),"")</f>
        <v/>
      </c>
      <c r="H637" s="30" t="str">
        <f>IF($C637&gt;0,VLOOKUP($C637,CNIGP!$A:$AC,25,FALSE),"")</f>
        <v/>
      </c>
      <c r="I637" s="64"/>
      <c r="J637" s="25"/>
      <c r="K637" s="25"/>
      <c r="L637" s="25"/>
      <c r="M637" s="25"/>
      <c r="N637" s="42"/>
      <c r="O637" s="42"/>
      <c r="P637" s="42"/>
      <c r="Q637" s="42"/>
      <c r="R637" s="42"/>
      <c r="S637" s="42"/>
      <c r="T637" s="42"/>
      <c r="U637" s="25"/>
      <c r="V637" s="25"/>
      <c r="W637" s="30" t="str">
        <f t="shared" si="29"/>
        <v/>
      </c>
      <c r="X637" s="25"/>
      <c r="Y637" s="24"/>
      <c r="Z637" s="36" t="str">
        <f t="shared" si="30"/>
        <v/>
      </c>
      <c r="AA637" s="30" t="str">
        <f ca="1">IF(X637=Apoio!$F$2,Apoio!$F$2,IF(X637=Apoio!$F$3,Apoio!$F$3,IF(X637=Apoio!$F$4,Apoio!$F$4,IF(Z637="","",IF(X637="","",IF(Z637-TODAY()&gt;0,Z637-TODAY(),"Venceu"))))))</f>
        <v/>
      </c>
      <c r="AB637" s="59"/>
    </row>
    <row r="638" spans="1:28" ht="36" hidden="1" customHeight="1">
      <c r="A638" s="23">
        <v>639</v>
      </c>
      <c r="B638" s="24"/>
      <c r="C638" s="25"/>
      <c r="D638" s="40" t="str">
        <f>IF($C638&gt;0,VLOOKUP($C638,CNIGP!$A:$AC,2,FALSE),"")</f>
        <v/>
      </c>
      <c r="E638" s="30" t="str">
        <f>IF($C638&gt;0,VLOOKUP($C638,CNIGP!$A:$AC,3,FALSE),"")</f>
        <v/>
      </c>
      <c r="F638" s="30" t="str">
        <f t="shared" si="28"/>
        <v/>
      </c>
      <c r="G638" s="30" t="str">
        <f>IF($C638&gt;0,VLOOKUP($C638,CNIGP!$A:$AC,9,FALSE),"")</f>
        <v/>
      </c>
      <c r="H638" s="30" t="str">
        <f>IF($C638&gt;0,VLOOKUP($C638,CNIGP!$A:$AC,25,FALSE),"")</f>
        <v/>
      </c>
      <c r="I638" s="64"/>
      <c r="J638" s="25"/>
      <c r="K638" s="25"/>
      <c r="L638" s="25"/>
      <c r="M638" s="25"/>
      <c r="N638" s="42"/>
      <c r="O638" s="42"/>
      <c r="P638" s="42"/>
      <c r="Q638" s="42"/>
      <c r="R638" s="42"/>
      <c r="S638" s="42"/>
      <c r="T638" s="42"/>
      <c r="U638" s="25"/>
      <c r="V638" s="25"/>
      <c r="W638" s="30" t="str">
        <f t="shared" si="29"/>
        <v/>
      </c>
      <c r="X638" s="25"/>
      <c r="Y638" s="24"/>
      <c r="Z638" s="36" t="str">
        <f t="shared" si="30"/>
        <v/>
      </c>
      <c r="AA638" s="30" t="str">
        <f ca="1">IF(X638=Apoio!$F$2,Apoio!$F$2,IF(X638=Apoio!$F$3,Apoio!$F$3,IF(X638=Apoio!$F$4,Apoio!$F$4,IF(Z638="","",IF(X638="","",IF(Z638-TODAY()&gt;0,Z638-TODAY(),"Venceu"))))))</f>
        <v/>
      </c>
      <c r="AB638" s="59"/>
    </row>
    <row r="639" spans="1:28" ht="36" hidden="1" customHeight="1">
      <c r="A639" s="23">
        <v>640</v>
      </c>
      <c r="B639" s="24"/>
      <c r="C639" s="25"/>
      <c r="D639" s="40" t="str">
        <f>IF($C639&gt;0,VLOOKUP($C639,CNIGP!$A:$AC,2,FALSE),"")</f>
        <v/>
      </c>
      <c r="E639" s="30" t="str">
        <f>IF($C639&gt;0,VLOOKUP($C639,CNIGP!$A:$AC,3,FALSE),"")</f>
        <v/>
      </c>
      <c r="F639" s="30" t="str">
        <f t="shared" si="28"/>
        <v/>
      </c>
      <c r="G639" s="30" t="str">
        <f>IF($C639&gt;0,VLOOKUP($C639,CNIGP!$A:$AC,9,FALSE),"")</f>
        <v/>
      </c>
      <c r="H639" s="30" t="str">
        <f>IF($C639&gt;0,VLOOKUP($C639,CNIGP!$A:$AC,25,FALSE),"")</f>
        <v/>
      </c>
      <c r="I639" s="64"/>
      <c r="J639" s="25"/>
      <c r="K639" s="25"/>
      <c r="L639" s="25"/>
      <c r="M639" s="25"/>
      <c r="N639" s="42"/>
      <c r="O639" s="42"/>
      <c r="P639" s="42"/>
      <c r="Q639" s="42"/>
      <c r="R639" s="42"/>
      <c r="S639" s="42"/>
      <c r="T639" s="42"/>
      <c r="U639" s="25"/>
      <c r="V639" s="25"/>
      <c r="W639" s="30" t="str">
        <f t="shared" si="29"/>
        <v/>
      </c>
      <c r="X639" s="25"/>
      <c r="Y639" s="24"/>
      <c r="Z639" s="36" t="str">
        <f t="shared" si="30"/>
        <v/>
      </c>
      <c r="AA639" s="30" t="str">
        <f ca="1">IF(X639=Apoio!$F$2,Apoio!$F$2,IF(X639=Apoio!$F$3,Apoio!$F$3,IF(X639=Apoio!$F$4,Apoio!$F$4,IF(Z639="","",IF(X639="","",IF(Z639-TODAY()&gt;0,Z639-TODAY(),"Venceu"))))))</f>
        <v/>
      </c>
      <c r="AB639" s="59"/>
    </row>
    <row r="640" spans="1:28" ht="36" hidden="1" customHeight="1">
      <c r="A640" s="23">
        <v>641</v>
      </c>
      <c r="B640" s="24"/>
      <c r="C640" s="25"/>
      <c r="D640" s="40" t="str">
        <f>IF($C640&gt;0,VLOOKUP($C640,CNIGP!$A:$AC,2,FALSE),"")</f>
        <v/>
      </c>
      <c r="E640" s="30" t="str">
        <f>IF($C640&gt;0,VLOOKUP($C640,CNIGP!$A:$AC,3,FALSE),"")</f>
        <v/>
      </c>
      <c r="F640" s="30" t="str">
        <f t="shared" si="28"/>
        <v/>
      </c>
      <c r="G640" s="30" t="str">
        <f>IF($C640&gt;0,VLOOKUP($C640,CNIGP!$A:$AC,9,FALSE),"")</f>
        <v/>
      </c>
      <c r="H640" s="30" t="str">
        <f>IF($C640&gt;0,VLOOKUP($C640,CNIGP!$A:$AC,25,FALSE),"")</f>
        <v/>
      </c>
      <c r="I640" s="64"/>
      <c r="J640" s="25"/>
      <c r="K640" s="25"/>
      <c r="L640" s="25"/>
      <c r="M640" s="25"/>
      <c r="N640" s="42"/>
      <c r="O640" s="42"/>
      <c r="P640" s="42"/>
      <c r="Q640" s="42"/>
      <c r="R640" s="42"/>
      <c r="S640" s="42"/>
      <c r="T640" s="42"/>
      <c r="U640" s="25"/>
      <c r="V640" s="25"/>
      <c r="W640" s="30" t="str">
        <f t="shared" si="29"/>
        <v/>
      </c>
      <c r="X640" s="25"/>
      <c r="Y640" s="24"/>
      <c r="Z640" s="36" t="str">
        <f t="shared" si="30"/>
        <v/>
      </c>
      <c r="AA640" s="30" t="str">
        <f ca="1">IF(X640=Apoio!$F$2,Apoio!$F$2,IF(X640=Apoio!$F$3,Apoio!$F$3,IF(X640=Apoio!$F$4,Apoio!$F$4,IF(Z640="","",IF(X640="","",IF(Z640-TODAY()&gt;0,Z640-TODAY(),"Venceu"))))))</f>
        <v/>
      </c>
      <c r="AB640" s="59"/>
    </row>
    <row r="641" spans="1:28" ht="36" hidden="1" customHeight="1">
      <c r="A641" s="23">
        <v>642</v>
      </c>
      <c r="B641" s="24"/>
      <c r="C641" s="25"/>
      <c r="D641" s="40" t="str">
        <f>IF($C641&gt;0,VLOOKUP($C641,CNIGP!$A:$AC,2,FALSE),"")</f>
        <v/>
      </c>
      <c r="E641" s="30" t="str">
        <f>IF($C641&gt;0,VLOOKUP($C641,CNIGP!$A:$AC,3,FALSE),"")</f>
        <v/>
      </c>
      <c r="F641" s="30" t="str">
        <f t="shared" si="28"/>
        <v/>
      </c>
      <c r="G641" s="30" t="str">
        <f>IF($C641&gt;0,VLOOKUP($C641,CNIGP!$A:$AC,9,FALSE),"")</f>
        <v/>
      </c>
      <c r="H641" s="30" t="str">
        <f>IF($C641&gt;0,VLOOKUP($C641,CNIGP!$A:$AC,25,FALSE),"")</f>
        <v/>
      </c>
      <c r="I641" s="64"/>
      <c r="J641" s="25"/>
      <c r="K641" s="25"/>
      <c r="L641" s="25"/>
      <c r="M641" s="25"/>
      <c r="N641" s="42"/>
      <c r="O641" s="42"/>
      <c r="P641" s="42"/>
      <c r="Q641" s="42"/>
      <c r="R641" s="42"/>
      <c r="S641" s="42"/>
      <c r="T641" s="42"/>
      <c r="U641" s="25"/>
      <c r="V641" s="25"/>
      <c r="W641" s="30" t="str">
        <f t="shared" si="29"/>
        <v/>
      </c>
      <c r="X641" s="25"/>
      <c r="Y641" s="24"/>
      <c r="Z641" s="36" t="str">
        <f t="shared" si="30"/>
        <v/>
      </c>
      <c r="AA641" s="30" t="str">
        <f ca="1">IF(X641=Apoio!$F$2,Apoio!$F$2,IF(X641=Apoio!$F$3,Apoio!$F$3,IF(X641=Apoio!$F$4,Apoio!$F$4,IF(Z641="","",IF(X641="","",IF(Z641-TODAY()&gt;0,Z641-TODAY(),"Venceu"))))))</f>
        <v/>
      </c>
      <c r="AB641" s="59"/>
    </row>
    <row r="642" spans="1:28" ht="36" hidden="1" customHeight="1">
      <c r="A642" s="23">
        <v>643</v>
      </c>
      <c r="B642" s="24"/>
      <c r="C642" s="25"/>
      <c r="D642" s="40" t="str">
        <f>IF($C642&gt;0,VLOOKUP($C642,CNIGP!$A:$AC,2,FALSE),"")</f>
        <v/>
      </c>
      <c r="E642" s="30" t="str">
        <f>IF($C642&gt;0,VLOOKUP($C642,CNIGP!$A:$AC,3,FALSE),"")</f>
        <v/>
      </c>
      <c r="F642" s="30" t="str">
        <f t="shared" si="28"/>
        <v/>
      </c>
      <c r="G642" s="30" t="str">
        <f>IF($C642&gt;0,VLOOKUP($C642,CNIGP!$A:$AC,9,FALSE),"")</f>
        <v/>
      </c>
      <c r="H642" s="30" t="str">
        <f>IF($C642&gt;0,VLOOKUP($C642,CNIGP!$A:$AC,25,FALSE),"")</f>
        <v/>
      </c>
      <c r="I642" s="64"/>
      <c r="J642" s="25"/>
      <c r="K642" s="25"/>
      <c r="L642" s="25"/>
      <c r="M642" s="25"/>
      <c r="N642" s="42"/>
      <c r="O642" s="42"/>
      <c r="P642" s="42"/>
      <c r="Q642" s="42"/>
      <c r="R642" s="42"/>
      <c r="S642" s="42"/>
      <c r="T642" s="42"/>
      <c r="U642" s="25"/>
      <c r="V642" s="25"/>
      <c r="W642" s="30" t="str">
        <f t="shared" si="29"/>
        <v/>
      </c>
      <c r="X642" s="25"/>
      <c r="Y642" s="24"/>
      <c r="Z642" s="36" t="str">
        <f t="shared" si="30"/>
        <v/>
      </c>
      <c r="AA642" s="30" t="str">
        <f ca="1">IF(X642=Apoio!$F$2,Apoio!$F$2,IF(X642=Apoio!$F$3,Apoio!$F$3,IF(X642=Apoio!$F$4,Apoio!$F$4,IF(Z642="","",IF(X642="","",IF(Z642-TODAY()&gt;0,Z642-TODAY(),"Venceu"))))))</f>
        <v/>
      </c>
      <c r="AB642" s="59"/>
    </row>
    <row r="643" spans="1:28" ht="36" hidden="1" customHeight="1">
      <c r="A643" s="23">
        <v>644</v>
      </c>
      <c r="B643" s="24"/>
      <c r="C643" s="25"/>
      <c r="D643" s="40" t="str">
        <f>IF($C643&gt;0,VLOOKUP($C643,CNIGP!$A:$AC,2,FALSE),"")</f>
        <v/>
      </c>
      <c r="E643" s="30" t="str">
        <f>IF($C643&gt;0,VLOOKUP($C643,CNIGP!$A:$AC,3,FALSE),"")</f>
        <v/>
      </c>
      <c r="F643" s="30" t="str">
        <f t="shared" si="28"/>
        <v/>
      </c>
      <c r="G643" s="30" t="str">
        <f>IF($C643&gt;0,VLOOKUP($C643,CNIGP!$A:$AC,9,FALSE),"")</f>
        <v/>
      </c>
      <c r="H643" s="30" t="str">
        <f>IF($C643&gt;0,VLOOKUP($C643,CNIGP!$A:$AC,25,FALSE),"")</f>
        <v/>
      </c>
      <c r="I643" s="64"/>
      <c r="J643" s="25"/>
      <c r="K643" s="25"/>
      <c r="L643" s="25"/>
      <c r="M643" s="25"/>
      <c r="N643" s="42"/>
      <c r="O643" s="42"/>
      <c r="P643" s="42"/>
      <c r="Q643" s="42"/>
      <c r="R643" s="42"/>
      <c r="S643" s="42"/>
      <c r="T643" s="42"/>
      <c r="U643" s="25"/>
      <c r="V643" s="25"/>
      <c r="W643" s="30" t="str">
        <f t="shared" si="29"/>
        <v/>
      </c>
      <c r="X643" s="25"/>
      <c r="Y643" s="24"/>
      <c r="Z643" s="36" t="str">
        <f t="shared" si="30"/>
        <v/>
      </c>
      <c r="AA643" s="30" t="str">
        <f ca="1">IF(X643=Apoio!$F$2,Apoio!$F$2,IF(X643=Apoio!$F$3,Apoio!$F$3,IF(X643=Apoio!$F$4,Apoio!$F$4,IF(Z643="","",IF(X643="","",IF(Z643-TODAY()&gt;0,Z643-TODAY(),"Venceu"))))))</f>
        <v/>
      </c>
      <c r="AB643" s="59"/>
    </row>
    <row r="644" spans="1:28" ht="36" hidden="1" customHeight="1">
      <c r="A644" s="23">
        <v>645</v>
      </c>
      <c r="B644" s="24"/>
      <c r="C644" s="25"/>
      <c r="D644" s="40" t="str">
        <f>IF($C644&gt;0,VLOOKUP($C644,CNIGP!$A:$AC,2,FALSE),"")</f>
        <v/>
      </c>
      <c r="E644" s="30" t="str">
        <f>IF($C644&gt;0,VLOOKUP($C644,CNIGP!$A:$AC,3,FALSE),"")</f>
        <v/>
      </c>
      <c r="F644" s="30" t="str">
        <f t="shared" si="28"/>
        <v/>
      </c>
      <c r="G644" s="30" t="str">
        <f>IF($C644&gt;0,VLOOKUP($C644,CNIGP!$A:$AC,9,FALSE),"")</f>
        <v/>
      </c>
      <c r="H644" s="30" t="str">
        <f>IF($C644&gt;0,VLOOKUP($C644,CNIGP!$A:$AC,25,FALSE),"")</f>
        <v/>
      </c>
      <c r="I644" s="64"/>
      <c r="J644" s="25"/>
      <c r="K644" s="25"/>
      <c r="L644" s="25"/>
      <c r="M644" s="25"/>
      <c r="N644" s="42"/>
      <c r="O644" s="42"/>
      <c r="P644" s="42"/>
      <c r="Q644" s="42"/>
      <c r="R644" s="42"/>
      <c r="S644" s="42"/>
      <c r="T644" s="42"/>
      <c r="U644" s="25"/>
      <c r="V644" s="25"/>
      <c r="W644" s="30" t="str">
        <f t="shared" si="29"/>
        <v/>
      </c>
      <c r="X644" s="25"/>
      <c r="Y644" s="24"/>
      <c r="Z644" s="36" t="str">
        <f t="shared" si="30"/>
        <v/>
      </c>
      <c r="AA644" s="30" t="str">
        <f ca="1">IF(X644=Apoio!$F$2,Apoio!$F$2,IF(X644=Apoio!$F$3,Apoio!$F$3,IF(X644=Apoio!$F$4,Apoio!$F$4,IF(Z644="","",IF(X644="","",IF(Z644-TODAY()&gt;0,Z644-TODAY(),"Venceu"))))))</f>
        <v/>
      </c>
      <c r="AB644" s="59"/>
    </row>
    <row r="645" spans="1:28" ht="36" hidden="1" customHeight="1">
      <c r="A645" s="23">
        <v>646</v>
      </c>
      <c r="B645" s="24"/>
      <c r="C645" s="25"/>
      <c r="D645" s="40" t="str">
        <f>IF($C645&gt;0,VLOOKUP($C645,CNIGP!$A:$AC,2,FALSE),"")</f>
        <v/>
      </c>
      <c r="E645" s="30" t="str">
        <f>IF($C645&gt;0,VLOOKUP($C645,CNIGP!$A:$AC,3,FALSE),"")</f>
        <v/>
      </c>
      <c r="F645" s="30" t="str">
        <f t="shared" si="28"/>
        <v/>
      </c>
      <c r="G645" s="30" t="str">
        <f>IF($C645&gt;0,VLOOKUP($C645,CNIGP!$A:$AC,9,FALSE),"")</f>
        <v/>
      </c>
      <c r="H645" s="30" t="str">
        <f>IF($C645&gt;0,VLOOKUP($C645,CNIGP!$A:$AC,25,FALSE),"")</f>
        <v/>
      </c>
      <c r="I645" s="64"/>
      <c r="J645" s="25"/>
      <c r="K645" s="25"/>
      <c r="L645" s="25"/>
      <c r="M645" s="25"/>
      <c r="N645" s="42"/>
      <c r="O645" s="42"/>
      <c r="P645" s="42"/>
      <c r="Q645" s="42"/>
      <c r="R645" s="42"/>
      <c r="S645" s="42"/>
      <c r="T645" s="42"/>
      <c r="U645" s="25"/>
      <c r="V645" s="25"/>
      <c r="W645" s="30" t="str">
        <f t="shared" si="29"/>
        <v/>
      </c>
      <c r="X645" s="25"/>
      <c r="Y645" s="24"/>
      <c r="Z645" s="36" t="str">
        <f t="shared" si="30"/>
        <v/>
      </c>
      <c r="AA645" s="30" t="str">
        <f ca="1">IF(X645=Apoio!$F$2,Apoio!$F$2,IF(X645=Apoio!$F$3,Apoio!$F$3,IF(X645=Apoio!$F$4,Apoio!$F$4,IF(Z645="","",IF(X645="","",IF(Z645-TODAY()&gt;0,Z645-TODAY(),"Venceu"))))))</f>
        <v/>
      </c>
      <c r="AB645" s="59"/>
    </row>
    <row r="646" spans="1:28" ht="36" hidden="1" customHeight="1">
      <c r="A646" s="23">
        <v>647</v>
      </c>
      <c r="B646" s="24"/>
      <c r="C646" s="25"/>
      <c r="D646" s="40" t="str">
        <f>IF($C646&gt;0,VLOOKUP($C646,CNIGP!$A:$AC,2,FALSE),"")</f>
        <v/>
      </c>
      <c r="E646" s="30" t="str">
        <f>IF($C646&gt;0,VLOOKUP($C646,CNIGP!$A:$AC,3,FALSE),"")</f>
        <v/>
      </c>
      <c r="F646" s="30" t="str">
        <f t="shared" si="28"/>
        <v/>
      </c>
      <c r="G646" s="30" t="str">
        <f>IF($C646&gt;0,VLOOKUP($C646,CNIGP!$A:$AC,9,FALSE),"")</f>
        <v/>
      </c>
      <c r="H646" s="30" t="str">
        <f>IF($C646&gt;0,VLOOKUP($C646,CNIGP!$A:$AC,25,FALSE),"")</f>
        <v/>
      </c>
      <c r="I646" s="64"/>
      <c r="J646" s="25"/>
      <c r="K646" s="25"/>
      <c r="L646" s="25"/>
      <c r="M646" s="25"/>
      <c r="N646" s="42"/>
      <c r="O646" s="42"/>
      <c r="P646" s="42"/>
      <c r="Q646" s="42"/>
      <c r="R646" s="42"/>
      <c r="S646" s="42"/>
      <c r="T646" s="42"/>
      <c r="U646" s="25"/>
      <c r="V646" s="25"/>
      <c r="W646" s="30" t="str">
        <f t="shared" si="29"/>
        <v/>
      </c>
      <c r="X646" s="25"/>
      <c r="Y646" s="24"/>
      <c r="Z646" s="36" t="str">
        <f t="shared" si="30"/>
        <v/>
      </c>
      <c r="AA646" s="30" t="str">
        <f ca="1">IF(X646=Apoio!$F$2,Apoio!$F$2,IF(X646=Apoio!$F$3,Apoio!$F$3,IF(X646=Apoio!$F$4,Apoio!$F$4,IF(Z646="","",IF(X646="","",IF(Z646-TODAY()&gt;0,Z646-TODAY(),"Venceu"))))))</f>
        <v/>
      </c>
      <c r="AB646" s="59"/>
    </row>
    <row r="647" spans="1:28" ht="36" hidden="1" customHeight="1">
      <c r="A647" s="23">
        <v>648</v>
      </c>
      <c r="B647" s="24"/>
      <c r="C647" s="25"/>
      <c r="D647" s="40" t="str">
        <f>IF($C647&gt;0,VLOOKUP($C647,CNIGP!$A:$AC,2,FALSE),"")</f>
        <v/>
      </c>
      <c r="E647" s="30" t="str">
        <f>IF($C647&gt;0,VLOOKUP($C647,CNIGP!$A:$AC,3,FALSE),"")</f>
        <v/>
      </c>
      <c r="F647" s="30" t="str">
        <f t="shared" si="28"/>
        <v/>
      </c>
      <c r="G647" s="30" t="str">
        <f>IF($C647&gt;0,VLOOKUP($C647,CNIGP!$A:$AC,9,FALSE),"")</f>
        <v/>
      </c>
      <c r="H647" s="30" t="str">
        <f>IF($C647&gt;0,VLOOKUP($C647,CNIGP!$A:$AC,25,FALSE),"")</f>
        <v/>
      </c>
      <c r="I647" s="64"/>
      <c r="J647" s="25"/>
      <c r="K647" s="25"/>
      <c r="L647" s="25"/>
      <c r="M647" s="25"/>
      <c r="N647" s="42"/>
      <c r="O647" s="42"/>
      <c r="P647" s="42"/>
      <c r="Q647" s="42"/>
      <c r="R647" s="42"/>
      <c r="S647" s="42"/>
      <c r="T647" s="42"/>
      <c r="U647" s="25"/>
      <c r="V647" s="25"/>
      <c r="W647" s="30" t="str">
        <f t="shared" si="29"/>
        <v/>
      </c>
      <c r="X647" s="25"/>
      <c r="Y647" s="24"/>
      <c r="Z647" s="36" t="str">
        <f t="shared" si="30"/>
        <v/>
      </c>
      <c r="AA647" s="30" t="str">
        <f ca="1">IF(X647=Apoio!$F$2,Apoio!$F$2,IF(X647=Apoio!$F$3,Apoio!$F$3,IF(X647=Apoio!$F$4,Apoio!$F$4,IF(Z647="","",IF(X647="","",IF(Z647-TODAY()&gt;0,Z647-TODAY(),"Venceu"))))))</f>
        <v/>
      </c>
      <c r="AB647" s="59"/>
    </row>
    <row r="648" spans="1:28" ht="36" hidden="1" customHeight="1">
      <c r="A648" s="23">
        <v>649</v>
      </c>
      <c r="B648" s="24"/>
      <c r="C648" s="25"/>
      <c r="D648" s="40" t="str">
        <f>IF($C648&gt;0,VLOOKUP($C648,CNIGP!$A:$AC,2,FALSE),"")</f>
        <v/>
      </c>
      <c r="E648" s="30" t="str">
        <f>IF($C648&gt;0,VLOOKUP($C648,CNIGP!$A:$AC,3,FALSE),"")</f>
        <v/>
      </c>
      <c r="F648" s="30" t="str">
        <f t="shared" si="28"/>
        <v/>
      </c>
      <c r="G648" s="30" t="str">
        <f>IF($C648&gt;0,VLOOKUP($C648,CNIGP!$A:$AC,9,FALSE),"")</f>
        <v/>
      </c>
      <c r="H648" s="30" t="str">
        <f>IF($C648&gt;0,VLOOKUP($C648,CNIGP!$A:$AC,25,FALSE),"")</f>
        <v/>
      </c>
      <c r="I648" s="64"/>
      <c r="J648" s="25"/>
      <c r="K648" s="25"/>
      <c r="L648" s="25"/>
      <c r="M648" s="25"/>
      <c r="N648" s="42"/>
      <c r="O648" s="42"/>
      <c r="P648" s="42"/>
      <c r="Q648" s="42"/>
      <c r="R648" s="42"/>
      <c r="S648" s="42"/>
      <c r="T648" s="42"/>
      <c r="U648" s="25"/>
      <c r="V648" s="25"/>
      <c r="W648" s="30" t="str">
        <f t="shared" si="29"/>
        <v/>
      </c>
      <c r="X648" s="25"/>
      <c r="Y648" s="24"/>
      <c r="Z648" s="36" t="str">
        <f t="shared" si="30"/>
        <v/>
      </c>
      <c r="AA648" s="30" t="str">
        <f ca="1">IF(X648=Apoio!$F$2,Apoio!$F$2,IF(X648=Apoio!$F$3,Apoio!$F$3,IF(X648=Apoio!$F$4,Apoio!$F$4,IF(Z648="","",IF(X648="","",IF(Z648-TODAY()&gt;0,Z648-TODAY(),"Venceu"))))))</f>
        <v/>
      </c>
      <c r="AB648" s="59"/>
    </row>
    <row r="649" spans="1:28" ht="36" hidden="1" customHeight="1">
      <c r="A649" s="23">
        <v>650</v>
      </c>
      <c r="B649" s="24"/>
      <c r="C649" s="25"/>
      <c r="D649" s="40" t="str">
        <f>IF($C649&gt;0,VLOOKUP($C649,CNIGP!$A:$AC,2,FALSE),"")</f>
        <v/>
      </c>
      <c r="E649" s="30" t="str">
        <f>IF($C649&gt;0,VLOOKUP($C649,CNIGP!$A:$AC,3,FALSE),"")</f>
        <v/>
      </c>
      <c r="F649" s="30" t="str">
        <f t="shared" si="28"/>
        <v/>
      </c>
      <c r="G649" s="30" t="str">
        <f>IF($C649&gt;0,VLOOKUP($C649,CNIGP!$A:$AC,9,FALSE),"")</f>
        <v/>
      </c>
      <c r="H649" s="30" t="str">
        <f>IF($C649&gt;0,VLOOKUP($C649,CNIGP!$A:$AC,25,FALSE),"")</f>
        <v/>
      </c>
      <c r="I649" s="64"/>
      <c r="J649" s="25"/>
      <c r="K649" s="25"/>
      <c r="L649" s="25"/>
      <c r="M649" s="25"/>
      <c r="N649" s="42"/>
      <c r="O649" s="42"/>
      <c r="P649" s="42"/>
      <c r="Q649" s="42"/>
      <c r="R649" s="42"/>
      <c r="S649" s="42"/>
      <c r="T649" s="42"/>
      <c r="U649" s="25"/>
      <c r="V649" s="25"/>
      <c r="W649" s="30" t="str">
        <f t="shared" si="29"/>
        <v/>
      </c>
      <c r="X649" s="25"/>
      <c r="Y649" s="24"/>
      <c r="Z649" s="36" t="str">
        <f t="shared" si="30"/>
        <v/>
      </c>
      <c r="AA649" s="30" t="str">
        <f ca="1">IF(X649=Apoio!$F$2,Apoio!$F$2,IF(X649=Apoio!$F$3,Apoio!$F$3,IF(X649=Apoio!$F$4,Apoio!$F$4,IF(Z649="","",IF(X649="","",IF(Z649-TODAY()&gt;0,Z649-TODAY(),"Venceu"))))))</f>
        <v/>
      </c>
      <c r="AB649" s="59"/>
    </row>
    <row r="650" spans="1:28" ht="36" hidden="1" customHeight="1">
      <c r="A650" s="23">
        <v>651</v>
      </c>
      <c r="B650" s="24"/>
      <c r="C650" s="25"/>
      <c r="D650" s="40" t="str">
        <f>IF($C650&gt;0,VLOOKUP($C650,CNIGP!$A:$AC,2,FALSE),"")</f>
        <v/>
      </c>
      <c r="E650" s="30" t="str">
        <f>IF($C650&gt;0,VLOOKUP($C650,CNIGP!$A:$AC,3,FALSE),"")</f>
        <v/>
      </c>
      <c r="F650" s="30" t="str">
        <f t="shared" si="28"/>
        <v/>
      </c>
      <c r="G650" s="30" t="str">
        <f>IF($C650&gt;0,VLOOKUP($C650,CNIGP!$A:$AC,9,FALSE),"")</f>
        <v/>
      </c>
      <c r="H650" s="30" t="str">
        <f>IF($C650&gt;0,VLOOKUP($C650,CNIGP!$A:$AC,25,FALSE),"")</f>
        <v/>
      </c>
      <c r="I650" s="64"/>
      <c r="J650" s="25"/>
      <c r="K650" s="25"/>
      <c r="L650" s="25"/>
      <c r="M650" s="25"/>
      <c r="N650" s="42"/>
      <c r="O650" s="42"/>
      <c r="P650" s="42"/>
      <c r="Q650" s="42"/>
      <c r="R650" s="42"/>
      <c r="S650" s="42"/>
      <c r="T650" s="42"/>
      <c r="U650" s="25"/>
      <c r="V650" s="25"/>
      <c r="W650" s="30" t="str">
        <f t="shared" si="29"/>
        <v/>
      </c>
      <c r="X650" s="25"/>
      <c r="Y650" s="24"/>
      <c r="Z650" s="36" t="str">
        <f t="shared" si="30"/>
        <v/>
      </c>
      <c r="AA650" s="30" t="str">
        <f ca="1">IF(X650=Apoio!$F$2,Apoio!$F$2,IF(X650=Apoio!$F$3,Apoio!$F$3,IF(X650=Apoio!$F$4,Apoio!$F$4,IF(Z650="","",IF(X650="","",IF(Z650-TODAY()&gt;0,Z650-TODAY(),"Venceu"))))))</f>
        <v/>
      </c>
      <c r="AB650" s="59"/>
    </row>
    <row r="651" spans="1:28" ht="36" hidden="1" customHeight="1">
      <c r="A651" s="23">
        <v>652</v>
      </c>
      <c r="B651" s="24"/>
      <c r="C651" s="25"/>
      <c r="D651" s="40" t="str">
        <f>IF($C651&gt;0,VLOOKUP($C651,CNIGP!$A:$AC,2,FALSE),"")</f>
        <v/>
      </c>
      <c r="E651" s="30" t="str">
        <f>IF($C651&gt;0,VLOOKUP($C651,CNIGP!$A:$AC,3,FALSE),"")</f>
        <v/>
      </c>
      <c r="F651" s="30" t="str">
        <f t="shared" si="28"/>
        <v/>
      </c>
      <c r="G651" s="30" t="str">
        <f>IF($C651&gt;0,VLOOKUP($C651,CNIGP!$A:$AC,9,FALSE),"")</f>
        <v/>
      </c>
      <c r="H651" s="30" t="str">
        <f>IF($C651&gt;0,VLOOKUP($C651,CNIGP!$A:$AC,25,FALSE),"")</f>
        <v/>
      </c>
      <c r="I651" s="64"/>
      <c r="J651" s="25"/>
      <c r="K651" s="25"/>
      <c r="L651" s="25"/>
      <c r="M651" s="25"/>
      <c r="N651" s="42"/>
      <c r="O651" s="42"/>
      <c r="P651" s="42"/>
      <c r="Q651" s="42"/>
      <c r="R651" s="42"/>
      <c r="S651" s="42"/>
      <c r="T651" s="42"/>
      <c r="U651" s="25"/>
      <c r="V651" s="25"/>
      <c r="W651" s="30" t="str">
        <f t="shared" si="29"/>
        <v/>
      </c>
      <c r="X651" s="25"/>
      <c r="Y651" s="24"/>
      <c r="Z651" s="36" t="str">
        <f t="shared" si="30"/>
        <v/>
      </c>
      <c r="AA651" s="30" t="str">
        <f ca="1">IF(X651=Apoio!$F$2,Apoio!$F$2,IF(X651=Apoio!$F$3,Apoio!$F$3,IF(X651=Apoio!$F$4,Apoio!$F$4,IF(Z651="","",IF(X651="","",IF(Z651-TODAY()&gt;0,Z651-TODAY(),"Venceu"))))))</f>
        <v/>
      </c>
      <c r="AB651" s="59"/>
    </row>
    <row r="652" spans="1:28" ht="36" hidden="1" customHeight="1">
      <c r="A652" s="23">
        <v>653</v>
      </c>
      <c r="B652" s="24"/>
      <c r="C652" s="25"/>
      <c r="D652" s="40" t="str">
        <f>IF($C652&gt;0,VLOOKUP($C652,CNIGP!$A:$AC,2,FALSE),"")</f>
        <v/>
      </c>
      <c r="E652" s="30" t="str">
        <f>IF($C652&gt;0,VLOOKUP($C652,CNIGP!$A:$AC,3,FALSE),"")</f>
        <v/>
      </c>
      <c r="F652" s="30" t="str">
        <f t="shared" ref="F652:F715" si="31">IF(B652&gt;0,IF(C652&gt;0,"Sim","Não"),"")</f>
        <v/>
      </c>
      <c r="G652" s="30" t="str">
        <f>IF($C652&gt;0,VLOOKUP($C652,CNIGP!$A:$AC,9,FALSE),"")</f>
        <v/>
      </c>
      <c r="H652" s="30" t="str">
        <f>IF($C652&gt;0,VLOOKUP($C652,CNIGP!$A:$AC,25,FALSE),"")</f>
        <v/>
      </c>
      <c r="I652" s="64"/>
      <c r="J652" s="25"/>
      <c r="K652" s="25"/>
      <c r="L652" s="25"/>
      <c r="M652" s="25"/>
      <c r="N652" s="42"/>
      <c r="O652" s="42"/>
      <c r="P652" s="42"/>
      <c r="Q652" s="42"/>
      <c r="R652" s="42"/>
      <c r="S652" s="42"/>
      <c r="T652" s="42"/>
      <c r="U652" s="25"/>
      <c r="V652" s="25"/>
      <c r="W652" s="30" t="str">
        <f t="shared" si="29"/>
        <v/>
      </c>
      <c r="X652" s="25"/>
      <c r="Y652" s="24"/>
      <c r="Z652" s="36" t="str">
        <f t="shared" si="30"/>
        <v/>
      </c>
      <c r="AA652" s="30" t="str">
        <f ca="1">IF(X652=Apoio!$F$2,Apoio!$F$2,IF(X652=Apoio!$F$3,Apoio!$F$3,IF(X652=Apoio!$F$4,Apoio!$F$4,IF(Z652="","",IF(X652="","",IF(Z652-TODAY()&gt;0,Z652-TODAY(),"Venceu"))))))</f>
        <v/>
      </c>
      <c r="AB652" s="59"/>
    </row>
    <row r="653" spans="1:28" ht="36" hidden="1" customHeight="1">
      <c r="A653" s="23">
        <v>654</v>
      </c>
      <c r="B653" s="24"/>
      <c r="C653" s="25"/>
      <c r="D653" s="40" t="str">
        <f>IF($C653&gt;0,VLOOKUP($C653,CNIGP!$A:$AC,2,FALSE),"")</f>
        <v/>
      </c>
      <c r="E653" s="30" t="str">
        <f>IF($C653&gt;0,VLOOKUP($C653,CNIGP!$A:$AC,3,FALSE),"")</f>
        <v/>
      </c>
      <c r="F653" s="30" t="str">
        <f t="shared" si="31"/>
        <v/>
      </c>
      <c r="G653" s="30" t="str">
        <f>IF($C653&gt;0,VLOOKUP($C653,CNIGP!$A:$AC,9,FALSE),"")</f>
        <v/>
      </c>
      <c r="H653" s="30" t="str">
        <f>IF($C653&gt;0,VLOOKUP($C653,CNIGP!$A:$AC,25,FALSE),"")</f>
        <v/>
      </c>
      <c r="I653" s="64"/>
      <c r="J653" s="25"/>
      <c r="K653" s="25"/>
      <c r="L653" s="25"/>
      <c r="M653" s="25"/>
      <c r="N653" s="42"/>
      <c r="O653" s="42"/>
      <c r="P653" s="42"/>
      <c r="Q653" s="42"/>
      <c r="R653" s="42"/>
      <c r="S653" s="42"/>
      <c r="T653" s="42"/>
      <c r="U653" s="25"/>
      <c r="V653" s="25"/>
      <c r="W653" s="30" t="str">
        <f t="shared" si="29"/>
        <v/>
      </c>
      <c r="X653" s="25"/>
      <c r="Y653" s="24"/>
      <c r="Z653" s="36" t="str">
        <f t="shared" si="30"/>
        <v/>
      </c>
      <c r="AA653" s="30" t="str">
        <f ca="1">IF(X653=Apoio!$F$2,Apoio!$F$2,IF(X653=Apoio!$F$3,Apoio!$F$3,IF(X653=Apoio!$F$4,Apoio!$F$4,IF(Z653="","",IF(X653="","",IF(Z653-TODAY()&gt;0,Z653-TODAY(),"Venceu"))))))</f>
        <v/>
      </c>
      <c r="AB653" s="59"/>
    </row>
    <row r="654" spans="1:28" ht="36" hidden="1" customHeight="1">
      <c r="A654" s="23">
        <v>655</v>
      </c>
      <c r="B654" s="24"/>
      <c r="C654" s="25"/>
      <c r="D654" s="40" t="str">
        <f>IF($C654&gt;0,VLOOKUP($C654,CNIGP!$A:$AC,2,FALSE),"")</f>
        <v/>
      </c>
      <c r="E654" s="30" t="str">
        <f>IF($C654&gt;0,VLOOKUP($C654,CNIGP!$A:$AC,3,FALSE),"")</f>
        <v/>
      </c>
      <c r="F654" s="30" t="str">
        <f t="shared" si="31"/>
        <v/>
      </c>
      <c r="G654" s="30" t="str">
        <f>IF($C654&gt;0,VLOOKUP($C654,CNIGP!$A:$AC,9,FALSE),"")</f>
        <v/>
      </c>
      <c r="H654" s="30" t="str">
        <f>IF($C654&gt;0,VLOOKUP($C654,CNIGP!$A:$AC,25,FALSE),"")</f>
        <v/>
      </c>
      <c r="I654" s="64"/>
      <c r="J654" s="25"/>
      <c r="K654" s="25"/>
      <c r="L654" s="25"/>
      <c r="M654" s="25"/>
      <c r="N654" s="42"/>
      <c r="O654" s="42"/>
      <c r="P654" s="42"/>
      <c r="Q654" s="42"/>
      <c r="R654" s="42"/>
      <c r="S654" s="42"/>
      <c r="T654" s="42"/>
      <c r="U654" s="25"/>
      <c r="V654" s="25"/>
      <c r="W654" s="30" t="str">
        <f t="shared" si="29"/>
        <v/>
      </c>
      <c r="X654" s="25"/>
      <c r="Y654" s="24"/>
      <c r="Z654" s="36" t="str">
        <f t="shared" si="30"/>
        <v/>
      </c>
      <c r="AA654" s="30" t="str">
        <f ca="1">IF(X654=Apoio!$F$2,Apoio!$F$2,IF(X654=Apoio!$F$3,Apoio!$F$3,IF(X654=Apoio!$F$4,Apoio!$F$4,IF(Z654="","",IF(X654="","",IF(Z654-TODAY()&gt;0,Z654-TODAY(),"Venceu"))))))</f>
        <v/>
      </c>
      <c r="AB654" s="59"/>
    </row>
    <row r="655" spans="1:28" ht="36" hidden="1" customHeight="1">
      <c r="A655" s="23">
        <v>656</v>
      </c>
      <c r="B655" s="24"/>
      <c r="C655" s="25"/>
      <c r="D655" s="40" t="str">
        <f>IF($C655&gt;0,VLOOKUP($C655,CNIGP!$A:$AC,2,FALSE),"")</f>
        <v/>
      </c>
      <c r="E655" s="30" t="str">
        <f>IF($C655&gt;0,VLOOKUP($C655,CNIGP!$A:$AC,3,FALSE),"")</f>
        <v/>
      </c>
      <c r="F655" s="30" t="str">
        <f t="shared" si="31"/>
        <v/>
      </c>
      <c r="G655" s="30" t="str">
        <f>IF($C655&gt;0,VLOOKUP($C655,CNIGP!$A:$AC,9,FALSE),"")</f>
        <v/>
      </c>
      <c r="H655" s="30" t="str">
        <f>IF($C655&gt;0,VLOOKUP($C655,CNIGP!$A:$AC,25,FALSE),"")</f>
        <v/>
      </c>
      <c r="I655" s="64"/>
      <c r="J655" s="25"/>
      <c r="K655" s="25"/>
      <c r="L655" s="25"/>
      <c r="M655" s="25"/>
      <c r="N655" s="42"/>
      <c r="O655" s="42"/>
      <c r="P655" s="42"/>
      <c r="Q655" s="42"/>
      <c r="R655" s="42"/>
      <c r="S655" s="42"/>
      <c r="T655" s="42"/>
      <c r="U655" s="25"/>
      <c r="V655" s="25"/>
      <c r="W655" s="30" t="str">
        <f t="shared" ref="W655:W718" si="32">IF(B655&gt;0,IF(T655&gt;0,$T$1,IF(S655&gt;0,$S$1,IF(R655&gt;0,$R$1,IF(Q655&gt;0,$Q$1,IF(P655&gt;0,$P$1,IF(O655&gt;0,$O$1,IF(N655&gt;0,$N$1,"Registrar demanda"))))))),"")</f>
        <v/>
      </c>
      <c r="X655" s="25"/>
      <c r="Y655" s="24"/>
      <c r="Z655" s="36" t="str">
        <f t="shared" si="30"/>
        <v/>
      </c>
      <c r="AA655" s="30" t="str">
        <f ca="1">IF(X655=Apoio!$F$2,Apoio!$F$2,IF(X655=Apoio!$F$3,Apoio!$F$3,IF(X655=Apoio!$F$4,Apoio!$F$4,IF(Z655="","",IF(X655="","",IF(Z655-TODAY()&gt;0,Z655-TODAY(),"Venceu"))))))</f>
        <v/>
      </c>
      <c r="AB655" s="59"/>
    </row>
    <row r="656" spans="1:28" ht="36" hidden="1" customHeight="1">
      <c r="A656" s="23">
        <v>657</v>
      </c>
      <c r="B656" s="24"/>
      <c r="C656" s="25"/>
      <c r="D656" s="40" t="str">
        <f>IF($C656&gt;0,VLOOKUP($C656,CNIGP!$A:$AC,2,FALSE),"")</f>
        <v/>
      </c>
      <c r="E656" s="30" t="str">
        <f>IF($C656&gt;0,VLOOKUP($C656,CNIGP!$A:$AC,3,FALSE),"")</f>
        <v/>
      </c>
      <c r="F656" s="30" t="str">
        <f t="shared" si="31"/>
        <v/>
      </c>
      <c r="G656" s="30" t="str">
        <f>IF($C656&gt;0,VLOOKUP($C656,CNIGP!$A:$AC,9,FALSE),"")</f>
        <v/>
      </c>
      <c r="H656" s="30" t="str">
        <f>IF($C656&gt;0,VLOOKUP($C656,CNIGP!$A:$AC,25,FALSE),"")</f>
        <v/>
      </c>
      <c r="I656" s="64"/>
      <c r="J656" s="25"/>
      <c r="K656" s="25"/>
      <c r="L656" s="25"/>
      <c r="M656" s="25"/>
      <c r="N656" s="42"/>
      <c r="O656" s="42"/>
      <c r="P656" s="42"/>
      <c r="Q656" s="42"/>
      <c r="R656" s="42"/>
      <c r="S656" s="42"/>
      <c r="T656" s="42"/>
      <c r="U656" s="25"/>
      <c r="V656" s="25"/>
      <c r="W656" s="30" t="str">
        <f t="shared" si="32"/>
        <v/>
      </c>
      <c r="X656" s="25"/>
      <c r="Y656" s="24"/>
      <c r="Z656" s="36" t="str">
        <f t="shared" si="30"/>
        <v/>
      </c>
      <c r="AA656" s="30" t="str">
        <f ca="1">IF(X656=Apoio!$F$2,Apoio!$F$2,IF(X656=Apoio!$F$3,Apoio!$F$3,IF(X656=Apoio!$F$4,Apoio!$F$4,IF(Z656="","",IF(X656="","",IF(Z656-TODAY()&gt;0,Z656-TODAY(),"Venceu"))))))</f>
        <v/>
      </c>
      <c r="AB656" s="59"/>
    </row>
    <row r="657" spans="1:28" ht="36" hidden="1" customHeight="1">
      <c r="A657" s="23">
        <v>658</v>
      </c>
      <c r="B657" s="24"/>
      <c r="C657" s="25"/>
      <c r="D657" s="40" t="str">
        <f>IF($C657&gt;0,VLOOKUP($C657,CNIGP!$A:$AC,2,FALSE),"")</f>
        <v/>
      </c>
      <c r="E657" s="30" t="str">
        <f>IF($C657&gt;0,VLOOKUP($C657,CNIGP!$A:$AC,3,FALSE),"")</f>
        <v/>
      </c>
      <c r="F657" s="30" t="str">
        <f t="shared" si="31"/>
        <v/>
      </c>
      <c r="G657" s="30" t="str">
        <f>IF($C657&gt;0,VLOOKUP($C657,CNIGP!$A:$AC,9,FALSE),"")</f>
        <v/>
      </c>
      <c r="H657" s="30" t="str">
        <f>IF($C657&gt;0,VLOOKUP($C657,CNIGP!$A:$AC,25,FALSE),"")</f>
        <v/>
      </c>
      <c r="I657" s="64"/>
      <c r="J657" s="25"/>
      <c r="K657" s="25"/>
      <c r="L657" s="25"/>
      <c r="M657" s="25"/>
      <c r="N657" s="42"/>
      <c r="O657" s="42"/>
      <c r="P657" s="42"/>
      <c r="Q657" s="42"/>
      <c r="R657" s="42"/>
      <c r="S657" s="42"/>
      <c r="T657" s="42"/>
      <c r="U657" s="25"/>
      <c r="V657" s="25"/>
      <c r="W657" s="30" t="str">
        <f t="shared" si="32"/>
        <v/>
      </c>
      <c r="X657" s="25"/>
      <c r="Y657" s="24"/>
      <c r="Z657" s="36" t="str">
        <f t="shared" si="30"/>
        <v/>
      </c>
      <c r="AA657" s="30" t="str">
        <f ca="1">IF(X657=Apoio!$F$2,Apoio!$F$2,IF(X657=Apoio!$F$3,Apoio!$F$3,IF(X657=Apoio!$F$4,Apoio!$F$4,IF(Z657="","",IF(X657="","",IF(Z657-TODAY()&gt;0,Z657-TODAY(),"Venceu"))))))</f>
        <v/>
      </c>
      <c r="AB657" s="59"/>
    </row>
    <row r="658" spans="1:28" ht="36" hidden="1" customHeight="1">
      <c r="A658" s="23">
        <v>659</v>
      </c>
      <c r="B658" s="24"/>
      <c r="C658" s="25"/>
      <c r="D658" s="40" t="str">
        <f>IF($C658&gt;0,VLOOKUP($C658,CNIGP!$A:$AC,2,FALSE),"")</f>
        <v/>
      </c>
      <c r="E658" s="30" t="str">
        <f>IF($C658&gt;0,VLOOKUP($C658,CNIGP!$A:$AC,3,FALSE),"")</f>
        <v/>
      </c>
      <c r="F658" s="30" t="str">
        <f t="shared" si="31"/>
        <v/>
      </c>
      <c r="G658" s="30" t="str">
        <f>IF($C658&gt;0,VLOOKUP($C658,CNIGP!$A:$AC,9,FALSE),"")</f>
        <v/>
      </c>
      <c r="H658" s="30" t="str">
        <f>IF($C658&gt;0,VLOOKUP($C658,CNIGP!$A:$AC,25,FALSE),"")</f>
        <v/>
      </c>
      <c r="I658" s="64"/>
      <c r="J658" s="25"/>
      <c r="K658" s="25"/>
      <c r="L658" s="25"/>
      <c r="M658" s="25"/>
      <c r="N658" s="42"/>
      <c r="O658" s="42"/>
      <c r="P658" s="42"/>
      <c r="Q658" s="42"/>
      <c r="R658" s="42"/>
      <c r="S658" s="42"/>
      <c r="T658" s="42"/>
      <c r="U658" s="25"/>
      <c r="V658" s="25"/>
      <c r="W658" s="30" t="str">
        <f t="shared" si="32"/>
        <v/>
      </c>
      <c r="X658" s="25"/>
      <c r="Y658" s="24"/>
      <c r="Z658" s="36" t="str">
        <f t="shared" si="30"/>
        <v/>
      </c>
      <c r="AA658" s="30" t="str">
        <f ca="1">IF(X658=Apoio!$F$2,Apoio!$F$2,IF(X658=Apoio!$F$3,Apoio!$F$3,IF(X658=Apoio!$F$4,Apoio!$F$4,IF(Z658="","",IF(X658="","",IF(Z658-TODAY()&gt;0,Z658-TODAY(),"Venceu"))))))</f>
        <v/>
      </c>
      <c r="AB658" s="59"/>
    </row>
    <row r="659" spans="1:28" ht="36" hidden="1" customHeight="1">
      <c r="A659" s="23">
        <v>660</v>
      </c>
      <c r="B659" s="24"/>
      <c r="C659" s="25"/>
      <c r="D659" s="40" t="str">
        <f>IF($C659&gt;0,VLOOKUP($C659,CNIGP!$A:$AC,2,FALSE),"")</f>
        <v/>
      </c>
      <c r="E659" s="30" t="str">
        <f>IF($C659&gt;0,VLOOKUP($C659,CNIGP!$A:$AC,3,FALSE),"")</f>
        <v/>
      </c>
      <c r="F659" s="30" t="str">
        <f t="shared" si="31"/>
        <v/>
      </c>
      <c r="G659" s="30" t="str">
        <f>IF($C659&gt;0,VLOOKUP($C659,CNIGP!$A:$AC,9,FALSE),"")</f>
        <v/>
      </c>
      <c r="H659" s="30" t="str">
        <f>IF($C659&gt;0,VLOOKUP($C659,CNIGP!$A:$AC,25,FALSE),"")</f>
        <v/>
      </c>
      <c r="I659" s="64"/>
      <c r="J659" s="25"/>
      <c r="K659" s="25"/>
      <c r="L659" s="25"/>
      <c r="M659" s="25"/>
      <c r="N659" s="42"/>
      <c r="O659" s="42"/>
      <c r="P659" s="42"/>
      <c r="Q659" s="42"/>
      <c r="R659" s="42"/>
      <c r="S659" s="42"/>
      <c r="T659" s="42"/>
      <c r="U659" s="25"/>
      <c r="V659" s="25"/>
      <c r="W659" s="30" t="str">
        <f t="shared" si="32"/>
        <v/>
      </c>
      <c r="X659" s="25"/>
      <c r="Y659" s="24"/>
      <c r="Z659" s="36" t="str">
        <f t="shared" si="30"/>
        <v/>
      </c>
      <c r="AA659" s="30" t="str">
        <f ca="1">IF(X659=Apoio!$F$2,Apoio!$F$2,IF(X659=Apoio!$F$3,Apoio!$F$3,IF(X659=Apoio!$F$4,Apoio!$F$4,IF(Z659="","",IF(X659="","",IF(Z659-TODAY()&gt;0,Z659-TODAY(),"Venceu"))))))</f>
        <v/>
      </c>
      <c r="AB659" s="59"/>
    </row>
    <row r="660" spans="1:28" ht="36" hidden="1" customHeight="1">
      <c r="A660" s="23">
        <v>661</v>
      </c>
      <c r="B660" s="24"/>
      <c r="C660" s="25"/>
      <c r="D660" s="40" t="str">
        <f>IF($C660&gt;0,VLOOKUP($C660,CNIGP!$A:$AC,2,FALSE),"")</f>
        <v/>
      </c>
      <c r="E660" s="30" t="str">
        <f>IF($C660&gt;0,VLOOKUP($C660,CNIGP!$A:$AC,3,FALSE),"")</f>
        <v/>
      </c>
      <c r="F660" s="30" t="str">
        <f t="shared" si="31"/>
        <v/>
      </c>
      <c r="G660" s="30" t="str">
        <f>IF($C660&gt;0,VLOOKUP($C660,CNIGP!$A:$AC,9,FALSE),"")</f>
        <v/>
      </c>
      <c r="H660" s="30" t="str">
        <f>IF($C660&gt;0,VLOOKUP($C660,CNIGP!$A:$AC,25,FALSE),"")</f>
        <v/>
      </c>
      <c r="I660" s="64"/>
      <c r="J660" s="25"/>
      <c r="K660" s="25"/>
      <c r="L660" s="25"/>
      <c r="M660" s="25"/>
      <c r="N660" s="42"/>
      <c r="O660" s="42"/>
      <c r="P660" s="42"/>
      <c r="Q660" s="42"/>
      <c r="R660" s="42"/>
      <c r="S660" s="42"/>
      <c r="T660" s="42"/>
      <c r="U660" s="25"/>
      <c r="V660" s="25"/>
      <c r="W660" s="30" t="str">
        <f t="shared" si="32"/>
        <v/>
      </c>
      <c r="X660" s="25"/>
      <c r="Y660" s="24"/>
      <c r="Z660" s="36" t="str">
        <f t="shared" si="30"/>
        <v/>
      </c>
      <c r="AA660" s="30" t="str">
        <f ca="1">IF(X660=Apoio!$F$2,Apoio!$F$2,IF(X660=Apoio!$F$3,Apoio!$F$3,IF(X660=Apoio!$F$4,Apoio!$F$4,IF(Z660="","",IF(X660="","",IF(Z660-TODAY()&gt;0,Z660-TODAY(),"Venceu"))))))</f>
        <v/>
      </c>
      <c r="AB660" s="59"/>
    </row>
    <row r="661" spans="1:28" ht="36" hidden="1" customHeight="1">
      <c r="A661" s="23">
        <v>662</v>
      </c>
      <c r="B661" s="24"/>
      <c r="C661" s="25"/>
      <c r="D661" s="40" t="str">
        <f>IF($C661&gt;0,VLOOKUP($C661,CNIGP!$A:$AC,2,FALSE),"")</f>
        <v/>
      </c>
      <c r="E661" s="30" t="str">
        <f>IF($C661&gt;0,VLOOKUP($C661,CNIGP!$A:$AC,3,FALSE),"")</f>
        <v/>
      </c>
      <c r="F661" s="30" t="str">
        <f t="shared" si="31"/>
        <v/>
      </c>
      <c r="G661" s="30" t="str">
        <f>IF($C661&gt;0,VLOOKUP($C661,CNIGP!$A:$AC,9,FALSE),"")</f>
        <v/>
      </c>
      <c r="H661" s="30" t="str">
        <f>IF($C661&gt;0,VLOOKUP($C661,CNIGP!$A:$AC,25,FALSE),"")</f>
        <v/>
      </c>
      <c r="I661" s="64"/>
      <c r="J661" s="25"/>
      <c r="K661" s="25"/>
      <c r="L661" s="25"/>
      <c r="M661" s="25"/>
      <c r="N661" s="42"/>
      <c r="O661" s="42"/>
      <c r="P661" s="42"/>
      <c r="Q661" s="42"/>
      <c r="R661" s="42"/>
      <c r="S661" s="42"/>
      <c r="T661" s="42"/>
      <c r="U661" s="25"/>
      <c r="V661" s="25"/>
      <c r="W661" s="30" t="str">
        <f t="shared" si="32"/>
        <v/>
      </c>
      <c r="X661" s="25"/>
      <c r="Y661" s="24"/>
      <c r="Z661" s="36" t="str">
        <f t="shared" ref="Z661:Z724" si="33">IF(Y661&gt;0,T661+Y661,"")</f>
        <v/>
      </c>
      <c r="AA661" s="30" t="str">
        <f ca="1">IF(X661=Apoio!$F$2,Apoio!$F$2,IF(X661=Apoio!$F$3,Apoio!$F$3,IF(X661=Apoio!$F$4,Apoio!$F$4,IF(Z661="","",IF(X661="","",IF(Z661-TODAY()&gt;0,Z661-TODAY(),"Venceu"))))))</f>
        <v/>
      </c>
      <c r="AB661" s="59"/>
    </row>
    <row r="662" spans="1:28" ht="36" hidden="1" customHeight="1">
      <c r="A662" s="23">
        <v>663</v>
      </c>
      <c r="B662" s="24"/>
      <c r="C662" s="25"/>
      <c r="D662" s="40" t="str">
        <f>IF($C662&gt;0,VLOOKUP($C662,CNIGP!$A:$AC,2,FALSE),"")</f>
        <v/>
      </c>
      <c r="E662" s="30" t="str">
        <f>IF($C662&gt;0,VLOOKUP($C662,CNIGP!$A:$AC,3,FALSE),"")</f>
        <v/>
      </c>
      <c r="F662" s="30" t="str">
        <f t="shared" si="31"/>
        <v/>
      </c>
      <c r="G662" s="30" t="str">
        <f>IF($C662&gt;0,VLOOKUP($C662,CNIGP!$A:$AC,9,FALSE),"")</f>
        <v/>
      </c>
      <c r="H662" s="30" t="str">
        <f>IF($C662&gt;0,VLOOKUP($C662,CNIGP!$A:$AC,25,FALSE),"")</f>
        <v/>
      </c>
      <c r="I662" s="64"/>
      <c r="J662" s="25"/>
      <c r="K662" s="25"/>
      <c r="L662" s="25"/>
      <c r="M662" s="25"/>
      <c r="N662" s="42"/>
      <c r="O662" s="42"/>
      <c r="P662" s="42"/>
      <c r="Q662" s="42"/>
      <c r="R662" s="42"/>
      <c r="S662" s="42"/>
      <c r="T662" s="42"/>
      <c r="U662" s="25"/>
      <c r="V662" s="25"/>
      <c r="W662" s="30" t="str">
        <f t="shared" si="32"/>
        <v/>
      </c>
      <c r="X662" s="25"/>
      <c r="Y662" s="24"/>
      <c r="Z662" s="36" t="str">
        <f t="shared" si="33"/>
        <v/>
      </c>
      <c r="AA662" s="30" t="str">
        <f ca="1">IF(X662=Apoio!$F$2,Apoio!$F$2,IF(X662=Apoio!$F$3,Apoio!$F$3,IF(X662=Apoio!$F$4,Apoio!$F$4,IF(Z662="","",IF(X662="","",IF(Z662-TODAY()&gt;0,Z662-TODAY(),"Venceu"))))))</f>
        <v/>
      </c>
      <c r="AB662" s="59"/>
    </row>
    <row r="663" spans="1:28" ht="36" hidden="1" customHeight="1">
      <c r="A663" s="23">
        <v>664</v>
      </c>
      <c r="B663" s="24"/>
      <c r="C663" s="25"/>
      <c r="D663" s="40" t="str">
        <f>IF($C663&gt;0,VLOOKUP($C663,CNIGP!$A:$AC,2,FALSE),"")</f>
        <v/>
      </c>
      <c r="E663" s="30" t="str">
        <f>IF($C663&gt;0,VLOOKUP($C663,CNIGP!$A:$AC,3,FALSE),"")</f>
        <v/>
      </c>
      <c r="F663" s="30" t="str">
        <f t="shared" si="31"/>
        <v/>
      </c>
      <c r="G663" s="30" t="str">
        <f>IF($C663&gt;0,VLOOKUP($C663,CNIGP!$A:$AC,9,FALSE),"")</f>
        <v/>
      </c>
      <c r="H663" s="30" t="str">
        <f>IF($C663&gt;0,VLOOKUP($C663,CNIGP!$A:$AC,25,FALSE),"")</f>
        <v/>
      </c>
      <c r="I663" s="64"/>
      <c r="J663" s="25"/>
      <c r="K663" s="25"/>
      <c r="L663" s="25"/>
      <c r="M663" s="25"/>
      <c r="N663" s="42"/>
      <c r="O663" s="42"/>
      <c r="P663" s="42"/>
      <c r="Q663" s="42"/>
      <c r="R663" s="42"/>
      <c r="S663" s="42"/>
      <c r="T663" s="42"/>
      <c r="U663" s="25"/>
      <c r="V663" s="25"/>
      <c r="W663" s="30" t="str">
        <f t="shared" si="32"/>
        <v/>
      </c>
      <c r="X663" s="25"/>
      <c r="Y663" s="24"/>
      <c r="Z663" s="36" t="str">
        <f t="shared" si="33"/>
        <v/>
      </c>
      <c r="AA663" s="30" t="str">
        <f ca="1">IF(X663=Apoio!$F$2,Apoio!$F$2,IF(X663=Apoio!$F$3,Apoio!$F$3,IF(X663=Apoio!$F$4,Apoio!$F$4,IF(Z663="","",IF(X663="","",IF(Z663-TODAY()&gt;0,Z663-TODAY(),"Venceu"))))))</f>
        <v/>
      </c>
      <c r="AB663" s="59"/>
    </row>
    <row r="664" spans="1:28" ht="36" hidden="1" customHeight="1">
      <c r="A664" s="23">
        <v>665</v>
      </c>
      <c r="B664" s="24"/>
      <c r="C664" s="25"/>
      <c r="D664" s="40" t="str">
        <f>IF($C664&gt;0,VLOOKUP($C664,CNIGP!$A:$AC,2,FALSE),"")</f>
        <v/>
      </c>
      <c r="E664" s="30" t="str">
        <f>IF($C664&gt;0,VLOOKUP($C664,CNIGP!$A:$AC,3,FALSE),"")</f>
        <v/>
      </c>
      <c r="F664" s="30" t="str">
        <f t="shared" si="31"/>
        <v/>
      </c>
      <c r="G664" s="30" t="str">
        <f>IF($C664&gt;0,VLOOKUP($C664,CNIGP!$A:$AC,9,FALSE),"")</f>
        <v/>
      </c>
      <c r="H664" s="30" t="str">
        <f>IF($C664&gt;0,VLOOKUP($C664,CNIGP!$A:$AC,25,FALSE),"")</f>
        <v/>
      </c>
      <c r="I664" s="64"/>
      <c r="J664" s="25"/>
      <c r="K664" s="25"/>
      <c r="L664" s="25"/>
      <c r="M664" s="25"/>
      <c r="N664" s="42"/>
      <c r="O664" s="42"/>
      <c r="P664" s="42"/>
      <c r="Q664" s="42"/>
      <c r="R664" s="42"/>
      <c r="S664" s="42"/>
      <c r="T664" s="42"/>
      <c r="U664" s="25"/>
      <c r="V664" s="25"/>
      <c r="W664" s="30" t="str">
        <f t="shared" si="32"/>
        <v/>
      </c>
      <c r="X664" s="25"/>
      <c r="Y664" s="24"/>
      <c r="Z664" s="36" t="str">
        <f t="shared" si="33"/>
        <v/>
      </c>
      <c r="AA664" s="30" t="str">
        <f ca="1">IF(X664=Apoio!$F$2,Apoio!$F$2,IF(X664=Apoio!$F$3,Apoio!$F$3,IF(X664=Apoio!$F$4,Apoio!$F$4,IF(Z664="","",IF(X664="","",IF(Z664-TODAY()&gt;0,Z664-TODAY(),"Venceu"))))))</f>
        <v/>
      </c>
      <c r="AB664" s="59"/>
    </row>
    <row r="665" spans="1:28" ht="36" hidden="1" customHeight="1">
      <c r="A665" s="23">
        <v>666</v>
      </c>
      <c r="B665" s="24"/>
      <c r="C665" s="25"/>
      <c r="D665" s="40" t="str">
        <f>IF($C665&gt;0,VLOOKUP($C665,CNIGP!$A:$AC,2,FALSE),"")</f>
        <v/>
      </c>
      <c r="E665" s="30" t="str">
        <f>IF($C665&gt;0,VLOOKUP($C665,CNIGP!$A:$AC,3,FALSE),"")</f>
        <v/>
      </c>
      <c r="F665" s="30" t="str">
        <f t="shared" si="31"/>
        <v/>
      </c>
      <c r="G665" s="30" t="str">
        <f>IF($C665&gt;0,VLOOKUP($C665,CNIGP!$A:$AC,9,FALSE),"")</f>
        <v/>
      </c>
      <c r="H665" s="30" t="str">
        <f>IF($C665&gt;0,VLOOKUP($C665,CNIGP!$A:$AC,25,FALSE),"")</f>
        <v/>
      </c>
      <c r="I665" s="64"/>
      <c r="J665" s="25"/>
      <c r="K665" s="25"/>
      <c r="L665" s="25"/>
      <c r="M665" s="25"/>
      <c r="N665" s="42"/>
      <c r="O665" s="42"/>
      <c r="P665" s="42"/>
      <c r="Q665" s="42"/>
      <c r="R665" s="42"/>
      <c r="S665" s="42"/>
      <c r="T665" s="42"/>
      <c r="U665" s="25"/>
      <c r="V665" s="25"/>
      <c r="W665" s="30" t="str">
        <f t="shared" si="32"/>
        <v/>
      </c>
      <c r="X665" s="25"/>
      <c r="Y665" s="24"/>
      <c r="Z665" s="36" t="str">
        <f t="shared" si="33"/>
        <v/>
      </c>
      <c r="AA665" s="30" t="str">
        <f ca="1">IF(X665=Apoio!$F$2,Apoio!$F$2,IF(X665=Apoio!$F$3,Apoio!$F$3,IF(X665=Apoio!$F$4,Apoio!$F$4,IF(Z665="","",IF(X665="","",IF(Z665-TODAY()&gt;0,Z665-TODAY(),"Venceu"))))))</f>
        <v/>
      </c>
      <c r="AB665" s="59"/>
    </row>
    <row r="666" spans="1:28" ht="36" hidden="1" customHeight="1">
      <c r="A666" s="23">
        <v>667</v>
      </c>
      <c r="B666" s="24"/>
      <c r="C666" s="25"/>
      <c r="D666" s="40" t="str">
        <f>IF($C666&gt;0,VLOOKUP($C666,CNIGP!$A:$AC,2,FALSE),"")</f>
        <v/>
      </c>
      <c r="E666" s="30" t="str">
        <f>IF($C666&gt;0,VLOOKUP($C666,CNIGP!$A:$AC,3,FALSE),"")</f>
        <v/>
      </c>
      <c r="F666" s="30" t="str">
        <f t="shared" si="31"/>
        <v/>
      </c>
      <c r="G666" s="30" t="str">
        <f>IF($C666&gt;0,VLOOKUP($C666,CNIGP!$A:$AC,9,FALSE),"")</f>
        <v/>
      </c>
      <c r="H666" s="30" t="str">
        <f>IF($C666&gt;0,VLOOKUP($C666,CNIGP!$A:$AC,25,FALSE),"")</f>
        <v/>
      </c>
      <c r="I666" s="64"/>
      <c r="J666" s="25"/>
      <c r="K666" s="25"/>
      <c r="L666" s="25"/>
      <c r="M666" s="25"/>
      <c r="N666" s="42"/>
      <c r="O666" s="42"/>
      <c r="P666" s="42"/>
      <c r="Q666" s="42"/>
      <c r="R666" s="42"/>
      <c r="S666" s="42"/>
      <c r="T666" s="42"/>
      <c r="U666" s="25"/>
      <c r="V666" s="25"/>
      <c r="W666" s="30" t="str">
        <f t="shared" si="32"/>
        <v/>
      </c>
      <c r="X666" s="25"/>
      <c r="Y666" s="24"/>
      <c r="Z666" s="36" t="str">
        <f t="shared" si="33"/>
        <v/>
      </c>
      <c r="AA666" s="30" t="str">
        <f ca="1">IF(X666=Apoio!$F$2,Apoio!$F$2,IF(X666=Apoio!$F$3,Apoio!$F$3,IF(X666=Apoio!$F$4,Apoio!$F$4,IF(Z666="","",IF(X666="","",IF(Z666-TODAY()&gt;0,Z666-TODAY(),"Venceu"))))))</f>
        <v/>
      </c>
      <c r="AB666" s="59"/>
    </row>
    <row r="667" spans="1:28" ht="36" hidden="1" customHeight="1">
      <c r="A667" s="23">
        <v>668</v>
      </c>
      <c r="B667" s="24"/>
      <c r="C667" s="25"/>
      <c r="D667" s="40" t="str">
        <f>IF($C667&gt;0,VLOOKUP($C667,CNIGP!$A:$AC,2,FALSE),"")</f>
        <v/>
      </c>
      <c r="E667" s="30" t="str">
        <f>IF($C667&gt;0,VLOOKUP($C667,CNIGP!$A:$AC,3,FALSE),"")</f>
        <v/>
      </c>
      <c r="F667" s="30" t="str">
        <f t="shared" si="31"/>
        <v/>
      </c>
      <c r="G667" s="30" t="str">
        <f>IF($C667&gt;0,VLOOKUP($C667,CNIGP!$A:$AC,9,FALSE),"")</f>
        <v/>
      </c>
      <c r="H667" s="30" t="str">
        <f>IF($C667&gt;0,VLOOKUP($C667,CNIGP!$A:$AC,25,FALSE),"")</f>
        <v/>
      </c>
      <c r="I667" s="64"/>
      <c r="J667" s="25"/>
      <c r="K667" s="25"/>
      <c r="L667" s="25"/>
      <c r="M667" s="25"/>
      <c r="N667" s="42"/>
      <c r="O667" s="42"/>
      <c r="P667" s="42"/>
      <c r="Q667" s="42"/>
      <c r="R667" s="42"/>
      <c r="S667" s="42"/>
      <c r="T667" s="42"/>
      <c r="U667" s="25"/>
      <c r="V667" s="25"/>
      <c r="W667" s="30" t="str">
        <f t="shared" si="32"/>
        <v/>
      </c>
      <c r="X667" s="25"/>
      <c r="Y667" s="24"/>
      <c r="Z667" s="36" t="str">
        <f t="shared" si="33"/>
        <v/>
      </c>
      <c r="AA667" s="30" t="str">
        <f ca="1">IF(X667=Apoio!$F$2,Apoio!$F$2,IF(X667=Apoio!$F$3,Apoio!$F$3,IF(X667=Apoio!$F$4,Apoio!$F$4,IF(Z667="","",IF(X667="","",IF(Z667-TODAY()&gt;0,Z667-TODAY(),"Venceu"))))))</f>
        <v/>
      </c>
      <c r="AB667" s="59"/>
    </row>
    <row r="668" spans="1:28" ht="36" hidden="1" customHeight="1">
      <c r="A668" s="23">
        <v>669</v>
      </c>
      <c r="B668" s="24"/>
      <c r="C668" s="25"/>
      <c r="D668" s="40" t="str">
        <f>IF($C668&gt;0,VLOOKUP($C668,CNIGP!$A:$AC,2,FALSE),"")</f>
        <v/>
      </c>
      <c r="E668" s="30" t="str">
        <f>IF($C668&gt;0,VLOOKUP($C668,CNIGP!$A:$AC,3,FALSE),"")</f>
        <v/>
      </c>
      <c r="F668" s="30" t="str">
        <f t="shared" si="31"/>
        <v/>
      </c>
      <c r="G668" s="30" t="str">
        <f>IF($C668&gt;0,VLOOKUP($C668,CNIGP!$A:$AC,9,FALSE),"")</f>
        <v/>
      </c>
      <c r="H668" s="30" t="str">
        <f>IF($C668&gt;0,VLOOKUP($C668,CNIGP!$A:$AC,25,FALSE),"")</f>
        <v/>
      </c>
      <c r="I668" s="64"/>
      <c r="J668" s="25"/>
      <c r="K668" s="25"/>
      <c r="L668" s="25"/>
      <c r="M668" s="25"/>
      <c r="N668" s="42"/>
      <c r="O668" s="42"/>
      <c r="P668" s="42"/>
      <c r="Q668" s="42"/>
      <c r="R668" s="42"/>
      <c r="S668" s="42"/>
      <c r="T668" s="42"/>
      <c r="U668" s="25"/>
      <c r="V668" s="25"/>
      <c r="W668" s="30" t="str">
        <f t="shared" si="32"/>
        <v/>
      </c>
      <c r="X668" s="25"/>
      <c r="Y668" s="24"/>
      <c r="Z668" s="36" t="str">
        <f t="shared" si="33"/>
        <v/>
      </c>
      <c r="AA668" s="30" t="str">
        <f ca="1">IF(X668=Apoio!$F$2,Apoio!$F$2,IF(X668=Apoio!$F$3,Apoio!$F$3,IF(X668=Apoio!$F$4,Apoio!$F$4,IF(Z668="","",IF(X668="","",IF(Z668-TODAY()&gt;0,Z668-TODAY(),"Venceu"))))))</f>
        <v/>
      </c>
      <c r="AB668" s="59"/>
    </row>
    <row r="669" spans="1:28" ht="36" hidden="1" customHeight="1">
      <c r="A669" s="23">
        <v>670</v>
      </c>
      <c r="B669" s="24"/>
      <c r="C669" s="25"/>
      <c r="D669" s="40" t="str">
        <f>IF($C669&gt;0,VLOOKUP($C669,CNIGP!$A:$AC,2,FALSE),"")</f>
        <v/>
      </c>
      <c r="E669" s="30" t="str">
        <f>IF($C669&gt;0,VLOOKUP($C669,CNIGP!$A:$AC,3,FALSE),"")</f>
        <v/>
      </c>
      <c r="F669" s="30" t="str">
        <f t="shared" si="31"/>
        <v/>
      </c>
      <c r="G669" s="30" t="str">
        <f>IF($C669&gt;0,VLOOKUP($C669,CNIGP!$A:$AC,9,FALSE),"")</f>
        <v/>
      </c>
      <c r="H669" s="30" t="str">
        <f>IF($C669&gt;0,VLOOKUP($C669,CNIGP!$A:$AC,25,FALSE),"")</f>
        <v/>
      </c>
      <c r="I669" s="64"/>
      <c r="J669" s="25"/>
      <c r="K669" s="25"/>
      <c r="L669" s="25"/>
      <c r="M669" s="25"/>
      <c r="N669" s="42"/>
      <c r="O669" s="42"/>
      <c r="P669" s="42"/>
      <c r="Q669" s="42"/>
      <c r="R669" s="42"/>
      <c r="S669" s="42"/>
      <c r="T669" s="42"/>
      <c r="U669" s="25"/>
      <c r="V669" s="25"/>
      <c r="W669" s="30" t="str">
        <f t="shared" si="32"/>
        <v/>
      </c>
      <c r="X669" s="25"/>
      <c r="Y669" s="24"/>
      <c r="Z669" s="36" t="str">
        <f t="shared" si="33"/>
        <v/>
      </c>
      <c r="AA669" s="30" t="str">
        <f ca="1">IF(X669=Apoio!$F$2,Apoio!$F$2,IF(X669=Apoio!$F$3,Apoio!$F$3,IF(X669=Apoio!$F$4,Apoio!$F$4,IF(Z669="","",IF(X669="","",IF(Z669-TODAY()&gt;0,Z669-TODAY(),"Venceu"))))))</f>
        <v/>
      </c>
      <c r="AB669" s="59"/>
    </row>
    <row r="670" spans="1:28" ht="36" hidden="1" customHeight="1">
      <c r="A670" s="23">
        <v>671</v>
      </c>
      <c r="B670" s="24"/>
      <c r="C670" s="25"/>
      <c r="D670" s="40" t="str">
        <f>IF($C670&gt;0,VLOOKUP($C670,CNIGP!$A:$AC,2,FALSE),"")</f>
        <v/>
      </c>
      <c r="E670" s="30" t="str">
        <f>IF($C670&gt;0,VLOOKUP($C670,CNIGP!$A:$AC,3,FALSE),"")</f>
        <v/>
      </c>
      <c r="F670" s="30" t="str">
        <f t="shared" si="31"/>
        <v/>
      </c>
      <c r="G670" s="30" t="str">
        <f>IF($C670&gt;0,VLOOKUP($C670,CNIGP!$A:$AC,9,FALSE),"")</f>
        <v/>
      </c>
      <c r="H670" s="30" t="str">
        <f>IF($C670&gt;0,VLOOKUP($C670,CNIGP!$A:$AC,25,FALSE),"")</f>
        <v/>
      </c>
      <c r="I670" s="64"/>
      <c r="J670" s="25"/>
      <c r="K670" s="25"/>
      <c r="L670" s="25"/>
      <c r="M670" s="25"/>
      <c r="N670" s="42"/>
      <c r="O670" s="42"/>
      <c r="P670" s="42"/>
      <c r="Q670" s="42"/>
      <c r="R670" s="42"/>
      <c r="S670" s="42"/>
      <c r="T670" s="42"/>
      <c r="U670" s="25"/>
      <c r="V670" s="25"/>
      <c r="W670" s="30" t="str">
        <f t="shared" si="32"/>
        <v/>
      </c>
      <c r="X670" s="25"/>
      <c r="Y670" s="24"/>
      <c r="Z670" s="36" t="str">
        <f t="shared" si="33"/>
        <v/>
      </c>
      <c r="AA670" s="30" t="str">
        <f ca="1">IF(X670=Apoio!$F$2,Apoio!$F$2,IF(X670=Apoio!$F$3,Apoio!$F$3,IF(X670=Apoio!$F$4,Apoio!$F$4,IF(Z670="","",IF(X670="","",IF(Z670-TODAY()&gt;0,Z670-TODAY(),"Venceu"))))))</f>
        <v/>
      </c>
      <c r="AB670" s="59"/>
    </row>
    <row r="671" spans="1:28" ht="36" hidden="1" customHeight="1">
      <c r="A671" s="23">
        <v>672</v>
      </c>
      <c r="B671" s="24"/>
      <c r="C671" s="25"/>
      <c r="D671" s="40" t="str">
        <f>IF($C671&gt;0,VLOOKUP($C671,CNIGP!$A:$AC,2,FALSE),"")</f>
        <v/>
      </c>
      <c r="E671" s="30" t="str">
        <f>IF($C671&gt;0,VLOOKUP($C671,CNIGP!$A:$AC,3,FALSE),"")</f>
        <v/>
      </c>
      <c r="F671" s="30" t="str">
        <f t="shared" si="31"/>
        <v/>
      </c>
      <c r="G671" s="30" t="str">
        <f>IF($C671&gt;0,VLOOKUP($C671,CNIGP!$A:$AC,9,FALSE),"")</f>
        <v/>
      </c>
      <c r="H671" s="30" t="str">
        <f>IF($C671&gt;0,VLOOKUP($C671,CNIGP!$A:$AC,25,FALSE),"")</f>
        <v/>
      </c>
      <c r="I671" s="64"/>
      <c r="J671" s="25"/>
      <c r="K671" s="25"/>
      <c r="L671" s="25"/>
      <c r="M671" s="25"/>
      <c r="N671" s="42"/>
      <c r="O671" s="42"/>
      <c r="P671" s="42"/>
      <c r="Q671" s="42"/>
      <c r="R671" s="42"/>
      <c r="S671" s="42"/>
      <c r="T671" s="42"/>
      <c r="U671" s="25"/>
      <c r="V671" s="25"/>
      <c r="W671" s="30" t="str">
        <f t="shared" si="32"/>
        <v/>
      </c>
      <c r="X671" s="25"/>
      <c r="Y671" s="24"/>
      <c r="Z671" s="36" t="str">
        <f t="shared" si="33"/>
        <v/>
      </c>
      <c r="AA671" s="30" t="str">
        <f ca="1">IF(X671=Apoio!$F$2,Apoio!$F$2,IF(X671=Apoio!$F$3,Apoio!$F$3,IF(X671=Apoio!$F$4,Apoio!$F$4,IF(Z671="","",IF(X671="","",IF(Z671-TODAY()&gt;0,Z671-TODAY(),"Venceu"))))))</f>
        <v/>
      </c>
      <c r="AB671" s="59"/>
    </row>
    <row r="672" spans="1:28" ht="36" hidden="1" customHeight="1">
      <c r="A672" s="23">
        <v>673</v>
      </c>
      <c r="B672" s="24"/>
      <c r="C672" s="25"/>
      <c r="D672" s="40" t="str">
        <f>IF($C672&gt;0,VLOOKUP($C672,CNIGP!$A:$AC,2,FALSE),"")</f>
        <v/>
      </c>
      <c r="E672" s="30" t="str">
        <f>IF($C672&gt;0,VLOOKUP($C672,CNIGP!$A:$AC,3,FALSE),"")</f>
        <v/>
      </c>
      <c r="F672" s="30" t="str">
        <f t="shared" si="31"/>
        <v/>
      </c>
      <c r="G672" s="30" t="str">
        <f>IF($C672&gt;0,VLOOKUP($C672,CNIGP!$A:$AC,9,FALSE),"")</f>
        <v/>
      </c>
      <c r="H672" s="30" t="str">
        <f>IF($C672&gt;0,VLOOKUP($C672,CNIGP!$A:$AC,25,FALSE),"")</f>
        <v/>
      </c>
      <c r="I672" s="64"/>
      <c r="J672" s="25"/>
      <c r="K672" s="25"/>
      <c r="L672" s="25"/>
      <c r="M672" s="25"/>
      <c r="N672" s="42"/>
      <c r="O672" s="42"/>
      <c r="P672" s="42"/>
      <c r="Q672" s="42"/>
      <c r="R672" s="42"/>
      <c r="S672" s="42"/>
      <c r="T672" s="42"/>
      <c r="U672" s="25"/>
      <c r="V672" s="25"/>
      <c r="W672" s="30" t="str">
        <f t="shared" si="32"/>
        <v/>
      </c>
      <c r="X672" s="25"/>
      <c r="Y672" s="24"/>
      <c r="Z672" s="36" t="str">
        <f t="shared" si="33"/>
        <v/>
      </c>
      <c r="AA672" s="30" t="str">
        <f ca="1">IF(X672=Apoio!$F$2,Apoio!$F$2,IF(X672=Apoio!$F$3,Apoio!$F$3,IF(X672=Apoio!$F$4,Apoio!$F$4,IF(Z672="","",IF(X672="","",IF(Z672-TODAY()&gt;0,Z672-TODAY(),"Venceu"))))))</f>
        <v/>
      </c>
      <c r="AB672" s="59"/>
    </row>
    <row r="673" spans="1:28" ht="36" hidden="1" customHeight="1">
      <c r="A673" s="23">
        <v>674</v>
      </c>
      <c r="B673" s="24"/>
      <c r="C673" s="25"/>
      <c r="D673" s="40" t="str">
        <f>IF($C673&gt;0,VLOOKUP($C673,CNIGP!$A:$AC,2,FALSE),"")</f>
        <v/>
      </c>
      <c r="E673" s="30" t="str">
        <f>IF($C673&gt;0,VLOOKUP($C673,CNIGP!$A:$AC,3,FALSE),"")</f>
        <v/>
      </c>
      <c r="F673" s="30" t="str">
        <f t="shared" si="31"/>
        <v/>
      </c>
      <c r="G673" s="30" t="str">
        <f>IF($C673&gt;0,VLOOKUP($C673,CNIGP!$A:$AC,9,FALSE),"")</f>
        <v/>
      </c>
      <c r="H673" s="30" t="str">
        <f>IF($C673&gt;0,VLOOKUP($C673,CNIGP!$A:$AC,25,FALSE),"")</f>
        <v/>
      </c>
      <c r="I673" s="64"/>
      <c r="J673" s="25"/>
      <c r="K673" s="25"/>
      <c r="L673" s="25"/>
      <c r="M673" s="25"/>
      <c r="N673" s="42"/>
      <c r="O673" s="42"/>
      <c r="P673" s="42"/>
      <c r="Q673" s="42"/>
      <c r="R673" s="42"/>
      <c r="S673" s="42"/>
      <c r="T673" s="42"/>
      <c r="U673" s="25"/>
      <c r="V673" s="25"/>
      <c r="W673" s="30" t="str">
        <f t="shared" si="32"/>
        <v/>
      </c>
      <c r="X673" s="25"/>
      <c r="Y673" s="24"/>
      <c r="Z673" s="36" t="str">
        <f t="shared" si="33"/>
        <v/>
      </c>
      <c r="AA673" s="30" t="str">
        <f ca="1">IF(X673=Apoio!$F$2,Apoio!$F$2,IF(X673=Apoio!$F$3,Apoio!$F$3,IF(X673=Apoio!$F$4,Apoio!$F$4,IF(Z673="","",IF(X673="","",IF(Z673-TODAY()&gt;0,Z673-TODAY(),"Venceu"))))))</f>
        <v/>
      </c>
      <c r="AB673" s="59"/>
    </row>
    <row r="674" spans="1:28" ht="36" hidden="1" customHeight="1">
      <c r="A674" s="23">
        <v>675</v>
      </c>
      <c r="B674" s="24"/>
      <c r="C674" s="25"/>
      <c r="D674" s="40" t="str">
        <f>IF($C674&gt;0,VLOOKUP($C674,CNIGP!$A:$AC,2,FALSE),"")</f>
        <v/>
      </c>
      <c r="E674" s="30" t="str">
        <f>IF($C674&gt;0,VLOOKUP($C674,CNIGP!$A:$AC,3,FALSE),"")</f>
        <v/>
      </c>
      <c r="F674" s="30" t="str">
        <f t="shared" si="31"/>
        <v/>
      </c>
      <c r="G674" s="30" t="str">
        <f>IF($C674&gt;0,VLOOKUP($C674,CNIGP!$A:$AC,9,FALSE),"")</f>
        <v/>
      </c>
      <c r="H674" s="30" t="str">
        <f>IF($C674&gt;0,VLOOKUP($C674,CNIGP!$A:$AC,25,FALSE),"")</f>
        <v/>
      </c>
      <c r="I674" s="64"/>
      <c r="J674" s="25"/>
      <c r="K674" s="25"/>
      <c r="L674" s="25"/>
      <c r="M674" s="25"/>
      <c r="N674" s="42"/>
      <c r="O674" s="42"/>
      <c r="P674" s="42"/>
      <c r="Q674" s="42"/>
      <c r="R674" s="42"/>
      <c r="S674" s="42"/>
      <c r="T674" s="42"/>
      <c r="U674" s="25"/>
      <c r="V674" s="25"/>
      <c r="W674" s="30" t="str">
        <f t="shared" si="32"/>
        <v/>
      </c>
      <c r="X674" s="25"/>
      <c r="Y674" s="24"/>
      <c r="Z674" s="36" t="str">
        <f t="shared" si="33"/>
        <v/>
      </c>
      <c r="AA674" s="30" t="str">
        <f ca="1">IF(X674=Apoio!$F$2,Apoio!$F$2,IF(X674=Apoio!$F$3,Apoio!$F$3,IF(X674=Apoio!$F$4,Apoio!$F$4,IF(Z674="","",IF(X674="","",IF(Z674-TODAY()&gt;0,Z674-TODAY(),"Venceu"))))))</f>
        <v/>
      </c>
      <c r="AB674" s="59"/>
    </row>
    <row r="675" spans="1:28" ht="36" hidden="1" customHeight="1">
      <c r="A675" s="23">
        <v>676</v>
      </c>
      <c r="B675" s="24"/>
      <c r="C675" s="25"/>
      <c r="D675" s="40" t="str">
        <f>IF($C675&gt;0,VLOOKUP($C675,CNIGP!$A:$AC,2,FALSE),"")</f>
        <v/>
      </c>
      <c r="E675" s="30" t="str">
        <f>IF($C675&gt;0,VLOOKUP($C675,CNIGP!$A:$AC,3,FALSE),"")</f>
        <v/>
      </c>
      <c r="F675" s="30" t="str">
        <f t="shared" si="31"/>
        <v/>
      </c>
      <c r="G675" s="30" t="str">
        <f>IF($C675&gt;0,VLOOKUP($C675,CNIGP!$A:$AC,9,FALSE),"")</f>
        <v/>
      </c>
      <c r="H675" s="30" t="str">
        <f>IF($C675&gt;0,VLOOKUP($C675,CNIGP!$A:$AC,25,FALSE),"")</f>
        <v/>
      </c>
      <c r="I675" s="64"/>
      <c r="J675" s="25"/>
      <c r="K675" s="25"/>
      <c r="L675" s="25"/>
      <c r="M675" s="25"/>
      <c r="N675" s="42"/>
      <c r="O675" s="42"/>
      <c r="P675" s="42"/>
      <c r="Q675" s="42"/>
      <c r="R675" s="42"/>
      <c r="S675" s="42"/>
      <c r="T675" s="42"/>
      <c r="U675" s="25"/>
      <c r="V675" s="25"/>
      <c r="W675" s="30" t="str">
        <f t="shared" si="32"/>
        <v/>
      </c>
      <c r="X675" s="25"/>
      <c r="Y675" s="24"/>
      <c r="Z675" s="36" t="str">
        <f t="shared" si="33"/>
        <v/>
      </c>
      <c r="AA675" s="30" t="str">
        <f ca="1">IF(X675=Apoio!$F$2,Apoio!$F$2,IF(X675=Apoio!$F$3,Apoio!$F$3,IF(X675=Apoio!$F$4,Apoio!$F$4,IF(Z675="","",IF(X675="","",IF(Z675-TODAY()&gt;0,Z675-TODAY(),"Venceu"))))))</f>
        <v/>
      </c>
      <c r="AB675" s="59"/>
    </row>
    <row r="676" spans="1:28" ht="36" hidden="1" customHeight="1">
      <c r="A676" s="23">
        <v>677</v>
      </c>
      <c r="B676" s="24"/>
      <c r="C676" s="25"/>
      <c r="D676" s="40" t="str">
        <f>IF($C676&gt;0,VLOOKUP($C676,CNIGP!$A:$AC,2,FALSE),"")</f>
        <v/>
      </c>
      <c r="E676" s="30" t="str">
        <f>IF($C676&gt;0,VLOOKUP($C676,CNIGP!$A:$AC,3,FALSE),"")</f>
        <v/>
      </c>
      <c r="F676" s="30" t="str">
        <f t="shared" si="31"/>
        <v/>
      </c>
      <c r="G676" s="30" t="str">
        <f>IF($C676&gt;0,VLOOKUP($C676,CNIGP!$A:$AC,9,FALSE),"")</f>
        <v/>
      </c>
      <c r="H676" s="30" t="str">
        <f>IF($C676&gt;0,VLOOKUP($C676,CNIGP!$A:$AC,25,FALSE),"")</f>
        <v/>
      </c>
      <c r="I676" s="64"/>
      <c r="J676" s="25"/>
      <c r="K676" s="25"/>
      <c r="L676" s="25"/>
      <c r="M676" s="25"/>
      <c r="N676" s="42"/>
      <c r="O676" s="42"/>
      <c r="P676" s="42"/>
      <c r="Q676" s="42"/>
      <c r="R676" s="42"/>
      <c r="S676" s="42"/>
      <c r="T676" s="42"/>
      <c r="U676" s="25"/>
      <c r="V676" s="25"/>
      <c r="W676" s="30" t="str">
        <f t="shared" si="32"/>
        <v/>
      </c>
      <c r="X676" s="25"/>
      <c r="Y676" s="24"/>
      <c r="Z676" s="36" t="str">
        <f t="shared" si="33"/>
        <v/>
      </c>
      <c r="AA676" s="30" t="str">
        <f ca="1">IF(X676=Apoio!$F$2,Apoio!$F$2,IF(X676=Apoio!$F$3,Apoio!$F$3,IF(X676=Apoio!$F$4,Apoio!$F$4,IF(Z676="","",IF(X676="","",IF(Z676-TODAY()&gt;0,Z676-TODAY(),"Venceu"))))))</f>
        <v/>
      </c>
      <c r="AB676" s="59"/>
    </row>
    <row r="677" spans="1:28" ht="36" hidden="1" customHeight="1">
      <c r="A677" s="23">
        <v>678</v>
      </c>
      <c r="B677" s="24"/>
      <c r="C677" s="25"/>
      <c r="D677" s="40" t="str">
        <f>IF($C677&gt;0,VLOOKUP($C677,CNIGP!$A:$AC,2,FALSE),"")</f>
        <v/>
      </c>
      <c r="E677" s="30" t="str">
        <f>IF($C677&gt;0,VLOOKUP($C677,CNIGP!$A:$AC,3,FALSE),"")</f>
        <v/>
      </c>
      <c r="F677" s="30" t="str">
        <f t="shared" si="31"/>
        <v/>
      </c>
      <c r="G677" s="30" t="str">
        <f>IF($C677&gt;0,VLOOKUP($C677,CNIGP!$A:$AC,9,FALSE),"")</f>
        <v/>
      </c>
      <c r="H677" s="30" t="str">
        <f>IF($C677&gt;0,VLOOKUP($C677,CNIGP!$A:$AC,25,FALSE),"")</f>
        <v/>
      </c>
      <c r="I677" s="64"/>
      <c r="J677" s="25"/>
      <c r="K677" s="25"/>
      <c r="L677" s="25"/>
      <c r="M677" s="25"/>
      <c r="N677" s="42"/>
      <c r="O677" s="42"/>
      <c r="P677" s="42"/>
      <c r="Q677" s="42"/>
      <c r="R677" s="42"/>
      <c r="S677" s="42"/>
      <c r="T677" s="42"/>
      <c r="U677" s="25"/>
      <c r="V677" s="25"/>
      <c r="W677" s="30" t="str">
        <f t="shared" si="32"/>
        <v/>
      </c>
      <c r="X677" s="25"/>
      <c r="Y677" s="24"/>
      <c r="Z677" s="36" t="str">
        <f t="shared" si="33"/>
        <v/>
      </c>
      <c r="AA677" s="30" t="str">
        <f ca="1">IF(X677=Apoio!$F$2,Apoio!$F$2,IF(X677=Apoio!$F$3,Apoio!$F$3,IF(X677=Apoio!$F$4,Apoio!$F$4,IF(Z677="","",IF(X677="","",IF(Z677-TODAY()&gt;0,Z677-TODAY(),"Venceu"))))))</f>
        <v/>
      </c>
      <c r="AB677" s="59"/>
    </row>
    <row r="678" spans="1:28" ht="36" hidden="1" customHeight="1">
      <c r="A678" s="23">
        <v>679</v>
      </c>
      <c r="B678" s="24"/>
      <c r="C678" s="25"/>
      <c r="D678" s="40" t="str">
        <f>IF($C678&gt;0,VLOOKUP($C678,CNIGP!$A:$AC,2,FALSE),"")</f>
        <v/>
      </c>
      <c r="E678" s="30" t="str">
        <f>IF($C678&gt;0,VLOOKUP($C678,CNIGP!$A:$AC,3,FALSE),"")</f>
        <v/>
      </c>
      <c r="F678" s="30" t="str">
        <f t="shared" si="31"/>
        <v/>
      </c>
      <c r="G678" s="30" t="str">
        <f>IF($C678&gt;0,VLOOKUP($C678,CNIGP!$A:$AC,9,FALSE),"")</f>
        <v/>
      </c>
      <c r="H678" s="30" t="str">
        <f>IF($C678&gt;0,VLOOKUP($C678,CNIGP!$A:$AC,25,FALSE),"")</f>
        <v/>
      </c>
      <c r="I678" s="64"/>
      <c r="J678" s="25"/>
      <c r="K678" s="25"/>
      <c r="L678" s="25"/>
      <c r="M678" s="25"/>
      <c r="N678" s="42"/>
      <c r="O678" s="42"/>
      <c r="P678" s="42"/>
      <c r="Q678" s="42"/>
      <c r="R678" s="42"/>
      <c r="S678" s="42"/>
      <c r="T678" s="42"/>
      <c r="U678" s="25"/>
      <c r="V678" s="25"/>
      <c r="W678" s="30" t="str">
        <f t="shared" si="32"/>
        <v/>
      </c>
      <c r="X678" s="25"/>
      <c r="Y678" s="24"/>
      <c r="Z678" s="36" t="str">
        <f t="shared" si="33"/>
        <v/>
      </c>
      <c r="AA678" s="30" t="str">
        <f ca="1">IF(X678=Apoio!$F$2,Apoio!$F$2,IF(X678=Apoio!$F$3,Apoio!$F$3,IF(X678=Apoio!$F$4,Apoio!$F$4,IF(Z678="","",IF(X678="","",IF(Z678-TODAY()&gt;0,Z678-TODAY(),"Venceu"))))))</f>
        <v/>
      </c>
      <c r="AB678" s="59"/>
    </row>
    <row r="679" spans="1:28" ht="36" hidden="1" customHeight="1">
      <c r="A679" s="23">
        <v>680</v>
      </c>
      <c r="B679" s="24"/>
      <c r="C679" s="25"/>
      <c r="D679" s="40" t="str">
        <f>IF($C679&gt;0,VLOOKUP($C679,CNIGP!$A:$AC,2,FALSE),"")</f>
        <v/>
      </c>
      <c r="E679" s="30" t="str">
        <f>IF($C679&gt;0,VLOOKUP($C679,CNIGP!$A:$AC,3,FALSE),"")</f>
        <v/>
      </c>
      <c r="F679" s="30" t="str">
        <f t="shared" si="31"/>
        <v/>
      </c>
      <c r="G679" s="30" t="str">
        <f>IF($C679&gt;0,VLOOKUP($C679,CNIGP!$A:$AC,9,FALSE),"")</f>
        <v/>
      </c>
      <c r="H679" s="30" t="str">
        <f>IF($C679&gt;0,VLOOKUP($C679,CNIGP!$A:$AC,25,FALSE),"")</f>
        <v/>
      </c>
      <c r="I679" s="64"/>
      <c r="J679" s="25"/>
      <c r="K679" s="25"/>
      <c r="L679" s="25"/>
      <c r="M679" s="25"/>
      <c r="N679" s="42"/>
      <c r="O679" s="42"/>
      <c r="P679" s="42"/>
      <c r="Q679" s="42"/>
      <c r="R679" s="42"/>
      <c r="S679" s="42"/>
      <c r="T679" s="42"/>
      <c r="U679" s="25"/>
      <c r="V679" s="25"/>
      <c r="W679" s="30" t="str">
        <f t="shared" si="32"/>
        <v/>
      </c>
      <c r="X679" s="25"/>
      <c r="Y679" s="24"/>
      <c r="Z679" s="36" t="str">
        <f t="shared" si="33"/>
        <v/>
      </c>
      <c r="AA679" s="30" t="str">
        <f ca="1">IF(X679=Apoio!$F$2,Apoio!$F$2,IF(X679=Apoio!$F$3,Apoio!$F$3,IF(X679=Apoio!$F$4,Apoio!$F$4,IF(Z679="","",IF(X679="","",IF(Z679-TODAY()&gt;0,Z679-TODAY(),"Venceu"))))))</f>
        <v/>
      </c>
      <c r="AB679" s="59"/>
    </row>
    <row r="680" spans="1:28" ht="36" hidden="1" customHeight="1">
      <c r="A680" s="23">
        <v>681</v>
      </c>
      <c r="B680" s="24"/>
      <c r="C680" s="25"/>
      <c r="D680" s="40" t="str">
        <f>IF($C680&gt;0,VLOOKUP($C680,CNIGP!$A:$AC,2,FALSE),"")</f>
        <v/>
      </c>
      <c r="E680" s="30" t="str">
        <f>IF($C680&gt;0,VLOOKUP($C680,CNIGP!$A:$AC,3,FALSE),"")</f>
        <v/>
      </c>
      <c r="F680" s="30" t="str">
        <f t="shared" si="31"/>
        <v/>
      </c>
      <c r="G680" s="30" t="str">
        <f>IF($C680&gt;0,VLOOKUP($C680,CNIGP!$A:$AC,9,FALSE),"")</f>
        <v/>
      </c>
      <c r="H680" s="30" t="str">
        <f>IF($C680&gt;0,VLOOKUP($C680,CNIGP!$A:$AC,25,FALSE),"")</f>
        <v/>
      </c>
      <c r="I680" s="64"/>
      <c r="J680" s="25"/>
      <c r="K680" s="25"/>
      <c r="L680" s="25"/>
      <c r="M680" s="25"/>
      <c r="N680" s="42"/>
      <c r="O680" s="42"/>
      <c r="P680" s="42"/>
      <c r="Q680" s="42"/>
      <c r="R680" s="42"/>
      <c r="S680" s="42"/>
      <c r="T680" s="42"/>
      <c r="U680" s="25"/>
      <c r="V680" s="25"/>
      <c r="W680" s="30" t="str">
        <f t="shared" si="32"/>
        <v/>
      </c>
      <c r="X680" s="25"/>
      <c r="Y680" s="24"/>
      <c r="Z680" s="36" t="str">
        <f t="shared" si="33"/>
        <v/>
      </c>
      <c r="AA680" s="30" t="str">
        <f ca="1">IF(X680=Apoio!$F$2,Apoio!$F$2,IF(X680=Apoio!$F$3,Apoio!$F$3,IF(X680=Apoio!$F$4,Apoio!$F$4,IF(Z680="","",IF(X680="","",IF(Z680-TODAY()&gt;0,Z680-TODAY(),"Venceu"))))))</f>
        <v/>
      </c>
      <c r="AB680" s="59"/>
    </row>
    <row r="681" spans="1:28" ht="36" hidden="1" customHeight="1">
      <c r="A681" s="23">
        <v>682</v>
      </c>
      <c r="B681" s="24"/>
      <c r="C681" s="25"/>
      <c r="D681" s="40" t="str">
        <f>IF($C681&gt;0,VLOOKUP($C681,CNIGP!$A:$AC,2,FALSE),"")</f>
        <v/>
      </c>
      <c r="E681" s="30" t="str">
        <f>IF($C681&gt;0,VLOOKUP($C681,CNIGP!$A:$AC,3,FALSE),"")</f>
        <v/>
      </c>
      <c r="F681" s="30" t="str">
        <f t="shared" si="31"/>
        <v/>
      </c>
      <c r="G681" s="30" t="str">
        <f>IF($C681&gt;0,VLOOKUP($C681,CNIGP!$A:$AC,9,FALSE),"")</f>
        <v/>
      </c>
      <c r="H681" s="30" t="str">
        <f>IF($C681&gt;0,VLOOKUP($C681,CNIGP!$A:$AC,25,FALSE),"")</f>
        <v/>
      </c>
      <c r="I681" s="64"/>
      <c r="J681" s="25"/>
      <c r="K681" s="25"/>
      <c r="L681" s="25"/>
      <c r="M681" s="25"/>
      <c r="N681" s="42"/>
      <c r="O681" s="42"/>
      <c r="P681" s="42"/>
      <c r="Q681" s="42"/>
      <c r="R681" s="42"/>
      <c r="S681" s="42"/>
      <c r="T681" s="42"/>
      <c r="U681" s="25"/>
      <c r="V681" s="25"/>
      <c r="W681" s="30" t="str">
        <f t="shared" si="32"/>
        <v/>
      </c>
      <c r="X681" s="25"/>
      <c r="Y681" s="24"/>
      <c r="Z681" s="36" t="str">
        <f t="shared" si="33"/>
        <v/>
      </c>
      <c r="AA681" s="30" t="str">
        <f ca="1">IF(X681=Apoio!$F$2,Apoio!$F$2,IF(X681=Apoio!$F$3,Apoio!$F$3,IF(X681=Apoio!$F$4,Apoio!$F$4,IF(Z681="","",IF(X681="","",IF(Z681-TODAY()&gt;0,Z681-TODAY(),"Venceu"))))))</f>
        <v/>
      </c>
      <c r="AB681" s="59"/>
    </row>
    <row r="682" spans="1:28" ht="36" hidden="1" customHeight="1">
      <c r="A682" s="23">
        <v>683</v>
      </c>
      <c r="B682" s="24"/>
      <c r="C682" s="25"/>
      <c r="D682" s="40" t="str">
        <f>IF($C682&gt;0,VLOOKUP($C682,CNIGP!$A:$AC,2,FALSE),"")</f>
        <v/>
      </c>
      <c r="E682" s="30" t="str">
        <f>IF($C682&gt;0,VLOOKUP($C682,CNIGP!$A:$AC,3,FALSE),"")</f>
        <v/>
      </c>
      <c r="F682" s="30" t="str">
        <f t="shared" si="31"/>
        <v/>
      </c>
      <c r="G682" s="30" t="str">
        <f>IF($C682&gt;0,VLOOKUP($C682,CNIGP!$A:$AC,9,FALSE),"")</f>
        <v/>
      </c>
      <c r="H682" s="30" t="str">
        <f>IF($C682&gt;0,VLOOKUP($C682,CNIGP!$A:$AC,25,FALSE),"")</f>
        <v/>
      </c>
      <c r="I682" s="64"/>
      <c r="J682" s="25"/>
      <c r="K682" s="25"/>
      <c r="L682" s="25"/>
      <c r="M682" s="25"/>
      <c r="N682" s="42"/>
      <c r="O682" s="42"/>
      <c r="P682" s="42"/>
      <c r="Q682" s="42"/>
      <c r="R682" s="42"/>
      <c r="S682" s="42"/>
      <c r="T682" s="42"/>
      <c r="U682" s="25"/>
      <c r="V682" s="25"/>
      <c r="W682" s="30" t="str">
        <f t="shared" si="32"/>
        <v/>
      </c>
      <c r="X682" s="25"/>
      <c r="Y682" s="24"/>
      <c r="Z682" s="36" t="str">
        <f t="shared" si="33"/>
        <v/>
      </c>
      <c r="AA682" s="30" t="str">
        <f ca="1">IF(X682=Apoio!$F$2,Apoio!$F$2,IF(X682=Apoio!$F$3,Apoio!$F$3,IF(X682=Apoio!$F$4,Apoio!$F$4,IF(Z682="","",IF(X682="","",IF(Z682-TODAY()&gt;0,Z682-TODAY(),"Venceu"))))))</f>
        <v/>
      </c>
      <c r="AB682" s="59"/>
    </row>
    <row r="683" spans="1:28" ht="36" hidden="1" customHeight="1">
      <c r="A683" s="23">
        <v>684</v>
      </c>
      <c r="B683" s="24"/>
      <c r="C683" s="25"/>
      <c r="D683" s="40" t="str">
        <f>IF($C683&gt;0,VLOOKUP($C683,CNIGP!$A:$AC,2,FALSE),"")</f>
        <v/>
      </c>
      <c r="E683" s="30" t="str">
        <f>IF($C683&gt;0,VLOOKUP($C683,CNIGP!$A:$AC,3,FALSE),"")</f>
        <v/>
      </c>
      <c r="F683" s="30" t="str">
        <f t="shared" si="31"/>
        <v/>
      </c>
      <c r="G683" s="30" t="str">
        <f>IF($C683&gt;0,VLOOKUP($C683,CNIGP!$A:$AC,9,FALSE),"")</f>
        <v/>
      </c>
      <c r="H683" s="30" t="str">
        <f>IF($C683&gt;0,VLOOKUP($C683,CNIGP!$A:$AC,25,FALSE),"")</f>
        <v/>
      </c>
      <c r="I683" s="64"/>
      <c r="J683" s="25"/>
      <c r="K683" s="25"/>
      <c r="L683" s="25"/>
      <c r="M683" s="25"/>
      <c r="N683" s="42"/>
      <c r="O683" s="42"/>
      <c r="P683" s="42"/>
      <c r="Q683" s="42"/>
      <c r="R683" s="42"/>
      <c r="S683" s="42"/>
      <c r="T683" s="42"/>
      <c r="U683" s="25"/>
      <c r="V683" s="25"/>
      <c r="W683" s="30" t="str">
        <f t="shared" si="32"/>
        <v/>
      </c>
      <c r="X683" s="25"/>
      <c r="Y683" s="24"/>
      <c r="Z683" s="36" t="str">
        <f t="shared" si="33"/>
        <v/>
      </c>
      <c r="AA683" s="30" t="str">
        <f ca="1">IF(X683=Apoio!$F$2,Apoio!$F$2,IF(X683=Apoio!$F$3,Apoio!$F$3,IF(X683=Apoio!$F$4,Apoio!$F$4,IF(Z683="","",IF(X683="","",IF(Z683-TODAY()&gt;0,Z683-TODAY(),"Venceu"))))))</f>
        <v/>
      </c>
      <c r="AB683" s="59"/>
    </row>
    <row r="684" spans="1:28" ht="36" hidden="1" customHeight="1">
      <c r="A684" s="23">
        <v>685</v>
      </c>
      <c r="B684" s="24"/>
      <c r="C684" s="25"/>
      <c r="D684" s="40" t="str">
        <f>IF($C684&gt;0,VLOOKUP($C684,CNIGP!$A:$AC,2,FALSE),"")</f>
        <v/>
      </c>
      <c r="E684" s="30" t="str">
        <f>IF($C684&gt;0,VLOOKUP($C684,CNIGP!$A:$AC,3,FALSE),"")</f>
        <v/>
      </c>
      <c r="F684" s="30" t="str">
        <f t="shared" si="31"/>
        <v/>
      </c>
      <c r="G684" s="30" t="str">
        <f>IF($C684&gt;0,VLOOKUP($C684,CNIGP!$A:$AC,9,FALSE),"")</f>
        <v/>
      </c>
      <c r="H684" s="30" t="str">
        <f>IF($C684&gt;0,VLOOKUP($C684,CNIGP!$A:$AC,25,FALSE),"")</f>
        <v/>
      </c>
      <c r="I684" s="64"/>
      <c r="J684" s="25"/>
      <c r="K684" s="25"/>
      <c r="L684" s="25"/>
      <c r="M684" s="25"/>
      <c r="N684" s="42"/>
      <c r="O684" s="42"/>
      <c r="P684" s="42"/>
      <c r="Q684" s="42"/>
      <c r="R684" s="42"/>
      <c r="S684" s="42"/>
      <c r="T684" s="42"/>
      <c r="U684" s="25"/>
      <c r="V684" s="25"/>
      <c r="W684" s="30" t="str">
        <f t="shared" si="32"/>
        <v/>
      </c>
      <c r="X684" s="25"/>
      <c r="Y684" s="24"/>
      <c r="Z684" s="36" t="str">
        <f t="shared" si="33"/>
        <v/>
      </c>
      <c r="AA684" s="30" t="str">
        <f ca="1">IF(X684=Apoio!$F$2,Apoio!$F$2,IF(X684=Apoio!$F$3,Apoio!$F$3,IF(X684=Apoio!$F$4,Apoio!$F$4,IF(Z684="","",IF(X684="","",IF(Z684-TODAY()&gt;0,Z684-TODAY(),"Venceu"))))))</f>
        <v/>
      </c>
      <c r="AB684" s="59"/>
    </row>
    <row r="685" spans="1:28" ht="36" hidden="1" customHeight="1">
      <c r="A685" s="23">
        <v>686</v>
      </c>
      <c r="B685" s="24"/>
      <c r="C685" s="25"/>
      <c r="D685" s="40" t="str">
        <f>IF($C685&gt;0,VLOOKUP($C685,CNIGP!$A:$AC,2,FALSE),"")</f>
        <v/>
      </c>
      <c r="E685" s="30" t="str">
        <f>IF($C685&gt;0,VLOOKUP($C685,CNIGP!$A:$AC,3,FALSE),"")</f>
        <v/>
      </c>
      <c r="F685" s="30" t="str">
        <f t="shared" si="31"/>
        <v/>
      </c>
      <c r="G685" s="30" t="str">
        <f>IF($C685&gt;0,VLOOKUP($C685,CNIGP!$A:$AC,9,FALSE),"")</f>
        <v/>
      </c>
      <c r="H685" s="30" t="str">
        <f>IF($C685&gt;0,VLOOKUP($C685,CNIGP!$A:$AC,25,FALSE),"")</f>
        <v/>
      </c>
      <c r="I685" s="64"/>
      <c r="J685" s="25"/>
      <c r="K685" s="25"/>
      <c r="L685" s="25"/>
      <c r="M685" s="25"/>
      <c r="N685" s="42"/>
      <c r="O685" s="42"/>
      <c r="P685" s="42"/>
      <c r="Q685" s="42"/>
      <c r="R685" s="42"/>
      <c r="S685" s="42"/>
      <c r="T685" s="42"/>
      <c r="U685" s="25"/>
      <c r="V685" s="25"/>
      <c r="W685" s="30" t="str">
        <f t="shared" si="32"/>
        <v/>
      </c>
      <c r="X685" s="25"/>
      <c r="Y685" s="24"/>
      <c r="Z685" s="36" t="str">
        <f t="shared" si="33"/>
        <v/>
      </c>
      <c r="AA685" s="30" t="str">
        <f ca="1">IF(X685=Apoio!$F$2,Apoio!$F$2,IF(X685=Apoio!$F$3,Apoio!$F$3,IF(X685=Apoio!$F$4,Apoio!$F$4,IF(Z685="","",IF(X685="","",IF(Z685-TODAY()&gt;0,Z685-TODAY(),"Venceu"))))))</f>
        <v/>
      </c>
      <c r="AB685" s="59"/>
    </row>
    <row r="686" spans="1:28" ht="36" hidden="1" customHeight="1">
      <c r="A686" s="23">
        <v>687</v>
      </c>
      <c r="B686" s="24"/>
      <c r="C686" s="25"/>
      <c r="D686" s="40" t="str">
        <f>IF($C686&gt;0,VLOOKUP($C686,CNIGP!$A:$AC,2,FALSE),"")</f>
        <v/>
      </c>
      <c r="E686" s="30" t="str">
        <f>IF($C686&gt;0,VLOOKUP($C686,CNIGP!$A:$AC,3,FALSE),"")</f>
        <v/>
      </c>
      <c r="F686" s="30" t="str">
        <f t="shared" si="31"/>
        <v/>
      </c>
      <c r="G686" s="30" t="str">
        <f>IF($C686&gt;0,VLOOKUP($C686,CNIGP!$A:$AC,9,FALSE),"")</f>
        <v/>
      </c>
      <c r="H686" s="30" t="str">
        <f>IF($C686&gt;0,VLOOKUP($C686,CNIGP!$A:$AC,25,FALSE),"")</f>
        <v/>
      </c>
      <c r="I686" s="64"/>
      <c r="J686" s="25"/>
      <c r="K686" s="25"/>
      <c r="L686" s="25"/>
      <c r="M686" s="25"/>
      <c r="N686" s="42"/>
      <c r="O686" s="42"/>
      <c r="P686" s="42"/>
      <c r="Q686" s="42"/>
      <c r="R686" s="42"/>
      <c r="S686" s="42"/>
      <c r="T686" s="42"/>
      <c r="U686" s="25"/>
      <c r="V686" s="25"/>
      <c r="W686" s="30" t="str">
        <f t="shared" si="32"/>
        <v/>
      </c>
      <c r="X686" s="25"/>
      <c r="Y686" s="24"/>
      <c r="Z686" s="36" t="str">
        <f t="shared" si="33"/>
        <v/>
      </c>
      <c r="AA686" s="30" t="str">
        <f ca="1">IF(X686=Apoio!$F$2,Apoio!$F$2,IF(X686=Apoio!$F$3,Apoio!$F$3,IF(X686=Apoio!$F$4,Apoio!$F$4,IF(Z686="","",IF(X686="","",IF(Z686-TODAY()&gt;0,Z686-TODAY(),"Venceu"))))))</f>
        <v/>
      </c>
      <c r="AB686" s="59"/>
    </row>
    <row r="687" spans="1:28" ht="36" hidden="1" customHeight="1">
      <c r="A687" s="23">
        <v>688</v>
      </c>
      <c r="B687" s="24"/>
      <c r="C687" s="25"/>
      <c r="D687" s="40" t="str">
        <f>IF($C687&gt;0,VLOOKUP($C687,CNIGP!$A:$AC,2,FALSE),"")</f>
        <v/>
      </c>
      <c r="E687" s="30" t="str">
        <f>IF($C687&gt;0,VLOOKUP($C687,CNIGP!$A:$AC,3,FALSE),"")</f>
        <v/>
      </c>
      <c r="F687" s="30" t="str">
        <f t="shared" si="31"/>
        <v/>
      </c>
      <c r="G687" s="30" t="str">
        <f>IF($C687&gt;0,VLOOKUP($C687,CNIGP!$A:$AC,9,FALSE),"")</f>
        <v/>
      </c>
      <c r="H687" s="30" t="str">
        <f>IF($C687&gt;0,VLOOKUP($C687,CNIGP!$A:$AC,25,FALSE),"")</f>
        <v/>
      </c>
      <c r="I687" s="64"/>
      <c r="J687" s="25"/>
      <c r="K687" s="25"/>
      <c r="L687" s="25"/>
      <c r="M687" s="25"/>
      <c r="N687" s="42"/>
      <c r="O687" s="42"/>
      <c r="P687" s="42"/>
      <c r="Q687" s="42"/>
      <c r="R687" s="42"/>
      <c r="S687" s="42"/>
      <c r="T687" s="42"/>
      <c r="U687" s="25"/>
      <c r="V687" s="25"/>
      <c r="W687" s="30" t="str">
        <f t="shared" si="32"/>
        <v/>
      </c>
      <c r="X687" s="25"/>
      <c r="Y687" s="24"/>
      <c r="Z687" s="36" t="str">
        <f t="shared" si="33"/>
        <v/>
      </c>
      <c r="AA687" s="30" t="str">
        <f ca="1">IF(X687=Apoio!$F$2,Apoio!$F$2,IF(X687=Apoio!$F$3,Apoio!$F$3,IF(X687=Apoio!$F$4,Apoio!$F$4,IF(Z687="","",IF(X687="","",IF(Z687-TODAY()&gt;0,Z687-TODAY(),"Venceu"))))))</f>
        <v/>
      </c>
      <c r="AB687" s="59"/>
    </row>
    <row r="688" spans="1:28" ht="36" hidden="1" customHeight="1">
      <c r="A688" s="23">
        <v>689</v>
      </c>
      <c r="B688" s="24"/>
      <c r="C688" s="25"/>
      <c r="D688" s="40" t="str">
        <f>IF($C688&gt;0,VLOOKUP($C688,CNIGP!$A:$AC,2,FALSE),"")</f>
        <v/>
      </c>
      <c r="E688" s="30" t="str">
        <f>IF($C688&gt;0,VLOOKUP($C688,CNIGP!$A:$AC,3,FALSE),"")</f>
        <v/>
      </c>
      <c r="F688" s="30" t="str">
        <f t="shared" si="31"/>
        <v/>
      </c>
      <c r="G688" s="30" t="str">
        <f>IF($C688&gt;0,VLOOKUP($C688,CNIGP!$A:$AC,9,FALSE),"")</f>
        <v/>
      </c>
      <c r="H688" s="30" t="str">
        <f>IF($C688&gt;0,VLOOKUP($C688,CNIGP!$A:$AC,25,FALSE),"")</f>
        <v/>
      </c>
      <c r="I688" s="64"/>
      <c r="J688" s="25"/>
      <c r="K688" s="25"/>
      <c r="L688" s="25"/>
      <c r="M688" s="25"/>
      <c r="N688" s="42"/>
      <c r="O688" s="42"/>
      <c r="P688" s="42"/>
      <c r="Q688" s="42"/>
      <c r="R688" s="42"/>
      <c r="S688" s="42"/>
      <c r="T688" s="42"/>
      <c r="U688" s="25"/>
      <c r="V688" s="25"/>
      <c r="W688" s="30" t="str">
        <f t="shared" si="32"/>
        <v/>
      </c>
      <c r="X688" s="25"/>
      <c r="Y688" s="24"/>
      <c r="Z688" s="36" t="str">
        <f t="shared" si="33"/>
        <v/>
      </c>
      <c r="AA688" s="30" t="str">
        <f ca="1">IF(X688=Apoio!$F$2,Apoio!$F$2,IF(X688=Apoio!$F$3,Apoio!$F$3,IF(X688=Apoio!$F$4,Apoio!$F$4,IF(Z688="","",IF(X688="","",IF(Z688-TODAY()&gt;0,Z688-TODAY(),"Venceu"))))))</f>
        <v/>
      </c>
      <c r="AB688" s="59"/>
    </row>
    <row r="689" spans="1:28" ht="36" hidden="1" customHeight="1">
      <c r="A689" s="23">
        <v>690</v>
      </c>
      <c r="B689" s="24"/>
      <c r="C689" s="25"/>
      <c r="D689" s="40" t="str">
        <f>IF($C689&gt;0,VLOOKUP($C689,CNIGP!$A:$AC,2,FALSE),"")</f>
        <v/>
      </c>
      <c r="E689" s="30" t="str">
        <f>IF($C689&gt;0,VLOOKUP($C689,CNIGP!$A:$AC,3,FALSE),"")</f>
        <v/>
      </c>
      <c r="F689" s="30" t="str">
        <f t="shared" si="31"/>
        <v/>
      </c>
      <c r="G689" s="30" t="str">
        <f>IF($C689&gt;0,VLOOKUP($C689,CNIGP!$A:$AC,9,FALSE),"")</f>
        <v/>
      </c>
      <c r="H689" s="30" t="str">
        <f>IF($C689&gt;0,VLOOKUP($C689,CNIGP!$A:$AC,25,FALSE),"")</f>
        <v/>
      </c>
      <c r="I689" s="64"/>
      <c r="J689" s="25"/>
      <c r="K689" s="25"/>
      <c r="L689" s="25"/>
      <c r="M689" s="25"/>
      <c r="N689" s="42"/>
      <c r="O689" s="42"/>
      <c r="P689" s="42"/>
      <c r="Q689" s="42"/>
      <c r="R689" s="42"/>
      <c r="S689" s="42"/>
      <c r="T689" s="42"/>
      <c r="U689" s="25"/>
      <c r="V689" s="25"/>
      <c r="W689" s="30" t="str">
        <f t="shared" si="32"/>
        <v/>
      </c>
      <c r="X689" s="25"/>
      <c r="Y689" s="24"/>
      <c r="Z689" s="36" t="str">
        <f t="shared" si="33"/>
        <v/>
      </c>
      <c r="AA689" s="30" t="str">
        <f ca="1">IF(X689=Apoio!$F$2,Apoio!$F$2,IF(X689=Apoio!$F$3,Apoio!$F$3,IF(X689=Apoio!$F$4,Apoio!$F$4,IF(Z689="","",IF(X689="","",IF(Z689-TODAY()&gt;0,Z689-TODAY(),"Venceu"))))))</f>
        <v/>
      </c>
      <c r="AB689" s="59"/>
    </row>
    <row r="690" spans="1:28" ht="36" hidden="1" customHeight="1">
      <c r="A690" s="23">
        <v>691</v>
      </c>
      <c r="B690" s="24"/>
      <c r="C690" s="25"/>
      <c r="D690" s="40" t="str">
        <f>IF($C690&gt;0,VLOOKUP($C690,CNIGP!$A:$AC,2,FALSE),"")</f>
        <v/>
      </c>
      <c r="E690" s="30" t="str">
        <f>IF($C690&gt;0,VLOOKUP($C690,CNIGP!$A:$AC,3,FALSE),"")</f>
        <v/>
      </c>
      <c r="F690" s="30" t="str">
        <f t="shared" si="31"/>
        <v/>
      </c>
      <c r="G690" s="30" t="str">
        <f>IF($C690&gt;0,VLOOKUP($C690,CNIGP!$A:$AC,9,FALSE),"")</f>
        <v/>
      </c>
      <c r="H690" s="30" t="str">
        <f>IF($C690&gt;0,VLOOKUP($C690,CNIGP!$A:$AC,25,FALSE),"")</f>
        <v/>
      </c>
      <c r="I690" s="64"/>
      <c r="J690" s="25"/>
      <c r="K690" s="25"/>
      <c r="L690" s="25"/>
      <c r="M690" s="25"/>
      <c r="N690" s="42"/>
      <c r="O690" s="42"/>
      <c r="P690" s="42"/>
      <c r="Q690" s="42"/>
      <c r="R690" s="42"/>
      <c r="S690" s="42"/>
      <c r="T690" s="42"/>
      <c r="U690" s="25"/>
      <c r="V690" s="25"/>
      <c r="W690" s="30" t="str">
        <f t="shared" si="32"/>
        <v/>
      </c>
      <c r="X690" s="25"/>
      <c r="Y690" s="24"/>
      <c r="Z690" s="36" t="str">
        <f t="shared" si="33"/>
        <v/>
      </c>
      <c r="AA690" s="30" t="str">
        <f ca="1">IF(X690=Apoio!$F$2,Apoio!$F$2,IF(X690=Apoio!$F$3,Apoio!$F$3,IF(X690=Apoio!$F$4,Apoio!$F$4,IF(Z690="","",IF(X690="","",IF(Z690-TODAY()&gt;0,Z690-TODAY(),"Venceu"))))))</f>
        <v/>
      </c>
      <c r="AB690" s="59"/>
    </row>
    <row r="691" spans="1:28" ht="36" hidden="1" customHeight="1">
      <c r="A691" s="23">
        <v>692</v>
      </c>
      <c r="B691" s="24"/>
      <c r="C691" s="25"/>
      <c r="D691" s="40" t="str">
        <f>IF($C691&gt;0,VLOOKUP($C691,CNIGP!$A:$AC,2,FALSE),"")</f>
        <v/>
      </c>
      <c r="E691" s="30" t="str">
        <f>IF($C691&gt;0,VLOOKUP($C691,CNIGP!$A:$AC,3,FALSE),"")</f>
        <v/>
      </c>
      <c r="F691" s="30" t="str">
        <f t="shared" si="31"/>
        <v/>
      </c>
      <c r="G691" s="30" t="str">
        <f>IF($C691&gt;0,VLOOKUP($C691,CNIGP!$A:$AC,9,FALSE),"")</f>
        <v/>
      </c>
      <c r="H691" s="30" t="str">
        <f>IF($C691&gt;0,VLOOKUP($C691,CNIGP!$A:$AC,25,FALSE),"")</f>
        <v/>
      </c>
      <c r="I691" s="64"/>
      <c r="J691" s="25"/>
      <c r="K691" s="25"/>
      <c r="L691" s="25"/>
      <c r="M691" s="25"/>
      <c r="N691" s="42"/>
      <c r="O691" s="42"/>
      <c r="P691" s="42"/>
      <c r="Q691" s="42"/>
      <c r="R691" s="42"/>
      <c r="S691" s="42"/>
      <c r="T691" s="42"/>
      <c r="U691" s="25"/>
      <c r="V691" s="25"/>
      <c r="W691" s="30" t="str">
        <f t="shared" si="32"/>
        <v/>
      </c>
      <c r="X691" s="25"/>
      <c r="Y691" s="24"/>
      <c r="Z691" s="36" t="str">
        <f t="shared" si="33"/>
        <v/>
      </c>
      <c r="AA691" s="30" t="str">
        <f ca="1">IF(X691=Apoio!$F$2,Apoio!$F$2,IF(X691=Apoio!$F$3,Apoio!$F$3,IF(X691=Apoio!$F$4,Apoio!$F$4,IF(Z691="","",IF(X691="","",IF(Z691-TODAY()&gt;0,Z691-TODAY(),"Venceu"))))))</f>
        <v/>
      </c>
      <c r="AB691" s="59"/>
    </row>
    <row r="692" spans="1:28" ht="36" hidden="1" customHeight="1">
      <c r="A692" s="23">
        <v>693</v>
      </c>
      <c r="B692" s="24"/>
      <c r="C692" s="25"/>
      <c r="D692" s="40" t="str">
        <f>IF($C692&gt;0,VLOOKUP($C692,CNIGP!$A:$AC,2,FALSE),"")</f>
        <v/>
      </c>
      <c r="E692" s="30" t="str">
        <f>IF($C692&gt;0,VLOOKUP($C692,CNIGP!$A:$AC,3,FALSE),"")</f>
        <v/>
      </c>
      <c r="F692" s="30" t="str">
        <f t="shared" si="31"/>
        <v/>
      </c>
      <c r="G692" s="30" t="str">
        <f>IF($C692&gt;0,VLOOKUP($C692,CNIGP!$A:$AC,9,FALSE),"")</f>
        <v/>
      </c>
      <c r="H692" s="30" t="str">
        <f>IF($C692&gt;0,VLOOKUP($C692,CNIGP!$A:$AC,25,FALSE),"")</f>
        <v/>
      </c>
      <c r="I692" s="64"/>
      <c r="J692" s="25"/>
      <c r="K692" s="25"/>
      <c r="L692" s="25"/>
      <c r="M692" s="25"/>
      <c r="N692" s="42"/>
      <c r="O692" s="42"/>
      <c r="P692" s="42"/>
      <c r="Q692" s="42"/>
      <c r="R692" s="42"/>
      <c r="S692" s="42"/>
      <c r="T692" s="42"/>
      <c r="U692" s="25"/>
      <c r="V692" s="25"/>
      <c r="W692" s="30" t="str">
        <f t="shared" si="32"/>
        <v/>
      </c>
      <c r="X692" s="25"/>
      <c r="Y692" s="24"/>
      <c r="Z692" s="36" t="str">
        <f t="shared" si="33"/>
        <v/>
      </c>
      <c r="AA692" s="30" t="str">
        <f ca="1">IF(X692=Apoio!$F$2,Apoio!$F$2,IF(X692=Apoio!$F$3,Apoio!$F$3,IF(X692=Apoio!$F$4,Apoio!$F$4,IF(Z692="","",IF(X692="","",IF(Z692-TODAY()&gt;0,Z692-TODAY(),"Venceu"))))))</f>
        <v/>
      </c>
      <c r="AB692" s="59"/>
    </row>
    <row r="693" spans="1:28" ht="36" hidden="1" customHeight="1">
      <c r="A693" s="23">
        <v>694</v>
      </c>
      <c r="B693" s="24"/>
      <c r="C693" s="25"/>
      <c r="D693" s="40" t="str">
        <f>IF($C693&gt;0,VLOOKUP($C693,CNIGP!$A:$AC,2,FALSE),"")</f>
        <v/>
      </c>
      <c r="E693" s="30" t="str">
        <f>IF($C693&gt;0,VLOOKUP($C693,CNIGP!$A:$AC,3,FALSE),"")</f>
        <v/>
      </c>
      <c r="F693" s="30" t="str">
        <f t="shared" si="31"/>
        <v/>
      </c>
      <c r="G693" s="30" t="str">
        <f>IF($C693&gt;0,VLOOKUP($C693,CNIGP!$A:$AC,9,FALSE),"")</f>
        <v/>
      </c>
      <c r="H693" s="30" t="str">
        <f>IF($C693&gt;0,VLOOKUP($C693,CNIGP!$A:$AC,25,FALSE),"")</f>
        <v/>
      </c>
      <c r="I693" s="64"/>
      <c r="J693" s="25"/>
      <c r="K693" s="25"/>
      <c r="L693" s="25"/>
      <c r="M693" s="25"/>
      <c r="N693" s="42"/>
      <c r="O693" s="42"/>
      <c r="P693" s="42"/>
      <c r="Q693" s="42"/>
      <c r="R693" s="42"/>
      <c r="S693" s="42"/>
      <c r="T693" s="42"/>
      <c r="U693" s="25"/>
      <c r="V693" s="25"/>
      <c r="W693" s="30" t="str">
        <f t="shared" si="32"/>
        <v/>
      </c>
      <c r="X693" s="25"/>
      <c r="Y693" s="24"/>
      <c r="Z693" s="36" t="str">
        <f t="shared" si="33"/>
        <v/>
      </c>
      <c r="AA693" s="30" t="str">
        <f ca="1">IF(X693=Apoio!$F$2,Apoio!$F$2,IF(X693=Apoio!$F$3,Apoio!$F$3,IF(X693=Apoio!$F$4,Apoio!$F$4,IF(Z693="","",IF(X693="","",IF(Z693-TODAY()&gt;0,Z693-TODAY(),"Venceu"))))))</f>
        <v/>
      </c>
      <c r="AB693" s="59"/>
    </row>
    <row r="694" spans="1:28" ht="36" hidden="1" customHeight="1">
      <c r="A694" s="23">
        <v>695</v>
      </c>
      <c r="B694" s="24"/>
      <c r="C694" s="25"/>
      <c r="D694" s="40" t="str">
        <f>IF($C694&gt;0,VLOOKUP($C694,CNIGP!$A:$AC,2,FALSE),"")</f>
        <v/>
      </c>
      <c r="E694" s="30" t="str">
        <f>IF($C694&gt;0,VLOOKUP($C694,CNIGP!$A:$AC,3,FALSE),"")</f>
        <v/>
      </c>
      <c r="F694" s="30" t="str">
        <f t="shared" si="31"/>
        <v/>
      </c>
      <c r="G694" s="30" t="str">
        <f>IF($C694&gt;0,VLOOKUP($C694,CNIGP!$A:$AC,9,FALSE),"")</f>
        <v/>
      </c>
      <c r="H694" s="30" t="str">
        <f>IF($C694&gt;0,VLOOKUP($C694,CNIGP!$A:$AC,25,FALSE),"")</f>
        <v/>
      </c>
      <c r="I694" s="64"/>
      <c r="J694" s="25"/>
      <c r="K694" s="25"/>
      <c r="L694" s="25"/>
      <c r="M694" s="25"/>
      <c r="N694" s="42"/>
      <c r="O694" s="42"/>
      <c r="P694" s="42"/>
      <c r="Q694" s="42"/>
      <c r="R694" s="42"/>
      <c r="S694" s="42"/>
      <c r="T694" s="42"/>
      <c r="U694" s="25"/>
      <c r="V694" s="25"/>
      <c r="W694" s="30" t="str">
        <f t="shared" si="32"/>
        <v/>
      </c>
      <c r="X694" s="25"/>
      <c r="Y694" s="24"/>
      <c r="Z694" s="36" t="str">
        <f t="shared" si="33"/>
        <v/>
      </c>
      <c r="AA694" s="30" t="str">
        <f ca="1">IF(X694=Apoio!$F$2,Apoio!$F$2,IF(X694=Apoio!$F$3,Apoio!$F$3,IF(X694=Apoio!$F$4,Apoio!$F$4,IF(Z694="","",IF(X694="","",IF(Z694-TODAY()&gt;0,Z694-TODAY(),"Venceu"))))))</f>
        <v/>
      </c>
      <c r="AB694" s="59"/>
    </row>
    <row r="695" spans="1:28" ht="36" hidden="1" customHeight="1">
      <c r="A695" s="23">
        <v>696</v>
      </c>
      <c r="B695" s="24"/>
      <c r="C695" s="25"/>
      <c r="D695" s="40" t="str">
        <f>IF($C695&gt;0,VLOOKUP($C695,CNIGP!$A:$AC,2,FALSE),"")</f>
        <v/>
      </c>
      <c r="E695" s="30" t="str">
        <f>IF($C695&gt;0,VLOOKUP($C695,CNIGP!$A:$AC,3,FALSE),"")</f>
        <v/>
      </c>
      <c r="F695" s="30" t="str">
        <f t="shared" si="31"/>
        <v/>
      </c>
      <c r="G695" s="30" t="str">
        <f>IF($C695&gt;0,VLOOKUP($C695,CNIGP!$A:$AC,9,FALSE),"")</f>
        <v/>
      </c>
      <c r="H695" s="30" t="str">
        <f>IF($C695&gt;0,VLOOKUP($C695,CNIGP!$A:$AC,25,FALSE),"")</f>
        <v/>
      </c>
      <c r="I695" s="64"/>
      <c r="J695" s="25"/>
      <c r="K695" s="25"/>
      <c r="L695" s="25"/>
      <c r="M695" s="25"/>
      <c r="N695" s="42"/>
      <c r="O695" s="42"/>
      <c r="P695" s="42"/>
      <c r="Q695" s="42"/>
      <c r="R695" s="42"/>
      <c r="S695" s="42"/>
      <c r="T695" s="42"/>
      <c r="U695" s="25"/>
      <c r="V695" s="25"/>
      <c r="W695" s="30" t="str">
        <f t="shared" si="32"/>
        <v/>
      </c>
      <c r="X695" s="25"/>
      <c r="Y695" s="24"/>
      <c r="Z695" s="36" t="str">
        <f t="shared" si="33"/>
        <v/>
      </c>
      <c r="AA695" s="30" t="str">
        <f ca="1">IF(X695=Apoio!$F$2,Apoio!$F$2,IF(X695=Apoio!$F$3,Apoio!$F$3,IF(X695=Apoio!$F$4,Apoio!$F$4,IF(Z695="","",IF(X695="","",IF(Z695-TODAY()&gt;0,Z695-TODAY(),"Venceu"))))))</f>
        <v/>
      </c>
      <c r="AB695" s="59"/>
    </row>
    <row r="696" spans="1:28" ht="36" hidden="1" customHeight="1">
      <c r="A696" s="23">
        <v>697</v>
      </c>
      <c r="B696" s="24"/>
      <c r="C696" s="25"/>
      <c r="D696" s="40" t="str">
        <f>IF($C696&gt;0,VLOOKUP($C696,CNIGP!$A:$AC,2,FALSE),"")</f>
        <v/>
      </c>
      <c r="E696" s="30" t="str">
        <f>IF($C696&gt;0,VLOOKUP($C696,CNIGP!$A:$AC,3,FALSE),"")</f>
        <v/>
      </c>
      <c r="F696" s="30" t="str">
        <f t="shared" si="31"/>
        <v/>
      </c>
      <c r="G696" s="30" t="str">
        <f>IF($C696&gt;0,VLOOKUP($C696,CNIGP!$A:$AC,9,FALSE),"")</f>
        <v/>
      </c>
      <c r="H696" s="30" t="str">
        <f>IF($C696&gt;0,VLOOKUP($C696,CNIGP!$A:$AC,25,FALSE),"")</f>
        <v/>
      </c>
      <c r="I696" s="64"/>
      <c r="J696" s="25"/>
      <c r="K696" s="25"/>
      <c r="L696" s="25"/>
      <c r="M696" s="25"/>
      <c r="N696" s="42"/>
      <c r="O696" s="42"/>
      <c r="P696" s="42"/>
      <c r="Q696" s="42"/>
      <c r="R696" s="42"/>
      <c r="S696" s="42"/>
      <c r="T696" s="42"/>
      <c r="U696" s="25"/>
      <c r="V696" s="25"/>
      <c r="W696" s="30" t="str">
        <f t="shared" si="32"/>
        <v/>
      </c>
      <c r="X696" s="25"/>
      <c r="Y696" s="24"/>
      <c r="Z696" s="36" t="str">
        <f t="shared" si="33"/>
        <v/>
      </c>
      <c r="AA696" s="30" t="str">
        <f ca="1">IF(X696=Apoio!$F$2,Apoio!$F$2,IF(X696=Apoio!$F$3,Apoio!$F$3,IF(X696=Apoio!$F$4,Apoio!$F$4,IF(Z696="","",IF(X696="","",IF(Z696-TODAY()&gt;0,Z696-TODAY(),"Venceu"))))))</f>
        <v/>
      </c>
      <c r="AB696" s="59"/>
    </row>
    <row r="697" spans="1:28" ht="36" hidden="1" customHeight="1">
      <c r="A697" s="23">
        <v>698</v>
      </c>
      <c r="B697" s="24"/>
      <c r="C697" s="25"/>
      <c r="D697" s="40" t="str">
        <f>IF($C697&gt;0,VLOOKUP($C697,CNIGP!$A:$AC,2,FALSE),"")</f>
        <v/>
      </c>
      <c r="E697" s="30" t="str">
        <f>IF($C697&gt;0,VLOOKUP($C697,CNIGP!$A:$AC,3,FALSE),"")</f>
        <v/>
      </c>
      <c r="F697" s="30" t="str">
        <f t="shared" si="31"/>
        <v/>
      </c>
      <c r="G697" s="30" t="str">
        <f>IF($C697&gt;0,VLOOKUP($C697,CNIGP!$A:$AC,9,FALSE),"")</f>
        <v/>
      </c>
      <c r="H697" s="30" t="str">
        <f>IF($C697&gt;0,VLOOKUP($C697,CNIGP!$A:$AC,25,FALSE),"")</f>
        <v/>
      </c>
      <c r="I697" s="64"/>
      <c r="J697" s="25"/>
      <c r="K697" s="25"/>
      <c r="L697" s="25"/>
      <c r="M697" s="25"/>
      <c r="N697" s="42"/>
      <c r="O697" s="42"/>
      <c r="P697" s="42"/>
      <c r="Q697" s="42"/>
      <c r="R697" s="42"/>
      <c r="S697" s="42"/>
      <c r="T697" s="42"/>
      <c r="U697" s="25"/>
      <c r="V697" s="25"/>
      <c r="W697" s="30" t="str">
        <f t="shared" si="32"/>
        <v/>
      </c>
      <c r="X697" s="25"/>
      <c r="Y697" s="24"/>
      <c r="Z697" s="36" t="str">
        <f t="shared" si="33"/>
        <v/>
      </c>
      <c r="AA697" s="30" t="str">
        <f ca="1">IF(X697=Apoio!$F$2,Apoio!$F$2,IF(X697=Apoio!$F$3,Apoio!$F$3,IF(X697=Apoio!$F$4,Apoio!$F$4,IF(Z697="","",IF(X697="","",IF(Z697-TODAY()&gt;0,Z697-TODAY(),"Venceu"))))))</f>
        <v/>
      </c>
      <c r="AB697" s="59"/>
    </row>
    <row r="698" spans="1:28" ht="36" hidden="1" customHeight="1">
      <c r="A698" s="23">
        <v>699</v>
      </c>
      <c r="B698" s="24"/>
      <c r="C698" s="25"/>
      <c r="D698" s="40" t="str">
        <f>IF($C698&gt;0,VLOOKUP($C698,CNIGP!$A:$AC,2,FALSE),"")</f>
        <v/>
      </c>
      <c r="E698" s="30" t="str">
        <f>IF($C698&gt;0,VLOOKUP($C698,CNIGP!$A:$AC,3,FALSE),"")</f>
        <v/>
      </c>
      <c r="F698" s="30" t="str">
        <f t="shared" si="31"/>
        <v/>
      </c>
      <c r="G698" s="30" t="str">
        <f>IF($C698&gt;0,VLOOKUP($C698,CNIGP!$A:$AC,9,FALSE),"")</f>
        <v/>
      </c>
      <c r="H698" s="30" t="str">
        <f>IF($C698&gt;0,VLOOKUP($C698,CNIGP!$A:$AC,25,FALSE),"")</f>
        <v/>
      </c>
      <c r="I698" s="64"/>
      <c r="J698" s="25"/>
      <c r="K698" s="25"/>
      <c r="L698" s="25"/>
      <c r="M698" s="25"/>
      <c r="N698" s="42"/>
      <c r="O698" s="42"/>
      <c r="P698" s="42"/>
      <c r="Q698" s="42"/>
      <c r="R698" s="42"/>
      <c r="S698" s="42"/>
      <c r="T698" s="42"/>
      <c r="U698" s="25"/>
      <c r="V698" s="25"/>
      <c r="W698" s="30" t="str">
        <f t="shared" si="32"/>
        <v/>
      </c>
      <c r="X698" s="25"/>
      <c r="Y698" s="24"/>
      <c r="Z698" s="36" t="str">
        <f t="shared" si="33"/>
        <v/>
      </c>
      <c r="AA698" s="30" t="str">
        <f ca="1">IF(X698=Apoio!$F$2,Apoio!$F$2,IF(X698=Apoio!$F$3,Apoio!$F$3,IF(X698=Apoio!$F$4,Apoio!$F$4,IF(Z698="","",IF(X698="","",IF(Z698-TODAY()&gt;0,Z698-TODAY(),"Venceu"))))))</f>
        <v/>
      </c>
      <c r="AB698" s="59"/>
    </row>
    <row r="699" spans="1:28" ht="36" hidden="1" customHeight="1">
      <c r="A699" s="23">
        <v>700</v>
      </c>
      <c r="B699" s="24"/>
      <c r="C699" s="25"/>
      <c r="D699" s="40" t="str">
        <f>IF($C699&gt;0,VLOOKUP($C699,CNIGP!$A:$AC,2,FALSE),"")</f>
        <v/>
      </c>
      <c r="E699" s="30" t="str">
        <f>IF($C699&gt;0,VLOOKUP($C699,CNIGP!$A:$AC,3,FALSE),"")</f>
        <v/>
      </c>
      <c r="F699" s="30" t="str">
        <f t="shared" si="31"/>
        <v/>
      </c>
      <c r="G699" s="30" t="str">
        <f>IF($C699&gt;0,VLOOKUP($C699,CNIGP!$A:$AC,9,FALSE),"")</f>
        <v/>
      </c>
      <c r="H699" s="30" t="str">
        <f>IF($C699&gt;0,VLOOKUP($C699,CNIGP!$A:$AC,25,FALSE),"")</f>
        <v/>
      </c>
      <c r="I699" s="64"/>
      <c r="J699" s="25"/>
      <c r="K699" s="25"/>
      <c r="L699" s="25"/>
      <c r="M699" s="25"/>
      <c r="N699" s="42"/>
      <c r="O699" s="42"/>
      <c r="P699" s="42"/>
      <c r="Q699" s="42"/>
      <c r="R699" s="42"/>
      <c r="S699" s="42"/>
      <c r="T699" s="42"/>
      <c r="U699" s="25"/>
      <c r="V699" s="25"/>
      <c r="W699" s="30" t="str">
        <f t="shared" si="32"/>
        <v/>
      </c>
      <c r="X699" s="25"/>
      <c r="Y699" s="24"/>
      <c r="Z699" s="36" t="str">
        <f t="shared" si="33"/>
        <v/>
      </c>
      <c r="AA699" s="30" t="str">
        <f ca="1">IF(X699=Apoio!$F$2,Apoio!$F$2,IF(X699=Apoio!$F$3,Apoio!$F$3,IF(X699=Apoio!$F$4,Apoio!$F$4,IF(Z699="","",IF(X699="","",IF(Z699-TODAY()&gt;0,Z699-TODAY(),"Venceu"))))))</f>
        <v/>
      </c>
      <c r="AB699" s="59"/>
    </row>
    <row r="700" spans="1:28" ht="36" hidden="1" customHeight="1">
      <c r="A700" s="23">
        <v>701</v>
      </c>
      <c r="B700" s="24"/>
      <c r="C700" s="25"/>
      <c r="D700" s="40" t="str">
        <f>IF($C700&gt;0,VLOOKUP($C700,CNIGP!$A:$AC,2,FALSE),"")</f>
        <v/>
      </c>
      <c r="E700" s="30" t="str">
        <f>IF($C700&gt;0,VLOOKUP($C700,CNIGP!$A:$AC,3,FALSE),"")</f>
        <v/>
      </c>
      <c r="F700" s="30" t="str">
        <f t="shared" si="31"/>
        <v/>
      </c>
      <c r="G700" s="30" t="str">
        <f>IF($C700&gt;0,VLOOKUP($C700,CNIGP!$A:$AC,9,FALSE),"")</f>
        <v/>
      </c>
      <c r="H700" s="30" t="str">
        <f>IF($C700&gt;0,VLOOKUP($C700,CNIGP!$A:$AC,25,FALSE),"")</f>
        <v/>
      </c>
      <c r="I700" s="64"/>
      <c r="J700" s="25"/>
      <c r="K700" s="25"/>
      <c r="L700" s="25"/>
      <c r="M700" s="25"/>
      <c r="N700" s="42"/>
      <c r="O700" s="42"/>
      <c r="P700" s="42"/>
      <c r="Q700" s="42"/>
      <c r="R700" s="42"/>
      <c r="S700" s="42"/>
      <c r="T700" s="42"/>
      <c r="U700" s="25"/>
      <c r="V700" s="25"/>
      <c r="W700" s="30" t="str">
        <f t="shared" si="32"/>
        <v/>
      </c>
      <c r="X700" s="25"/>
      <c r="Y700" s="24"/>
      <c r="Z700" s="36" t="str">
        <f t="shared" si="33"/>
        <v/>
      </c>
      <c r="AA700" s="30" t="str">
        <f ca="1">IF(X700=Apoio!$F$2,Apoio!$F$2,IF(X700=Apoio!$F$3,Apoio!$F$3,IF(X700=Apoio!$F$4,Apoio!$F$4,IF(Z700="","",IF(X700="","",IF(Z700-TODAY()&gt;0,Z700-TODAY(),"Venceu"))))))</f>
        <v/>
      </c>
      <c r="AB700" s="59"/>
    </row>
    <row r="701" spans="1:28" ht="36" hidden="1" customHeight="1">
      <c r="A701" s="23">
        <v>702</v>
      </c>
      <c r="B701" s="24"/>
      <c r="C701" s="25"/>
      <c r="D701" s="40" t="str">
        <f>IF($C701&gt;0,VLOOKUP($C701,CNIGP!$A:$AC,2,FALSE),"")</f>
        <v/>
      </c>
      <c r="E701" s="30" t="str">
        <f>IF($C701&gt;0,VLOOKUP($C701,CNIGP!$A:$AC,3,FALSE),"")</f>
        <v/>
      </c>
      <c r="F701" s="30" t="str">
        <f t="shared" si="31"/>
        <v/>
      </c>
      <c r="G701" s="30" t="str">
        <f>IF($C701&gt;0,VLOOKUP($C701,CNIGP!$A:$AC,9,FALSE),"")</f>
        <v/>
      </c>
      <c r="H701" s="30" t="str">
        <f>IF($C701&gt;0,VLOOKUP($C701,CNIGP!$A:$AC,25,FALSE),"")</f>
        <v/>
      </c>
      <c r="I701" s="64"/>
      <c r="J701" s="25"/>
      <c r="K701" s="25"/>
      <c r="L701" s="25"/>
      <c r="M701" s="25"/>
      <c r="N701" s="42"/>
      <c r="O701" s="42"/>
      <c r="P701" s="42"/>
      <c r="Q701" s="42"/>
      <c r="R701" s="42"/>
      <c r="S701" s="42"/>
      <c r="T701" s="42"/>
      <c r="U701" s="25"/>
      <c r="V701" s="25"/>
      <c r="W701" s="30" t="str">
        <f t="shared" si="32"/>
        <v/>
      </c>
      <c r="X701" s="25"/>
      <c r="Y701" s="24"/>
      <c r="Z701" s="36" t="str">
        <f t="shared" si="33"/>
        <v/>
      </c>
      <c r="AA701" s="30" t="str">
        <f ca="1">IF(X701=Apoio!$F$2,Apoio!$F$2,IF(X701=Apoio!$F$3,Apoio!$F$3,IF(X701=Apoio!$F$4,Apoio!$F$4,IF(Z701="","",IF(X701="","",IF(Z701-TODAY()&gt;0,Z701-TODAY(),"Venceu"))))))</f>
        <v/>
      </c>
      <c r="AB701" s="59"/>
    </row>
    <row r="702" spans="1:28" ht="36" hidden="1" customHeight="1">
      <c r="A702" s="23">
        <v>703</v>
      </c>
      <c r="B702" s="24"/>
      <c r="C702" s="25"/>
      <c r="D702" s="40" t="str">
        <f>IF($C702&gt;0,VLOOKUP($C702,CNIGP!$A:$AC,2,FALSE),"")</f>
        <v/>
      </c>
      <c r="E702" s="30" t="str">
        <f>IF($C702&gt;0,VLOOKUP($C702,CNIGP!$A:$AC,3,FALSE),"")</f>
        <v/>
      </c>
      <c r="F702" s="30" t="str">
        <f t="shared" si="31"/>
        <v/>
      </c>
      <c r="G702" s="30" t="str">
        <f>IF($C702&gt;0,VLOOKUP($C702,CNIGP!$A:$AC,9,FALSE),"")</f>
        <v/>
      </c>
      <c r="H702" s="30" t="str">
        <f>IF($C702&gt;0,VLOOKUP($C702,CNIGP!$A:$AC,25,FALSE),"")</f>
        <v/>
      </c>
      <c r="I702" s="64"/>
      <c r="J702" s="25"/>
      <c r="K702" s="25"/>
      <c r="L702" s="25"/>
      <c r="M702" s="25"/>
      <c r="N702" s="42"/>
      <c r="O702" s="42"/>
      <c r="P702" s="42"/>
      <c r="Q702" s="42"/>
      <c r="R702" s="42"/>
      <c r="S702" s="42"/>
      <c r="T702" s="42"/>
      <c r="U702" s="25"/>
      <c r="V702" s="25"/>
      <c r="W702" s="30" t="str">
        <f t="shared" si="32"/>
        <v/>
      </c>
      <c r="X702" s="25"/>
      <c r="Y702" s="24"/>
      <c r="Z702" s="36" t="str">
        <f t="shared" si="33"/>
        <v/>
      </c>
      <c r="AA702" s="30" t="str">
        <f ca="1">IF(X702=Apoio!$F$2,Apoio!$F$2,IF(X702=Apoio!$F$3,Apoio!$F$3,IF(X702=Apoio!$F$4,Apoio!$F$4,IF(Z702="","",IF(X702="","",IF(Z702-TODAY()&gt;0,Z702-TODAY(),"Venceu"))))))</f>
        <v/>
      </c>
      <c r="AB702" s="59"/>
    </row>
    <row r="703" spans="1:28" ht="36" hidden="1" customHeight="1">
      <c r="A703" s="23">
        <v>704</v>
      </c>
      <c r="B703" s="24"/>
      <c r="C703" s="25"/>
      <c r="D703" s="40" t="str">
        <f>IF($C703&gt;0,VLOOKUP($C703,CNIGP!$A:$AC,2,FALSE),"")</f>
        <v/>
      </c>
      <c r="E703" s="30" t="str">
        <f>IF($C703&gt;0,VLOOKUP($C703,CNIGP!$A:$AC,3,FALSE),"")</f>
        <v/>
      </c>
      <c r="F703" s="30" t="str">
        <f t="shared" si="31"/>
        <v/>
      </c>
      <c r="G703" s="30" t="str">
        <f>IF($C703&gt;0,VLOOKUP($C703,CNIGP!$A:$AC,9,FALSE),"")</f>
        <v/>
      </c>
      <c r="H703" s="30" t="str">
        <f>IF($C703&gt;0,VLOOKUP($C703,CNIGP!$A:$AC,25,FALSE),"")</f>
        <v/>
      </c>
      <c r="I703" s="64"/>
      <c r="J703" s="25"/>
      <c r="K703" s="25"/>
      <c r="L703" s="25"/>
      <c r="M703" s="25"/>
      <c r="N703" s="42"/>
      <c r="O703" s="42"/>
      <c r="P703" s="42"/>
      <c r="Q703" s="42"/>
      <c r="R703" s="42"/>
      <c r="S703" s="42"/>
      <c r="T703" s="42"/>
      <c r="U703" s="25"/>
      <c r="V703" s="25"/>
      <c r="W703" s="30" t="str">
        <f t="shared" si="32"/>
        <v/>
      </c>
      <c r="X703" s="25"/>
      <c r="Y703" s="24"/>
      <c r="Z703" s="36" t="str">
        <f t="shared" si="33"/>
        <v/>
      </c>
      <c r="AA703" s="30" t="str">
        <f ca="1">IF(X703=Apoio!$F$2,Apoio!$F$2,IF(X703=Apoio!$F$3,Apoio!$F$3,IF(X703=Apoio!$F$4,Apoio!$F$4,IF(Z703="","",IF(X703="","",IF(Z703-TODAY()&gt;0,Z703-TODAY(),"Venceu"))))))</f>
        <v/>
      </c>
      <c r="AB703" s="59"/>
    </row>
    <row r="704" spans="1:28" ht="36" hidden="1" customHeight="1">
      <c r="A704" s="23">
        <v>705</v>
      </c>
      <c r="B704" s="24"/>
      <c r="C704" s="25"/>
      <c r="D704" s="40" t="str">
        <f>IF($C704&gt;0,VLOOKUP($C704,CNIGP!$A:$AC,2,FALSE),"")</f>
        <v/>
      </c>
      <c r="E704" s="30" t="str">
        <f>IF($C704&gt;0,VLOOKUP($C704,CNIGP!$A:$AC,3,FALSE),"")</f>
        <v/>
      </c>
      <c r="F704" s="30" t="str">
        <f t="shared" si="31"/>
        <v/>
      </c>
      <c r="G704" s="30" t="str">
        <f>IF($C704&gt;0,VLOOKUP($C704,CNIGP!$A:$AC,9,FALSE),"")</f>
        <v/>
      </c>
      <c r="H704" s="30" t="str">
        <f>IF($C704&gt;0,VLOOKUP($C704,CNIGP!$A:$AC,25,FALSE),"")</f>
        <v/>
      </c>
      <c r="I704" s="64"/>
      <c r="J704" s="25"/>
      <c r="K704" s="25"/>
      <c r="L704" s="25"/>
      <c r="M704" s="25"/>
      <c r="N704" s="42"/>
      <c r="O704" s="42"/>
      <c r="P704" s="42"/>
      <c r="Q704" s="42"/>
      <c r="R704" s="42"/>
      <c r="S704" s="42"/>
      <c r="T704" s="42"/>
      <c r="U704" s="25"/>
      <c r="V704" s="25"/>
      <c r="W704" s="30" t="str">
        <f t="shared" si="32"/>
        <v/>
      </c>
      <c r="X704" s="25"/>
      <c r="Y704" s="24"/>
      <c r="Z704" s="36" t="str">
        <f t="shared" si="33"/>
        <v/>
      </c>
      <c r="AA704" s="30" t="str">
        <f ca="1">IF(X704=Apoio!$F$2,Apoio!$F$2,IF(X704=Apoio!$F$3,Apoio!$F$3,IF(X704=Apoio!$F$4,Apoio!$F$4,IF(Z704="","",IF(X704="","",IF(Z704-TODAY()&gt;0,Z704-TODAY(),"Venceu"))))))</f>
        <v/>
      </c>
      <c r="AB704" s="59"/>
    </row>
    <row r="705" spans="1:28" ht="36" hidden="1" customHeight="1">
      <c r="A705" s="23">
        <v>706</v>
      </c>
      <c r="B705" s="24"/>
      <c r="C705" s="25"/>
      <c r="D705" s="40" t="str">
        <f>IF($C705&gt;0,VLOOKUP($C705,CNIGP!$A:$AC,2,FALSE),"")</f>
        <v/>
      </c>
      <c r="E705" s="30" t="str">
        <f>IF($C705&gt;0,VLOOKUP($C705,CNIGP!$A:$AC,3,FALSE),"")</f>
        <v/>
      </c>
      <c r="F705" s="30" t="str">
        <f t="shared" si="31"/>
        <v/>
      </c>
      <c r="G705" s="30" t="str">
        <f>IF($C705&gt;0,VLOOKUP($C705,CNIGP!$A:$AC,9,FALSE),"")</f>
        <v/>
      </c>
      <c r="H705" s="30" t="str">
        <f>IF($C705&gt;0,VLOOKUP($C705,CNIGP!$A:$AC,25,FALSE),"")</f>
        <v/>
      </c>
      <c r="I705" s="64"/>
      <c r="J705" s="25"/>
      <c r="K705" s="25"/>
      <c r="L705" s="25"/>
      <c r="M705" s="25"/>
      <c r="N705" s="42"/>
      <c r="O705" s="42"/>
      <c r="P705" s="42"/>
      <c r="Q705" s="42"/>
      <c r="R705" s="42"/>
      <c r="S705" s="42"/>
      <c r="T705" s="42"/>
      <c r="U705" s="25"/>
      <c r="V705" s="25"/>
      <c r="W705" s="30" t="str">
        <f t="shared" si="32"/>
        <v/>
      </c>
      <c r="X705" s="25"/>
      <c r="Y705" s="24"/>
      <c r="Z705" s="36" t="str">
        <f t="shared" si="33"/>
        <v/>
      </c>
      <c r="AA705" s="30" t="str">
        <f ca="1">IF(X705=Apoio!$F$2,Apoio!$F$2,IF(X705=Apoio!$F$3,Apoio!$F$3,IF(X705=Apoio!$F$4,Apoio!$F$4,IF(Z705="","",IF(X705="","",IF(Z705-TODAY()&gt;0,Z705-TODAY(),"Venceu"))))))</f>
        <v/>
      </c>
      <c r="AB705" s="59"/>
    </row>
    <row r="706" spans="1:28" ht="36" hidden="1" customHeight="1">
      <c r="A706" s="23">
        <v>707</v>
      </c>
      <c r="B706" s="24"/>
      <c r="C706" s="25"/>
      <c r="D706" s="40" t="str">
        <f>IF($C706&gt;0,VLOOKUP($C706,CNIGP!$A:$AC,2,FALSE),"")</f>
        <v/>
      </c>
      <c r="E706" s="30" t="str">
        <f>IF($C706&gt;0,VLOOKUP($C706,CNIGP!$A:$AC,3,FALSE),"")</f>
        <v/>
      </c>
      <c r="F706" s="30" t="str">
        <f t="shared" si="31"/>
        <v/>
      </c>
      <c r="G706" s="30" t="str">
        <f>IF($C706&gt;0,VLOOKUP($C706,CNIGP!$A:$AC,9,FALSE),"")</f>
        <v/>
      </c>
      <c r="H706" s="30" t="str">
        <f>IF($C706&gt;0,VLOOKUP($C706,CNIGP!$A:$AC,25,FALSE),"")</f>
        <v/>
      </c>
      <c r="I706" s="64"/>
      <c r="J706" s="25"/>
      <c r="K706" s="25"/>
      <c r="L706" s="25"/>
      <c r="M706" s="25"/>
      <c r="N706" s="42"/>
      <c r="O706" s="42"/>
      <c r="P706" s="42"/>
      <c r="Q706" s="42"/>
      <c r="R706" s="42"/>
      <c r="S706" s="42"/>
      <c r="T706" s="42"/>
      <c r="U706" s="25"/>
      <c r="V706" s="25"/>
      <c r="W706" s="30" t="str">
        <f t="shared" si="32"/>
        <v/>
      </c>
      <c r="X706" s="25"/>
      <c r="Y706" s="24"/>
      <c r="Z706" s="36" t="str">
        <f t="shared" si="33"/>
        <v/>
      </c>
      <c r="AA706" s="30" t="str">
        <f ca="1">IF(X706=Apoio!$F$2,Apoio!$F$2,IF(X706=Apoio!$F$3,Apoio!$F$3,IF(X706=Apoio!$F$4,Apoio!$F$4,IF(Z706="","",IF(X706="","",IF(Z706-TODAY()&gt;0,Z706-TODAY(),"Venceu"))))))</f>
        <v/>
      </c>
      <c r="AB706" s="59"/>
    </row>
    <row r="707" spans="1:28" ht="36" hidden="1" customHeight="1">
      <c r="A707" s="23">
        <v>708</v>
      </c>
      <c r="B707" s="24"/>
      <c r="C707" s="25"/>
      <c r="D707" s="40" t="str">
        <f>IF($C707&gt;0,VLOOKUP($C707,CNIGP!$A:$AC,2,FALSE),"")</f>
        <v/>
      </c>
      <c r="E707" s="30" t="str">
        <f>IF($C707&gt;0,VLOOKUP($C707,CNIGP!$A:$AC,3,FALSE),"")</f>
        <v/>
      </c>
      <c r="F707" s="30" t="str">
        <f t="shared" si="31"/>
        <v/>
      </c>
      <c r="G707" s="30" t="str">
        <f>IF($C707&gt;0,VLOOKUP($C707,CNIGP!$A:$AC,9,FALSE),"")</f>
        <v/>
      </c>
      <c r="H707" s="30" t="str">
        <f>IF($C707&gt;0,VLOOKUP($C707,CNIGP!$A:$AC,25,FALSE),"")</f>
        <v/>
      </c>
      <c r="I707" s="64"/>
      <c r="J707" s="25"/>
      <c r="K707" s="25"/>
      <c r="L707" s="25"/>
      <c r="M707" s="25"/>
      <c r="N707" s="42"/>
      <c r="O707" s="42"/>
      <c r="P707" s="42"/>
      <c r="Q707" s="42"/>
      <c r="R707" s="42"/>
      <c r="S707" s="42"/>
      <c r="T707" s="42"/>
      <c r="U707" s="25"/>
      <c r="V707" s="25"/>
      <c r="W707" s="30" t="str">
        <f t="shared" si="32"/>
        <v/>
      </c>
      <c r="X707" s="25"/>
      <c r="Y707" s="24"/>
      <c r="Z707" s="36" t="str">
        <f t="shared" si="33"/>
        <v/>
      </c>
      <c r="AA707" s="30" t="str">
        <f ca="1">IF(X707=Apoio!$F$2,Apoio!$F$2,IF(X707=Apoio!$F$3,Apoio!$F$3,IF(X707=Apoio!$F$4,Apoio!$F$4,IF(Z707="","",IF(X707="","",IF(Z707-TODAY()&gt;0,Z707-TODAY(),"Venceu"))))))</f>
        <v/>
      </c>
      <c r="AB707" s="59"/>
    </row>
    <row r="708" spans="1:28" ht="36" hidden="1" customHeight="1">
      <c r="A708" s="23">
        <v>709</v>
      </c>
      <c r="B708" s="24"/>
      <c r="C708" s="25"/>
      <c r="D708" s="40" t="str">
        <f>IF($C708&gt;0,VLOOKUP($C708,CNIGP!$A:$AC,2,FALSE),"")</f>
        <v/>
      </c>
      <c r="E708" s="30" t="str">
        <f>IF($C708&gt;0,VLOOKUP($C708,CNIGP!$A:$AC,3,FALSE),"")</f>
        <v/>
      </c>
      <c r="F708" s="30" t="str">
        <f t="shared" si="31"/>
        <v/>
      </c>
      <c r="G708" s="30" t="str">
        <f>IF($C708&gt;0,VLOOKUP($C708,CNIGP!$A:$AC,9,FALSE),"")</f>
        <v/>
      </c>
      <c r="H708" s="30" t="str">
        <f>IF($C708&gt;0,VLOOKUP($C708,CNIGP!$A:$AC,25,FALSE),"")</f>
        <v/>
      </c>
      <c r="I708" s="64"/>
      <c r="J708" s="25"/>
      <c r="K708" s="25"/>
      <c r="L708" s="25"/>
      <c r="M708" s="25"/>
      <c r="N708" s="42"/>
      <c r="O708" s="42"/>
      <c r="P708" s="42"/>
      <c r="Q708" s="42"/>
      <c r="R708" s="42"/>
      <c r="S708" s="42"/>
      <c r="T708" s="42"/>
      <c r="U708" s="25"/>
      <c r="V708" s="25"/>
      <c r="W708" s="30" t="str">
        <f t="shared" si="32"/>
        <v/>
      </c>
      <c r="X708" s="25"/>
      <c r="Y708" s="24"/>
      <c r="Z708" s="36" t="str">
        <f t="shared" si="33"/>
        <v/>
      </c>
      <c r="AA708" s="30" t="str">
        <f ca="1">IF(X708=Apoio!$F$2,Apoio!$F$2,IF(X708=Apoio!$F$3,Apoio!$F$3,IF(X708=Apoio!$F$4,Apoio!$F$4,IF(Z708="","",IF(X708="","",IF(Z708-TODAY()&gt;0,Z708-TODAY(),"Venceu"))))))</f>
        <v/>
      </c>
      <c r="AB708" s="59"/>
    </row>
    <row r="709" spans="1:28" ht="36" hidden="1" customHeight="1">
      <c r="A709" s="23">
        <v>710</v>
      </c>
      <c r="B709" s="24"/>
      <c r="C709" s="25"/>
      <c r="D709" s="40" t="str">
        <f>IF($C709&gt;0,VLOOKUP($C709,CNIGP!$A:$AC,2,FALSE),"")</f>
        <v/>
      </c>
      <c r="E709" s="30" t="str">
        <f>IF($C709&gt;0,VLOOKUP($C709,CNIGP!$A:$AC,3,FALSE),"")</f>
        <v/>
      </c>
      <c r="F709" s="30" t="str">
        <f t="shared" si="31"/>
        <v/>
      </c>
      <c r="G709" s="30" t="str">
        <f>IF($C709&gt;0,VLOOKUP($C709,CNIGP!$A:$AC,9,FALSE),"")</f>
        <v/>
      </c>
      <c r="H709" s="30" t="str">
        <f>IF($C709&gt;0,VLOOKUP($C709,CNIGP!$A:$AC,25,FALSE),"")</f>
        <v/>
      </c>
      <c r="I709" s="64"/>
      <c r="J709" s="25"/>
      <c r="K709" s="25"/>
      <c r="L709" s="25"/>
      <c r="M709" s="25"/>
      <c r="N709" s="42"/>
      <c r="O709" s="42"/>
      <c r="P709" s="42"/>
      <c r="Q709" s="42"/>
      <c r="R709" s="42"/>
      <c r="S709" s="42"/>
      <c r="T709" s="42"/>
      <c r="U709" s="25"/>
      <c r="V709" s="25"/>
      <c r="W709" s="30" t="str">
        <f t="shared" si="32"/>
        <v/>
      </c>
      <c r="X709" s="25"/>
      <c r="Y709" s="24"/>
      <c r="Z709" s="36" t="str">
        <f t="shared" si="33"/>
        <v/>
      </c>
      <c r="AA709" s="30" t="str">
        <f ca="1">IF(X709=Apoio!$F$2,Apoio!$F$2,IF(X709=Apoio!$F$3,Apoio!$F$3,IF(X709=Apoio!$F$4,Apoio!$F$4,IF(Z709="","",IF(X709="","",IF(Z709-TODAY()&gt;0,Z709-TODAY(),"Venceu"))))))</f>
        <v/>
      </c>
      <c r="AB709" s="59"/>
    </row>
    <row r="710" spans="1:28" ht="36" hidden="1" customHeight="1">
      <c r="A710" s="23">
        <v>711</v>
      </c>
      <c r="B710" s="24"/>
      <c r="C710" s="25"/>
      <c r="D710" s="40" t="str">
        <f>IF($C710&gt;0,VLOOKUP($C710,CNIGP!$A:$AC,2,FALSE),"")</f>
        <v/>
      </c>
      <c r="E710" s="30" t="str">
        <f>IF($C710&gt;0,VLOOKUP($C710,CNIGP!$A:$AC,3,FALSE),"")</f>
        <v/>
      </c>
      <c r="F710" s="30" t="str">
        <f t="shared" si="31"/>
        <v/>
      </c>
      <c r="G710" s="30" t="str">
        <f>IF($C710&gt;0,VLOOKUP($C710,CNIGP!$A:$AC,9,FALSE),"")</f>
        <v/>
      </c>
      <c r="H710" s="30" t="str">
        <f>IF($C710&gt;0,VLOOKUP($C710,CNIGP!$A:$AC,25,FALSE),"")</f>
        <v/>
      </c>
      <c r="I710" s="64"/>
      <c r="J710" s="25"/>
      <c r="K710" s="25"/>
      <c r="L710" s="25"/>
      <c r="M710" s="25"/>
      <c r="N710" s="42"/>
      <c r="O710" s="42"/>
      <c r="P710" s="42"/>
      <c r="Q710" s="42"/>
      <c r="R710" s="42"/>
      <c r="S710" s="42"/>
      <c r="T710" s="42"/>
      <c r="U710" s="25"/>
      <c r="V710" s="25"/>
      <c r="W710" s="30" t="str">
        <f t="shared" si="32"/>
        <v/>
      </c>
      <c r="X710" s="25"/>
      <c r="Y710" s="24"/>
      <c r="Z710" s="36" t="str">
        <f t="shared" si="33"/>
        <v/>
      </c>
      <c r="AA710" s="30" t="str">
        <f ca="1">IF(X710=Apoio!$F$2,Apoio!$F$2,IF(X710=Apoio!$F$3,Apoio!$F$3,IF(X710=Apoio!$F$4,Apoio!$F$4,IF(Z710="","",IF(X710="","",IF(Z710-TODAY()&gt;0,Z710-TODAY(),"Venceu"))))))</f>
        <v/>
      </c>
      <c r="AB710" s="59"/>
    </row>
    <row r="711" spans="1:28" ht="36" hidden="1" customHeight="1">
      <c r="A711" s="23">
        <v>712</v>
      </c>
      <c r="B711" s="24"/>
      <c r="C711" s="25"/>
      <c r="D711" s="40" t="str">
        <f>IF($C711&gt;0,VLOOKUP($C711,CNIGP!$A:$AC,2,FALSE),"")</f>
        <v/>
      </c>
      <c r="E711" s="30" t="str">
        <f>IF($C711&gt;0,VLOOKUP($C711,CNIGP!$A:$AC,3,FALSE),"")</f>
        <v/>
      </c>
      <c r="F711" s="30" t="str">
        <f t="shared" si="31"/>
        <v/>
      </c>
      <c r="G711" s="30" t="str">
        <f>IF($C711&gt;0,VLOOKUP($C711,CNIGP!$A:$AC,9,FALSE),"")</f>
        <v/>
      </c>
      <c r="H711" s="30" t="str">
        <f>IF($C711&gt;0,VLOOKUP($C711,CNIGP!$A:$AC,25,FALSE),"")</f>
        <v/>
      </c>
      <c r="I711" s="64"/>
      <c r="J711" s="25"/>
      <c r="K711" s="25"/>
      <c r="L711" s="25"/>
      <c r="M711" s="25"/>
      <c r="N711" s="42"/>
      <c r="O711" s="42"/>
      <c r="P711" s="42"/>
      <c r="Q711" s="42"/>
      <c r="R711" s="42"/>
      <c r="S711" s="42"/>
      <c r="T711" s="42"/>
      <c r="U711" s="25"/>
      <c r="V711" s="25"/>
      <c r="W711" s="30" t="str">
        <f t="shared" si="32"/>
        <v/>
      </c>
      <c r="X711" s="25"/>
      <c r="Y711" s="24"/>
      <c r="Z711" s="36" t="str">
        <f t="shared" si="33"/>
        <v/>
      </c>
      <c r="AA711" s="30" t="str">
        <f ca="1">IF(X711=Apoio!$F$2,Apoio!$F$2,IF(X711=Apoio!$F$3,Apoio!$F$3,IF(X711=Apoio!$F$4,Apoio!$F$4,IF(Z711="","",IF(X711="","",IF(Z711-TODAY()&gt;0,Z711-TODAY(),"Venceu"))))))</f>
        <v/>
      </c>
      <c r="AB711" s="59"/>
    </row>
    <row r="712" spans="1:28" ht="36" hidden="1" customHeight="1">
      <c r="A712" s="23">
        <v>713</v>
      </c>
      <c r="B712" s="24"/>
      <c r="C712" s="25"/>
      <c r="D712" s="40" t="str">
        <f>IF($C712&gt;0,VLOOKUP($C712,CNIGP!$A:$AC,2,FALSE),"")</f>
        <v/>
      </c>
      <c r="E712" s="30" t="str">
        <f>IF($C712&gt;0,VLOOKUP($C712,CNIGP!$A:$AC,3,FALSE),"")</f>
        <v/>
      </c>
      <c r="F712" s="30" t="str">
        <f t="shared" si="31"/>
        <v/>
      </c>
      <c r="G712" s="30" t="str">
        <f>IF($C712&gt;0,VLOOKUP($C712,CNIGP!$A:$AC,9,FALSE),"")</f>
        <v/>
      </c>
      <c r="H712" s="30" t="str">
        <f>IF($C712&gt;0,VLOOKUP($C712,CNIGP!$A:$AC,25,FALSE),"")</f>
        <v/>
      </c>
      <c r="I712" s="64"/>
      <c r="J712" s="25"/>
      <c r="K712" s="25"/>
      <c r="L712" s="25"/>
      <c r="M712" s="25"/>
      <c r="N712" s="42"/>
      <c r="O712" s="42"/>
      <c r="P712" s="42"/>
      <c r="Q712" s="42"/>
      <c r="R712" s="42"/>
      <c r="S712" s="42"/>
      <c r="T712" s="42"/>
      <c r="U712" s="25"/>
      <c r="V712" s="25"/>
      <c r="W712" s="30" t="str">
        <f t="shared" si="32"/>
        <v/>
      </c>
      <c r="X712" s="25"/>
      <c r="Y712" s="24"/>
      <c r="Z712" s="36" t="str">
        <f t="shared" si="33"/>
        <v/>
      </c>
      <c r="AA712" s="30" t="str">
        <f ca="1">IF(X712=Apoio!$F$2,Apoio!$F$2,IF(X712=Apoio!$F$3,Apoio!$F$3,IF(X712=Apoio!$F$4,Apoio!$F$4,IF(Z712="","",IF(X712="","",IF(Z712-TODAY()&gt;0,Z712-TODAY(),"Venceu"))))))</f>
        <v/>
      </c>
      <c r="AB712" s="59"/>
    </row>
    <row r="713" spans="1:28" ht="36" hidden="1" customHeight="1">
      <c r="A713" s="23">
        <v>714</v>
      </c>
      <c r="B713" s="24"/>
      <c r="C713" s="25"/>
      <c r="D713" s="40" t="str">
        <f>IF($C713&gt;0,VLOOKUP($C713,CNIGP!$A:$AC,2,FALSE),"")</f>
        <v/>
      </c>
      <c r="E713" s="30" t="str">
        <f>IF($C713&gt;0,VLOOKUP($C713,CNIGP!$A:$AC,3,FALSE),"")</f>
        <v/>
      </c>
      <c r="F713" s="30" t="str">
        <f t="shared" si="31"/>
        <v/>
      </c>
      <c r="G713" s="30" t="str">
        <f>IF($C713&gt;0,VLOOKUP($C713,CNIGP!$A:$AC,9,FALSE),"")</f>
        <v/>
      </c>
      <c r="H713" s="30" t="str">
        <f>IF($C713&gt;0,VLOOKUP($C713,CNIGP!$A:$AC,25,FALSE),"")</f>
        <v/>
      </c>
      <c r="I713" s="64"/>
      <c r="J713" s="25"/>
      <c r="K713" s="25"/>
      <c r="L713" s="25"/>
      <c r="M713" s="25"/>
      <c r="N713" s="42"/>
      <c r="O713" s="42"/>
      <c r="P713" s="42"/>
      <c r="Q713" s="42"/>
      <c r="R713" s="42"/>
      <c r="S713" s="42"/>
      <c r="T713" s="42"/>
      <c r="U713" s="25"/>
      <c r="V713" s="25"/>
      <c r="W713" s="30" t="str">
        <f t="shared" si="32"/>
        <v/>
      </c>
      <c r="X713" s="25"/>
      <c r="Y713" s="24"/>
      <c r="Z713" s="36" t="str">
        <f t="shared" si="33"/>
        <v/>
      </c>
      <c r="AA713" s="30" t="str">
        <f ca="1">IF(X713=Apoio!$F$2,Apoio!$F$2,IF(X713=Apoio!$F$3,Apoio!$F$3,IF(X713=Apoio!$F$4,Apoio!$F$4,IF(Z713="","",IF(X713="","",IF(Z713-TODAY()&gt;0,Z713-TODAY(),"Venceu"))))))</f>
        <v/>
      </c>
      <c r="AB713" s="59"/>
    </row>
    <row r="714" spans="1:28" ht="36" hidden="1" customHeight="1">
      <c r="A714" s="23">
        <v>715</v>
      </c>
      <c r="B714" s="24"/>
      <c r="C714" s="25"/>
      <c r="D714" s="40" t="str">
        <f>IF($C714&gt;0,VLOOKUP($C714,CNIGP!$A:$AC,2,FALSE),"")</f>
        <v/>
      </c>
      <c r="E714" s="30" t="str">
        <f>IF($C714&gt;0,VLOOKUP($C714,CNIGP!$A:$AC,3,FALSE),"")</f>
        <v/>
      </c>
      <c r="F714" s="30" t="str">
        <f t="shared" si="31"/>
        <v/>
      </c>
      <c r="G714" s="30" t="str">
        <f>IF($C714&gt;0,VLOOKUP($C714,CNIGP!$A:$AC,9,FALSE),"")</f>
        <v/>
      </c>
      <c r="H714" s="30" t="str">
        <f>IF($C714&gt;0,VLOOKUP($C714,CNIGP!$A:$AC,25,FALSE),"")</f>
        <v/>
      </c>
      <c r="I714" s="64"/>
      <c r="J714" s="25"/>
      <c r="K714" s="25"/>
      <c r="L714" s="25"/>
      <c r="M714" s="25"/>
      <c r="N714" s="42"/>
      <c r="O714" s="42"/>
      <c r="P714" s="42"/>
      <c r="Q714" s="42"/>
      <c r="R714" s="42"/>
      <c r="S714" s="42"/>
      <c r="T714" s="42"/>
      <c r="U714" s="25"/>
      <c r="V714" s="25"/>
      <c r="W714" s="30" t="str">
        <f t="shared" si="32"/>
        <v/>
      </c>
      <c r="X714" s="25"/>
      <c r="Y714" s="24"/>
      <c r="Z714" s="36" t="str">
        <f t="shared" si="33"/>
        <v/>
      </c>
      <c r="AA714" s="30" t="str">
        <f ca="1">IF(X714=Apoio!$F$2,Apoio!$F$2,IF(X714=Apoio!$F$3,Apoio!$F$3,IF(X714=Apoio!$F$4,Apoio!$F$4,IF(Z714="","",IF(X714="","",IF(Z714-TODAY()&gt;0,Z714-TODAY(),"Venceu"))))))</f>
        <v/>
      </c>
      <c r="AB714" s="59"/>
    </row>
    <row r="715" spans="1:28" ht="36" hidden="1" customHeight="1">
      <c r="A715" s="23">
        <v>716</v>
      </c>
      <c r="B715" s="24"/>
      <c r="C715" s="25"/>
      <c r="D715" s="40" t="str">
        <f>IF($C715&gt;0,VLOOKUP($C715,CNIGP!$A:$AC,2,FALSE),"")</f>
        <v/>
      </c>
      <c r="E715" s="30" t="str">
        <f>IF($C715&gt;0,VLOOKUP($C715,CNIGP!$A:$AC,3,FALSE),"")</f>
        <v/>
      </c>
      <c r="F715" s="30" t="str">
        <f t="shared" si="31"/>
        <v/>
      </c>
      <c r="G715" s="30" t="str">
        <f>IF($C715&gt;0,VLOOKUP($C715,CNIGP!$A:$AC,9,FALSE),"")</f>
        <v/>
      </c>
      <c r="H715" s="30" t="str">
        <f>IF($C715&gt;0,VLOOKUP($C715,CNIGP!$A:$AC,25,FALSE),"")</f>
        <v/>
      </c>
      <c r="I715" s="64"/>
      <c r="J715" s="25"/>
      <c r="K715" s="25"/>
      <c r="L715" s="25"/>
      <c r="M715" s="25"/>
      <c r="N715" s="42"/>
      <c r="O715" s="42"/>
      <c r="P715" s="42"/>
      <c r="Q715" s="42"/>
      <c r="R715" s="42"/>
      <c r="S715" s="42"/>
      <c r="T715" s="42"/>
      <c r="U715" s="25"/>
      <c r="V715" s="25"/>
      <c r="W715" s="30" t="str">
        <f t="shared" si="32"/>
        <v/>
      </c>
      <c r="X715" s="25"/>
      <c r="Y715" s="24"/>
      <c r="Z715" s="36" t="str">
        <f t="shared" si="33"/>
        <v/>
      </c>
      <c r="AA715" s="30" t="str">
        <f ca="1">IF(X715=Apoio!$F$2,Apoio!$F$2,IF(X715=Apoio!$F$3,Apoio!$F$3,IF(X715=Apoio!$F$4,Apoio!$F$4,IF(Z715="","",IF(X715="","",IF(Z715-TODAY()&gt;0,Z715-TODAY(),"Venceu"))))))</f>
        <v/>
      </c>
      <c r="AB715" s="59"/>
    </row>
    <row r="716" spans="1:28" ht="36" hidden="1" customHeight="1">
      <c r="A716" s="23">
        <v>717</v>
      </c>
      <c r="B716" s="24"/>
      <c r="C716" s="25"/>
      <c r="D716" s="40" t="str">
        <f>IF($C716&gt;0,VLOOKUP($C716,CNIGP!$A:$AC,2,FALSE),"")</f>
        <v/>
      </c>
      <c r="E716" s="30" t="str">
        <f>IF($C716&gt;0,VLOOKUP($C716,CNIGP!$A:$AC,3,FALSE),"")</f>
        <v/>
      </c>
      <c r="F716" s="30" t="str">
        <f t="shared" ref="F716:F779" si="34">IF(B716&gt;0,IF(C716&gt;0,"Sim","Não"),"")</f>
        <v/>
      </c>
      <c r="G716" s="30" t="str">
        <f>IF($C716&gt;0,VLOOKUP($C716,CNIGP!$A:$AC,9,FALSE),"")</f>
        <v/>
      </c>
      <c r="H716" s="30" t="str">
        <f>IF($C716&gt;0,VLOOKUP($C716,CNIGP!$A:$AC,25,FALSE),"")</f>
        <v/>
      </c>
      <c r="I716" s="64"/>
      <c r="J716" s="25"/>
      <c r="K716" s="25"/>
      <c r="L716" s="25"/>
      <c r="M716" s="25"/>
      <c r="N716" s="42"/>
      <c r="O716" s="42"/>
      <c r="P716" s="42"/>
      <c r="Q716" s="42"/>
      <c r="R716" s="42"/>
      <c r="S716" s="42"/>
      <c r="T716" s="42"/>
      <c r="U716" s="25"/>
      <c r="V716" s="25"/>
      <c r="W716" s="30" t="str">
        <f t="shared" si="32"/>
        <v/>
      </c>
      <c r="X716" s="25"/>
      <c r="Y716" s="24"/>
      <c r="Z716" s="36" t="str">
        <f t="shared" si="33"/>
        <v/>
      </c>
      <c r="AA716" s="30" t="str">
        <f ca="1">IF(X716=Apoio!$F$2,Apoio!$F$2,IF(X716=Apoio!$F$3,Apoio!$F$3,IF(X716=Apoio!$F$4,Apoio!$F$4,IF(Z716="","",IF(X716="","",IF(Z716-TODAY()&gt;0,Z716-TODAY(),"Venceu"))))))</f>
        <v/>
      </c>
      <c r="AB716" s="59"/>
    </row>
    <row r="717" spans="1:28" ht="36" hidden="1" customHeight="1">
      <c r="A717" s="23">
        <v>718</v>
      </c>
      <c r="B717" s="24"/>
      <c r="C717" s="25"/>
      <c r="D717" s="40" t="str">
        <f>IF($C717&gt;0,VLOOKUP($C717,CNIGP!$A:$AC,2,FALSE),"")</f>
        <v/>
      </c>
      <c r="E717" s="30" t="str">
        <f>IF($C717&gt;0,VLOOKUP($C717,CNIGP!$A:$AC,3,FALSE),"")</f>
        <v/>
      </c>
      <c r="F717" s="30" t="str">
        <f t="shared" si="34"/>
        <v/>
      </c>
      <c r="G717" s="30" t="str">
        <f>IF($C717&gt;0,VLOOKUP($C717,CNIGP!$A:$AC,9,FALSE),"")</f>
        <v/>
      </c>
      <c r="H717" s="30" t="str">
        <f>IF($C717&gt;0,VLOOKUP($C717,CNIGP!$A:$AC,25,FALSE),"")</f>
        <v/>
      </c>
      <c r="I717" s="64"/>
      <c r="J717" s="25"/>
      <c r="K717" s="25"/>
      <c r="L717" s="25"/>
      <c r="M717" s="25"/>
      <c r="N717" s="42"/>
      <c r="O717" s="42"/>
      <c r="P717" s="42"/>
      <c r="Q717" s="42"/>
      <c r="R717" s="42"/>
      <c r="S717" s="42"/>
      <c r="T717" s="42"/>
      <c r="U717" s="25"/>
      <c r="V717" s="25"/>
      <c r="W717" s="30" t="str">
        <f t="shared" si="32"/>
        <v/>
      </c>
      <c r="X717" s="25"/>
      <c r="Y717" s="24"/>
      <c r="Z717" s="36" t="str">
        <f t="shared" si="33"/>
        <v/>
      </c>
      <c r="AA717" s="30" t="str">
        <f ca="1">IF(X717=Apoio!$F$2,Apoio!$F$2,IF(X717=Apoio!$F$3,Apoio!$F$3,IF(X717=Apoio!$F$4,Apoio!$F$4,IF(Z717="","",IF(X717="","",IF(Z717-TODAY()&gt;0,Z717-TODAY(),"Venceu"))))))</f>
        <v/>
      </c>
      <c r="AB717" s="59"/>
    </row>
    <row r="718" spans="1:28" ht="36" hidden="1" customHeight="1">
      <c r="A718" s="23">
        <v>719</v>
      </c>
      <c r="B718" s="24"/>
      <c r="C718" s="25"/>
      <c r="D718" s="40" t="str">
        <f>IF($C718&gt;0,VLOOKUP($C718,CNIGP!$A:$AC,2,FALSE),"")</f>
        <v/>
      </c>
      <c r="E718" s="30" t="str">
        <f>IF($C718&gt;0,VLOOKUP($C718,CNIGP!$A:$AC,3,FALSE),"")</f>
        <v/>
      </c>
      <c r="F718" s="30" t="str">
        <f t="shared" si="34"/>
        <v/>
      </c>
      <c r="G718" s="30" t="str">
        <f>IF($C718&gt;0,VLOOKUP($C718,CNIGP!$A:$AC,9,FALSE),"")</f>
        <v/>
      </c>
      <c r="H718" s="30" t="str">
        <f>IF($C718&gt;0,VLOOKUP($C718,CNIGP!$A:$AC,25,FALSE),"")</f>
        <v/>
      </c>
      <c r="I718" s="64"/>
      <c r="J718" s="25"/>
      <c r="K718" s="25"/>
      <c r="L718" s="25"/>
      <c r="M718" s="25"/>
      <c r="N718" s="42"/>
      <c r="O718" s="42"/>
      <c r="P718" s="42"/>
      <c r="Q718" s="42"/>
      <c r="R718" s="42"/>
      <c r="S718" s="42"/>
      <c r="T718" s="42"/>
      <c r="U718" s="25"/>
      <c r="V718" s="25"/>
      <c r="W718" s="30" t="str">
        <f t="shared" si="32"/>
        <v/>
      </c>
      <c r="X718" s="25"/>
      <c r="Y718" s="24"/>
      <c r="Z718" s="36" t="str">
        <f t="shared" si="33"/>
        <v/>
      </c>
      <c r="AA718" s="30" t="str">
        <f ca="1">IF(X718=Apoio!$F$2,Apoio!$F$2,IF(X718=Apoio!$F$3,Apoio!$F$3,IF(X718=Apoio!$F$4,Apoio!$F$4,IF(Z718="","",IF(X718="","",IF(Z718-TODAY()&gt;0,Z718-TODAY(),"Venceu"))))))</f>
        <v/>
      </c>
      <c r="AB718" s="59"/>
    </row>
    <row r="719" spans="1:28" ht="36" hidden="1" customHeight="1">
      <c r="A719" s="23">
        <v>720</v>
      </c>
      <c r="B719" s="24"/>
      <c r="C719" s="25"/>
      <c r="D719" s="40" t="str">
        <f>IF($C719&gt;0,VLOOKUP($C719,CNIGP!$A:$AC,2,FALSE),"")</f>
        <v/>
      </c>
      <c r="E719" s="30" t="str">
        <f>IF($C719&gt;0,VLOOKUP($C719,CNIGP!$A:$AC,3,FALSE),"")</f>
        <v/>
      </c>
      <c r="F719" s="30" t="str">
        <f t="shared" si="34"/>
        <v/>
      </c>
      <c r="G719" s="30" t="str">
        <f>IF($C719&gt;0,VLOOKUP($C719,CNIGP!$A:$AC,9,FALSE),"")</f>
        <v/>
      </c>
      <c r="H719" s="30" t="str">
        <f>IF($C719&gt;0,VLOOKUP($C719,CNIGP!$A:$AC,25,FALSE),"")</f>
        <v/>
      </c>
      <c r="I719" s="64"/>
      <c r="J719" s="25"/>
      <c r="K719" s="25"/>
      <c r="L719" s="25"/>
      <c r="M719" s="25"/>
      <c r="N719" s="42"/>
      <c r="O719" s="42"/>
      <c r="P719" s="42"/>
      <c r="Q719" s="42"/>
      <c r="R719" s="42"/>
      <c r="S719" s="42"/>
      <c r="T719" s="42"/>
      <c r="U719" s="25"/>
      <c r="V719" s="25"/>
      <c r="W719" s="30" t="str">
        <f t="shared" ref="W719:W782" si="35">IF(B719&gt;0,IF(T719&gt;0,$T$1,IF(S719&gt;0,$S$1,IF(R719&gt;0,$R$1,IF(Q719&gt;0,$Q$1,IF(P719&gt;0,$P$1,IF(O719&gt;0,$O$1,IF(N719&gt;0,$N$1,"Registrar demanda"))))))),"")</f>
        <v/>
      </c>
      <c r="X719" s="25"/>
      <c r="Y719" s="24"/>
      <c r="Z719" s="36" t="str">
        <f t="shared" si="33"/>
        <v/>
      </c>
      <c r="AA719" s="30" t="str">
        <f ca="1">IF(X719=Apoio!$F$2,Apoio!$F$2,IF(X719=Apoio!$F$3,Apoio!$F$3,IF(X719=Apoio!$F$4,Apoio!$F$4,IF(Z719="","",IF(X719="","",IF(Z719-TODAY()&gt;0,Z719-TODAY(),"Venceu"))))))</f>
        <v/>
      </c>
      <c r="AB719" s="59"/>
    </row>
    <row r="720" spans="1:28" ht="36" hidden="1" customHeight="1">
      <c r="A720" s="23">
        <v>721</v>
      </c>
      <c r="B720" s="24"/>
      <c r="C720" s="25"/>
      <c r="D720" s="40" t="str">
        <f>IF($C720&gt;0,VLOOKUP($C720,CNIGP!$A:$AC,2,FALSE),"")</f>
        <v/>
      </c>
      <c r="E720" s="30" t="str">
        <f>IF($C720&gt;0,VLOOKUP($C720,CNIGP!$A:$AC,3,FALSE),"")</f>
        <v/>
      </c>
      <c r="F720" s="30" t="str">
        <f t="shared" si="34"/>
        <v/>
      </c>
      <c r="G720" s="30" t="str">
        <f>IF($C720&gt;0,VLOOKUP($C720,CNIGP!$A:$AC,9,FALSE),"")</f>
        <v/>
      </c>
      <c r="H720" s="30" t="str">
        <f>IF($C720&gt;0,VLOOKUP($C720,CNIGP!$A:$AC,25,FALSE),"")</f>
        <v/>
      </c>
      <c r="I720" s="64"/>
      <c r="J720" s="25"/>
      <c r="K720" s="25"/>
      <c r="L720" s="25"/>
      <c r="M720" s="25"/>
      <c r="N720" s="42"/>
      <c r="O720" s="42"/>
      <c r="P720" s="42"/>
      <c r="Q720" s="42"/>
      <c r="R720" s="42"/>
      <c r="S720" s="42"/>
      <c r="T720" s="42"/>
      <c r="U720" s="25"/>
      <c r="V720" s="25"/>
      <c r="W720" s="30" t="str">
        <f t="shared" si="35"/>
        <v/>
      </c>
      <c r="X720" s="25"/>
      <c r="Y720" s="24"/>
      <c r="Z720" s="36" t="str">
        <f t="shared" si="33"/>
        <v/>
      </c>
      <c r="AA720" s="30" t="str">
        <f ca="1">IF(X720=Apoio!$F$2,Apoio!$F$2,IF(X720=Apoio!$F$3,Apoio!$F$3,IF(X720=Apoio!$F$4,Apoio!$F$4,IF(Z720="","",IF(X720="","",IF(Z720-TODAY()&gt;0,Z720-TODAY(),"Venceu"))))))</f>
        <v/>
      </c>
      <c r="AB720" s="59"/>
    </row>
    <row r="721" spans="1:28" ht="36" hidden="1" customHeight="1">
      <c r="A721" s="23">
        <v>722</v>
      </c>
      <c r="B721" s="24"/>
      <c r="C721" s="25"/>
      <c r="D721" s="40" t="str">
        <f>IF($C721&gt;0,VLOOKUP($C721,CNIGP!$A:$AC,2,FALSE),"")</f>
        <v/>
      </c>
      <c r="E721" s="30" t="str">
        <f>IF($C721&gt;0,VLOOKUP($C721,CNIGP!$A:$AC,3,FALSE),"")</f>
        <v/>
      </c>
      <c r="F721" s="30" t="str">
        <f t="shared" si="34"/>
        <v/>
      </c>
      <c r="G721" s="30" t="str">
        <f>IF($C721&gt;0,VLOOKUP($C721,CNIGP!$A:$AC,9,FALSE),"")</f>
        <v/>
      </c>
      <c r="H721" s="30" t="str">
        <f>IF($C721&gt;0,VLOOKUP($C721,CNIGP!$A:$AC,25,FALSE),"")</f>
        <v/>
      </c>
      <c r="I721" s="64"/>
      <c r="J721" s="25"/>
      <c r="K721" s="25"/>
      <c r="L721" s="25"/>
      <c r="M721" s="25"/>
      <c r="N721" s="42"/>
      <c r="O721" s="42"/>
      <c r="P721" s="42"/>
      <c r="Q721" s="42"/>
      <c r="R721" s="42"/>
      <c r="S721" s="42"/>
      <c r="T721" s="42"/>
      <c r="U721" s="25"/>
      <c r="V721" s="25"/>
      <c r="W721" s="30" t="str">
        <f t="shared" si="35"/>
        <v/>
      </c>
      <c r="X721" s="25"/>
      <c r="Y721" s="24"/>
      <c r="Z721" s="36" t="str">
        <f t="shared" si="33"/>
        <v/>
      </c>
      <c r="AA721" s="30" t="str">
        <f ca="1">IF(X721=Apoio!$F$2,Apoio!$F$2,IF(X721=Apoio!$F$3,Apoio!$F$3,IF(X721=Apoio!$F$4,Apoio!$F$4,IF(Z721="","",IF(X721="","",IF(Z721-TODAY()&gt;0,Z721-TODAY(),"Venceu"))))))</f>
        <v/>
      </c>
      <c r="AB721" s="59"/>
    </row>
    <row r="722" spans="1:28" ht="36" hidden="1" customHeight="1">
      <c r="A722" s="23">
        <v>723</v>
      </c>
      <c r="B722" s="24"/>
      <c r="C722" s="25"/>
      <c r="D722" s="40" t="str">
        <f>IF($C722&gt;0,VLOOKUP($C722,CNIGP!$A:$AC,2,FALSE),"")</f>
        <v/>
      </c>
      <c r="E722" s="30" t="str">
        <f>IF($C722&gt;0,VLOOKUP($C722,CNIGP!$A:$AC,3,FALSE),"")</f>
        <v/>
      </c>
      <c r="F722" s="30" t="str">
        <f t="shared" si="34"/>
        <v/>
      </c>
      <c r="G722" s="30" t="str">
        <f>IF($C722&gt;0,VLOOKUP($C722,CNIGP!$A:$AC,9,FALSE),"")</f>
        <v/>
      </c>
      <c r="H722" s="30" t="str">
        <f>IF($C722&gt;0,VLOOKUP($C722,CNIGP!$A:$AC,25,FALSE),"")</f>
        <v/>
      </c>
      <c r="I722" s="64"/>
      <c r="J722" s="25"/>
      <c r="K722" s="25"/>
      <c r="L722" s="25"/>
      <c r="M722" s="25"/>
      <c r="N722" s="42"/>
      <c r="O722" s="42"/>
      <c r="P722" s="42"/>
      <c r="Q722" s="42"/>
      <c r="R722" s="42"/>
      <c r="S722" s="42"/>
      <c r="T722" s="42"/>
      <c r="U722" s="25"/>
      <c r="V722" s="25"/>
      <c r="W722" s="30" t="str">
        <f t="shared" si="35"/>
        <v/>
      </c>
      <c r="X722" s="25"/>
      <c r="Y722" s="24"/>
      <c r="Z722" s="36" t="str">
        <f t="shared" si="33"/>
        <v/>
      </c>
      <c r="AA722" s="30" t="str">
        <f ca="1">IF(X722=Apoio!$F$2,Apoio!$F$2,IF(X722=Apoio!$F$3,Apoio!$F$3,IF(X722=Apoio!$F$4,Apoio!$F$4,IF(Z722="","",IF(X722="","",IF(Z722-TODAY()&gt;0,Z722-TODAY(),"Venceu"))))))</f>
        <v/>
      </c>
      <c r="AB722" s="59"/>
    </row>
    <row r="723" spans="1:28" ht="36" hidden="1" customHeight="1">
      <c r="A723" s="23">
        <v>724</v>
      </c>
      <c r="B723" s="24"/>
      <c r="C723" s="25"/>
      <c r="D723" s="40" t="str">
        <f>IF($C723&gt;0,VLOOKUP($C723,CNIGP!$A:$AC,2,FALSE),"")</f>
        <v/>
      </c>
      <c r="E723" s="30" t="str">
        <f>IF($C723&gt;0,VLOOKUP($C723,CNIGP!$A:$AC,3,FALSE),"")</f>
        <v/>
      </c>
      <c r="F723" s="30" t="str">
        <f t="shared" si="34"/>
        <v/>
      </c>
      <c r="G723" s="30" t="str">
        <f>IF($C723&gt;0,VLOOKUP($C723,CNIGP!$A:$AC,9,FALSE),"")</f>
        <v/>
      </c>
      <c r="H723" s="30" t="str">
        <f>IF($C723&gt;0,VLOOKUP($C723,CNIGP!$A:$AC,25,FALSE),"")</f>
        <v/>
      </c>
      <c r="I723" s="64"/>
      <c r="J723" s="25"/>
      <c r="K723" s="25"/>
      <c r="L723" s="25"/>
      <c r="M723" s="25"/>
      <c r="N723" s="42"/>
      <c r="O723" s="42"/>
      <c r="P723" s="42"/>
      <c r="Q723" s="42"/>
      <c r="R723" s="42"/>
      <c r="S723" s="42"/>
      <c r="T723" s="42"/>
      <c r="U723" s="25"/>
      <c r="V723" s="25"/>
      <c r="W723" s="30" t="str">
        <f t="shared" si="35"/>
        <v/>
      </c>
      <c r="X723" s="25"/>
      <c r="Y723" s="24"/>
      <c r="Z723" s="36" t="str">
        <f t="shared" si="33"/>
        <v/>
      </c>
      <c r="AA723" s="30" t="str">
        <f ca="1">IF(X723=Apoio!$F$2,Apoio!$F$2,IF(X723=Apoio!$F$3,Apoio!$F$3,IF(X723=Apoio!$F$4,Apoio!$F$4,IF(Z723="","",IF(X723="","",IF(Z723-TODAY()&gt;0,Z723-TODAY(),"Venceu"))))))</f>
        <v/>
      </c>
      <c r="AB723" s="59"/>
    </row>
    <row r="724" spans="1:28" ht="36" hidden="1" customHeight="1">
      <c r="A724" s="23">
        <v>725</v>
      </c>
      <c r="B724" s="24"/>
      <c r="C724" s="25"/>
      <c r="D724" s="40" t="str">
        <f>IF($C724&gt;0,VLOOKUP($C724,CNIGP!$A:$AC,2,FALSE),"")</f>
        <v/>
      </c>
      <c r="E724" s="30" t="str">
        <f>IF($C724&gt;0,VLOOKUP($C724,CNIGP!$A:$AC,3,FALSE),"")</f>
        <v/>
      </c>
      <c r="F724" s="30" t="str">
        <f t="shared" si="34"/>
        <v/>
      </c>
      <c r="G724" s="30" t="str">
        <f>IF($C724&gt;0,VLOOKUP($C724,CNIGP!$A:$AC,9,FALSE),"")</f>
        <v/>
      </c>
      <c r="H724" s="30" t="str">
        <f>IF($C724&gt;0,VLOOKUP($C724,CNIGP!$A:$AC,25,FALSE),"")</f>
        <v/>
      </c>
      <c r="I724" s="64"/>
      <c r="J724" s="25"/>
      <c r="K724" s="25"/>
      <c r="L724" s="25"/>
      <c r="M724" s="25"/>
      <c r="N724" s="42"/>
      <c r="O724" s="42"/>
      <c r="P724" s="42"/>
      <c r="Q724" s="42"/>
      <c r="R724" s="42"/>
      <c r="S724" s="42"/>
      <c r="T724" s="42"/>
      <c r="U724" s="25"/>
      <c r="V724" s="25"/>
      <c r="W724" s="30" t="str">
        <f t="shared" si="35"/>
        <v/>
      </c>
      <c r="X724" s="25"/>
      <c r="Y724" s="24"/>
      <c r="Z724" s="36" t="str">
        <f t="shared" si="33"/>
        <v/>
      </c>
      <c r="AA724" s="30" t="str">
        <f ca="1">IF(X724=Apoio!$F$2,Apoio!$F$2,IF(X724=Apoio!$F$3,Apoio!$F$3,IF(X724=Apoio!$F$4,Apoio!$F$4,IF(Z724="","",IF(X724="","",IF(Z724-TODAY()&gt;0,Z724-TODAY(),"Venceu"))))))</f>
        <v/>
      </c>
      <c r="AB724" s="59"/>
    </row>
    <row r="725" spans="1:28" ht="36" hidden="1" customHeight="1">
      <c r="A725" s="23">
        <v>726</v>
      </c>
      <c r="B725" s="24"/>
      <c r="C725" s="25"/>
      <c r="D725" s="40" t="str">
        <f>IF($C725&gt;0,VLOOKUP($C725,CNIGP!$A:$AC,2,FALSE),"")</f>
        <v/>
      </c>
      <c r="E725" s="30" t="str">
        <f>IF($C725&gt;0,VLOOKUP($C725,CNIGP!$A:$AC,3,FALSE),"")</f>
        <v/>
      </c>
      <c r="F725" s="30" t="str">
        <f t="shared" si="34"/>
        <v/>
      </c>
      <c r="G725" s="30" t="str">
        <f>IF($C725&gt;0,VLOOKUP($C725,CNIGP!$A:$AC,9,FALSE),"")</f>
        <v/>
      </c>
      <c r="H725" s="30" t="str">
        <f>IF($C725&gt;0,VLOOKUP($C725,CNIGP!$A:$AC,25,FALSE),"")</f>
        <v/>
      </c>
      <c r="I725" s="64"/>
      <c r="J725" s="25"/>
      <c r="K725" s="25"/>
      <c r="L725" s="25"/>
      <c r="M725" s="25"/>
      <c r="N725" s="42"/>
      <c r="O725" s="42"/>
      <c r="P725" s="42"/>
      <c r="Q725" s="42"/>
      <c r="R725" s="42"/>
      <c r="S725" s="42"/>
      <c r="T725" s="42"/>
      <c r="U725" s="25"/>
      <c r="V725" s="25"/>
      <c r="W725" s="30" t="str">
        <f t="shared" si="35"/>
        <v/>
      </c>
      <c r="X725" s="25"/>
      <c r="Y725" s="24"/>
      <c r="Z725" s="36" t="str">
        <f t="shared" ref="Z725:Z788" si="36">IF(Y725&gt;0,T725+Y725,"")</f>
        <v/>
      </c>
      <c r="AA725" s="30" t="str">
        <f ca="1">IF(X725=Apoio!$F$2,Apoio!$F$2,IF(X725=Apoio!$F$3,Apoio!$F$3,IF(X725=Apoio!$F$4,Apoio!$F$4,IF(Z725="","",IF(X725="","",IF(Z725-TODAY()&gt;0,Z725-TODAY(),"Venceu"))))))</f>
        <v/>
      </c>
      <c r="AB725" s="59"/>
    </row>
    <row r="726" spans="1:28" ht="36" hidden="1" customHeight="1">
      <c r="A726" s="23">
        <v>727</v>
      </c>
      <c r="B726" s="24"/>
      <c r="C726" s="25"/>
      <c r="D726" s="40" t="str">
        <f>IF($C726&gt;0,VLOOKUP($C726,CNIGP!$A:$AC,2,FALSE),"")</f>
        <v/>
      </c>
      <c r="E726" s="30" t="str">
        <f>IF($C726&gt;0,VLOOKUP($C726,CNIGP!$A:$AC,3,FALSE),"")</f>
        <v/>
      </c>
      <c r="F726" s="30" t="str">
        <f t="shared" si="34"/>
        <v/>
      </c>
      <c r="G726" s="30" t="str">
        <f>IF($C726&gt;0,VLOOKUP($C726,CNIGP!$A:$AC,9,FALSE),"")</f>
        <v/>
      </c>
      <c r="H726" s="30" t="str">
        <f>IF($C726&gt;0,VLOOKUP($C726,CNIGP!$A:$AC,25,FALSE),"")</f>
        <v/>
      </c>
      <c r="I726" s="64"/>
      <c r="J726" s="25"/>
      <c r="K726" s="25"/>
      <c r="L726" s="25"/>
      <c r="M726" s="25"/>
      <c r="N726" s="42"/>
      <c r="O726" s="42"/>
      <c r="P726" s="42"/>
      <c r="Q726" s="42"/>
      <c r="R726" s="42"/>
      <c r="S726" s="42"/>
      <c r="T726" s="42"/>
      <c r="U726" s="25"/>
      <c r="V726" s="25"/>
      <c r="W726" s="30" t="str">
        <f t="shared" si="35"/>
        <v/>
      </c>
      <c r="X726" s="25"/>
      <c r="Y726" s="24"/>
      <c r="Z726" s="36" t="str">
        <f t="shared" si="36"/>
        <v/>
      </c>
      <c r="AA726" s="30" t="str">
        <f ca="1">IF(X726=Apoio!$F$2,Apoio!$F$2,IF(X726=Apoio!$F$3,Apoio!$F$3,IF(X726=Apoio!$F$4,Apoio!$F$4,IF(Z726="","",IF(X726="","",IF(Z726-TODAY()&gt;0,Z726-TODAY(),"Venceu"))))))</f>
        <v/>
      </c>
      <c r="AB726" s="59"/>
    </row>
    <row r="727" spans="1:28" ht="36" hidden="1" customHeight="1">
      <c r="A727" s="23">
        <v>728</v>
      </c>
      <c r="B727" s="24"/>
      <c r="C727" s="25"/>
      <c r="D727" s="40" t="str">
        <f>IF($C727&gt;0,VLOOKUP($C727,CNIGP!$A:$AC,2,FALSE),"")</f>
        <v/>
      </c>
      <c r="E727" s="30" t="str">
        <f>IF($C727&gt;0,VLOOKUP($C727,CNIGP!$A:$AC,3,FALSE),"")</f>
        <v/>
      </c>
      <c r="F727" s="30" t="str">
        <f t="shared" si="34"/>
        <v/>
      </c>
      <c r="G727" s="30" t="str">
        <f>IF($C727&gt;0,VLOOKUP($C727,CNIGP!$A:$AC,9,FALSE),"")</f>
        <v/>
      </c>
      <c r="H727" s="30" t="str">
        <f>IF($C727&gt;0,VLOOKUP($C727,CNIGP!$A:$AC,25,FALSE),"")</f>
        <v/>
      </c>
      <c r="I727" s="64"/>
      <c r="J727" s="25"/>
      <c r="K727" s="25"/>
      <c r="L727" s="25"/>
      <c r="M727" s="25"/>
      <c r="N727" s="42"/>
      <c r="O727" s="42"/>
      <c r="P727" s="42"/>
      <c r="Q727" s="42"/>
      <c r="R727" s="42"/>
      <c r="S727" s="42"/>
      <c r="T727" s="42"/>
      <c r="U727" s="25"/>
      <c r="V727" s="25"/>
      <c r="W727" s="30" t="str">
        <f t="shared" si="35"/>
        <v/>
      </c>
      <c r="X727" s="25"/>
      <c r="Y727" s="24"/>
      <c r="Z727" s="36" t="str">
        <f t="shared" si="36"/>
        <v/>
      </c>
      <c r="AA727" s="30" t="str">
        <f ca="1">IF(X727=Apoio!$F$2,Apoio!$F$2,IF(X727=Apoio!$F$3,Apoio!$F$3,IF(X727=Apoio!$F$4,Apoio!$F$4,IF(Z727="","",IF(X727="","",IF(Z727-TODAY()&gt;0,Z727-TODAY(),"Venceu"))))))</f>
        <v/>
      </c>
      <c r="AB727" s="59"/>
    </row>
    <row r="728" spans="1:28" ht="36" hidden="1" customHeight="1">
      <c r="A728" s="23">
        <v>729</v>
      </c>
      <c r="B728" s="24"/>
      <c r="C728" s="25"/>
      <c r="D728" s="40" t="str">
        <f>IF($C728&gt;0,VLOOKUP($C728,CNIGP!$A:$AC,2,FALSE),"")</f>
        <v/>
      </c>
      <c r="E728" s="30" t="str">
        <f>IF($C728&gt;0,VLOOKUP($C728,CNIGP!$A:$AC,3,FALSE),"")</f>
        <v/>
      </c>
      <c r="F728" s="30" t="str">
        <f t="shared" si="34"/>
        <v/>
      </c>
      <c r="G728" s="30" t="str">
        <f>IF($C728&gt;0,VLOOKUP($C728,CNIGP!$A:$AC,9,FALSE),"")</f>
        <v/>
      </c>
      <c r="H728" s="30" t="str">
        <f>IF($C728&gt;0,VLOOKUP($C728,CNIGP!$A:$AC,25,FALSE),"")</f>
        <v/>
      </c>
      <c r="I728" s="64"/>
      <c r="J728" s="25"/>
      <c r="K728" s="25"/>
      <c r="L728" s="25"/>
      <c r="M728" s="25"/>
      <c r="N728" s="42"/>
      <c r="O728" s="42"/>
      <c r="P728" s="42"/>
      <c r="Q728" s="42"/>
      <c r="R728" s="42"/>
      <c r="S728" s="42"/>
      <c r="T728" s="42"/>
      <c r="U728" s="25"/>
      <c r="V728" s="25"/>
      <c r="W728" s="30" t="str">
        <f t="shared" si="35"/>
        <v/>
      </c>
      <c r="X728" s="25"/>
      <c r="Y728" s="24"/>
      <c r="Z728" s="36" t="str">
        <f t="shared" si="36"/>
        <v/>
      </c>
      <c r="AA728" s="30" t="str">
        <f ca="1">IF(X728=Apoio!$F$2,Apoio!$F$2,IF(X728=Apoio!$F$3,Apoio!$F$3,IF(X728=Apoio!$F$4,Apoio!$F$4,IF(Z728="","",IF(X728="","",IF(Z728-TODAY()&gt;0,Z728-TODAY(),"Venceu"))))))</f>
        <v/>
      </c>
      <c r="AB728" s="59"/>
    </row>
    <row r="729" spans="1:28" ht="36" hidden="1" customHeight="1">
      <c r="A729" s="23">
        <v>730</v>
      </c>
      <c r="B729" s="24"/>
      <c r="C729" s="25"/>
      <c r="D729" s="40" t="str">
        <f>IF($C729&gt;0,VLOOKUP($C729,CNIGP!$A:$AC,2,FALSE),"")</f>
        <v/>
      </c>
      <c r="E729" s="30" t="str">
        <f>IF($C729&gt;0,VLOOKUP($C729,CNIGP!$A:$AC,3,FALSE),"")</f>
        <v/>
      </c>
      <c r="F729" s="30" t="str">
        <f t="shared" si="34"/>
        <v/>
      </c>
      <c r="G729" s="30" t="str">
        <f>IF($C729&gt;0,VLOOKUP($C729,CNIGP!$A:$AC,9,FALSE),"")</f>
        <v/>
      </c>
      <c r="H729" s="30" t="str">
        <f>IF($C729&gt;0,VLOOKUP($C729,CNIGP!$A:$AC,25,FALSE),"")</f>
        <v/>
      </c>
      <c r="I729" s="64"/>
      <c r="J729" s="25"/>
      <c r="K729" s="25"/>
      <c r="L729" s="25"/>
      <c r="M729" s="25"/>
      <c r="N729" s="42"/>
      <c r="O729" s="42"/>
      <c r="P729" s="42"/>
      <c r="Q729" s="42"/>
      <c r="R729" s="42"/>
      <c r="S729" s="42"/>
      <c r="T729" s="42"/>
      <c r="U729" s="25"/>
      <c r="V729" s="25"/>
      <c r="W729" s="30" t="str">
        <f t="shared" si="35"/>
        <v/>
      </c>
      <c r="X729" s="25"/>
      <c r="Y729" s="24"/>
      <c r="Z729" s="36" t="str">
        <f t="shared" si="36"/>
        <v/>
      </c>
      <c r="AA729" s="30" t="str">
        <f ca="1">IF(X729=Apoio!$F$2,Apoio!$F$2,IF(X729=Apoio!$F$3,Apoio!$F$3,IF(X729=Apoio!$F$4,Apoio!$F$4,IF(Z729="","",IF(X729="","",IF(Z729-TODAY()&gt;0,Z729-TODAY(),"Venceu"))))))</f>
        <v/>
      </c>
      <c r="AB729" s="59"/>
    </row>
    <row r="730" spans="1:28" ht="36" hidden="1" customHeight="1">
      <c r="A730" s="23">
        <v>731</v>
      </c>
      <c r="B730" s="24"/>
      <c r="C730" s="25"/>
      <c r="D730" s="40" t="str">
        <f>IF($C730&gt;0,VLOOKUP($C730,CNIGP!$A:$AC,2,FALSE),"")</f>
        <v/>
      </c>
      <c r="E730" s="30" t="str">
        <f>IF($C730&gt;0,VLOOKUP($C730,CNIGP!$A:$AC,3,FALSE),"")</f>
        <v/>
      </c>
      <c r="F730" s="30" t="str">
        <f t="shared" si="34"/>
        <v/>
      </c>
      <c r="G730" s="30" t="str">
        <f>IF($C730&gt;0,VLOOKUP($C730,CNIGP!$A:$AC,9,FALSE),"")</f>
        <v/>
      </c>
      <c r="H730" s="30" t="str">
        <f>IF($C730&gt;0,VLOOKUP($C730,CNIGP!$A:$AC,25,FALSE),"")</f>
        <v/>
      </c>
      <c r="I730" s="64"/>
      <c r="J730" s="25"/>
      <c r="K730" s="25"/>
      <c r="L730" s="25"/>
      <c r="M730" s="25"/>
      <c r="N730" s="42"/>
      <c r="O730" s="42"/>
      <c r="P730" s="42"/>
      <c r="Q730" s="42"/>
      <c r="R730" s="42"/>
      <c r="S730" s="42"/>
      <c r="T730" s="42"/>
      <c r="U730" s="25"/>
      <c r="V730" s="25"/>
      <c r="W730" s="30" t="str">
        <f t="shared" si="35"/>
        <v/>
      </c>
      <c r="X730" s="25"/>
      <c r="Y730" s="24"/>
      <c r="Z730" s="36" t="str">
        <f t="shared" si="36"/>
        <v/>
      </c>
      <c r="AA730" s="30" t="str">
        <f ca="1">IF(X730=Apoio!$F$2,Apoio!$F$2,IF(X730=Apoio!$F$3,Apoio!$F$3,IF(X730=Apoio!$F$4,Apoio!$F$4,IF(Z730="","",IF(X730="","",IF(Z730-TODAY()&gt;0,Z730-TODAY(),"Venceu"))))))</f>
        <v/>
      </c>
      <c r="AB730" s="59"/>
    </row>
    <row r="731" spans="1:28" ht="36" hidden="1" customHeight="1">
      <c r="A731" s="23">
        <v>732</v>
      </c>
      <c r="B731" s="24"/>
      <c r="C731" s="25"/>
      <c r="D731" s="40" t="str">
        <f>IF($C731&gt;0,VLOOKUP($C731,CNIGP!$A:$AC,2,FALSE),"")</f>
        <v/>
      </c>
      <c r="E731" s="30" t="str">
        <f>IF($C731&gt;0,VLOOKUP($C731,CNIGP!$A:$AC,3,FALSE),"")</f>
        <v/>
      </c>
      <c r="F731" s="30" t="str">
        <f t="shared" si="34"/>
        <v/>
      </c>
      <c r="G731" s="30" t="str">
        <f>IF($C731&gt;0,VLOOKUP($C731,CNIGP!$A:$AC,9,FALSE),"")</f>
        <v/>
      </c>
      <c r="H731" s="30" t="str">
        <f>IF($C731&gt;0,VLOOKUP($C731,CNIGP!$A:$AC,25,FALSE),"")</f>
        <v/>
      </c>
      <c r="I731" s="64"/>
      <c r="J731" s="25"/>
      <c r="K731" s="25"/>
      <c r="L731" s="25"/>
      <c r="M731" s="25"/>
      <c r="N731" s="42"/>
      <c r="O731" s="42"/>
      <c r="P731" s="42"/>
      <c r="Q731" s="42"/>
      <c r="R731" s="42"/>
      <c r="S731" s="42"/>
      <c r="T731" s="42"/>
      <c r="U731" s="25"/>
      <c r="V731" s="25"/>
      <c r="W731" s="30" t="str">
        <f t="shared" si="35"/>
        <v/>
      </c>
      <c r="X731" s="25"/>
      <c r="Y731" s="24"/>
      <c r="Z731" s="36" t="str">
        <f t="shared" si="36"/>
        <v/>
      </c>
      <c r="AA731" s="30" t="str">
        <f ca="1">IF(X731=Apoio!$F$2,Apoio!$F$2,IF(X731=Apoio!$F$3,Apoio!$F$3,IF(X731=Apoio!$F$4,Apoio!$F$4,IF(Z731="","",IF(X731="","",IF(Z731-TODAY()&gt;0,Z731-TODAY(),"Venceu"))))))</f>
        <v/>
      </c>
      <c r="AB731" s="59"/>
    </row>
    <row r="732" spans="1:28" ht="36" hidden="1" customHeight="1">
      <c r="A732" s="23">
        <v>733</v>
      </c>
      <c r="B732" s="24"/>
      <c r="C732" s="25"/>
      <c r="D732" s="40" t="str">
        <f>IF($C732&gt;0,VLOOKUP($C732,CNIGP!$A:$AC,2,FALSE),"")</f>
        <v/>
      </c>
      <c r="E732" s="30" t="str">
        <f>IF($C732&gt;0,VLOOKUP($C732,CNIGP!$A:$AC,3,FALSE),"")</f>
        <v/>
      </c>
      <c r="F732" s="30" t="str">
        <f t="shared" si="34"/>
        <v/>
      </c>
      <c r="G732" s="30" t="str">
        <f>IF($C732&gt;0,VLOOKUP($C732,CNIGP!$A:$AC,9,FALSE),"")</f>
        <v/>
      </c>
      <c r="H732" s="30" t="str">
        <f>IF($C732&gt;0,VLOOKUP($C732,CNIGP!$A:$AC,25,FALSE),"")</f>
        <v/>
      </c>
      <c r="I732" s="64"/>
      <c r="J732" s="25"/>
      <c r="K732" s="25"/>
      <c r="L732" s="25"/>
      <c r="M732" s="25"/>
      <c r="N732" s="42"/>
      <c r="O732" s="42"/>
      <c r="P732" s="42"/>
      <c r="Q732" s="42"/>
      <c r="R732" s="42"/>
      <c r="S732" s="42"/>
      <c r="T732" s="42"/>
      <c r="U732" s="25"/>
      <c r="V732" s="25"/>
      <c r="W732" s="30" t="str">
        <f t="shared" si="35"/>
        <v/>
      </c>
      <c r="X732" s="25"/>
      <c r="Y732" s="24"/>
      <c r="Z732" s="36" t="str">
        <f t="shared" si="36"/>
        <v/>
      </c>
      <c r="AA732" s="30" t="str">
        <f ca="1">IF(X732=Apoio!$F$2,Apoio!$F$2,IF(X732=Apoio!$F$3,Apoio!$F$3,IF(X732=Apoio!$F$4,Apoio!$F$4,IF(Z732="","",IF(X732="","",IF(Z732-TODAY()&gt;0,Z732-TODAY(),"Venceu"))))))</f>
        <v/>
      </c>
      <c r="AB732" s="59"/>
    </row>
    <row r="733" spans="1:28" ht="36" hidden="1" customHeight="1">
      <c r="A733" s="23">
        <v>734</v>
      </c>
      <c r="B733" s="24"/>
      <c r="C733" s="25"/>
      <c r="D733" s="40" t="str">
        <f>IF($C733&gt;0,VLOOKUP($C733,CNIGP!$A:$AC,2,FALSE),"")</f>
        <v/>
      </c>
      <c r="E733" s="30" t="str">
        <f>IF($C733&gt;0,VLOOKUP($C733,CNIGP!$A:$AC,3,FALSE),"")</f>
        <v/>
      </c>
      <c r="F733" s="30" t="str">
        <f t="shared" si="34"/>
        <v/>
      </c>
      <c r="G733" s="30" t="str">
        <f>IF($C733&gt;0,VLOOKUP($C733,CNIGP!$A:$AC,9,FALSE),"")</f>
        <v/>
      </c>
      <c r="H733" s="30" t="str">
        <f>IF($C733&gt;0,VLOOKUP($C733,CNIGP!$A:$AC,25,FALSE),"")</f>
        <v/>
      </c>
      <c r="I733" s="64"/>
      <c r="J733" s="25"/>
      <c r="K733" s="25"/>
      <c r="L733" s="25"/>
      <c r="M733" s="25"/>
      <c r="N733" s="42"/>
      <c r="O733" s="42"/>
      <c r="P733" s="42"/>
      <c r="Q733" s="42"/>
      <c r="R733" s="42"/>
      <c r="S733" s="42"/>
      <c r="T733" s="42"/>
      <c r="U733" s="25"/>
      <c r="V733" s="25"/>
      <c r="W733" s="30" t="str">
        <f t="shared" si="35"/>
        <v/>
      </c>
      <c r="X733" s="25"/>
      <c r="Y733" s="24"/>
      <c r="Z733" s="36" t="str">
        <f t="shared" si="36"/>
        <v/>
      </c>
      <c r="AA733" s="30" t="str">
        <f ca="1">IF(X733=Apoio!$F$2,Apoio!$F$2,IF(X733=Apoio!$F$3,Apoio!$F$3,IF(X733=Apoio!$F$4,Apoio!$F$4,IF(Z733="","",IF(X733="","",IF(Z733-TODAY()&gt;0,Z733-TODAY(),"Venceu"))))))</f>
        <v/>
      </c>
      <c r="AB733" s="59"/>
    </row>
    <row r="734" spans="1:28" ht="36" hidden="1" customHeight="1">
      <c r="A734" s="23">
        <v>735</v>
      </c>
      <c r="B734" s="24"/>
      <c r="C734" s="25"/>
      <c r="D734" s="40" t="str">
        <f>IF($C734&gt;0,VLOOKUP($C734,CNIGP!$A:$AC,2,FALSE),"")</f>
        <v/>
      </c>
      <c r="E734" s="30" t="str">
        <f>IF($C734&gt;0,VLOOKUP($C734,CNIGP!$A:$AC,3,FALSE),"")</f>
        <v/>
      </c>
      <c r="F734" s="30" t="str">
        <f t="shared" si="34"/>
        <v/>
      </c>
      <c r="G734" s="30" t="str">
        <f>IF($C734&gt;0,VLOOKUP($C734,CNIGP!$A:$AC,9,FALSE),"")</f>
        <v/>
      </c>
      <c r="H734" s="30" t="str">
        <f>IF($C734&gt;0,VLOOKUP($C734,CNIGP!$A:$AC,25,FALSE),"")</f>
        <v/>
      </c>
      <c r="I734" s="64"/>
      <c r="J734" s="25"/>
      <c r="K734" s="25"/>
      <c r="L734" s="25"/>
      <c r="M734" s="25"/>
      <c r="N734" s="42"/>
      <c r="O734" s="42"/>
      <c r="P734" s="42"/>
      <c r="Q734" s="42"/>
      <c r="R734" s="42"/>
      <c r="S734" s="42"/>
      <c r="T734" s="42"/>
      <c r="U734" s="25"/>
      <c r="V734" s="25"/>
      <c r="W734" s="30" t="str">
        <f t="shared" si="35"/>
        <v/>
      </c>
      <c r="X734" s="25"/>
      <c r="Y734" s="24"/>
      <c r="Z734" s="36" t="str">
        <f t="shared" si="36"/>
        <v/>
      </c>
      <c r="AA734" s="30" t="str">
        <f ca="1">IF(X734=Apoio!$F$2,Apoio!$F$2,IF(X734=Apoio!$F$3,Apoio!$F$3,IF(X734=Apoio!$F$4,Apoio!$F$4,IF(Z734="","",IF(X734="","",IF(Z734-TODAY()&gt;0,Z734-TODAY(),"Venceu"))))))</f>
        <v/>
      </c>
      <c r="AB734" s="59"/>
    </row>
    <row r="735" spans="1:28" ht="36" hidden="1" customHeight="1">
      <c r="A735" s="23">
        <v>736</v>
      </c>
      <c r="B735" s="24"/>
      <c r="C735" s="25"/>
      <c r="D735" s="40" t="str">
        <f>IF($C735&gt;0,VLOOKUP($C735,CNIGP!$A:$AC,2,FALSE),"")</f>
        <v/>
      </c>
      <c r="E735" s="30" t="str">
        <f>IF($C735&gt;0,VLOOKUP($C735,CNIGP!$A:$AC,3,FALSE),"")</f>
        <v/>
      </c>
      <c r="F735" s="30" t="str">
        <f t="shared" si="34"/>
        <v/>
      </c>
      <c r="G735" s="30" t="str">
        <f>IF($C735&gt;0,VLOOKUP($C735,CNIGP!$A:$AC,9,FALSE),"")</f>
        <v/>
      </c>
      <c r="H735" s="30" t="str">
        <f>IF($C735&gt;0,VLOOKUP($C735,CNIGP!$A:$AC,25,FALSE),"")</f>
        <v/>
      </c>
      <c r="I735" s="64"/>
      <c r="J735" s="25"/>
      <c r="K735" s="25"/>
      <c r="L735" s="25"/>
      <c r="M735" s="25"/>
      <c r="N735" s="42"/>
      <c r="O735" s="42"/>
      <c r="P735" s="42"/>
      <c r="Q735" s="42"/>
      <c r="R735" s="42"/>
      <c r="S735" s="42"/>
      <c r="T735" s="42"/>
      <c r="U735" s="25"/>
      <c r="V735" s="25"/>
      <c r="W735" s="30" t="str">
        <f t="shared" si="35"/>
        <v/>
      </c>
      <c r="X735" s="25"/>
      <c r="Y735" s="24"/>
      <c r="Z735" s="36" t="str">
        <f t="shared" si="36"/>
        <v/>
      </c>
      <c r="AA735" s="30" t="str">
        <f ca="1">IF(X735=Apoio!$F$2,Apoio!$F$2,IF(X735=Apoio!$F$3,Apoio!$F$3,IF(X735=Apoio!$F$4,Apoio!$F$4,IF(Z735="","",IF(X735="","",IF(Z735-TODAY()&gt;0,Z735-TODAY(),"Venceu"))))))</f>
        <v/>
      </c>
      <c r="AB735" s="59"/>
    </row>
    <row r="736" spans="1:28" ht="36" hidden="1" customHeight="1">
      <c r="A736" s="23">
        <v>737</v>
      </c>
      <c r="B736" s="24"/>
      <c r="C736" s="25"/>
      <c r="D736" s="40" t="str">
        <f>IF($C736&gt;0,VLOOKUP($C736,CNIGP!$A:$AC,2,FALSE),"")</f>
        <v/>
      </c>
      <c r="E736" s="30" t="str">
        <f>IF($C736&gt;0,VLOOKUP($C736,CNIGP!$A:$AC,3,FALSE),"")</f>
        <v/>
      </c>
      <c r="F736" s="30" t="str">
        <f t="shared" si="34"/>
        <v/>
      </c>
      <c r="G736" s="30" t="str">
        <f>IF($C736&gt;0,VLOOKUP($C736,CNIGP!$A:$AC,9,FALSE),"")</f>
        <v/>
      </c>
      <c r="H736" s="30" t="str">
        <f>IF($C736&gt;0,VLOOKUP($C736,CNIGP!$A:$AC,25,FALSE),"")</f>
        <v/>
      </c>
      <c r="I736" s="64"/>
      <c r="J736" s="25"/>
      <c r="K736" s="25"/>
      <c r="L736" s="25"/>
      <c r="M736" s="25"/>
      <c r="N736" s="42"/>
      <c r="O736" s="42"/>
      <c r="P736" s="42"/>
      <c r="Q736" s="42"/>
      <c r="R736" s="42"/>
      <c r="S736" s="42"/>
      <c r="T736" s="42"/>
      <c r="U736" s="25"/>
      <c r="V736" s="25"/>
      <c r="W736" s="30" t="str">
        <f t="shared" si="35"/>
        <v/>
      </c>
      <c r="X736" s="25"/>
      <c r="Y736" s="24"/>
      <c r="Z736" s="36" t="str">
        <f t="shared" si="36"/>
        <v/>
      </c>
      <c r="AA736" s="30" t="str">
        <f ca="1">IF(X736=Apoio!$F$2,Apoio!$F$2,IF(X736=Apoio!$F$3,Apoio!$F$3,IF(X736=Apoio!$F$4,Apoio!$F$4,IF(Z736="","",IF(X736="","",IF(Z736-TODAY()&gt;0,Z736-TODAY(),"Venceu"))))))</f>
        <v/>
      </c>
      <c r="AB736" s="59"/>
    </row>
    <row r="737" spans="1:28" ht="36" hidden="1" customHeight="1">
      <c r="A737" s="23">
        <v>738</v>
      </c>
      <c r="B737" s="24"/>
      <c r="C737" s="25"/>
      <c r="D737" s="40" t="str">
        <f>IF($C737&gt;0,VLOOKUP($C737,CNIGP!$A:$AC,2,FALSE),"")</f>
        <v/>
      </c>
      <c r="E737" s="30" t="str">
        <f>IF($C737&gt;0,VLOOKUP($C737,CNIGP!$A:$AC,3,FALSE),"")</f>
        <v/>
      </c>
      <c r="F737" s="30" t="str">
        <f t="shared" si="34"/>
        <v/>
      </c>
      <c r="G737" s="30" t="str">
        <f>IF($C737&gt;0,VLOOKUP($C737,CNIGP!$A:$AC,9,FALSE),"")</f>
        <v/>
      </c>
      <c r="H737" s="30" t="str">
        <f>IF($C737&gt;0,VLOOKUP($C737,CNIGP!$A:$AC,25,FALSE),"")</f>
        <v/>
      </c>
      <c r="I737" s="64"/>
      <c r="J737" s="25"/>
      <c r="K737" s="25"/>
      <c r="L737" s="25"/>
      <c r="M737" s="25"/>
      <c r="N737" s="42"/>
      <c r="O737" s="42"/>
      <c r="P737" s="42"/>
      <c r="Q737" s="42"/>
      <c r="R737" s="42"/>
      <c r="S737" s="42"/>
      <c r="T737" s="42"/>
      <c r="U737" s="25"/>
      <c r="V737" s="25"/>
      <c r="W737" s="30" t="str">
        <f t="shared" si="35"/>
        <v/>
      </c>
      <c r="X737" s="25"/>
      <c r="Y737" s="24"/>
      <c r="Z737" s="36" t="str">
        <f t="shared" si="36"/>
        <v/>
      </c>
      <c r="AA737" s="30" t="str">
        <f ca="1">IF(X737=Apoio!$F$2,Apoio!$F$2,IF(X737=Apoio!$F$3,Apoio!$F$3,IF(X737=Apoio!$F$4,Apoio!$F$4,IF(Z737="","",IF(X737="","",IF(Z737-TODAY()&gt;0,Z737-TODAY(),"Venceu"))))))</f>
        <v/>
      </c>
      <c r="AB737" s="59"/>
    </row>
    <row r="738" spans="1:28" ht="36" hidden="1" customHeight="1">
      <c r="A738" s="23">
        <v>739</v>
      </c>
      <c r="B738" s="24"/>
      <c r="C738" s="25"/>
      <c r="D738" s="40" t="str">
        <f>IF($C738&gt;0,VLOOKUP($C738,CNIGP!$A:$AC,2,FALSE),"")</f>
        <v/>
      </c>
      <c r="E738" s="30" t="str">
        <f>IF($C738&gt;0,VLOOKUP($C738,CNIGP!$A:$AC,3,FALSE),"")</f>
        <v/>
      </c>
      <c r="F738" s="30" t="str">
        <f t="shared" si="34"/>
        <v/>
      </c>
      <c r="G738" s="30" t="str">
        <f>IF($C738&gt;0,VLOOKUP($C738,CNIGP!$A:$AC,9,FALSE),"")</f>
        <v/>
      </c>
      <c r="H738" s="30" t="str">
        <f>IF($C738&gt;0,VLOOKUP($C738,CNIGP!$A:$AC,25,FALSE),"")</f>
        <v/>
      </c>
      <c r="I738" s="64"/>
      <c r="J738" s="25"/>
      <c r="K738" s="25"/>
      <c r="L738" s="25"/>
      <c r="M738" s="25"/>
      <c r="N738" s="42"/>
      <c r="O738" s="42"/>
      <c r="P738" s="42"/>
      <c r="Q738" s="42"/>
      <c r="R738" s="42"/>
      <c r="S738" s="42"/>
      <c r="T738" s="42"/>
      <c r="U738" s="25"/>
      <c r="V738" s="25"/>
      <c r="W738" s="30" t="str">
        <f t="shared" si="35"/>
        <v/>
      </c>
      <c r="X738" s="25"/>
      <c r="Y738" s="24"/>
      <c r="Z738" s="36" t="str">
        <f t="shared" si="36"/>
        <v/>
      </c>
      <c r="AA738" s="30" t="str">
        <f ca="1">IF(X738=Apoio!$F$2,Apoio!$F$2,IF(X738=Apoio!$F$3,Apoio!$F$3,IF(X738=Apoio!$F$4,Apoio!$F$4,IF(Z738="","",IF(X738="","",IF(Z738-TODAY()&gt;0,Z738-TODAY(),"Venceu"))))))</f>
        <v/>
      </c>
      <c r="AB738" s="59"/>
    </row>
    <row r="739" spans="1:28" ht="36" hidden="1" customHeight="1">
      <c r="A739" s="23">
        <v>740</v>
      </c>
      <c r="B739" s="24"/>
      <c r="C739" s="25"/>
      <c r="D739" s="40" t="str">
        <f>IF($C739&gt;0,VLOOKUP($C739,CNIGP!$A:$AC,2,FALSE),"")</f>
        <v/>
      </c>
      <c r="E739" s="30" t="str">
        <f>IF($C739&gt;0,VLOOKUP($C739,CNIGP!$A:$AC,3,FALSE),"")</f>
        <v/>
      </c>
      <c r="F739" s="30" t="str">
        <f t="shared" si="34"/>
        <v/>
      </c>
      <c r="G739" s="30" t="str">
        <f>IF($C739&gt;0,VLOOKUP($C739,CNIGP!$A:$AC,9,FALSE),"")</f>
        <v/>
      </c>
      <c r="H739" s="30" t="str">
        <f>IF($C739&gt;0,VLOOKUP($C739,CNIGP!$A:$AC,25,FALSE),"")</f>
        <v/>
      </c>
      <c r="I739" s="64"/>
      <c r="J739" s="25"/>
      <c r="K739" s="25"/>
      <c r="L739" s="25"/>
      <c r="M739" s="25"/>
      <c r="N739" s="42"/>
      <c r="O739" s="42"/>
      <c r="P739" s="42"/>
      <c r="Q739" s="42"/>
      <c r="R739" s="42"/>
      <c r="S739" s="42"/>
      <c r="T739" s="42"/>
      <c r="U739" s="25"/>
      <c r="V739" s="25"/>
      <c r="W739" s="30" t="str">
        <f t="shared" si="35"/>
        <v/>
      </c>
      <c r="X739" s="25"/>
      <c r="Y739" s="24"/>
      <c r="Z739" s="36" t="str">
        <f t="shared" si="36"/>
        <v/>
      </c>
      <c r="AA739" s="30" t="str">
        <f ca="1">IF(X739=Apoio!$F$2,Apoio!$F$2,IF(X739=Apoio!$F$3,Apoio!$F$3,IF(X739=Apoio!$F$4,Apoio!$F$4,IF(Z739="","",IF(X739="","",IF(Z739-TODAY()&gt;0,Z739-TODAY(),"Venceu"))))))</f>
        <v/>
      </c>
      <c r="AB739" s="59"/>
    </row>
    <row r="740" spans="1:28" ht="36" hidden="1" customHeight="1">
      <c r="A740" s="23">
        <v>741</v>
      </c>
      <c r="B740" s="24"/>
      <c r="C740" s="25"/>
      <c r="D740" s="40" t="str">
        <f>IF($C740&gt;0,VLOOKUP($C740,CNIGP!$A:$AC,2,FALSE),"")</f>
        <v/>
      </c>
      <c r="E740" s="30" t="str">
        <f>IF($C740&gt;0,VLOOKUP($C740,CNIGP!$A:$AC,3,FALSE),"")</f>
        <v/>
      </c>
      <c r="F740" s="30" t="str">
        <f t="shared" si="34"/>
        <v/>
      </c>
      <c r="G740" s="30" t="str">
        <f>IF($C740&gt;0,VLOOKUP($C740,CNIGP!$A:$AC,9,FALSE),"")</f>
        <v/>
      </c>
      <c r="H740" s="30" t="str">
        <f>IF($C740&gt;0,VLOOKUP($C740,CNIGP!$A:$AC,25,FALSE),"")</f>
        <v/>
      </c>
      <c r="I740" s="64"/>
      <c r="J740" s="25"/>
      <c r="K740" s="25"/>
      <c r="L740" s="25"/>
      <c r="M740" s="25"/>
      <c r="N740" s="42"/>
      <c r="O740" s="42"/>
      <c r="P740" s="42"/>
      <c r="Q740" s="42"/>
      <c r="R740" s="42"/>
      <c r="S740" s="42"/>
      <c r="T740" s="42"/>
      <c r="U740" s="25"/>
      <c r="V740" s="25"/>
      <c r="W740" s="30" t="str">
        <f t="shared" si="35"/>
        <v/>
      </c>
      <c r="X740" s="25"/>
      <c r="Y740" s="24"/>
      <c r="Z740" s="36" t="str">
        <f t="shared" si="36"/>
        <v/>
      </c>
      <c r="AA740" s="30" t="str">
        <f ca="1">IF(X740=Apoio!$F$2,Apoio!$F$2,IF(X740=Apoio!$F$3,Apoio!$F$3,IF(X740=Apoio!$F$4,Apoio!$F$4,IF(Z740="","",IF(X740="","",IF(Z740-TODAY()&gt;0,Z740-TODAY(),"Venceu"))))))</f>
        <v/>
      </c>
      <c r="AB740" s="59"/>
    </row>
    <row r="741" spans="1:28" ht="36" hidden="1" customHeight="1">
      <c r="A741" s="23">
        <v>742</v>
      </c>
      <c r="B741" s="24"/>
      <c r="C741" s="25"/>
      <c r="D741" s="40" t="str">
        <f>IF($C741&gt;0,VLOOKUP($C741,CNIGP!$A:$AC,2,FALSE),"")</f>
        <v/>
      </c>
      <c r="E741" s="30" t="str">
        <f>IF($C741&gt;0,VLOOKUP($C741,CNIGP!$A:$AC,3,FALSE),"")</f>
        <v/>
      </c>
      <c r="F741" s="30" t="str">
        <f t="shared" si="34"/>
        <v/>
      </c>
      <c r="G741" s="30" t="str">
        <f>IF($C741&gt;0,VLOOKUP($C741,CNIGP!$A:$AC,9,FALSE),"")</f>
        <v/>
      </c>
      <c r="H741" s="30" t="str">
        <f>IF($C741&gt;0,VLOOKUP($C741,CNIGP!$A:$AC,25,FALSE),"")</f>
        <v/>
      </c>
      <c r="I741" s="64"/>
      <c r="J741" s="25"/>
      <c r="K741" s="25"/>
      <c r="L741" s="25"/>
      <c r="M741" s="25"/>
      <c r="N741" s="42"/>
      <c r="O741" s="42"/>
      <c r="P741" s="42"/>
      <c r="Q741" s="42"/>
      <c r="R741" s="42"/>
      <c r="S741" s="42"/>
      <c r="T741" s="42"/>
      <c r="U741" s="25"/>
      <c r="V741" s="25"/>
      <c r="W741" s="30" t="str">
        <f t="shared" si="35"/>
        <v/>
      </c>
      <c r="X741" s="25"/>
      <c r="Y741" s="24"/>
      <c r="Z741" s="36" t="str">
        <f t="shared" si="36"/>
        <v/>
      </c>
      <c r="AA741" s="30" t="str">
        <f ca="1">IF(X741=Apoio!$F$2,Apoio!$F$2,IF(X741=Apoio!$F$3,Apoio!$F$3,IF(X741=Apoio!$F$4,Apoio!$F$4,IF(Z741="","",IF(X741="","",IF(Z741-TODAY()&gt;0,Z741-TODAY(),"Venceu"))))))</f>
        <v/>
      </c>
      <c r="AB741" s="59"/>
    </row>
    <row r="742" spans="1:28" ht="36" hidden="1" customHeight="1">
      <c r="A742" s="23">
        <v>743</v>
      </c>
      <c r="B742" s="24"/>
      <c r="C742" s="25"/>
      <c r="D742" s="40" t="str">
        <f>IF($C742&gt;0,VLOOKUP($C742,CNIGP!$A:$AC,2,FALSE),"")</f>
        <v/>
      </c>
      <c r="E742" s="30" t="str">
        <f>IF($C742&gt;0,VLOOKUP($C742,CNIGP!$A:$AC,3,FALSE),"")</f>
        <v/>
      </c>
      <c r="F742" s="30" t="str">
        <f t="shared" si="34"/>
        <v/>
      </c>
      <c r="G742" s="30" t="str">
        <f>IF($C742&gt;0,VLOOKUP($C742,CNIGP!$A:$AC,9,FALSE),"")</f>
        <v/>
      </c>
      <c r="H742" s="30" t="str">
        <f>IF($C742&gt;0,VLOOKUP($C742,CNIGP!$A:$AC,25,FALSE),"")</f>
        <v/>
      </c>
      <c r="I742" s="64"/>
      <c r="J742" s="25"/>
      <c r="K742" s="25"/>
      <c r="L742" s="25"/>
      <c r="M742" s="25"/>
      <c r="N742" s="42"/>
      <c r="O742" s="42"/>
      <c r="P742" s="42"/>
      <c r="Q742" s="42"/>
      <c r="R742" s="42"/>
      <c r="S742" s="42"/>
      <c r="T742" s="42"/>
      <c r="U742" s="25"/>
      <c r="V742" s="25"/>
      <c r="W742" s="30" t="str">
        <f t="shared" si="35"/>
        <v/>
      </c>
      <c r="X742" s="25"/>
      <c r="Y742" s="24"/>
      <c r="Z742" s="36" t="str">
        <f t="shared" si="36"/>
        <v/>
      </c>
      <c r="AA742" s="30" t="str">
        <f ca="1">IF(X742=Apoio!$F$2,Apoio!$F$2,IF(X742=Apoio!$F$3,Apoio!$F$3,IF(X742=Apoio!$F$4,Apoio!$F$4,IF(Z742="","",IF(X742="","",IF(Z742-TODAY()&gt;0,Z742-TODAY(),"Venceu"))))))</f>
        <v/>
      </c>
      <c r="AB742" s="59"/>
    </row>
    <row r="743" spans="1:28" ht="36" hidden="1" customHeight="1">
      <c r="A743" s="23">
        <v>744</v>
      </c>
      <c r="B743" s="24"/>
      <c r="C743" s="25"/>
      <c r="D743" s="40" t="str">
        <f>IF($C743&gt;0,VLOOKUP($C743,CNIGP!$A:$AC,2,FALSE),"")</f>
        <v/>
      </c>
      <c r="E743" s="30" t="str">
        <f>IF($C743&gt;0,VLOOKUP($C743,CNIGP!$A:$AC,3,FALSE),"")</f>
        <v/>
      </c>
      <c r="F743" s="30" t="str">
        <f t="shared" si="34"/>
        <v/>
      </c>
      <c r="G743" s="30" t="str">
        <f>IF($C743&gt;0,VLOOKUP($C743,CNIGP!$A:$AC,9,FALSE),"")</f>
        <v/>
      </c>
      <c r="H743" s="30" t="str">
        <f>IF($C743&gt;0,VLOOKUP($C743,CNIGP!$A:$AC,25,FALSE),"")</f>
        <v/>
      </c>
      <c r="I743" s="64"/>
      <c r="J743" s="25"/>
      <c r="K743" s="25"/>
      <c r="L743" s="25"/>
      <c r="M743" s="25"/>
      <c r="N743" s="42"/>
      <c r="O743" s="42"/>
      <c r="P743" s="42"/>
      <c r="Q743" s="42"/>
      <c r="R743" s="42"/>
      <c r="S743" s="42"/>
      <c r="T743" s="42"/>
      <c r="U743" s="25"/>
      <c r="V743" s="25"/>
      <c r="W743" s="30" t="str">
        <f t="shared" si="35"/>
        <v/>
      </c>
      <c r="X743" s="25"/>
      <c r="Y743" s="24"/>
      <c r="Z743" s="36" t="str">
        <f t="shared" si="36"/>
        <v/>
      </c>
      <c r="AA743" s="30" t="str">
        <f ca="1">IF(X743=Apoio!$F$2,Apoio!$F$2,IF(X743=Apoio!$F$3,Apoio!$F$3,IF(X743=Apoio!$F$4,Apoio!$F$4,IF(Z743="","",IF(X743="","",IF(Z743-TODAY()&gt;0,Z743-TODAY(),"Venceu"))))))</f>
        <v/>
      </c>
      <c r="AB743" s="59"/>
    </row>
    <row r="744" spans="1:28" ht="36" hidden="1" customHeight="1">
      <c r="A744" s="23">
        <v>745</v>
      </c>
      <c r="B744" s="24"/>
      <c r="C744" s="25"/>
      <c r="D744" s="40" t="str">
        <f>IF($C744&gt;0,VLOOKUP($C744,CNIGP!$A:$AC,2,FALSE),"")</f>
        <v/>
      </c>
      <c r="E744" s="30" t="str">
        <f>IF($C744&gt;0,VLOOKUP($C744,CNIGP!$A:$AC,3,FALSE),"")</f>
        <v/>
      </c>
      <c r="F744" s="30" t="str">
        <f t="shared" si="34"/>
        <v/>
      </c>
      <c r="G744" s="30" t="str">
        <f>IF($C744&gt;0,VLOOKUP($C744,CNIGP!$A:$AC,9,FALSE),"")</f>
        <v/>
      </c>
      <c r="H744" s="30" t="str">
        <f>IF($C744&gt;0,VLOOKUP($C744,CNIGP!$A:$AC,25,FALSE),"")</f>
        <v/>
      </c>
      <c r="I744" s="64"/>
      <c r="J744" s="25"/>
      <c r="K744" s="25"/>
      <c r="L744" s="25"/>
      <c r="M744" s="25"/>
      <c r="N744" s="42"/>
      <c r="O744" s="42"/>
      <c r="P744" s="42"/>
      <c r="Q744" s="42"/>
      <c r="R744" s="42"/>
      <c r="S744" s="42"/>
      <c r="T744" s="42"/>
      <c r="U744" s="25"/>
      <c r="V744" s="25"/>
      <c r="W744" s="30" t="str">
        <f t="shared" si="35"/>
        <v/>
      </c>
      <c r="X744" s="25"/>
      <c r="Y744" s="24"/>
      <c r="Z744" s="36" t="str">
        <f t="shared" si="36"/>
        <v/>
      </c>
      <c r="AA744" s="30" t="str">
        <f ca="1">IF(X744=Apoio!$F$2,Apoio!$F$2,IF(X744=Apoio!$F$3,Apoio!$F$3,IF(X744=Apoio!$F$4,Apoio!$F$4,IF(Z744="","",IF(X744="","",IF(Z744-TODAY()&gt;0,Z744-TODAY(),"Venceu"))))))</f>
        <v/>
      </c>
      <c r="AB744" s="59"/>
    </row>
    <row r="745" spans="1:28" ht="36" hidden="1" customHeight="1">
      <c r="A745" s="23">
        <v>746</v>
      </c>
      <c r="B745" s="24"/>
      <c r="C745" s="25"/>
      <c r="D745" s="40" t="str">
        <f>IF($C745&gt;0,VLOOKUP($C745,CNIGP!$A:$AC,2,FALSE),"")</f>
        <v/>
      </c>
      <c r="E745" s="30" t="str">
        <f>IF($C745&gt;0,VLOOKUP($C745,CNIGP!$A:$AC,3,FALSE),"")</f>
        <v/>
      </c>
      <c r="F745" s="30" t="str">
        <f t="shared" si="34"/>
        <v/>
      </c>
      <c r="G745" s="30" t="str">
        <f>IF($C745&gt;0,VLOOKUP($C745,CNIGP!$A:$AC,9,FALSE),"")</f>
        <v/>
      </c>
      <c r="H745" s="30" t="str">
        <f>IF($C745&gt;0,VLOOKUP($C745,CNIGP!$A:$AC,25,FALSE),"")</f>
        <v/>
      </c>
      <c r="I745" s="64"/>
      <c r="J745" s="25"/>
      <c r="K745" s="25"/>
      <c r="L745" s="25"/>
      <c r="M745" s="25"/>
      <c r="N745" s="42"/>
      <c r="O745" s="42"/>
      <c r="P745" s="42"/>
      <c r="Q745" s="42"/>
      <c r="R745" s="42"/>
      <c r="S745" s="42"/>
      <c r="T745" s="42"/>
      <c r="U745" s="25"/>
      <c r="V745" s="25"/>
      <c r="W745" s="30" t="str">
        <f t="shared" si="35"/>
        <v/>
      </c>
      <c r="X745" s="25"/>
      <c r="Y745" s="24"/>
      <c r="Z745" s="36" t="str">
        <f t="shared" si="36"/>
        <v/>
      </c>
      <c r="AA745" s="30" t="str">
        <f ca="1">IF(X745=Apoio!$F$2,Apoio!$F$2,IF(X745=Apoio!$F$3,Apoio!$F$3,IF(X745=Apoio!$F$4,Apoio!$F$4,IF(Z745="","",IF(X745="","",IF(Z745-TODAY()&gt;0,Z745-TODAY(),"Venceu"))))))</f>
        <v/>
      </c>
      <c r="AB745" s="59"/>
    </row>
    <row r="746" spans="1:28" ht="36" hidden="1" customHeight="1">
      <c r="A746" s="23">
        <v>747</v>
      </c>
      <c r="B746" s="24"/>
      <c r="C746" s="25"/>
      <c r="D746" s="40" t="str">
        <f>IF($C746&gt;0,VLOOKUP($C746,CNIGP!$A:$AC,2,FALSE),"")</f>
        <v/>
      </c>
      <c r="E746" s="30" t="str">
        <f>IF($C746&gt;0,VLOOKUP($C746,CNIGP!$A:$AC,3,FALSE),"")</f>
        <v/>
      </c>
      <c r="F746" s="30" t="str">
        <f t="shared" si="34"/>
        <v/>
      </c>
      <c r="G746" s="30" t="str">
        <f>IF($C746&gt;0,VLOOKUP($C746,CNIGP!$A:$AC,9,FALSE),"")</f>
        <v/>
      </c>
      <c r="H746" s="30" t="str">
        <f>IF($C746&gt;0,VLOOKUP($C746,CNIGP!$A:$AC,25,FALSE),"")</f>
        <v/>
      </c>
      <c r="I746" s="64"/>
      <c r="J746" s="25"/>
      <c r="K746" s="25"/>
      <c r="L746" s="25"/>
      <c r="M746" s="25"/>
      <c r="N746" s="42"/>
      <c r="O746" s="42"/>
      <c r="P746" s="42"/>
      <c r="Q746" s="42"/>
      <c r="R746" s="42"/>
      <c r="S746" s="42"/>
      <c r="T746" s="42"/>
      <c r="U746" s="25"/>
      <c r="V746" s="25"/>
      <c r="W746" s="30" t="str">
        <f t="shared" si="35"/>
        <v/>
      </c>
      <c r="X746" s="25"/>
      <c r="Y746" s="24"/>
      <c r="Z746" s="36" t="str">
        <f t="shared" si="36"/>
        <v/>
      </c>
      <c r="AA746" s="30" t="str">
        <f ca="1">IF(X746=Apoio!$F$2,Apoio!$F$2,IF(X746=Apoio!$F$3,Apoio!$F$3,IF(X746=Apoio!$F$4,Apoio!$F$4,IF(Z746="","",IF(X746="","",IF(Z746-TODAY()&gt;0,Z746-TODAY(),"Venceu"))))))</f>
        <v/>
      </c>
      <c r="AB746" s="59"/>
    </row>
    <row r="747" spans="1:28" ht="36" hidden="1" customHeight="1">
      <c r="A747" s="23">
        <v>748</v>
      </c>
      <c r="B747" s="24"/>
      <c r="C747" s="25"/>
      <c r="D747" s="40" t="str">
        <f>IF($C747&gt;0,VLOOKUP($C747,CNIGP!$A:$AC,2,FALSE),"")</f>
        <v/>
      </c>
      <c r="E747" s="30" t="str">
        <f>IF($C747&gt;0,VLOOKUP($C747,CNIGP!$A:$AC,3,FALSE),"")</f>
        <v/>
      </c>
      <c r="F747" s="30" t="str">
        <f t="shared" si="34"/>
        <v/>
      </c>
      <c r="G747" s="30" t="str">
        <f>IF($C747&gt;0,VLOOKUP($C747,CNIGP!$A:$AC,9,FALSE),"")</f>
        <v/>
      </c>
      <c r="H747" s="30" t="str">
        <f>IF($C747&gt;0,VLOOKUP($C747,CNIGP!$A:$AC,25,FALSE),"")</f>
        <v/>
      </c>
      <c r="I747" s="64"/>
      <c r="J747" s="25"/>
      <c r="K747" s="25"/>
      <c r="L747" s="25"/>
      <c r="M747" s="25"/>
      <c r="N747" s="42"/>
      <c r="O747" s="42"/>
      <c r="P747" s="42"/>
      <c r="Q747" s="42"/>
      <c r="R747" s="42"/>
      <c r="S747" s="42"/>
      <c r="T747" s="42"/>
      <c r="U747" s="25"/>
      <c r="V747" s="25"/>
      <c r="W747" s="30" t="str">
        <f t="shared" si="35"/>
        <v/>
      </c>
      <c r="X747" s="25"/>
      <c r="Y747" s="24"/>
      <c r="Z747" s="36" t="str">
        <f t="shared" si="36"/>
        <v/>
      </c>
      <c r="AA747" s="30" t="str">
        <f ca="1">IF(X747=Apoio!$F$2,Apoio!$F$2,IF(X747=Apoio!$F$3,Apoio!$F$3,IF(X747=Apoio!$F$4,Apoio!$F$4,IF(Z747="","",IF(X747="","",IF(Z747-TODAY()&gt;0,Z747-TODAY(),"Venceu"))))))</f>
        <v/>
      </c>
      <c r="AB747" s="59"/>
    </row>
    <row r="748" spans="1:28" ht="36" hidden="1" customHeight="1">
      <c r="A748" s="23">
        <v>749</v>
      </c>
      <c r="B748" s="24"/>
      <c r="C748" s="25"/>
      <c r="D748" s="40" t="str">
        <f>IF($C748&gt;0,VLOOKUP($C748,CNIGP!$A:$AC,2,FALSE),"")</f>
        <v/>
      </c>
      <c r="E748" s="30" t="str">
        <f>IF($C748&gt;0,VLOOKUP($C748,CNIGP!$A:$AC,3,FALSE),"")</f>
        <v/>
      </c>
      <c r="F748" s="30" t="str">
        <f t="shared" si="34"/>
        <v/>
      </c>
      <c r="G748" s="30" t="str">
        <f>IF($C748&gt;0,VLOOKUP($C748,CNIGP!$A:$AC,9,FALSE),"")</f>
        <v/>
      </c>
      <c r="H748" s="30" t="str">
        <f>IF($C748&gt;0,VLOOKUP($C748,CNIGP!$A:$AC,25,FALSE),"")</f>
        <v/>
      </c>
      <c r="I748" s="64"/>
      <c r="J748" s="25"/>
      <c r="K748" s="25"/>
      <c r="L748" s="25"/>
      <c r="M748" s="25"/>
      <c r="N748" s="42"/>
      <c r="O748" s="42"/>
      <c r="P748" s="42"/>
      <c r="Q748" s="42"/>
      <c r="R748" s="42"/>
      <c r="S748" s="42"/>
      <c r="T748" s="42"/>
      <c r="U748" s="25"/>
      <c r="V748" s="25"/>
      <c r="W748" s="30" t="str">
        <f t="shared" si="35"/>
        <v/>
      </c>
      <c r="X748" s="25"/>
      <c r="Y748" s="24"/>
      <c r="Z748" s="36" t="str">
        <f t="shared" si="36"/>
        <v/>
      </c>
      <c r="AA748" s="30" t="str">
        <f ca="1">IF(X748=Apoio!$F$2,Apoio!$F$2,IF(X748=Apoio!$F$3,Apoio!$F$3,IF(X748=Apoio!$F$4,Apoio!$F$4,IF(Z748="","",IF(X748="","",IF(Z748-TODAY()&gt;0,Z748-TODAY(),"Venceu"))))))</f>
        <v/>
      </c>
      <c r="AB748" s="59"/>
    </row>
    <row r="749" spans="1:28" ht="36" hidden="1" customHeight="1">
      <c r="A749" s="23">
        <v>750</v>
      </c>
      <c r="B749" s="24"/>
      <c r="C749" s="25"/>
      <c r="D749" s="40" t="str">
        <f>IF($C749&gt;0,VLOOKUP($C749,CNIGP!$A:$AC,2,FALSE),"")</f>
        <v/>
      </c>
      <c r="E749" s="30" t="str">
        <f>IF($C749&gt;0,VLOOKUP($C749,CNIGP!$A:$AC,3,FALSE),"")</f>
        <v/>
      </c>
      <c r="F749" s="30" t="str">
        <f t="shared" si="34"/>
        <v/>
      </c>
      <c r="G749" s="30" t="str">
        <f>IF($C749&gt;0,VLOOKUP($C749,CNIGP!$A:$AC,9,FALSE),"")</f>
        <v/>
      </c>
      <c r="H749" s="30" t="str">
        <f>IF($C749&gt;0,VLOOKUP($C749,CNIGP!$A:$AC,25,FALSE),"")</f>
        <v/>
      </c>
      <c r="I749" s="64"/>
      <c r="J749" s="25"/>
      <c r="K749" s="25"/>
      <c r="L749" s="25"/>
      <c r="M749" s="25"/>
      <c r="N749" s="42"/>
      <c r="O749" s="42"/>
      <c r="P749" s="42"/>
      <c r="Q749" s="42"/>
      <c r="R749" s="42"/>
      <c r="S749" s="42"/>
      <c r="T749" s="42"/>
      <c r="U749" s="25"/>
      <c r="V749" s="25"/>
      <c r="W749" s="30" t="str">
        <f t="shared" si="35"/>
        <v/>
      </c>
      <c r="X749" s="25"/>
      <c r="Y749" s="24"/>
      <c r="Z749" s="36" t="str">
        <f t="shared" si="36"/>
        <v/>
      </c>
      <c r="AA749" s="30" t="str">
        <f ca="1">IF(X749=Apoio!$F$2,Apoio!$F$2,IF(X749=Apoio!$F$3,Apoio!$F$3,IF(X749=Apoio!$F$4,Apoio!$F$4,IF(Z749="","",IF(X749="","",IF(Z749-TODAY()&gt;0,Z749-TODAY(),"Venceu"))))))</f>
        <v/>
      </c>
      <c r="AB749" s="59"/>
    </row>
    <row r="750" spans="1:28" ht="36" hidden="1" customHeight="1">
      <c r="A750" s="23">
        <v>751</v>
      </c>
      <c r="B750" s="24"/>
      <c r="C750" s="25"/>
      <c r="D750" s="40" t="str">
        <f>IF($C750&gt;0,VLOOKUP($C750,CNIGP!$A:$AC,2,FALSE),"")</f>
        <v/>
      </c>
      <c r="E750" s="30" t="str">
        <f>IF($C750&gt;0,VLOOKUP($C750,CNIGP!$A:$AC,3,FALSE),"")</f>
        <v/>
      </c>
      <c r="F750" s="30" t="str">
        <f t="shared" si="34"/>
        <v/>
      </c>
      <c r="G750" s="30" t="str">
        <f>IF($C750&gt;0,VLOOKUP($C750,CNIGP!$A:$AC,9,FALSE),"")</f>
        <v/>
      </c>
      <c r="H750" s="30" t="str">
        <f>IF($C750&gt;0,VLOOKUP($C750,CNIGP!$A:$AC,25,FALSE),"")</f>
        <v/>
      </c>
      <c r="I750" s="64"/>
      <c r="J750" s="25"/>
      <c r="K750" s="25"/>
      <c r="L750" s="25"/>
      <c r="M750" s="25"/>
      <c r="N750" s="42"/>
      <c r="O750" s="42"/>
      <c r="P750" s="42"/>
      <c r="Q750" s="42"/>
      <c r="R750" s="42"/>
      <c r="S750" s="42"/>
      <c r="T750" s="42"/>
      <c r="U750" s="25"/>
      <c r="V750" s="25"/>
      <c r="W750" s="30" t="str">
        <f t="shared" si="35"/>
        <v/>
      </c>
      <c r="X750" s="25"/>
      <c r="Y750" s="24"/>
      <c r="Z750" s="36" t="str">
        <f t="shared" si="36"/>
        <v/>
      </c>
      <c r="AA750" s="30" t="str">
        <f ca="1">IF(X750=Apoio!$F$2,Apoio!$F$2,IF(X750=Apoio!$F$3,Apoio!$F$3,IF(X750=Apoio!$F$4,Apoio!$F$4,IF(Z750="","",IF(X750="","",IF(Z750-TODAY()&gt;0,Z750-TODAY(),"Venceu"))))))</f>
        <v/>
      </c>
      <c r="AB750" s="59"/>
    </row>
    <row r="751" spans="1:28" ht="36" hidden="1" customHeight="1">
      <c r="A751" s="23">
        <v>752</v>
      </c>
      <c r="B751" s="24"/>
      <c r="C751" s="25"/>
      <c r="D751" s="40" t="str">
        <f>IF($C751&gt;0,VLOOKUP($C751,CNIGP!$A:$AC,2,FALSE),"")</f>
        <v/>
      </c>
      <c r="E751" s="30" t="str">
        <f>IF($C751&gt;0,VLOOKUP($C751,CNIGP!$A:$AC,3,FALSE),"")</f>
        <v/>
      </c>
      <c r="F751" s="30" t="str">
        <f t="shared" si="34"/>
        <v/>
      </c>
      <c r="G751" s="30" t="str">
        <f>IF($C751&gt;0,VLOOKUP($C751,CNIGP!$A:$AC,9,FALSE),"")</f>
        <v/>
      </c>
      <c r="H751" s="30" t="str">
        <f>IF($C751&gt;0,VLOOKUP($C751,CNIGP!$A:$AC,25,FALSE),"")</f>
        <v/>
      </c>
      <c r="I751" s="64"/>
      <c r="J751" s="25"/>
      <c r="K751" s="25"/>
      <c r="L751" s="25"/>
      <c r="M751" s="25"/>
      <c r="N751" s="42"/>
      <c r="O751" s="42"/>
      <c r="P751" s="42"/>
      <c r="Q751" s="42"/>
      <c r="R751" s="42"/>
      <c r="S751" s="42"/>
      <c r="T751" s="42"/>
      <c r="U751" s="25"/>
      <c r="V751" s="25"/>
      <c r="W751" s="30" t="str">
        <f t="shared" si="35"/>
        <v/>
      </c>
      <c r="X751" s="25"/>
      <c r="Y751" s="24"/>
      <c r="Z751" s="36" t="str">
        <f t="shared" si="36"/>
        <v/>
      </c>
      <c r="AA751" s="30" t="str">
        <f ca="1">IF(X751=Apoio!$F$2,Apoio!$F$2,IF(X751=Apoio!$F$3,Apoio!$F$3,IF(X751=Apoio!$F$4,Apoio!$F$4,IF(Z751="","",IF(X751="","",IF(Z751-TODAY()&gt;0,Z751-TODAY(),"Venceu"))))))</f>
        <v/>
      </c>
      <c r="AB751" s="59"/>
    </row>
    <row r="752" spans="1:28" ht="36" hidden="1" customHeight="1">
      <c r="A752" s="23">
        <v>753</v>
      </c>
      <c r="B752" s="24"/>
      <c r="C752" s="25"/>
      <c r="D752" s="40" t="str">
        <f>IF($C752&gt;0,VLOOKUP($C752,CNIGP!$A:$AC,2,FALSE),"")</f>
        <v/>
      </c>
      <c r="E752" s="30" t="str">
        <f>IF($C752&gt;0,VLOOKUP($C752,CNIGP!$A:$AC,3,FALSE),"")</f>
        <v/>
      </c>
      <c r="F752" s="30" t="str">
        <f t="shared" si="34"/>
        <v/>
      </c>
      <c r="G752" s="30" t="str">
        <f>IF($C752&gt;0,VLOOKUP($C752,CNIGP!$A:$AC,9,FALSE),"")</f>
        <v/>
      </c>
      <c r="H752" s="30" t="str">
        <f>IF($C752&gt;0,VLOOKUP($C752,CNIGP!$A:$AC,25,FALSE),"")</f>
        <v/>
      </c>
      <c r="I752" s="64"/>
      <c r="J752" s="25"/>
      <c r="K752" s="25"/>
      <c r="L752" s="25"/>
      <c r="M752" s="25"/>
      <c r="N752" s="42"/>
      <c r="O752" s="42"/>
      <c r="P752" s="42"/>
      <c r="Q752" s="42"/>
      <c r="R752" s="42"/>
      <c r="S752" s="42"/>
      <c r="T752" s="42"/>
      <c r="U752" s="25"/>
      <c r="V752" s="25"/>
      <c r="W752" s="30" t="str">
        <f t="shared" si="35"/>
        <v/>
      </c>
      <c r="X752" s="25"/>
      <c r="Y752" s="24"/>
      <c r="Z752" s="36" t="str">
        <f t="shared" si="36"/>
        <v/>
      </c>
      <c r="AA752" s="30" t="str">
        <f ca="1">IF(X752=Apoio!$F$2,Apoio!$F$2,IF(X752=Apoio!$F$3,Apoio!$F$3,IF(X752=Apoio!$F$4,Apoio!$F$4,IF(Z752="","",IF(X752="","",IF(Z752-TODAY()&gt;0,Z752-TODAY(),"Venceu"))))))</f>
        <v/>
      </c>
      <c r="AB752" s="59"/>
    </row>
    <row r="753" spans="1:28" ht="36" hidden="1" customHeight="1">
      <c r="A753" s="23">
        <v>754</v>
      </c>
      <c r="B753" s="24"/>
      <c r="C753" s="25"/>
      <c r="D753" s="40" t="str">
        <f>IF($C753&gt;0,VLOOKUP($C753,CNIGP!$A:$AC,2,FALSE),"")</f>
        <v/>
      </c>
      <c r="E753" s="30" t="str">
        <f>IF($C753&gt;0,VLOOKUP($C753,CNIGP!$A:$AC,3,FALSE),"")</f>
        <v/>
      </c>
      <c r="F753" s="30" t="str">
        <f t="shared" si="34"/>
        <v/>
      </c>
      <c r="G753" s="30" t="str">
        <f>IF($C753&gt;0,VLOOKUP($C753,CNIGP!$A:$AC,9,FALSE),"")</f>
        <v/>
      </c>
      <c r="H753" s="30" t="str">
        <f>IF($C753&gt;0,VLOOKUP($C753,CNIGP!$A:$AC,25,FALSE),"")</f>
        <v/>
      </c>
      <c r="I753" s="64"/>
      <c r="J753" s="25"/>
      <c r="K753" s="25"/>
      <c r="L753" s="25"/>
      <c r="M753" s="25"/>
      <c r="N753" s="42"/>
      <c r="O753" s="42"/>
      <c r="P753" s="42"/>
      <c r="Q753" s="42"/>
      <c r="R753" s="42"/>
      <c r="S753" s="42"/>
      <c r="T753" s="42"/>
      <c r="U753" s="25"/>
      <c r="V753" s="25"/>
      <c r="W753" s="30" t="str">
        <f t="shared" si="35"/>
        <v/>
      </c>
      <c r="X753" s="25"/>
      <c r="Y753" s="24"/>
      <c r="Z753" s="36" t="str">
        <f t="shared" si="36"/>
        <v/>
      </c>
      <c r="AA753" s="30" t="str">
        <f ca="1">IF(X753=Apoio!$F$2,Apoio!$F$2,IF(X753=Apoio!$F$3,Apoio!$F$3,IF(X753=Apoio!$F$4,Apoio!$F$4,IF(Z753="","",IF(X753="","",IF(Z753-TODAY()&gt;0,Z753-TODAY(),"Venceu"))))))</f>
        <v/>
      </c>
      <c r="AB753" s="59"/>
    </row>
    <row r="754" spans="1:28" ht="36" hidden="1" customHeight="1">
      <c r="A754" s="23">
        <v>755</v>
      </c>
      <c r="B754" s="24"/>
      <c r="C754" s="25"/>
      <c r="D754" s="40" t="str">
        <f>IF($C754&gt;0,VLOOKUP($C754,CNIGP!$A:$AC,2,FALSE),"")</f>
        <v/>
      </c>
      <c r="E754" s="30" t="str">
        <f>IF($C754&gt;0,VLOOKUP($C754,CNIGP!$A:$AC,3,FALSE),"")</f>
        <v/>
      </c>
      <c r="F754" s="30" t="str">
        <f t="shared" si="34"/>
        <v/>
      </c>
      <c r="G754" s="30" t="str">
        <f>IF($C754&gt;0,VLOOKUP($C754,CNIGP!$A:$AC,9,FALSE),"")</f>
        <v/>
      </c>
      <c r="H754" s="30" t="str">
        <f>IF($C754&gt;0,VLOOKUP($C754,CNIGP!$A:$AC,25,FALSE),"")</f>
        <v/>
      </c>
      <c r="I754" s="64"/>
      <c r="J754" s="25"/>
      <c r="K754" s="25"/>
      <c r="L754" s="25"/>
      <c r="M754" s="25"/>
      <c r="N754" s="42"/>
      <c r="O754" s="42"/>
      <c r="P754" s="42"/>
      <c r="Q754" s="42"/>
      <c r="R754" s="42"/>
      <c r="S754" s="42"/>
      <c r="T754" s="42"/>
      <c r="U754" s="25"/>
      <c r="V754" s="25"/>
      <c r="W754" s="30" t="str">
        <f t="shared" si="35"/>
        <v/>
      </c>
      <c r="X754" s="25"/>
      <c r="Y754" s="24"/>
      <c r="Z754" s="36" t="str">
        <f t="shared" si="36"/>
        <v/>
      </c>
      <c r="AA754" s="30" t="str">
        <f ca="1">IF(X754=Apoio!$F$2,Apoio!$F$2,IF(X754=Apoio!$F$3,Apoio!$F$3,IF(X754=Apoio!$F$4,Apoio!$F$4,IF(Z754="","",IF(X754="","",IF(Z754-TODAY()&gt;0,Z754-TODAY(),"Venceu"))))))</f>
        <v/>
      </c>
      <c r="AB754" s="59"/>
    </row>
    <row r="755" spans="1:28" ht="36" hidden="1" customHeight="1">
      <c r="A755" s="23">
        <v>756</v>
      </c>
      <c r="B755" s="24"/>
      <c r="C755" s="25"/>
      <c r="D755" s="40" t="str">
        <f>IF($C755&gt;0,VLOOKUP($C755,CNIGP!$A:$AC,2,FALSE),"")</f>
        <v/>
      </c>
      <c r="E755" s="30" t="str">
        <f>IF($C755&gt;0,VLOOKUP($C755,CNIGP!$A:$AC,3,FALSE),"")</f>
        <v/>
      </c>
      <c r="F755" s="30" t="str">
        <f t="shared" si="34"/>
        <v/>
      </c>
      <c r="G755" s="30" t="str">
        <f>IF($C755&gt;0,VLOOKUP($C755,CNIGP!$A:$AC,9,FALSE),"")</f>
        <v/>
      </c>
      <c r="H755" s="30" t="str">
        <f>IF($C755&gt;0,VLOOKUP($C755,CNIGP!$A:$AC,25,FALSE),"")</f>
        <v/>
      </c>
      <c r="I755" s="64"/>
      <c r="J755" s="25"/>
      <c r="K755" s="25"/>
      <c r="L755" s="25"/>
      <c r="M755" s="25"/>
      <c r="N755" s="42"/>
      <c r="O755" s="42"/>
      <c r="P755" s="42"/>
      <c r="Q755" s="42"/>
      <c r="R755" s="42"/>
      <c r="S755" s="42"/>
      <c r="T755" s="42"/>
      <c r="U755" s="25"/>
      <c r="V755" s="25"/>
      <c r="W755" s="30" t="str">
        <f t="shared" si="35"/>
        <v/>
      </c>
      <c r="X755" s="25"/>
      <c r="Y755" s="24"/>
      <c r="Z755" s="36" t="str">
        <f t="shared" si="36"/>
        <v/>
      </c>
      <c r="AA755" s="30" t="str">
        <f ca="1">IF(X755=Apoio!$F$2,Apoio!$F$2,IF(X755=Apoio!$F$3,Apoio!$F$3,IF(X755=Apoio!$F$4,Apoio!$F$4,IF(Z755="","",IF(X755="","",IF(Z755-TODAY()&gt;0,Z755-TODAY(),"Venceu"))))))</f>
        <v/>
      </c>
      <c r="AB755" s="59"/>
    </row>
    <row r="756" spans="1:28" ht="36" hidden="1" customHeight="1">
      <c r="A756" s="23">
        <v>757</v>
      </c>
      <c r="B756" s="24"/>
      <c r="C756" s="25"/>
      <c r="D756" s="40" t="str">
        <f>IF($C756&gt;0,VLOOKUP($C756,CNIGP!$A:$AC,2,FALSE),"")</f>
        <v/>
      </c>
      <c r="E756" s="30" t="str">
        <f>IF($C756&gt;0,VLOOKUP($C756,CNIGP!$A:$AC,3,FALSE),"")</f>
        <v/>
      </c>
      <c r="F756" s="30" t="str">
        <f t="shared" si="34"/>
        <v/>
      </c>
      <c r="G756" s="30" t="str">
        <f>IF($C756&gt;0,VLOOKUP($C756,CNIGP!$A:$AC,9,FALSE),"")</f>
        <v/>
      </c>
      <c r="H756" s="30" t="str">
        <f>IF($C756&gt;0,VLOOKUP($C756,CNIGP!$A:$AC,25,FALSE),"")</f>
        <v/>
      </c>
      <c r="I756" s="64"/>
      <c r="J756" s="25"/>
      <c r="K756" s="25"/>
      <c r="L756" s="25"/>
      <c r="M756" s="25"/>
      <c r="N756" s="42"/>
      <c r="O756" s="42"/>
      <c r="P756" s="42"/>
      <c r="Q756" s="42"/>
      <c r="R756" s="42"/>
      <c r="S756" s="42"/>
      <c r="T756" s="42"/>
      <c r="U756" s="25"/>
      <c r="V756" s="25"/>
      <c r="W756" s="30" t="str">
        <f t="shared" si="35"/>
        <v/>
      </c>
      <c r="X756" s="25"/>
      <c r="Y756" s="24"/>
      <c r="Z756" s="36" t="str">
        <f t="shared" si="36"/>
        <v/>
      </c>
      <c r="AA756" s="30" t="str">
        <f ca="1">IF(X756=Apoio!$F$2,Apoio!$F$2,IF(X756=Apoio!$F$3,Apoio!$F$3,IF(X756=Apoio!$F$4,Apoio!$F$4,IF(Z756="","",IF(X756="","",IF(Z756-TODAY()&gt;0,Z756-TODAY(),"Venceu"))))))</f>
        <v/>
      </c>
      <c r="AB756" s="59"/>
    </row>
    <row r="757" spans="1:28" ht="36" hidden="1" customHeight="1">
      <c r="A757" s="23">
        <v>758</v>
      </c>
      <c r="B757" s="24"/>
      <c r="C757" s="25"/>
      <c r="D757" s="40" t="str">
        <f>IF($C757&gt;0,VLOOKUP($C757,CNIGP!$A:$AC,2,FALSE),"")</f>
        <v/>
      </c>
      <c r="E757" s="30" t="str">
        <f>IF($C757&gt;0,VLOOKUP($C757,CNIGP!$A:$AC,3,FALSE),"")</f>
        <v/>
      </c>
      <c r="F757" s="30" t="str">
        <f t="shared" si="34"/>
        <v/>
      </c>
      <c r="G757" s="30" t="str">
        <f>IF($C757&gt;0,VLOOKUP($C757,CNIGP!$A:$AC,9,FALSE),"")</f>
        <v/>
      </c>
      <c r="H757" s="30" t="str">
        <f>IF($C757&gt;0,VLOOKUP($C757,CNIGP!$A:$AC,25,FALSE),"")</f>
        <v/>
      </c>
      <c r="I757" s="64"/>
      <c r="J757" s="25"/>
      <c r="K757" s="25"/>
      <c r="L757" s="25"/>
      <c r="M757" s="25"/>
      <c r="N757" s="42"/>
      <c r="O757" s="42"/>
      <c r="P757" s="42"/>
      <c r="Q757" s="42"/>
      <c r="R757" s="42"/>
      <c r="S757" s="42"/>
      <c r="T757" s="42"/>
      <c r="U757" s="25"/>
      <c r="V757" s="25"/>
      <c r="W757" s="30" t="str">
        <f t="shared" si="35"/>
        <v/>
      </c>
      <c r="X757" s="25"/>
      <c r="Y757" s="24"/>
      <c r="Z757" s="36" t="str">
        <f t="shared" si="36"/>
        <v/>
      </c>
      <c r="AA757" s="30" t="str">
        <f ca="1">IF(X757=Apoio!$F$2,Apoio!$F$2,IF(X757=Apoio!$F$3,Apoio!$F$3,IF(X757=Apoio!$F$4,Apoio!$F$4,IF(Z757="","",IF(X757="","",IF(Z757-TODAY()&gt;0,Z757-TODAY(),"Venceu"))))))</f>
        <v/>
      </c>
      <c r="AB757" s="59"/>
    </row>
    <row r="758" spans="1:28" ht="36" hidden="1" customHeight="1">
      <c r="A758" s="23">
        <v>759</v>
      </c>
      <c r="B758" s="24"/>
      <c r="C758" s="25"/>
      <c r="D758" s="40" t="str">
        <f>IF($C758&gt;0,VLOOKUP($C758,CNIGP!$A:$AC,2,FALSE),"")</f>
        <v/>
      </c>
      <c r="E758" s="30" t="str">
        <f>IF($C758&gt;0,VLOOKUP($C758,CNIGP!$A:$AC,3,FALSE),"")</f>
        <v/>
      </c>
      <c r="F758" s="30" t="str">
        <f t="shared" si="34"/>
        <v/>
      </c>
      <c r="G758" s="30" t="str">
        <f>IF($C758&gt;0,VLOOKUP($C758,CNIGP!$A:$AC,9,FALSE),"")</f>
        <v/>
      </c>
      <c r="H758" s="30" t="str">
        <f>IF($C758&gt;0,VLOOKUP($C758,CNIGP!$A:$AC,25,FALSE),"")</f>
        <v/>
      </c>
      <c r="I758" s="64"/>
      <c r="J758" s="25"/>
      <c r="K758" s="25"/>
      <c r="L758" s="25"/>
      <c r="M758" s="25"/>
      <c r="N758" s="42"/>
      <c r="O758" s="42"/>
      <c r="P758" s="42"/>
      <c r="Q758" s="42"/>
      <c r="R758" s="42"/>
      <c r="S758" s="42"/>
      <c r="T758" s="42"/>
      <c r="U758" s="25"/>
      <c r="V758" s="25"/>
      <c r="W758" s="30" t="str">
        <f t="shared" si="35"/>
        <v/>
      </c>
      <c r="X758" s="25"/>
      <c r="Y758" s="24"/>
      <c r="Z758" s="36" t="str">
        <f t="shared" si="36"/>
        <v/>
      </c>
      <c r="AA758" s="30" t="str">
        <f ca="1">IF(X758=Apoio!$F$2,Apoio!$F$2,IF(X758=Apoio!$F$3,Apoio!$F$3,IF(X758=Apoio!$F$4,Apoio!$F$4,IF(Z758="","",IF(X758="","",IF(Z758-TODAY()&gt;0,Z758-TODAY(),"Venceu"))))))</f>
        <v/>
      </c>
      <c r="AB758" s="59"/>
    </row>
    <row r="759" spans="1:28" ht="36" hidden="1" customHeight="1">
      <c r="A759" s="23">
        <v>760</v>
      </c>
      <c r="B759" s="24"/>
      <c r="C759" s="25"/>
      <c r="D759" s="40" t="str">
        <f>IF($C759&gt;0,VLOOKUP($C759,CNIGP!$A:$AC,2,FALSE),"")</f>
        <v/>
      </c>
      <c r="E759" s="30" t="str">
        <f>IF($C759&gt;0,VLOOKUP($C759,CNIGP!$A:$AC,3,FALSE),"")</f>
        <v/>
      </c>
      <c r="F759" s="30" t="str">
        <f t="shared" si="34"/>
        <v/>
      </c>
      <c r="G759" s="30" t="str">
        <f>IF($C759&gt;0,VLOOKUP($C759,CNIGP!$A:$AC,9,FALSE),"")</f>
        <v/>
      </c>
      <c r="H759" s="30" t="str">
        <f>IF($C759&gt;0,VLOOKUP($C759,CNIGP!$A:$AC,25,FALSE),"")</f>
        <v/>
      </c>
      <c r="I759" s="64"/>
      <c r="J759" s="25"/>
      <c r="K759" s="25"/>
      <c r="L759" s="25"/>
      <c r="M759" s="25"/>
      <c r="N759" s="42"/>
      <c r="O759" s="42"/>
      <c r="P759" s="42"/>
      <c r="Q759" s="42"/>
      <c r="R759" s="42"/>
      <c r="S759" s="42"/>
      <c r="T759" s="42"/>
      <c r="U759" s="25"/>
      <c r="V759" s="25"/>
      <c r="W759" s="30" t="str">
        <f t="shared" si="35"/>
        <v/>
      </c>
      <c r="X759" s="25"/>
      <c r="Y759" s="24"/>
      <c r="Z759" s="36" t="str">
        <f t="shared" si="36"/>
        <v/>
      </c>
      <c r="AA759" s="30" t="str">
        <f ca="1">IF(X759=Apoio!$F$2,Apoio!$F$2,IF(X759=Apoio!$F$3,Apoio!$F$3,IF(X759=Apoio!$F$4,Apoio!$F$4,IF(Z759="","",IF(X759="","",IF(Z759-TODAY()&gt;0,Z759-TODAY(),"Venceu"))))))</f>
        <v/>
      </c>
      <c r="AB759" s="59"/>
    </row>
    <row r="760" spans="1:28" ht="36" hidden="1" customHeight="1">
      <c r="A760" s="23">
        <v>761</v>
      </c>
      <c r="B760" s="24"/>
      <c r="C760" s="25"/>
      <c r="D760" s="40" t="str">
        <f>IF($C760&gt;0,VLOOKUP($C760,CNIGP!$A:$AC,2,FALSE),"")</f>
        <v/>
      </c>
      <c r="E760" s="30" t="str">
        <f>IF($C760&gt;0,VLOOKUP($C760,CNIGP!$A:$AC,3,FALSE),"")</f>
        <v/>
      </c>
      <c r="F760" s="30" t="str">
        <f t="shared" si="34"/>
        <v/>
      </c>
      <c r="G760" s="30" t="str">
        <f>IF($C760&gt;0,VLOOKUP($C760,CNIGP!$A:$AC,9,FALSE),"")</f>
        <v/>
      </c>
      <c r="H760" s="30" t="str">
        <f>IF($C760&gt;0,VLOOKUP($C760,CNIGP!$A:$AC,25,FALSE),"")</f>
        <v/>
      </c>
      <c r="I760" s="64"/>
      <c r="J760" s="25"/>
      <c r="K760" s="25"/>
      <c r="L760" s="25"/>
      <c r="M760" s="25"/>
      <c r="N760" s="42"/>
      <c r="O760" s="42"/>
      <c r="P760" s="42"/>
      <c r="Q760" s="42"/>
      <c r="R760" s="42"/>
      <c r="S760" s="42"/>
      <c r="T760" s="42"/>
      <c r="U760" s="25"/>
      <c r="V760" s="25"/>
      <c r="W760" s="30" t="str">
        <f t="shared" si="35"/>
        <v/>
      </c>
      <c r="X760" s="25"/>
      <c r="Y760" s="24"/>
      <c r="Z760" s="36" t="str">
        <f t="shared" si="36"/>
        <v/>
      </c>
      <c r="AA760" s="30" t="str">
        <f ca="1">IF(X760=Apoio!$F$2,Apoio!$F$2,IF(X760=Apoio!$F$3,Apoio!$F$3,IF(X760=Apoio!$F$4,Apoio!$F$4,IF(Z760="","",IF(X760="","",IF(Z760-TODAY()&gt;0,Z760-TODAY(),"Venceu"))))))</f>
        <v/>
      </c>
      <c r="AB760" s="59"/>
    </row>
    <row r="761" spans="1:28" ht="36" hidden="1" customHeight="1">
      <c r="A761" s="23">
        <v>762</v>
      </c>
      <c r="B761" s="24"/>
      <c r="C761" s="25"/>
      <c r="D761" s="40" t="str">
        <f>IF($C761&gt;0,VLOOKUP($C761,CNIGP!$A:$AC,2,FALSE),"")</f>
        <v/>
      </c>
      <c r="E761" s="30" t="str">
        <f>IF($C761&gt;0,VLOOKUP($C761,CNIGP!$A:$AC,3,FALSE),"")</f>
        <v/>
      </c>
      <c r="F761" s="30" t="str">
        <f t="shared" si="34"/>
        <v/>
      </c>
      <c r="G761" s="30" t="str">
        <f>IF($C761&gt;0,VLOOKUP($C761,CNIGP!$A:$AC,9,FALSE),"")</f>
        <v/>
      </c>
      <c r="H761" s="30" t="str">
        <f>IF($C761&gt;0,VLOOKUP($C761,CNIGP!$A:$AC,25,FALSE),"")</f>
        <v/>
      </c>
      <c r="I761" s="64"/>
      <c r="J761" s="25"/>
      <c r="K761" s="25"/>
      <c r="L761" s="25"/>
      <c r="M761" s="25"/>
      <c r="N761" s="42"/>
      <c r="O761" s="42"/>
      <c r="P761" s="42"/>
      <c r="Q761" s="42"/>
      <c r="R761" s="42"/>
      <c r="S761" s="42"/>
      <c r="T761" s="42"/>
      <c r="U761" s="25"/>
      <c r="V761" s="25"/>
      <c r="W761" s="30" t="str">
        <f t="shared" si="35"/>
        <v/>
      </c>
      <c r="X761" s="25"/>
      <c r="Y761" s="24"/>
      <c r="Z761" s="36" t="str">
        <f t="shared" si="36"/>
        <v/>
      </c>
      <c r="AA761" s="30" t="str">
        <f ca="1">IF(X761=Apoio!$F$2,Apoio!$F$2,IF(X761=Apoio!$F$3,Apoio!$F$3,IF(X761=Apoio!$F$4,Apoio!$F$4,IF(Z761="","",IF(X761="","",IF(Z761-TODAY()&gt;0,Z761-TODAY(),"Venceu"))))))</f>
        <v/>
      </c>
      <c r="AB761" s="59"/>
    </row>
    <row r="762" spans="1:28" ht="36" hidden="1" customHeight="1">
      <c r="A762" s="23">
        <v>763</v>
      </c>
      <c r="B762" s="24"/>
      <c r="C762" s="25"/>
      <c r="D762" s="40" t="str">
        <f>IF($C762&gt;0,VLOOKUP($C762,CNIGP!$A:$AC,2,FALSE),"")</f>
        <v/>
      </c>
      <c r="E762" s="30" t="str">
        <f>IF($C762&gt;0,VLOOKUP($C762,CNIGP!$A:$AC,3,FALSE),"")</f>
        <v/>
      </c>
      <c r="F762" s="30" t="str">
        <f t="shared" si="34"/>
        <v/>
      </c>
      <c r="G762" s="30" t="str">
        <f>IF($C762&gt;0,VLOOKUP($C762,CNIGP!$A:$AC,9,FALSE),"")</f>
        <v/>
      </c>
      <c r="H762" s="30" t="str">
        <f>IF($C762&gt;0,VLOOKUP($C762,CNIGP!$A:$AC,25,FALSE),"")</f>
        <v/>
      </c>
      <c r="I762" s="64"/>
      <c r="J762" s="25"/>
      <c r="K762" s="25"/>
      <c r="L762" s="25"/>
      <c r="M762" s="25"/>
      <c r="N762" s="42"/>
      <c r="O762" s="42"/>
      <c r="P762" s="42"/>
      <c r="Q762" s="42"/>
      <c r="R762" s="42"/>
      <c r="S762" s="42"/>
      <c r="T762" s="42"/>
      <c r="U762" s="25"/>
      <c r="V762" s="25"/>
      <c r="W762" s="30" t="str">
        <f t="shared" si="35"/>
        <v/>
      </c>
      <c r="X762" s="25"/>
      <c r="Y762" s="24"/>
      <c r="Z762" s="36" t="str">
        <f t="shared" si="36"/>
        <v/>
      </c>
      <c r="AA762" s="30" t="str">
        <f ca="1">IF(X762=Apoio!$F$2,Apoio!$F$2,IF(X762=Apoio!$F$3,Apoio!$F$3,IF(X762=Apoio!$F$4,Apoio!$F$4,IF(Z762="","",IF(X762="","",IF(Z762-TODAY()&gt;0,Z762-TODAY(),"Venceu"))))))</f>
        <v/>
      </c>
      <c r="AB762" s="59"/>
    </row>
    <row r="763" spans="1:28" ht="36" hidden="1" customHeight="1">
      <c r="A763" s="23">
        <v>764</v>
      </c>
      <c r="B763" s="24"/>
      <c r="C763" s="25"/>
      <c r="D763" s="40" t="str">
        <f>IF($C763&gt;0,VLOOKUP($C763,CNIGP!$A:$AC,2,FALSE),"")</f>
        <v/>
      </c>
      <c r="E763" s="30" t="str">
        <f>IF($C763&gt;0,VLOOKUP($C763,CNIGP!$A:$AC,3,FALSE),"")</f>
        <v/>
      </c>
      <c r="F763" s="30" t="str">
        <f t="shared" si="34"/>
        <v/>
      </c>
      <c r="G763" s="30" t="str">
        <f>IF($C763&gt;0,VLOOKUP($C763,CNIGP!$A:$AC,9,FALSE),"")</f>
        <v/>
      </c>
      <c r="H763" s="30" t="str">
        <f>IF($C763&gt;0,VLOOKUP($C763,CNIGP!$A:$AC,25,FALSE),"")</f>
        <v/>
      </c>
      <c r="I763" s="64"/>
      <c r="J763" s="25"/>
      <c r="K763" s="25"/>
      <c r="L763" s="25"/>
      <c r="M763" s="25"/>
      <c r="N763" s="42"/>
      <c r="O763" s="42"/>
      <c r="P763" s="42"/>
      <c r="Q763" s="42"/>
      <c r="R763" s="42"/>
      <c r="S763" s="42"/>
      <c r="T763" s="42"/>
      <c r="U763" s="25"/>
      <c r="V763" s="25"/>
      <c r="W763" s="30" t="str">
        <f t="shared" si="35"/>
        <v/>
      </c>
      <c r="X763" s="25"/>
      <c r="Y763" s="24"/>
      <c r="Z763" s="36" t="str">
        <f t="shared" si="36"/>
        <v/>
      </c>
      <c r="AA763" s="30" t="str">
        <f ca="1">IF(X763=Apoio!$F$2,Apoio!$F$2,IF(X763=Apoio!$F$3,Apoio!$F$3,IF(X763=Apoio!$F$4,Apoio!$F$4,IF(Z763="","",IF(X763="","",IF(Z763-TODAY()&gt;0,Z763-TODAY(),"Venceu"))))))</f>
        <v/>
      </c>
      <c r="AB763" s="59"/>
    </row>
    <row r="764" spans="1:28" ht="36" hidden="1" customHeight="1">
      <c r="A764" s="23">
        <v>765</v>
      </c>
      <c r="B764" s="24"/>
      <c r="C764" s="25"/>
      <c r="D764" s="40" t="str">
        <f>IF($C764&gt;0,VLOOKUP($C764,CNIGP!$A:$AC,2,FALSE),"")</f>
        <v/>
      </c>
      <c r="E764" s="30" t="str">
        <f>IF($C764&gt;0,VLOOKUP($C764,CNIGP!$A:$AC,3,FALSE),"")</f>
        <v/>
      </c>
      <c r="F764" s="30" t="str">
        <f t="shared" si="34"/>
        <v/>
      </c>
      <c r="G764" s="30" t="str">
        <f>IF($C764&gt;0,VLOOKUP($C764,CNIGP!$A:$AC,9,FALSE),"")</f>
        <v/>
      </c>
      <c r="H764" s="30" t="str">
        <f>IF($C764&gt;0,VLOOKUP($C764,CNIGP!$A:$AC,25,FALSE),"")</f>
        <v/>
      </c>
      <c r="I764" s="64"/>
      <c r="J764" s="25"/>
      <c r="K764" s="25"/>
      <c r="L764" s="25"/>
      <c r="M764" s="25"/>
      <c r="N764" s="42"/>
      <c r="O764" s="42"/>
      <c r="P764" s="42"/>
      <c r="Q764" s="42"/>
      <c r="R764" s="42"/>
      <c r="S764" s="42"/>
      <c r="T764" s="42"/>
      <c r="U764" s="25"/>
      <c r="V764" s="25"/>
      <c r="W764" s="30" t="str">
        <f t="shared" si="35"/>
        <v/>
      </c>
      <c r="X764" s="25"/>
      <c r="Y764" s="24"/>
      <c r="Z764" s="36" t="str">
        <f t="shared" si="36"/>
        <v/>
      </c>
      <c r="AA764" s="30" t="str">
        <f ca="1">IF(X764=Apoio!$F$2,Apoio!$F$2,IF(X764=Apoio!$F$3,Apoio!$F$3,IF(X764=Apoio!$F$4,Apoio!$F$4,IF(Z764="","",IF(X764="","",IF(Z764-TODAY()&gt;0,Z764-TODAY(),"Venceu"))))))</f>
        <v/>
      </c>
      <c r="AB764" s="59"/>
    </row>
    <row r="765" spans="1:28" ht="36" hidden="1" customHeight="1">
      <c r="A765" s="23">
        <v>766</v>
      </c>
      <c r="B765" s="24"/>
      <c r="C765" s="25"/>
      <c r="D765" s="40" t="str">
        <f>IF($C765&gt;0,VLOOKUP($C765,CNIGP!$A:$AC,2,FALSE),"")</f>
        <v/>
      </c>
      <c r="E765" s="30" t="str">
        <f>IF($C765&gt;0,VLOOKUP($C765,CNIGP!$A:$AC,3,FALSE),"")</f>
        <v/>
      </c>
      <c r="F765" s="30" t="str">
        <f t="shared" si="34"/>
        <v/>
      </c>
      <c r="G765" s="30" t="str">
        <f>IF($C765&gt;0,VLOOKUP($C765,CNIGP!$A:$AC,9,FALSE),"")</f>
        <v/>
      </c>
      <c r="H765" s="30" t="str">
        <f>IF($C765&gt;0,VLOOKUP($C765,CNIGP!$A:$AC,25,FALSE),"")</f>
        <v/>
      </c>
      <c r="I765" s="64"/>
      <c r="J765" s="25"/>
      <c r="K765" s="25"/>
      <c r="L765" s="25"/>
      <c r="M765" s="25"/>
      <c r="N765" s="42"/>
      <c r="O765" s="42"/>
      <c r="P765" s="42"/>
      <c r="Q765" s="42"/>
      <c r="R765" s="42"/>
      <c r="S765" s="42"/>
      <c r="T765" s="42"/>
      <c r="U765" s="25"/>
      <c r="V765" s="25"/>
      <c r="W765" s="30" t="str">
        <f t="shared" si="35"/>
        <v/>
      </c>
      <c r="X765" s="25"/>
      <c r="Y765" s="24"/>
      <c r="Z765" s="36" t="str">
        <f t="shared" si="36"/>
        <v/>
      </c>
      <c r="AA765" s="30" t="str">
        <f ca="1">IF(X765=Apoio!$F$2,Apoio!$F$2,IF(X765=Apoio!$F$3,Apoio!$F$3,IF(X765=Apoio!$F$4,Apoio!$F$4,IF(Z765="","",IF(X765="","",IF(Z765-TODAY()&gt;0,Z765-TODAY(),"Venceu"))))))</f>
        <v/>
      </c>
      <c r="AB765" s="59"/>
    </row>
    <row r="766" spans="1:28" ht="36" hidden="1" customHeight="1">
      <c r="A766" s="23">
        <v>767</v>
      </c>
      <c r="B766" s="24"/>
      <c r="C766" s="25"/>
      <c r="D766" s="40" t="str">
        <f>IF($C766&gt;0,VLOOKUP($C766,CNIGP!$A:$AC,2,FALSE),"")</f>
        <v/>
      </c>
      <c r="E766" s="30" t="str">
        <f>IF($C766&gt;0,VLOOKUP($C766,CNIGP!$A:$AC,3,FALSE),"")</f>
        <v/>
      </c>
      <c r="F766" s="30" t="str">
        <f t="shared" si="34"/>
        <v/>
      </c>
      <c r="G766" s="30" t="str">
        <f>IF($C766&gt;0,VLOOKUP($C766,CNIGP!$A:$AC,9,FALSE),"")</f>
        <v/>
      </c>
      <c r="H766" s="30" t="str">
        <f>IF($C766&gt;0,VLOOKUP($C766,CNIGP!$A:$AC,25,FALSE),"")</f>
        <v/>
      </c>
      <c r="I766" s="64"/>
      <c r="J766" s="25"/>
      <c r="K766" s="25"/>
      <c r="L766" s="25"/>
      <c r="M766" s="25"/>
      <c r="N766" s="42"/>
      <c r="O766" s="42"/>
      <c r="P766" s="42"/>
      <c r="Q766" s="42"/>
      <c r="R766" s="42"/>
      <c r="S766" s="42"/>
      <c r="T766" s="42"/>
      <c r="U766" s="25"/>
      <c r="V766" s="25"/>
      <c r="W766" s="30" t="str">
        <f t="shared" si="35"/>
        <v/>
      </c>
      <c r="X766" s="25"/>
      <c r="Y766" s="24"/>
      <c r="Z766" s="36" t="str">
        <f t="shared" si="36"/>
        <v/>
      </c>
      <c r="AA766" s="30" t="str">
        <f ca="1">IF(X766=Apoio!$F$2,Apoio!$F$2,IF(X766=Apoio!$F$3,Apoio!$F$3,IF(X766=Apoio!$F$4,Apoio!$F$4,IF(Z766="","",IF(X766="","",IF(Z766-TODAY()&gt;0,Z766-TODAY(),"Venceu"))))))</f>
        <v/>
      </c>
      <c r="AB766" s="59"/>
    </row>
    <row r="767" spans="1:28" ht="36" hidden="1" customHeight="1">
      <c r="A767" s="23">
        <v>768</v>
      </c>
      <c r="B767" s="24"/>
      <c r="C767" s="25"/>
      <c r="D767" s="40" t="str">
        <f>IF($C767&gt;0,VLOOKUP($C767,CNIGP!$A:$AC,2,FALSE),"")</f>
        <v/>
      </c>
      <c r="E767" s="30" t="str">
        <f>IF($C767&gt;0,VLOOKUP($C767,CNIGP!$A:$AC,3,FALSE),"")</f>
        <v/>
      </c>
      <c r="F767" s="30" t="str">
        <f t="shared" si="34"/>
        <v/>
      </c>
      <c r="G767" s="30" t="str">
        <f>IF($C767&gt;0,VLOOKUP($C767,CNIGP!$A:$AC,9,FALSE),"")</f>
        <v/>
      </c>
      <c r="H767" s="30" t="str">
        <f>IF($C767&gt;0,VLOOKUP($C767,CNIGP!$A:$AC,25,FALSE),"")</f>
        <v/>
      </c>
      <c r="I767" s="64"/>
      <c r="J767" s="25"/>
      <c r="K767" s="25"/>
      <c r="L767" s="25"/>
      <c r="M767" s="25"/>
      <c r="N767" s="42"/>
      <c r="O767" s="42"/>
      <c r="P767" s="42"/>
      <c r="Q767" s="42"/>
      <c r="R767" s="42"/>
      <c r="S767" s="42"/>
      <c r="T767" s="42"/>
      <c r="U767" s="25"/>
      <c r="V767" s="25"/>
      <c r="W767" s="30" t="str">
        <f t="shared" si="35"/>
        <v/>
      </c>
      <c r="X767" s="25"/>
      <c r="Y767" s="24"/>
      <c r="Z767" s="36" t="str">
        <f t="shared" si="36"/>
        <v/>
      </c>
      <c r="AA767" s="30" t="str">
        <f ca="1">IF(X767=Apoio!$F$2,Apoio!$F$2,IF(X767=Apoio!$F$3,Apoio!$F$3,IF(X767=Apoio!$F$4,Apoio!$F$4,IF(Z767="","",IF(X767="","",IF(Z767-TODAY()&gt;0,Z767-TODAY(),"Venceu"))))))</f>
        <v/>
      </c>
      <c r="AB767" s="59"/>
    </row>
    <row r="768" spans="1:28" ht="36" hidden="1" customHeight="1">
      <c r="A768" s="23">
        <v>769</v>
      </c>
      <c r="B768" s="24"/>
      <c r="C768" s="25"/>
      <c r="D768" s="40" t="str">
        <f>IF($C768&gt;0,VLOOKUP($C768,CNIGP!$A:$AC,2,FALSE),"")</f>
        <v/>
      </c>
      <c r="E768" s="30" t="str">
        <f>IF($C768&gt;0,VLOOKUP($C768,CNIGP!$A:$AC,3,FALSE),"")</f>
        <v/>
      </c>
      <c r="F768" s="30" t="str">
        <f t="shared" si="34"/>
        <v/>
      </c>
      <c r="G768" s="30" t="str">
        <f>IF($C768&gt;0,VLOOKUP($C768,CNIGP!$A:$AC,9,FALSE),"")</f>
        <v/>
      </c>
      <c r="H768" s="30" t="str">
        <f>IF($C768&gt;0,VLOOKUP($C768,CNIGP!$A:$AC,25,FALSE),"")</f>
        <v/>
      </c>
      <c r="I768" s="64"/>
      <c r="J768" s="25"/>
      <c r="K768" s="25"/>
      <c r="L768" s="25"/>
      <c r="M768" s="25"/>
      <c r="N768" s="42"/>
      <c r="O768" s="42"/>
      <c r="P768" s="42"/>
      <c r="Q768" s="42"/>
      <c r="R768" s="42"/>
      <c r="S768" s="42"/>
      <c r="T768" s="42"/>
      <c r="U768" s="25"/>
      <c r="V768" s="25"/>
      <c r="W768" s="30" t="str">
        <f t="shared" si="35"/>
        <v/>
      </c>
      <c r="X768" s="25"/>
      <c r="Y768" s="24"/>
      <c r="Z768" s="36" t="str">
        <f t="shared" si="36"/>
        <v/>
      </c>
      <c r="AA768" s="30" t="str">
        <f ca="1">IF(X768=Apoio!$F$2,Apoio!$F$2,IF(X768=Apoio!$F$3,Apoio!$F$3,IF(X768=Apoio!$F$4,Apoio!$F$4,IF(Z768="","",IF(X768="","",IF(Z768-TODAY()&gt;0,Z768-TODAY(),"Venceu"))))))</f>
        <v/>
      </c>
      <c r="AB768" s="59"/>
    </row>
    <row r="769" spans="1:28" ht="36" hidden="1" customHeight="1">
      <c r="A769" s="23">
        <v>770</v>
      </c>
      <c r="B769" s="24"/>
      <c r="C769" s="25"/>
      <c r="D769" s="40" t="str">
        <f>IF($C769&gt;0,VLOOKUP($C769,CNIGP!$A:$AC,2,FALSE),"")</f>
        <v/>
      </c>
      <c r="E769" s="30" t="str">
        <f>IF($C769&gt;0,VLOOKUP($C769,CNIGP!$A:$AC,3,FALSE),"")</f>
        <v/>
      </c>
      <c r="F769" s="30" t="str">
        <f t="shared" si="34"/>
        <v/>
      </c>
      <c r="G769" s="30" t="str">
        <f>IF($C769&gt;0,VLOOKUP($C769,CNIGP!$A:$AC,9,FALSE),"")</f>
        <v/>
      </c>
      <c r="H769" s="30" t="str">
        <f>IF($C769&gt;0,VLOOKUP($C769,CNIGP!$A:$AC,25,FALSE),"")</f>
        <v/>
      </c>
      <c r="I769" s="64"/>
      <c r="J769" s="25"/>
      <c r="K769" s="25"/>
      <c r="L769" s="25"/>
      <c r="M769" s="25"/>
      <c r="N769" s="42"/>
      <c r="O769" s="42"/>
      <c r="P769" s="42"/>
      <c r="Q769" s="42"/>
      <c r="R769" s="42"/>
      <c r="S769" s="42"/>
      <c r="T769" s="42"/>
      <c r="U769" s="25"/>
      <c r="V769" s="25"/>
      <c r="W769" s="30" t="str">
        <f t="shared" si="35"/>
        <v/>
      </c>
      <c r="X769" s="25"/>
      <c r="Y769" s="24"/>
      <c r="Z769" s="36" t="str">
        <f t="shared" si="36"/>
        <v/>
      </c>
      <c r="AA769" s="30" t="str">
        <f ca="1">IF(X769=Apoio!$F$2,Apoio!$F$2,IF(X769=Apoio!$F$3,Apoio!$F$3,IF(X769=Apoio!$F$4,Apoio!$F$4,IF(Z769="","",IF(X769="","",IF(Z769-TODAY()&gt;0,Z769-TODAY(),"Venceu"))))))</f>
        <v/>
      </c>
      <c r="AB769" s="59"/>
    </row>
    <row r="770" spans="1:28" ht="36" hidden="1" customHeight="1">
      <c r="A770" s="23">
        <v>771</v>
      </c>
      <c r="B770" s="24"/>
      <c r="C770" s="25"/>
      <c r="D770" s="40" t="str">
        <f>IF($C770&gt;0,VLOOKUP($C770,CNIGP!$A:$AC,2,FALSE),"")</f>
        <v/>
      </c>
      <c r="E770" s="30" t="str">
        <f>IF($C770&gt;0,VLOOKUP($C770,CNIGP!$A:$AC,3,FALSE),"")</f>
        <v/>
      </c>
      <c r="F770" s="30" t="str">
        <f t="shared" si="34"/>
        <v/>
      </c>
      <c r="G770" s="30" t="str">
        <f>IF($C770&gt;0,VLOOKUP($C770,CNIGP!$A:$AC,9,FALSE),"")</f>
        <v/>
      </c>
      <c r="H770" s="30" t="str">
        <f>IF($C770&gt;0,VLOOKUP($C770,CNIGP!$A:$AC,25,FALSE),"")</f>
        <v/>
      </c>
      <c r="I770" s="64"/>
      <c r="J770" s="25"/>
      <c r="K770" s="25"/>
      <c r="L770" s="25"/>
      <c r="M770" s="25"/>
      <c r="N770" s="42"/>
      <c r="O770" s="42"/>
      <c r="P770" s="42"/>
      <c r="Q770" s="42"/>
      <c r="R770" s="42"/>
      <c r="S770" s="42"/>
      <c r="T770" s="42"/>
      <c r="U770" s="25"/>
      <c r="V770" s="25"/>
      <c r="W770" s="30" t="str">
        <f t="shared" si="35"/>
        <v/>
      </c>
      <c r="X770" s="25"/>
      <c r="Y770" s="24"/>
      <c r="Z770" s="36" t="str">
        <f t="shared" si="36"/>
        <v/>
      </c>
      <c r="AA770" s="30" t="str">
        <f ca="1">IF(X770=Apoio!$F$2,Apoio!$F$2,IF(X770=Apoio!$F$3,Apoio!$F$3,IF(X770=Apoio!$F$4,Apoio!$F$4,IF(Z770="","",IF(X770="","",IF(Z770-TODAY()&gt;0,Z770-TODAY(),"Venceu"))))))</f>
        <v/>
      </c>
      <c r="AB770" s="59"/>
    </row>
    <row r="771" spans="1:28" ht="36" hidden="1" customHeight="1">
      <c r="A771" s="23">
        <v>772</v>
      </c>
      <c r="B771" s="24"/>
      <c r="C771" s="25"/>
      <c r="D771" s="40" t="str">
        <f>IF($C771&gt;0,VLOOKUP($C771,CNIGP!$A:$AC,2,FALSE),"")</f>
        <v/>
      </c>
      <c r="E771" s="30" t="str">
        <f>IF($C771&gt;0,VLOOKUP($C771,CNIGP!$A:$AC,3,FALSE),"")</f>
        <v/>
      </c>
      <c r="F771" s="30" t="str">
        <f t="shared" si="34"/>
        <v/>
      </c>
      <c r="G771" s="30" t="str">
        <f>IF($C771&gt;0,VLOOKUP($C771,CNIGP!$A:$AC,9,FALSE),"")</f>
        <v/>
      </c>
      <c r="H771" s="30" t="str">
        <f>IF($C771&gt;0,VLOOKUP($C771,CNIGP!$A:$AC,25,FALSE),"")</f>
        <v/>
      </c>
      <c r="I771" s="64"/>
      <c r="J771" s="25"/>
      <c r="K771" s="25"/>
      <c r="L771" s="25"/>
      <c r="M771" s="25"/>
      <c r="N771" s="42"/>
      <c r="O771" s="42"/>
      <c r="P771" s="42"/>
      <c r="Q771" s="42"/>
      <c r="R771" s="42"/>
      <c r="S771" s="42"/>
      <c r="T771" s="42"/>
      <c r="U771" s="25"/>
      <c r="V771" s="25"/>
      <c r="W771" s="30" t="str">
        <f t="shared" si="35"/>
        <v/>
      </c>
      <c r="X771" s="25"/>
      <c r="Y771" s="24"/>
      <c r="Z771" s="36" t="str">
        <f t="shared" si="36"/>
        <v/>
      </c>
      <c r="AA771" s="30" t="str">
        <f ca="1">IF(X771=Apoio!$F$2,Apoio!$F$2,IF(X771=Apoio!$F$3,Apoio!$F$3,IF(X771=Apoio!$F$4,Apoio!$F$4,IF(Z771="","",IF(X771="","",IF(Z771-TODAY()&gt;0,Z771-TODAY(),"Venceu"))))))</f>
        <v/>
      </c>
      <c r="AB771" s="59"/>
    </row>
    <row r="772" spans="1:28" ht="36" hidden="1" customHeight="1">
      <c r="A772" s="23">
        <v>773</v>
      </c>
      <c r="B772" s="24"/>
      <c r="C772" s="25"/>
      <c r="D772" s="40" t="str">
        <f>IF($C772&gt;0,VLOOKUP($C772,CNIGP!$A:$AC,2,FALSE),"")</f>
        <v/>
      </c>
      <c r="E772" s="30" t="str">
        <f>IF($C772&gt;0,VLOOKUP($C772,CNIGP!$A:$AC,3,FALSE),"")</f>
        <v/>
      </c>
      <c r="F772" s="30" t="str">
        <f t="shared" si="34"/>
        <v/>
      </c>
      <c r="G772" s="30" t="str">
        <f>IF($C772&gt;0,VLOOKUP($C772,CNIGP!$A:$AC,9,FALSE),"")</f>
        <v/>
      </c>
      <c r="H772" s="30" t="str">
        <f>IF($C772&gt;0,VLOOKUP($C772,CNIGP!$A:$AC,25,FALSE),"")</f>
        <v/>
      </c>
      <c r="I772" s="64"/>
      <c r="J772" s="25"/>
      <c r="K772" s="25"/>
      <c r="L772" s="25"/>
      <c r="M772" s="25"/>
      <c r="N772" s="42"/>
      <c r="O772" s="42"/>
      <c r="P772" s="42"/>
      <c r="Q772" s="42"/>
      <c r="R772" s="42"/>
      <c r="S772" s="42"/>
      <c r="T772" s="42"/>
      <c r="U772" s="25"/>
      <c r="V772" s="25"/>
      <c r="W772" s="30" t="str">
        <f t="shared" si="35"/>
        <v/>
      </c>
      <c r="X772" s="25"/>
      <c r="Y772" s="24"/>
      <c r="Z772" s="36" t="str">
        <f t="shared" si="36"/>
        <v/>
      </c>
      <c r="AA772" s="30" t="str">
        <f ca="1">IF(X772=Apoio!$F$2,Apoio!$F$2,IF(X772=Apoio!$F$3,Apoio!$F$3,IF(X772=Apoio!$F$4,Apoio!$F$4,IF(Z772="","",IF(X772="","",IF(Z772-TODAY()&gt;0,Z772-TODAY(),"Venceu"))))))</f>
        <v/>
      </c>
      <c r="AB772" s="59"/>
    </row>
    <row r="773" spans="1:28" ht="36" hidden="1" customHeight="1">
      <c r="A773" s="23">
        <v>774</v>
      </c>
      <c r="B773" s="24"/>
      <c r="C773" s="25"/>
      <c r="D773" s="40" t="str">
        <f>IF($C773&gt;0,VLOOKUP($C773,CNIGP!$A:$AC,2,FALSE),"")</f>
        <v/>
      </c>
      <c r="E773" s="30" t="str">
        <f>IF($C773&gt;0,VLOOKUP($C773,CNIGP!$A:$AC,3,FALSE),"")</f>
        <v/>
      </c>
      <c r="F773" s="30" t="str">
        <f t="shared" si="34"/>
        <v/>
      </c>
      <c r="G773" s="30" t="str">
        <f>IF($C773&gt;0,VLOOKUP($C773,CNIGP!$A:$AC,9,FALSE),"")</f>
        <v/>
      </c>
      <c r="H773" s="30" t="str">
        <f>IF($C773&gt;0,VLOOKUP($C773,CNIGP!$A:$AC,25,FALSE),"")</f>
        <v/>
      </c>
      <c r="I773" s="64"/>
      <c r="J773" s="25"/>
      <c r="K773" s="25"/>
      <c r="L773" s="25"/>
      <c r="M773" s="25"/>
      <c r="N773" s="42"/>
      <c r="O773" s="42"/>
      <c r="P773" s="42"/>
      <c r="Q773" s="42"/>
      <c r="R773" s="42"/>
      <c r="S773" s="42"/>
      <c r="T773" s="42"/>
      <c r="U773" s="25"/>
      <c r="V773" s="25"/>
      <c r="W773" s="30" t="str">
        <f t="shared" si="35"/>
        <v/>
      </c>
      <c r="X773" s="25"/>
      <c r="Y773" s="24"/>
      <c r="Z773" s="36" t="str">
        <f t="shared" si="36"/>
        <v/>
      </c>
      <c r="AA773" s="30" t="str">
        <f ca="1">IF(X773=Apoio!$F$2,Apoio!$F$2,IF(X773=Apoio!$F$3,Apoio!$F$3,IF(X773=Apoio!$F$4,Apoio!$F$4,IF(Z773="","",IF(X773="","",IF(Z773-TODAY()&gt;0,Z773-TODAY(),"Venceu"))))))</f>
        <v/>
      </c>
      <c r="AB773" s="59"/>
    </row>
    <row r="774" spans="1:28" ht="36" hidden="1" customHeight="1">
      <c r="A774" s="23">
        <v>775</v>
      </c>
      <c r="B774" s="24"/>
      <c r="C774" s="25"/>
      <c r="D774" s="40" t="str">
        <f>IF($C774&gt;0,VLOOKUP($C774,CNIGP!$A:$AC,2,FALSE),"")</f>
        <v/>
      </c>
      <c r="E774" s="30" t="str">
        <f>IF($C774&gt;0,VLOOKUP($C774,CNIGP!$A:$AC,3,FALSE),"")</f>
        <v/>
      </c>
      <c r="F774" s="30" t="str">
        <f t="shared" si="34"/>
        <v/>
      </c>
      <c r="G774" s="30" t="str">
        <f>IF($C774&gt;0,VLOOKUP($C774,CNIGP!$A:$AC,9,FALSE),"")</f>
        <v/>
      </c>
      <c r="H774" s="30" t="str">
        <f>IF($C774&gt;0,VLOOKUP($C774,CNIGP!$A:$AC,25,FALSE),"")</f>
        <v/>
      </c>
      <c r="I774" s="64"/>
      <c r="J774" s="25"/>
      <c r="K774" s="25"/>
      <c r="L774" s="25"/>
      <c r="M774" s="25"/>
      <c r="N774" s="42"/>
      <c r="O774" s="42"/>
      <c r="P774" s="42"/>
      <c r="Q774" s="42"/>
      <c r="R774" s="42"/>
      <c r="S774" s="42"/>
      <c r="T774" s="42"/>
      <c r="U774" s="25"/>
      <c r="V774" s="25"/>
      <c r="W774" s="30" t="str">
        <f t="shared" si="35"/>
        <v/>
      </c>
      <c r="X774" s="25"/>
      <c r="Y774" s="24"/>
      <c r="Z774" s="36" t="str">
        <f t="shared" si="36"/>
        <v/>
      </c>
      <c r="AA774" s="30" t="str">
        <f ca="1">IF(X774=Apoio!$F$2,Apoio!$F$2,IF(X774=Apoio!$F$3,Apoio!$F$3,IF(X774=Apoio!$F$4,Apoio!$F$4,IF(Z774="","",IF(X774="","",IF(Z774-TODAY()&gt;0,Z774-TODAY(),"Venceu"))))))</f>
        <v/>
      </c>
      <c r="AB774" s="59"/>
    </row>
    <row r="775" spans="1:28" ht="36" hidden="1" customHeight="1">
      <c r="A775" s="23">
        <v>776</v>
      </c>
      <c r="B775" s="24"/>
      <c r="C775" s="25"/>
      <c r="D775" s="40" t="str">
        <f>IF($C775&gt;0,VLOOKUP($C775,CNIGP!$A:$AC,2,FALSE),"")</f>
        <v/>
      </c>
      <c r="E775" s="30" t="str">
        <f>IF($C775&gt;0,VLOOKUP($C775,CNIGP!$A:$AC,3,FALSE),"")</f>
        <v/>
      </c>
      <c r="F775" s="30" t="str">
        <f t="shared" si="34"/>
        <v/>
      </c>
      <c r="G775" s="30" t="str">
        <f>IF($C775&gt;0,VLOOKUP($C775,CNIGP!$A:$AC,9,FALSE),"")</f>
        <v/>
      </c>
      <c r="H775" s="30" t="str">
        <f>IF($C775&gt;0,VLOOKUP($C775,CNIGP!$A:$AC,25,FALSE),"")</f>
        <v/>
      </c>
      <c r="I775" s="64"/>
      <c r="J775" s="25"/>
      <c r="K775" s="25"/>
      <c r="L775" s="25"/>
      <c r="M775" s="25"/>
      <c r="N775" s="42"/>
      <c r="O775" s="42"/>
      <c r="P775" s="42"/>
      <c r="Q775" s="42"/>
      <c r="R775" s="42"/>
      <c r="S775" s="42"/>
      <c r="T775" s="42"/>
      <c r="U775" s="25"/>
      <c r="V775" s="25"/>
      <c r="W775" s="30" t="str">
        <f t="shared" si="35"/>
        <v/>
      </c>
      <c r="X775" s="25"/>
      <c r="Y775" s="24"/>
      <c r="Z775" s="36" t="str">
        <f t="shared" si="36"/>
        <v/>
      </c>
      <c r="AA775" s="30" t="str">
        <f ca="1">IF(X775=Apoio!$F$2,Apoio!$F$2,IF(X775=Apoio!$F$3,Apoio!$F$3,IF(X775=Apoio!$F$4,Apoio!$F$4,IF(Z775="","",IF(X775="","",IF(Z775-TODAY()&gt;0,Z775-TODAY(),"Venceu"))))))</f>
        <v/>
      </c>
      <c r="AB775" s="59"/>
    </row>
    <row r="776" spans="1:28" ht="36" hidden="1" customHeight="1">
      <c r="A776" s="23">
        <v>777</v>
      </c>
      <c r="B776" s="24"/>
      <c r="C776" s="25"/>
      <c r="D776" s="40" t="str">
        <f>IF($C776&gt;0,VLOOKUP($C776,CNIGP!$A:$AC,2,FALSE),"")</f>
        <v/>
      </c>
      <c r="E776" s="30" t="str">
        <f>IF($C776&gt;0,VLOOKUP($C776,CNIGP!$A:$AC,3,FALSE),"")</f>
        <v/>
      </c>
      <c r="F776" s="30" t="str">
        <f t="shared" si="34"/>
        <v/>
      </c>
      <c r="G776" s="30" t="str">
        <f>IF($C776&gt;0,VLOOKUP($C776,CNIGP!$A:$AC,9,FALSE),"")</f>
        <v/>
      </c>
      <c r="H776" s="30" t="str">
        <f>IF($C776&gt;0,VLOOKUP($C776,CNIGP!$A:$AC,25,FALSE),"")</f>
        <v/>
      </c>
      <c r="I776" s="64"/>
      <c r="J776" s="25"/>
      <c r="K776" s="25"/>
      <c r="L776" s="25"/>
      <c r="M776" s="25"/>
      <c r="N776" s="42"/>
      <c r="O776" s="42"/>
      <c r="P776" s="42"/>
      <c r="Q776" s="42"/>
      <c r="R776" s="42"/>
      <c r="S776" s="42"/>
      <c r="T776" s="42"/>
      <c r="U776" s="25"/>
      <c r="V776" s="25"/>
      <c r="W776" s="30" t="str">
        <f t="shared" si="35"/>
        <v/>
      </c>
      <c r="X776" s="25"/>
      <c r="Y776" s="24"/>
      <c r="Z776" s="36" t="str">
        <f t="shared" si="36"/>
        <v/>
      </c>
      <c r="AA776" s="30" t="str">
        <f ca="1">IF(X776=Apoio!$F$2,Apoio!$F$2,IF(X776=Apoio!$F$3,Apoio!$F$3,IF(X776=Apoio!$F$4,Apoio!$F$4,IF(Z776="","",IF(X776="","",IF(Z776-TODAY()&gt;0,Z776-TODAY(),"Venceu"))))))</f>
        <v/>
      </c>
      <c r="AB776" s="59"/>
    </row>
    <row r="777" spans="1:28" ht="36" hidden="1" customHeight="1">
      <c r="A777" s="23">
        <v>778</v>
      </c>
      <c r="B777" s="24"/>
      <c r="C777" s="25"/>
      <c r="D777" s="40" t="str">
        <f>IF($C777&gt;0,VLOOKUP($C777,CNIGP!$A:$AC,2,FALSE),"")</f>
        <v/>
      </c>
      <c r="E777" s="30" t="str">
        <f>IF($C777&gt;0,VLOOKUP($C777,CNIGP!$A:$AC,3,FALSE),"")</f>
        <v/>
      </c>
      <c r="F777" s="30" t="str">
        <f t="shared" si="34"/>
        <v/>
      </c>
      <c r="G777" s="30" t="str">
        <f>IF($C777&gt;0,VLOOKUP($C777,CNIGP!$A:$AC,9,FALSE),"")</f>
        <v/>
      </c>
      <c r="H777" s="30" t="str">
        <f>IF($C777&gt;0,VLOOKUP($C777,CNIGP!$A:$AC,25,FALSE),"")</f>
        <v/>
      </c>
      <c r="I777" s="64"/>
      <c r="J777" s="25"/>
      <c r="K777" s="25"/>
      <c r="L777" s="25"/>
      <c r="M777" s="25"/>
      <c r="N777" s="42"/>
      <c r="O777" s="42"/>
      <c r="P777" s="42"/>
      <c r="Q777" s="42"/>
      <c r="R777" s="42"/>
      <c r="S777" s="42"/>
      <c r="T777" s="42"/>
      <c r="U777" s="25"/>
      <c r="V777" s="25"/>
      <c r="W777" s="30" t="str">
        <f t="shared" si="35"/>
        <v/>
      </c>
      <c r="X777" s="25"/>
      <c r="Y777" s="24"/>
      <c r="Z777" s="36" t="str">
        <f t="shared" si="36"/>
        <v/>
      </c>
      <c r="AA777" s="30" t="str">
        <f ca="1">IF(X777=Apoio!$F$2,Apoio!$F$2,IF(X777=Apoio!$F$3,Apoio!$F$3,IF(X777=Apoio!$F$4,Apoio!$F$4,IF(Z777="","",IF(X777="","",IF(Z777-TODAY()&gt;0,Z777-TODAY(),"Venceu"))))))</f>
        <v/>
      </c>
      <c r="AB777" s="59"/>
    </row>
    <row r="778" spans="1:28" ht="36" hidden="1" customHeight="1">
      <c r="A778" s="23">
        <v>779</v>
      </c>
      <c r="B778" s="24"/>
      <c r="C778" s="25"/>
      <c r="D778" s="40" t="str">
        <f>IF($C778&gt;0,VLOOKUP($C778,CNIGP!$A:$AC,2,FALSE),"")</f>
        <v/>
      </c>
      <c r="E778" s="30" t="str">
        <f>IF($C778&gt;0,VLOOKUP($C778,CNIGP!$A:$AC,3,FALSE),"")</f>
        <v/>
      </c>
      <c r="F778" s="30" t="str">
        <f t="shared" si="34"/>
        <v/>
      </c>
      <c r="G778" s="30" t="str">
        <f>IF($C778&gt;0,VLOOKUP($C778,CNIGP!$A:$AC,9,FALSE),"")</f>
        <v/>
      </c>
      <c r="H778" s="30" t="str">
        <f>IF($C778&gt;0,VLOOKUP($C778,CNIGP!$A:$AC,25,FALSE),"")</f>
        <v/>
      </c>
      <c r="I778" s="64"/>
      <c r="J778" s="25"/>
      <c r="K778" s="25"/>
      <c r="L778" s="25"/>
      <c r="M778" s="25"/>
      <c r="N778" s="42"/>
      <c r="O778" s="42"/>
      <c r="P778" s="42"/>
      <c r="Q778" s="42"/>
      <c r="R778" s="42"/>
      <c r="S778" s="42"/>
      <c r="T778" s="42"/>
      <c r="U778" s="25"/>
      <c r="V778" s="25"/>
      <c r="W778" s="30" t="str">
        <f t="shared" si="35"/>
        <v/>
      </c>
      <c r="X778" s="25"/>
      <c r="Y778" s="24"/>
      <c r="Z778" s="36" t="str">
        <f t="shared" si="36"/>
        <v/>
      </c>
      <c r="AA778" s="30" t="str">
        <f ca="1">IF(X778=Apoio!$F$2,Apoio!$F$2,IF(X778=Apoio!$F$3,Apoio!$F$3,IF(X778=Apoio!$F$4,Apoio!$F$4,IF(Z778="","",IF(X778="","",IF(Z778-TODAY()&gt;0,Z778-TODAY(),"Venceu"))))))</f>
        <v/>
      </c>
      <c r="AB778" s="59"/>
    </row>
    <row r="779" spans="1:28" ht="36" hidden="1" customHeight="1">
      <c r="A779" s="23">
        <v>780</v>
      </c>
      <c r="B779" s="24"/>
      <c r="C779" s="25"/>
      <c r="D779" s="40" t="str">
        <f>IF($C779&gt;0,VLOOKUP($C779,CNIGP!$A:$AC,2,FALSE),"")</f>
        <v/>
      </c>
      <c r="E779" s="30" t="str">
        <f>IF($C779&gt;0,VLOOKUP($C779,CNIGP!$A:$AC,3,FALSE),"")</f>
        <v/>
      </c>
      <c r="F779" s="30" t="str">
        <f t="shared" si="34"/>
        <v/>
      </c>
      <c r="G779" s="30" t="str">
        <f>IF($C779&gt;0,VLOOKUP($C779,CNIGP!$A:$AC,9,FALSE),"")</f>
        <v/>
      </c>
      <c r="H779" s="30" t="str">
        <f>IF($C779&gt;0,VLOOKUP($C779,CNIGP!$A:$AC,25,FALSE),"")</f>
        <v/>
      </c>
      <c r="I779" s="64"/>
      <c r="J779" s="25"/>
      <c r="K779" s="25"/>
      <c r="L779" s="25"/>
      <c r="M779" s="25"/>
      <c r="N779" s="42"/>
      <c r="O779" s="42"/>
      <c r="P779" s="42"/>
      <c r="Q779" s="42"/>
      <c r="R779" s="42"/>
      <c r="S779" s="42"/>
      <c r="T779" s="42"/>
      <c r="U779" s="25"/>
      <c r="V779" s="25"/>
      <c r="W779" s="30" t="str">
        <f t="shared" si="35"/>
        <v/>
      </c>
      <c r="X779" s="25"/>
      <c r="Y779" s="24"/>
      <c r="Z779" s="36" t="str">
        <f t="shared" si="36"/>
        <v/>
      </c>
      <c r="AA779" s="30" t="str">
        <f ca="1">IF(X779=Apoio!$F$2,Apoio!$F$2,IF(X779=Apoio!$F$3,Apoio!$F$3,IF(X779=Apoio!$F$4,Apoio!$F$4,IF(Z779="","",IF(X779="","",IF(Z779-TODAY()&gt;0,Z779-TODAY(),"Venceu"))))))</f>
        <v/>
      </c>
      <c r="AB779" s="59"/>
    </row>
    <row r="780" spans="1:28" ht="36" hidden="1" customHeight="1">
      <c r="A780" s="23">
        <v>781</v>
      </c>
      <c r="B780" s="24"/>
      <c r="C780" s="25"/>
      <c r="D780" s="40" t="str">
        <f>IF($C780&gt;0,VLOOKUP($C780,CNIGP!$A:$AC,2,FALSE),"")</f>
        <v/>
      </c>
      <c r="E780" s="30" t="str">
        <f>IF($C780&gt;0,VLOOKUP($C780,CNIGP!$A:$AC,3,FALSE),"")</f>
        <v/>
      </c>
      <c r="F780" s="30" t="str">
        <f t="shared" ref="F780:F843" si="37">IF(B780&gt;0,IF(C780&gt;0,"Sim","Não"),"")</f>
        <v/>
      </c>
      <c r="G780" s="30" t="str">
        <f>IF($C780&gt;0,VLOOKUP($C780,CNIGP!$A:$AC,9,FALSE),"")</f>
        <v/>
      </c>
      <c r="H780" s="30" t="str">
        <f>IF($C780&gt;0,VLOOKUP($C780,CNIGP!$A:$AC,25,FALSE),"")</f>
        <v/>
      </c>
      <c r="I780" s="64"/>
      <c r="J780" s="25"/>
      <c r="K780" s="25"/>
      <c r="L780" s="25"/>
      <c r="M780" s="25"/>
      <c r="N780" s="42"/>
      <c r="O780" s="42"/>
      <c r="P780" s="42"/>
      <c r="Q780" s="42"/>
      <c r="R780" s="42"/>
      <c r="S780" s="42"/>
      <c r="T780" s="42"/>
      <c r="U780" s="25"/>
      <c r="V780" s="25"/>
      <c r="W780" s="30" t="str">
        <f t="shared" si="35"/>
        <v/>
      </c>
      <c r="X780" s="25"/>
      <c r="Y780" s="24"/>
      <c r="Z780" s="36" t="str">
        <f t="shared" si="36"/>
        <v/>
      </c>
      <c r="AA780" s="30" t="str">
        <f ca="1">IF(X780=Apoio!$F$2,Apoio!$F$2,IF(X780=Apoio!$F$3,Apoio!$F$3,IF(X780=Apoio!$F$4,Apoio!$F$4,IF(Z780="","",IF(X780="","",IF(Z780-TODAY()&gt;0,Z780-TODAY(),"Venceu"))))))</f>
        <v/>
      </c>
      <c r="AB780" s="59"/>
    </row>
    <row r="781" spans="1:28" ht="36" hidden="1" customHeight="1">
      <c r="A781" s="23">
        <v>782</v>
      </c>
      <c r="B781" s="24"/>
      <c r="C781" s="25"/>
      <c r="D781" s="40" t="str">
        <f>IF($C781&gt;0,VLOOKUP($C781,CNIGP!$A:$AC,2,FALSE),"")</f>
        <v/>
      </c>
      <c r="E781" s="30" t="str">
        <f>IF($C781&gt;0,VLOOKUP($C781,CNIGP!$A:$AC,3,FALSE),"")</f>
        <v/>
      </c>
      <c r="F781" s="30" t="str">
        <f t="shared" si="37"/>
        <v/>
      </c>
      <c r="G781" s="30" t="str">
        <f>IF($C781&gt;0,VLOOKUP($C781,CNIGP!$A:$AC,9,FALSE),"")</f>
        <v/>
      </c>
      <c r="H781" s="30" t="str">
        <f>IF($C781&gt;0,VLOOKUP($C781,CNIGP!$A:$AC,25,FALSE),"")</f>
        <v/>
      </c>
      <c r="I781" s="64"/>
      <c r="J781" s="25"/>
      <c r="K781" s="25"/>
      <c r="L781" s="25"/>
      <c r="M781" s="25"/>
      <c r="N781" s="42"/>
      <c r="O781" s="42"/>
      <c r="P781" s="42"/>
      <c r="Q781" s="42"/>
      <c r="R781" s="42"/>
      <c r="S781" s="42"/>
      <c r="T781" s="42"/>
      <c r="U781" s="25"/>
      <c r="V781" s="25"/>
      <c r="W781" s="30" t="str">
        <f t="shared" si="35"/>
        <v/>
      </c>
      <c r="X781" s="25"/>
      <c r="Y781" s="24"/>
      <c r="Z781" s="36" t="str">
        <f t="shared" si="36"/>
        <v/>
      </c>
      <c r="AA781" s="30" t="str">
        <f ca="1">IF(X781=Apoio!$F$2,Apoio!$F$2,IF(X781=Apoio!$F$3,Apoio!$F$3,IF(X781=Apoio!$F$4,Apoio!$F$4,IF(Z781="","",IF(X781="","",IF(Z781-TODAY()&gt;0,Z781-TODAY(),"Venceu"))))))</f>
        <v/>
      </c>
      <c r="AB781" s="59"/>
    </row>
    <row r="782" spans="1:28" ht="36" hidden="1" customHeight="1">
      <c r="A782" s="23">
        <v>783</v>
      </c>
      <c r="B782" s="24"/>
      <c r="C782" s="25"/>
      <c r="D782" s="40" t="str">
        <f>IF($C782&gt;0,VLOOKUP($C782,CNIGP!$A:$AC,2,FALSE),"")</f>
        <v/>
      </c>
      <c r="E782" s="30" t="str">
        <f>IF($C782&gt;0,VLOOKUP($C782,CNIGP!$A:$AC,3,FALSE),"")</f>
        <v/>
      </c>
      <c r="F782" s="30" t="str">
        <f t="shared" si="37"/>
        <v/>
      </c>
      <c r="G782" s="30" t="str">
        <f>IF($C782&gt;0,VLOOKUP($C782,CNIGP!$A:$AC,9,FALSE),"")</f>
        <v/>
      </c>
      <c r="H782" s="30" t="str">
        <f>IF($C782&gt;0,VLOOKUP($C782,CNIGP!$A:$AC,25,FALSE),"")</f>
        <v/>
      </c>
      <c r="I782" s="64"/>
      <c r="J782" s="25"/>
      <c r="K782" s="25"/>
      <c r="L782" s="25"/>
      <c r="M782" s="25"/>
      <c r="N782" s="42"/>
      <c r="O782" s="42"/>
      <c r="P782" s="42"/>
      <c r="Q782" s="42"/>
      <c r="R782" s="42"/>
      <c r="S782" s="42"/>
      <c r="T782" s="42"/>
      <c r="U782" s="25"/>
      <c r="V782" s="25"/>
      <c r="W782" s="30" t="str">
        <f t="shared" si="35"/>
        <v/>
      </c>
      <c r="X782" s="25"/>
      <c r="Y782" s="24"/>
      <c r="Z782" s="36" t="str">
        <f t="shared" si="36"/>
        <v/>
      </c>
      <c r="AA782" s="30" t="str">
        <f ca="1">IF(X782=Apoio!$F$2,Apoio!$F$2,IF(X782=Apoio!$F$3,Apoio!$F$3,IF(X782=Apoio!$F$4,Apoio!$F$4,IF(Z782="","",IF(X782="","",IF(Z782-TODAY()&gt;0,Z782-TODAY(),"Venceu"))))))</f>
        <v/>
      </c>
      <c r="AB782" s="59"/>
    </row>
    <row r="783" spans="1:28" ht="36" hidden="1" customHeight="1">
      <c r="A783" s="23">
        <v>784</v>
      </c>
      <c r="B783" s="24"/>
      <c r="C783" s="25"/>
      <c r="D783" s="40" t="str">
        <f>IF($C783&gt;0,VLOOKUP($C783,CNIGP!$A:$AC,2,FALSE),"")</f>
        <v/>
      </c>
      <c r="E783" s="30" t="str">
        <f>IF($C783&gt;0,VLOOKUP($C783,CNIGP!$A:$AC,3,FALSE),"")</f>
        <v/>
      </c>
      <c r="F783" s="30" t="str">
        <f t="shared" si="37"/>
        <v/>
      </c>
      <c r="G783" s="30" t="str">
        <f>IF($C783&gt;0,VLOOKUP($C783,CNIGP!$A:$AC,9,FALSE),"")</f>
        <v/>
      </c>
      <c r="H783" s="30" t="str">
        <f>IF($C783&gt;0,VLOOKUP($C783,CNIGP!$A:$AC,25,FALSE),"")</f>
        <v/>
      </c>
      <c r="I783" s="64"/>
      <c r="J783" s="25"/>
      <c r="K783" s="25"/>
      <c r="L783" s="25"/>
      <c r="M783" s="25"/>
      <c r="N783" s="42"/>
      <c r="O783" s="42"/>
      <c r="P783" s="42"/>
      <c r="Q783" s="42"/>
      <c r="R783" s="42"/>
      <c r="S783" s="42"/>
      <c r="T783" s="42"/>
      <c r="U783" s="25"/>
      <c r="V783" s="25"/>
      <c r="W783" s="30" t="str">
        <f t="shared" ref="W783:W846" si="38">IF(B783&gt;0,IF(T783&gt;0,$T$1,IF(S783&gt;0,$S$1,IF(R783&gt;0,$R$1,IF(Q783&gt;0,$Q$1,IF(P783&gt;0,$P$1,IF(O783&gt;0,$O$1,IF(N783&gt;0,$N$1,"Registrar demanda"))))))),"")</f>
        <v/>
      </c>
      <c r="X783" s="25"/>
      <c r="Y783" s="24"/>
      <c r="Z783" s="36" t="str">
        <f t="shared" si="36"/>
        <v/>
      </c>
      <c r="AA783" s="30" t="str">
        <f ca="1">IF(X783=Apoio!$F$2,Apoio!$F$2,IF(X783=Apoio!$F$3,Apoio!$F$3,IF(X783=Apoio!$F$4,Apoio!$F$4,IF(Z783="","",IF(X783="","",IF(Z783-TODAY()&gt;0,Z783-TODAY(),"Venceu"))))))</f>
        <v/>
      </c>
      <c r="AB783" s="59"/>
    </row>
    <row r="784" spans="1:28" ht="36" hidden="1" customHeight="1">
      <c r="A784" s="23">
        <v>785</v>
      </c>
      <c r="B784" s="24"/>
      <c r="C784" s="25"/>
      <c r="D784" s="40" t="str">
        <f>IF($C784&gt;0,VLOOKUP($C784,CNIGP!$A:$AC,2,FALSE),"")</f>
        <v/>
      </c>
      <c r="E784" s="30" t="str">
        <f>IF($C784&gt;0,VLOOKUP($C784,CNIGP!$A:$AC,3,FALSE),"")</f>
        <v/>
      </c>
      <c r="F784" s="30" t="str">
        <f t="shared" si="37"/>
        <v/>
      </c>
      <c r="G784" s="30" t="str">
        <f>IF($C784&gt;0,VLOOKUP($C784,CNIGP!$A:$AC,9,FALSE),"")</f>
        <v/>
      </c>
      <c r="H784" s="30" t="str">
        <f>IF($C784&gt;0,VLOOKUP($C784,CNIGP!$A:$AC,25,FALSE),"")</f>
        <v/>
      </c>
      <c r="I784" s="64"/>
      <c r="J784" s="25"/>
      <c r="K784" s="25"/>
      <c r="L784" s="25"/>
      <c r="M784" s="25"/>
      <c r="N784" s="42"/>
      <c r="O784" s="42"/>
      <c r="P784" s="42"/>
      <c r="Q784" s="42"/>
      <c r="R784" s="42"/>
      <c r="S784" s="42"/>
      <c r="T784" s="42"/>
      <c r="U784" s="25"/>
      <c r="V784" s="25"/>
      <c r="W784" s="30" t="str">
        <f t="shared" si="38"/>
        <v/>
      </c>
      <c r="X784" s="25"/>
      <c r="Y784" s="24"/>
      <c r="Z784" s="36" t="str">
        <f t="shared" si="36"/>
        <v/>
      </c>
      <c r="AA784" s="30" t="str">
        <f ca="1">IF(X784=Apoio!$F$2,Apoio!$F$2,IF(X784=Apoio!$F$3,Apoio!$F$3,IF(X784=Apoio!$F$4,Apoio!$F$4,IF(Z784="","",IF(X784="","",IF(Z784-TODAY()&gt;0,Z784-TODAY(),"Venceu"))))))</f>
        <v/>
      </c>
      <c r="AB784" s="59"/>
    </row>
    <row r="785" spans="1:28" ht="36" hidden="1" customHeight="1">
      <c r="A785" s="23">
        <v>786</v>
      </c>
      <c r="B785" s="24"/>
      <c r="C785" s="25"/>
      <c r="D785" s="40" t="str">
        <f>IF($C785&gt;0,VLOOKUP($C785,CNIGP!$A:$AC,2,FALSE),"")</f>
        <v/>
      </c>
      <c r="E785" s="30" t="str">
        <f>IF($C785&gt;0,VLOOKUP($C785,CNIGP!$A:$AC,3,FALSE),"")</f>
        <v/>
      </c>
      <c r="F785" s="30" t="str">
        <f t="shared" si="37"/>
        <v/>
      </c>
      <c r="G785" s="30" t="str">
        <f>IF($C785&gt;0,VLOOKUP($C785,CNIGP!$A:$AC,9,FALSE),"")</f>
        <v/>
      </c>
      <c r="H785" s="30" t="str">
        <f>IF($C785&gt;0,VLOOKUP($C785,CNIGP!$A:$AC,25,FALSE),"")</f>
        <v/>
      </c>
      <c r="I785" s="64"/>
      <c r="J785" s="25"/>
      <c r="K785" s="25"/>
      <c r="L785" s="25"/>
      <c r="M785" s="25"/>
      <c r="N785" s="42"/>
      <c r="O785" s="42"/>
      <c r="P785" s="42"/>
      <c r="Q785" s="42"/>
      <c r="R785" s="42"/>
      <c r="S785" s="42"/>
      <c r="T785" s="42"/>
      <c r="U785" s="25"/>
      <c r="V785" s="25"/>
      <c r="W785" s="30" t="str">
        <f t="shared" si="38"/>
        <v/>
      </c>
      <c r="X785" s="25"/>
      <c r="Y785" s="24"/>
      <c r="Z785" s="36" t="str">
        <f t="shared" si="36"/>
        <v/>
      </c>
      <c r="AA785" s="30" t="str">
        <f ca="1">IF(X785=Apoio!$F$2,Apoio!$F$2,IF(X785=Apoio!$F$3,Apoio!$F$3,IF(X785=Apoio!$F$4,Apoio!$F$4,IF(Z785="","",IF(X785="","",IF(Z785-TODAY()&gt;0,Z785-TODAY(),"Venceu"))))))</f>
        <v/>
      </c>
      <c r="AB785" s="59"/>
    </row>
    <row r="786" spans="1:28" ht="36" hidden="1" customHeight="1">
      <c r="A786" s="23">
        <v>787</v>
      </c>
      <c r="B786" s="24"/>
      <c r="C786" s="25"/>
      <c r="D786" s="40" t="str">
        <f>IF($C786&gt;0,VLOOKUP($C786,CNIGP!$A:$AC,2,FALSE),"")</f>
        <v/>
      </c>
      <c r="E786" s="30" t="str">
        <f>IF($C786&gt;0,VLOOKUP($C786,CNIGP!$A:$AC,3,FALSE),"")</f>
        <v/>
      </c>
      <c r="F786" s="30" t="str">
        <f t="shared" si="37"/>
        <v/>
      </c>
      <c r="G786" s="30" t="str">
        <f>IF($C786&gt;0,VLOOKUP($C786,CNIGP!$A:$AC,9,FALSE),"")</f>
        <v/>
      </c>
      <c r="H786" s="30" t="str">
        <f>IF($C786&gt;0,VLOOKUP($C786,CNIGP!$A:$AC,25,FALSE),"")</f>
        <v/>
      </c>
      <c r="I786" s="64"/>
      <c r="J786" s="25"/>
      <c r="K786" s="25"/>
      <c r="L786" s="25"/>
      <c r="M786" s="25"/>
      <c r="N786" s="42"/>
      <c r="O786" s="42"/>
      <c r="P786" s="42"/>
      <c r="Q786" s="42"/>
      <c r="R786" s="42"/>
      <c r="S786" s="42"/>
      <c r="T786" s="42"/>
      <c r="U786" s="25"/>
      <c r="V786" s="25"/>
      <c r="W786" s="30" t="str">
        <f t="shared" si="38"/>
        <v/>
      </c>
      <c r="X786" s="25"/>
      <c r="Y786" s="24"/>
      <c r="Z786" s="36" t="str">
        <f t="shared" si="36"/>
        <v/>
      </c>
      <c r="AA786" s="30" t="str">
        <f ca="1">IF(X786=Apoio!$F$2,Apoio!$F$2,IF(X786=Apoio!$F$3,Apoio!$F$3,IF(X786=Apoio!$F$4,Apoio!$F$4,IF(Z786="","",IF(X786="","",IF(Z786-TODAY()&gt;0,Z786-TODAY(),"Venceu"))))))</f>
        <v/>
      </c>
      <c r="AB786" s="59"/>
    </row>
    <row r="787" spans="1:28" ht="36" hidden="1" customHeight="1">
      <c r="A787" s="23">
        <v>788</v>
      </c>
      <c r="B787" s="24"/>
      <c r="C787" s="25"/>
      <c r="D787" s="40" t="str">
        <f>IF($C787&gt;0,VLOOKUP($C787,CNIGP!$A:$AC,2,FALSE),"")</f>
        <v/>
      </c>
      <c r="E787" s="30" t="str">
        <f>IF($C787&gt;0,VLOOKUP($C787,CNIGP!$A:$AC,3,FALSE),"")</f>
        <v/>
      </c>
      <c r="F787" s="30" t="str">
        <f t="shared" si="37"/>
        <v/>
      </c>
      <c r="G787" s="30" t="str">
        <f>IF($C787&gt;0,VLOOKUP($C787,CNIGP!$A:$AC,9,FALSE),"")</f>
        <v/>
      </c>
      <c r="H787" s="30" t="str">
        <f>IF($C787&gt;0,VLOOKUP($C787,CNIGP!$A:$AC,25,FALSE),"")</f>
        <v/>
      </c>
      <c r="I787" s="64"/>
      <c r="J787" s="25"/>
      <c r="K787" s="25"/>
      <c r="L787" s="25"/>
      <c r="M787" s="25"/>
      <c r="N787" s="42"/>
      <c r="O787" s="42"/>
      <c r="P787" s="42"/>
      <c r="Q787" s="42"/>
      <c r="R787" s="42"/>
      <c r="S787" s="42"/>
      <c r="T787" s="42"/>
      <c r="U787" s="25"/>
      <c r="V787" s="25"/>
      <c r="W787" s="30" t="str">
        <f t="shared" si="38"/>
        <v/>
      </c>
      <c r="X787" s="25"/>
      <c r="Y787" s="24"/>
      <c r="Z787" s="36" t="str">
        <f t="shared" si="36"/>
        <v/>
      </c>
      <c r="AA787" s="30" t="str">
        <f ca="1">IF(X787=Apoio!$F$2,Apoio!$F$2,IF(X787=Apoio!$F$3,Apoio!$F$3,IF(X787=Apoio!$F$4,Apoio!$F$4,IF(Z787="","",IF(X787="","",IF(Z787-TODAY()&gt;0,Z787-TODAY(),"Venceu"))))))</f>
        <v/>
      </c>
      <c r="AB787" s="59"/>
    </row>
    <row r="788" spans="1:28" ht="36" hidden="1" customHeight="1">
      <c r="A788" s="23">
        <v>789</v>
      </c>
      <c r="B788" s="24"/>
      <c r="C788" s="25"/>
      <c r="D788" s="40" t="str">
        <f>IF($C788&gt;0,VLOOKUP($C788,CNIGP!$A:$AC,2,FALSE),"")</f>
        <v/>
      </c>
      <c r="E788" s="30" t="str">
        <f>IF($C788&gt;0,VLOOKUP($C788,CNIGP!$A:$AC,3,FALSE),"")</f>
        <v/>
      </c>
      <c r="F788" s="30" t="str">
        <f t="shared" si="37"/>
        <v/>
      </c>
      <c r="G788" s="30" t="str">
        <f>IF($C788&gt;0,VLOOKUP($C788,CNIGP!$A:$AC,9,FALSE),"")</f>
        <v/>
      </c>
      <c r="H788" s="30" t="str">
        <f>IF($C788&gt;0,VLOOKUP($C788,CNIGP!$A:$AC,25,FALSE),"")</f>
        <v/>
      </c>
      <c r="I788" s="64"/>
      <c r="J788" s="25"/>
      <c r="K788" s="25"/>
      <c r="L788" s="25"/>
      <c r="M788" s="25"/>
      <c r="N788" s="42"/>
      <c r="O788" s="42"/>
      <c r="P788" s="42"/>
      <c r="Q788" s="42"/>
      <c r="R788" s="42"/>
      <c r="S788" s="42"/>
      <c r="T788" s="42"/>
      <c r="U788" s="25"/>
      <c r="V788" s="25"/>
      <c r="W788" s="30" t="str">
        <f t="shared" si="38"/>
        <v/>
      </c>
      <c r="X788" s="25"/>
      <c r="Y788" s="24"/>
      <c r="Z788" s="36" t="str">
        <f t="shared" si="36"/>
        <v/>
      </c>
      <c r="AA788" s="30" t="str">
        <f ca="1">IF(X788=Apoio!$F$2,Apoio!$F$2,IF(X788=Apoio!$F$3,Apoio!$F$3,IF(X788=Apoio!$F$4,Apoio!$F$4,IF(Z788="","",IF(X788="","",IF(Z788-TODAY()&gt;0,Z788-TODAY(),"Venceu"))))))</f>
        <v/>
      </c>
      <c r="AB788" s="59"/>
    </row>
    <row r="789" spans="1:28" ht="36" hidden="1" customHeight="1">
      <c r="A789" s="23">
        <v>790</v>
      </c>
      <c r="B789" s="24"/>
      <c r="C789" s="25"/>
      <c r="D789" s="40" t="str">
        <f>IF($C789&gt;0,VLOOKUP($C789,CNIGP!$A:$AC,2,FALSE),"")</f>
        <v/>
      </c>
      <c r="E789" s="30" t="str">
        <f>IF($C789&gt;0,VLOOKUP($C789,CNIGP!$A:$AC,3,FALSE),"")</f>
        <v/>
      </c>
      <c r="F789" s="30" t="str">
        <f t="shared" si="37"/>
        <v/>
      </c>
      <c r="G789" s="30" t="str">
        <f>IF($C789&gt;0,VLOOKUP($C789,CNIGP!$A:$AC,9,FALSE),"")</f>
        <v/>
      </c>
      <c r="H789" s="30" t="str">
        <f>IF($C789&gt;0,VLOOKUP($C789,CNIGP!$A:$AC,25,FALSE),"")</f>
        <v/>
      </c>
      <c r="I789" s="64"/>
      <c r="J789" s="25"/>
      <c r="K789" s="25"/>
      <c r="L789" s="25"/>
      <c r="M789" s="25"/>
      <c r="N789" s="42"/>
      <c r="O789" s="42"/>
      <c r="P789" s="42"/>
      <c r="Q789" s="42"/>
      <c r="R789" s="42"/>
      <c r="S789" s="42"/>
      <c r="T789" s="42"/>
      <c r="U789" s="25"/>
      <c r="V789" s="25"/>
      <c r="W789" s="30" t="str">
        <f t="shared" si="38"/>
        <v/>
      </c>
      <c r="X789" s="25"/>
      <c r="Y789" s="24"/>
      <c r="Z789" s="36" t="str">
        <f t="shared" ref="Z789:Z852" si="39">IF(Y789&gt;0,T789+Y789,"")</f>
        <v/>
      </c>
      <c r="AA789" s="30" t="str">
        <f ca="1">IF(X789=Apoio!$F$2,Apoio!$F$2,IF(X789=Apoio!$F$3,Apoio!$F$3,IF(X789=Apoio!$F$4,Apoio!$F$4,IF(Z789="","",IF(X789="","",IF(Z789-TODAY()&gt;0,Z789-TODAY(),"Venceu"))))))</f>
        <v/>
      </c>
      <c r="AB789" s="59"/>
    </row>
    <row r="790" spans="1:28" ht="36" hidden="1" customHeight="1">
      <c r="A790" s="23">
        <v>791</v>
      </c>
      <c r="B790" s="24"/>
      <c r="C790" s="25"/>
      <c r="D790" s="40" t="str">
        <f>IF($C790&gt;0,VLOOKUP($C790,CNIGP!$A:$AC,2,FALSE),"")</f>
        <v/>
      </c>
      <c r="E790" s="30" t="str">
        <f>IF($C790&gt;0,VLOOKUP($C790,CNIGP!$A:$AC,3,FALSE),"")</f>
        <v/>
      </c>
      <c r="F790" s="30" t="str">
        <f t="shared" si="37"/>
        <v/>
      </c>
      <c r="G790" s="30" t="str">
        <f>IF($C790&gt;0,VLOOKUP($C790,CNIGP!$A:$AC,9,FALSE),"")</f>
        <v/>
      </c>
      <c r="H790" s="30" t="str">
        <f>IF($C790&gt;0,VLOOKUP($C790,CNIGP!$A:$AC,25,FALSE),"")</f>
        <v/>
      </c>
      <c r="I790" s="64"/>
      <c r="J790" s="25"/>
      <c r="K790" s="25"/>
      <c r="L790" s="25"/>
      <c r="M790" s="25"/>
      <c r="N790" s="42"/>
      <c r="O790" s="42"/>
      <c r="P790" s="42"/>
      <c r="Q790" s="42"/>
      <c r="R790" s="42"/>
      <c r="S790" s="42"/>
      <c r="T790" s="42"/>
      <c r="U790" s="25"/>
      <c r="V790" s="25"/>
      <c r="W790" s="30" t="str">
        <f t="shared" si="38"/>
        <v/>
      </c>
      <c r="X790" s="25"/>
      <c r="Y790" s="24"/>
      <c r="Z790" s="36" t="str">
        <f t="shared" si="39"/>
        <v/>
      </c>
      <c r="AA790" s="30" t="str">
        <f ca="1">IF(X790=Apoio!$F$2,Apoio!$F$2,IF(X790=Apoio!$F$3,Apoio!$F$3,IF(X790=Apoio!$F$4,Apoio!$F$4,IF(Z790="","",IF(X790="","",IF(Z790-TODAY()&gt;0,Z790-TODAY(),"Venceu"))))))</f>
        <v/>
      </c>
      <c r="AB790" s="59"/>
    </row>
    <row r="791" spans="1:28" ht="36" hidden="1" customHeight="1">
      <c r="A791" s="23">
        <v>792</v>
      </c>
      <c r="B791" s="24"/>
      <c r="C791" s="25"/>
      <c r="D791" s="40" t="str">
        <f>IF($C791&gt;0,VLOOKUP($C791,CNIGP!$A:$AC,2,FALSE),"")</f>
        <v/>
      </c>
      <c r="E791" s="30" t="str">
        <f>IF($C791&gt;0,VLOOKUP($C791,CNIGP!$A:$AC,3,FALSE),"")</f>
        <v/>
      </c>
      <c r="F791" s="30" t="str">
        <f t="shared" si="37"/>
        <v/>
      </c>
      <c r="G791" s="30" t="str">
        <f>IF($C791&gt;0,VLOOKUP($C791,CNIGP!$A:$AC,9,FALSE),"")</f>
        <v/>
      </c>
      <c r="H791" s="30" t="str">
        <f>IF($C791&gt;0,VLOOKUP($C791,CNIGP!$A:$AC,25,FALSE),"")</f>
        <v/>
      </c>
      <c r="I791" s="64"/>
      <c r="J791" s="25"/>
      <c r="K791" s="25"/>
      <c r="L791" s="25"/>
      <c r="M791" s="25"/>
      <c r="N791" s="42"/>
      <c r="O791" s="42"/>
      <c r="P791" s="42"/>
      <c r="Q791" s="42"/>
      <c r="R791" s="42"/>
      <c r="S791" s="42"/>
      <c r="T791" s="42"/>
      <c r="U791" s="25"/>
      <c r="V791" s="25"/>
      <c r="W791" s="30" t="str">
        <f t="shared" si="38"/>
        <v/>
      </c>
      <c r="X791" s="25"/>
      <c r="Y791" s="24"/>
      <c r="Z791" s="36" t="str">
        <f t="shared" si="39"/>
        <v/>
      </c>
      <c r="AA791" s="30" t="str">
        <f ca="1">IF(X791=Apoio!$F$2,Apoio!$F$2,IF(X791=Apoio!$F$3,Apoio!$F$3,IF(X791=Apoio!$F$4,Apoio!$F$4,IF(Z791="","",IF(X791="","",IF(Z791-TODAY()&gt;0,Z791-TODAY(),"Venceu"))))))</f>
        <v/>
      </c>
      <c r="AB791" s="59"/>
    </row>
    <row r="792" spans="1:28" ht="36" hidden="1" customHeight="1">
      <c r="A792" s="23">
        <v>793</v>
      </c>
      <c r="B792" s="24"/>
      <c r="C792" s="25"/>
      <c r="D792" s="40" t="str">
        <f>IF($C792&gt;0,VLOOKUP($C792,CNIGP!$A:$AC,2,FALSE),"")</f>
        <v/>
      </c>
      <c r="E792" s="30" t="str">
        <f>IF($C792&gt;0,VLOOKUP($C792,CNIGP!$A:$AC,3,FALSE),"")</f>
        <v/>
      </c>
      <c r="F792" s="30" t="str">
        <f t="shared" si="37"/>
        <v/>
      </c>
      <c r="G792" s="30" t="str">
        <f>IF($C792&gt;0,VLOOKUP($C792,CNIGP!$A:$AC,9,FALSE),"")</f>
        <v/>
      </c>
      <c r="H792" s="30" t="str">
        <f>IF($C792&gt;0,VLOOKUP($C792,CNIGP!$A:$AC,25,FALSE),"")</f>
        <v/>
      </c>
      <c r="I792" s="64"/>
      <c r="J792" s="25"/>
      <c r="K792" s="25"/>
      <c r="L792" s="25"/>
      <c r="M792" s="25"/>
      <c r="N792" s="42"/>
      <c r="O792" s="42"/>
      <c r="P792" s="42"/>
      <c r="Q792" s="42"/>
      <c r="R792" s="42"/>
      <c r="S792" s="42"/>
      <c r="T792" s="42"/>
      <c r="U792" s="25"/>
      <c r="V792" s="25"/>
      <c r="W792" s="30" t="str">
        <f t="shared" si="38"/>
        <v/>
      </c>
      <c r="X792" s="25"/>
      <c r="Y792" s="24"/>
      <c r="Z792" s="36" t="str">
        <f t="shared" si="39"/>
        <v/>
      </c>
      <c r="AA792" s="30" t="str">
        <f ca="1">IF(X792=Apoio!$F$2,Apoio!$F$2,IF(X792=Apoio!$F$3,Apoio!$F$3,IF(X792=Apoio!$F$4,Apoio!$F$4,IF(Z792="","",IF(X792="","",IF(Z792-TODAY()&gt;0,Z792-TODAY(),"Venceu"))))))</f>
        <v/>
      </c>
      <c r="AB792" s="59"/>
    </row>
    <row r="793" spans="1:28" ht="36" hidden="1" customHeight="1">
      <c r="A793" s="23">
        <v>794</v>
      </c>
      <c r="B793" s="24"/>
      <c r="C793" s="25"/>
      <c r="D793" s="40" t="str">
        <f>IF($C793&gt;0,VLOOKUP($C793,CNIGP!$A:$AC,2,FALSE),"")</f>
        <v/>
      </c>
      <c r="E793" s="30" t="str">
        <f>IF($C793&gt;0,VLOOKUP($C793,CNIGP!$A:$AC,3,FALSE),"")</f>
        <v/>
      </c>
      <c r="F793" s="30" t="str">
        <f t="shared" si="37"/>
        <v/>
      </c>
      <c r="G793" s="30" t="str">
        <f>IF($C793&gt;0,VLOOKUP($C793,CNIGP!$A:$AC,9,FALSE),"")</f>
        <v/>
      </c>
      <c r="H793" s="30" t="str">
        <f>IF($C793&gt;0,VLOOKUP($C793,CNIGP!$A:$AC,25,FALSE),"")</f>
        <v/>
      </c>
      <c r="I793" s="64"/>
      <c r="J793" s="25"/>
      <c r="K793" s="25"/>
      <c r="L793" s="25"/>
      <c r="M793" s="25"/>
      <c r="N793" s="42"/>
      <c r="O793" s="42"/>
      <c r="P793" s="42"/>
      <c r="Q793" s="42"/>
      <c r="R793" s="42"/>
      <c r="S793" s="42"/>
      <c r="T793" s="42"/>
      <c r="U793" s="25"/>
      <c r="V793" s="25"/>
      <c r="W793" s="30" t="str">
        <f t="shared" si="38"/>
        <v/>
      </c>
      <c r="X793" s="25"/>
      <c r="Y793" s="24"/>
      <c r="Z793" s="36" t="str">
        <f t="shared" si="39"/>
        <v/>
      </c>
      <c r="AA793" s="30" t="str">
        <f ca="1">IF(X793=Apoio!$F$2,Apoio!$F$2,IF(X793=Apoio!$F$3,Apoio!$F$3,IF(X793=Apoio!$F$4,Apoio!$F$4,IF(Z793="","",IF(X793="","",IF(Z793-TODAY()&gt;0,Z793-TODAY(),"Venceu"))))))</f>
        <v/>
      </c>
      <c r="AB793" s="59"/>
    </row>
    <row r="794" spans="1:28" ht="36" hidden="1" customHeight="1">
      <c r="A794" s="23">
        <v>795</v>
      </c>
      <c r="B794" s="24"/>
      <c r="C794" s="25"/>
      <c r="D794" s="40" t="str">
        <f>IF($C794&gt;0,VLOOKUP($C794,CNIGP!$A:$AC,2,FALSE),"")</f>
        <v/>
      </c>
      <c r="E794" s="30" t="str">
        <f>IF($C794&gt;0,VLOOKUP($C794,CNIGP!$A:$AC,3,FALSE),"")</f>
        <v/>
      </c>
      <c r="F794" s="30" t="str">
        <f t="shared" si="37"/>
        <v/>
      </c>
      <c r="G794" s="30" t="str">
        <f>IF($C794&gt;0,VLOOKUP($C794,CNIGP!$A:$AC,9,FALSE),"")</f>
        <v/>
      </c>
      <c r="H794" s="30" t="str">
        <f>IF($C794&gt;0,VLOOKUP($C794,CNIGP!$A:$AC,25,FALSE),"")</f>
        <v/>
      </c>
      <c r="I794" s="64"/>
      <c r="J794" s="25"/>
      <c r="K794" s="25"/>
      <c r="L794" s="25"/>
      <c r="M794" s="25"/>
      <c r="N794" s="42"/>
      <c r="O794" s="42"/>
      <c r="P794" s="42"/>
      <c r="Q794" s="42"/>
      <c r="R794" s="42"/>
      <c r="S794" s="42"/>
      <c r="T794" s="42"/>
      <c r="U794" s="25"/>
      <c r="V794" s="25"/>
      <c r="W794" s="30" t="str">
        <f t="shared" si="38"/>
        <v/>
      </c>
      <c r="X794" s="25"/>
      <c r="Y794" s="24"/>
      <c r="Z794" s="36" t="str">
        <f t="shared" si="39"/>
        <v/>
      </c>
      <c r="AA794" s="30" t="str">
        <f ca="1">IF(X794=Apoio!$F$2,Apoio!$F$2,IF(X794=Apoio!$F$3,Apoio!$F$3,IF(X794=Apoio!$F$4,Apoio!$F$4,IF(Z794="","",IF(X794="","",IF(Z794-TODAY()&gt;0,Z794-TODAY(),"Venceu"))))))</f>
        <v/>
      </c>
      <c r="AB794" s="59"/>
    </row>
    <row r="795" spans="1:28" ht="36" hidden="1" customHeight="1">
      <c r="A795" s="23">
        <v>796</v>
      </c>
      <c r="B795" s="24"/>
      <c r="C795" s="25"/>
      <c r="D795" s="40" t="str">
        <f>IF($C795&gt;0,VLOOKUP($C795,CNIGP!$A:$AC,2,FALSE),"")</f>
        <v/>
      </c>
      <c r="E795" s="30" t="str">
        <f>IF($C795&gt;0,VLOOKUP($C795,CNIGP!$A:$AC,3,FALSE),"")</f>
        <v/>
      </c>
      <c r="F795" s="30" t="str">
        <f t="shared" si="37"/>
        <v/>
      </c>
      <c r="G795" s="30" t="str">
        <f>IF($C795&gt;0,VLOOKUP($C795,CNIGP!$A:$AC,9,FALSE),"")</f>
        <v/>
      </c>
      <c r="H795" s="30" t="str">
        <f>IF($C795&gt;0,VLOOKUP($C795,CNIGP!$A:$AC,25,FALSE),"")</f>
        <v/>
      </c>
      <c r="I795" s="64"/>
      <c r="J795" s="25"/>
      <c r="K795" s="25"/>
      <c r="L795" s="25"/>
      <c r="M795" s="25"/>
      <c r="N795" s="42"/>
      <c r="O795" s="42"/>
      <c r="P795" s="42"/>
      <c r="Q795" s="42"/>
      <c r="R795" s="42"/>
      <c r="S795" s="42"/>
      <c r="T795" s="42"/>
      <c r="U795" s="25"/>
      <c r="V795" s="25"/>
      <c r="W795" s="30" t="str">
        <f t="shared" si="38"/>
        <v/>
      </c>
      <c r="X795" s="25"/>
      <c r="Y795" s="24"/>
      <c r="Z795" s="36" t="str">
        <f t="shared" si="39"/>
        <v/>
      </c>
      <c r="AA795" s="30" t="str">
        <f ca="1">IF(X795=Apoio!$F$2,Apoio!$F$2,IF(X795=Apoio!$F$3,Apoio!$F$3,IF(X795=Apoio!$F$4,Apoio!$F$4,IF(Z795="","",IF(X795="","",IF(Z795-TODAY()&gt;0,Z795-TODAY(),"Venceu"))))))</f>
        <v/>
      </c>
      <c r="AB795" s="59"/>
    </row>
    <row r="796" spans="1:28" ht="36" hidden="1" customHeight="1">
      <c r="A796" s="23">
        <v>797</v>
      </c>
      <c r="B796" s="24"/>
      <c r="C796" s="25"/>
      <c r="D796" s="40" t="str">
        <f>IF($C796&gt;0,VLOOKUP($C796,CNIGP!$A:$AC,2,FALSE),"")</f>
        <v/>
      </c>
      <c r="E796" s="30" t="str">
        <f>IF($C796&gt;0,VLOOKUP($C796,CNIGP!$A:$AC,3,FALSE),"")</f>
        <v/>
      </c>
      <c r="F796" s="30" t="str">
        <f t="shared" si="37"/>
        <v/>
      </c>
      <c r="G796" s="30" t="str">
        <f>IF($C796&gt;0,VLOOKUP($C796,CNIGP!$A:$AC,9,FALSE),"")</f>
        <v/>
      </c>
      <c r="H796" s="30" t="str">
        <f>IF($C796&gt;0,VLOOKUP($C796,CNIGP!$A:$AC,25,FALSE),"")</f>
        <v/>
      </c>
      <c r="I796" s="64"/>
      <c r="J796" s="25"/>
      <c r="K796" s="25"/>
      <c r="L796" s="25"/>
      <c r="M796" s="25"/>
      <c r="N796" s="42"/>
      <c r="O796" s="42"/>
      <c r="P796" s="42"/>
      <c r="Q796" s="42"/>
      <c r="R796" s="42"/>
      <c r="S796" s="42"/>
      <c r="T796" s="42"/>
      <c r="U796" s="25"/>
      <c r="V796" s="25"/>
      <c r="W796" s="30" t="str">
        <f t="shared" si="38"/>
        <v/>
      </c>
      <c r="X796" s="25"/>
      <c r="Y796" s="24"/>
      <c r="Z796" s="36" t="str">
        <f t="shared" si="39"/>
        <v/>
      </c>
      <c r="AA796" s="30" t="str">
        <f ca="1">IF(X796=Apoio!$F$2,Apoio!$F$2,IF(X796=Apoio!$F$3,Apoio!$F$3,IF(X796=Apoio!$F$4,Apoio!$F$4,IF(Z796="","",IF(X796="","",IF(Z796-TODAY()&gt;0,Z796-TODAY(),"Venceu"))))))</f>
        <v/>
      </c>
      <c r="AB796" s="59"/>
    </row>
    <row r="797" spans="1:28" ht="36" hidden="1" customHeight="1">
      <c r="A797" s="23">
        <v>798</v>
      </c>
      <c r="B797" s="24"/>
      <c r="C797" s="25"/>
      <c r="D797" s="40" t="str">
        <f>IF($C797&gt;0,VLOOKUP($C797,CNIGP!$A:$AC,2,FALSE),"")</f>
        <v/>
      </c>
      <c r="E797" s="30" t="str">
        <f>IF($C797&gt;0,VLOOKUP($C797,CNIGP!$A:$AC,3,FALSE),"")</f>
        <v/>
      </c>
      <c r="F797" s="30" t="str">
        <f t="shared" si="37"/>
        <v/>
      </c>
      <c r="G797" s="30" t="str">
        <f>IF($C797&gt;0,VLOOKUP($C797,CNIGP!$A:$AC,9,FALSE),"")</f>
        <v/>
      </c>
      <c r="H797" s="30" t="str">
        <f>IF($C797&gt;0,VLOOKUP($C797,CNIGP!$A:$AC,25,FALSE),"")</f>
        <v/>
      </c>
      <c r="I797" s="64"/>
      <c r="J797" s="25"/>
      <c r="K797" s="25"/>
      <c r="L797" s="25"/>
      <c r="M797" s="25"/>
      <c r="N797" s="42"/>
      <c r="O797" s="42"/>
      <c r="P797" s="42"/>
      <c r="Q797" s="42"/>
      <c r="R797" s="42"/>
      <c r="S797" s="42"/>
      <c r="T797" s="42"/>
      <c r="U797" s="25"/>
      <c r="V797" s="25"/>
      <c r="W797" s="30" t="str">
        <f t="shared" si="38"/>
        <v/>
      </c>
      <c r="X797" s="25"/>
      <c r="Y797" s="24"/>
      <c r="Z797" s="36" t="str">
        <f t="shared" si="39"/>
        <v/>
      </c>
      <c r="AA797" s="30" t="str">
        <f ca="1">IF(X797=Apoio!$F$2,Apoio!$F$2,IF(X797=Apoio!$F$3,Apoio!$F$3,IF(X797=Apoio!$F$4,Apoio!$F$4,IF(Z797="","",IF(X797="","",IF(Z797-TODAY()&gt;0,Z797-TODAY(),"Venceu"))))))</f>
        <v/>
      </c>
      <c r="AB797" s="59"/>
    </row>
    <row r="798" spans="1:28" ht="36" hidden="1" customHeight="1">
      <c r="A798" s="23">
        <v>799</v>
      </c>
      <c r="B798" s="24"/>
      <c r="C798" s="25"/>
      <c r="D798" s="40" t="str">
        <f>IF($C798&gt;0,VLOOKUP($C798,CNIGP!$A:$AC,2,FALSE),"")</f>
        <v/>
      </c>
      <c r="E798" s="30" t="str">
        <f>IF($C798&gt;0,VLOOKUP($C798,CNIGP!$A:$AC,3,FALSE),"")</f>
        <v/>
      </c>
      <c r="F798" s="30" t="str">
        <f t="shared" si="37"/>
        <v/>
      </c>
      <c r="G798" s="30" t="str">
        <f>IF($C798&gt;0,VLOOKUP($C798,CNIGP!$A:$AC,9,FALSE),"")</f>
        <v/>
      </c>
      <c r="H798" s="30" t="str">
        <f>IF($C798&gt;0,VLOOKUP($C798,CNIGP!$A:$AC,25,FALSE),"")</f>
        <v/>
      </c>
      <c r="I798" s="64"/>
      <c r="J798" s="25"/>
      <c r="K798" s="25"/>
      <c r="L798" s="25"/>
      <c r="M798" s="25"/>
      <c r="N798" s="42"/>
      <c r="O798" s="42"/>
      <c r="P798" s="42"/>
      <c r="Q798" s="42"/>
      <c r="R798" s="42"/>
      <c r="S798" s="42"/>
      <c r="T798" s="42"/>
      <c r="U798" s="25"/>
      <c r="V798" s="25"/>
      <c r="W798" s="30" t="str">
        <f t="shared" si="38"/>
        <v/>
      </c>
      <c r="X798" s="25"/>
      <c r="Y798" s="24"/>
      <c r="Z798" s="36" t="str">
        <f t="shared" si="39"/>
        <v/>
      </c>
      <c r="AA798" s="30" t="str">
        <f ca="1">IF(X798=Apoio!$F$2,Apoio!$F$2,IF(X798=Apoio!$F$3,Apoio!$F$3,IF(X798=Apoio!$F$4,Apoio!$F$4,IF(Z798="","",IF(X798="","",IF(Z798-TODAY()&gt;0,Z798-TODAY(),"Venceu"))))))</f>
        <v/>
      </c>
      <c r="AB798" s="59"/>
    </row>
    <row r="799" spans="1:28" ht="36" hidden="1" customHeight="1">
      <c r="A799" s="23">
        <v>800</v>
      </c>
      <c r="B799" s="24"/>
      <c r="C799" s="25"/>
      <c r="D799" s="40" t="str">
        <f>IF($C799&gt;0,VLOOKUP($C799,CNIGP!$A:$AC,2,FALSE),"")</f>
        <v/>
      </c>
      <c r="E799" s="30" t="str">
        <f>IF($C799&gt;0,VLOOKUP($C799,CNIGP!$A:$AC,3,FALSE),"")</f>
        <v/>
      </c>
      <c r="F799" s="30" t="str">
        <f t="shared" si="37"/>
        <v/>
      </c>
      <c r="G799" s="30" t="str">
        <f>IF($C799&gt;0,VLOOKUP($C799,CNIGP!$A:$AC,9,FALSE),"")</f>
        <v/>
      </c>
      <c r="H799" s="30" t="str">
        <f>IF($C799&gt;0,VLOOKUP($C799,CNIGP!$A:$AC,25,FALSE),"")</f>
        <v/>
      </c>
      <c r="I799" s="64"/>
      <c r="J799" s="25"/>
      <c r="K799" s="25"/>
      <c r="L799" s="25"/>
      <c r="M799" s="25"/>
      <c r="N799" s="42"/>
      <c r="O799" s="42"/>
      <c r="P799" s="42"/>
      <c r="Q799" s="42"/>
      <c r="R799" s="42"/>
      <c r="S799" s="42"/>
      <c r="T799" s="42"/>
      <c r="U799" s="25"/>
      <c r="V799" s="25"/>
      <c r="W799" s="30" t="str">
        <f t="shared" si="38"/>
        <v/>
      </c>
      <c r="X799" s="25"/>
      <c r="Y799" s="24"/>
      <c r="Z799" s="36" t="str">
        <f t="shared" si="39"/>
        <v/>
      </c>
      <c r="AA799" s="30" t="str">
        <f ca="1">IF(X799=Apoio!$F$2,Apoio!$F$2,IF(X799=Apoio!$F$3,Apoio!$F$3,IF(X799=Apoio!$F$4,Apoio!$F$4,IF(Z799="","",IF(X799="","",IF(Z799-TODAY()&gt;0,Z799-TODAY(),"Venceu"))))))</f>
        <v/>
      </c>
      <c r="AB799" s="59"/>
    </row>
    <row r="800" spans="1:28" ht="36" hidden="1" customHeight="1">
      <c r="A800" s="23">
        <v>801</v>
      </c>
      <c r="B800" s="24"/>
      <c r="C800" s="25"/>
      <c r="D800" s="40" t="str">
        <f>IF($C800&gt;0,VLOOKUP($C800,CNIGP!$A:$AC,2,FALSE),"")</f>
        <v/>
      </c>
      <c r="E800" s="30" t="str">
        <f>IF($C800&gt;0,VLOOKUP($C800,CNIGP!$A:$AC,3,FALSE),"")</f>
        <v/>
      </c>
      <c r="F800" s="30" t="str">
        <f t="shared" si="37"/>
        <v/>
      </c>
      <c r="G800" s="30" t="str">
        <f>IF($C800&gt;0,VLOOKUP($C800,CNIGP!$A:$AC,9,FALSE),"")</f>
        <v/>
      </c>
      <c r="H800" s="30" t="str">
        <f>IF($C800&gt;0,VLOOKUP($C800,CNIGP!$A:$AC,25,FALSE),"")</f>
        <v/>
      </c>
      <c r="I800" s="64"/>
      <c r="J800" s="25"/>
      <c r="K800" s="25"/>
      <c r="L800" s="25"/>
      <c r="M800" s="25"/>
      <c r="N800" s="42"/>
      <c r="O800" s="42"/>
      <c r="P800" s="42"/>
      <c r="Q800" s="42"/>
      <c r="R800" s="42"/>
      <c r="S800" s="42"/>
      <c r="T800" s="42"/>
      <c r="U800" s="25"/>
      <c r="V800" s="25"/>
      <c r="W800" s="30" t="str">
        <f t="shared" si="38"/>
        <v/>
      </c>
      <c r="X800" s="25"/>
      <c r="Y800" s="24"/>
      <c r="Z800" s="36" t="str">
        <f t="shared" si="39"/>
        <v/>
      </c>
      <c r="AA800" s="30" t="str">
        <f ca="1">IF(X800=Apoio!$F$2,Apoio!$F$2,IF(X800=Apoio!$F$3,Apoio!$F$3,IF(X800=Apoio!$F$4,Apoio!$F$4,IF(Z800="","",IF(X800="","",IF(Z800-TODAY()&gt;0,Z800-TODAY(),"Venceu"))))))</f>
        <v/>
      </c>
      <c r="AB800" s="59"/>
    </row>
    <row r="801" spans="1:28" ht="36" hidden="1" customHeight="1">
      <c r="A801" s="23">
        <v>802</v>
      </c>
      <c r="B801" s="24"/>
      <c r="C801" s="25"/>
      <c r="D801" s="40" t="str">
        <f>IF($C801&gt;0,VLOOKUP($C801,CNIGP!$A:$AC,2,FALSE),"")</f>
        <v/>
      </c>
      <c r="E801" s="30" t="str">
        <f>IF($C801&gt;0,VLOOKUP($C801,CNIGP!$A:$AC,3,FALSE),"")</f>
        <v/>
      </c>
      <c r="F801" s="30" t="str">
        <f t="shared" si="37"/>
        <v/>
      </c>
      <c r="G801" s="30" t="str">
        <f>IF($C801&gt;0,VLOOKUP($C801,CNIGP!$A:$AC,9,FALSE),"")</f>
        <v/>
      </c>
      <c r="H801" s="30" t="str">
        <f>IF($C801&gt;0,VLOOKUP($C801,CNIGP!$A:$AC,25,FALSE),"")</f>
        <v/>
      </c>
      <c r="I801" s="64"/>
      <c r="J801" s="25"/>
      <c r="K801" s="25"/>
      <c r="L801" s="25"/>
      <c r="M801" s="25"/>
      <c r="N801" s="42"/>
      <c r="O801" s="42"/>
      <c r="P801" s="42"/>
      <c r="Q801" s="42"/>
      <c r="R801" s="42"/>
      <c r="S801" s="42"/>
      <c r="T801" s="42"/>
      <c r="U801" s="25"/>
      <c r="V801" s="25"/>
      <c r="W801" s="30" t="str">
        <f t="shared" si="38"/>
        <v/>
      </c>
      <c r="X801" s="25"/>
      <c r="Y801" s="24"/>
      <c r="Z801" s="36" t="str">
        <f t="shared" si="39"/>
        <v/>
      </c>
      <c r="AA801" s="30" t="str">
        <f ca="1">IF(X801=Apoio!$F$2,Apoio!$F$2,IF(X801=Apoio!$F$3,Apoio!$F$3,IF(X801=Apoio!$F$4,Apoio!$F$4,IF(Z801="","",IF(X801="","",IF(Z801-TODAY()&gt;0,Z801-TODAY(),"Venceu"))))))</f>
        <v/>
      </c>
      <c r="AB801" s="59"/>
    </row>
    <row r="802" spans="1:28" ht="36" hidden="1" customHeight="1">
      <c r="A802" s="23">
        <v>803</v>
      </c>
      <c r="B802" s="24"/>
      <c r="C802" s="25"/>
      <c r="D802" s="40" t="str">
        <f>IF($C802&gt;0,VLOOKUP($C802,CNIGP!$A:$AC,2,FALSE),"")</f>
        <v/>
      </c>
      <c r="E802" s="30" t="str">
        <f>IF($C802&gt;0,VLOOKUP($C802,CNIGP!$A:$AC,3,FALSE),"")</f>
        <v/>
      </c>
      <c r="F802" s="30" t="str">
        <f t="shared" si="37"/>
        <v/>
      </c>
      <c r="G802" s="30" t="str">
        <f>IF($C802&gt;0,VLOOKUP($C802,CNIGP!$A:$AC,9,FALSE),"")</f>
        <v/>
      </c>
      <c r="H802" s="30" t="str">
        <f>IF($C802&gt;0,VLOOKUP($C802,CNIGP!$A:$AC,25,FALSE),"")</f>
        <v/>
      </c>
      <c r="I802" s="64"/>
      <c r="J802" s="25"/>
      <c r="K802" s="25"/>
      <c r="L802" s="25"/>
      <c r="M802" s="25"/>
      <c r="N802" s="42"/>
      <c r="O802" s="42"/>
      <c r="P802" s="42"/>
      <c r="Q802" s="42"/>
      <c r="R802" s="42"/>
      <c r="S802" s="42"/>
      <c r="T802" s="42"/>
      <c r="U802" s="25"/>
      <c r="V802" s="25"/>
      <c r="W802" s="30" t="str">
        <f t="shared" si="38"/>
        <v/>
      </c>
      <c r="X802" s="25"/>
      <c r="Y802" s="24"/>
      <c r="Z802" s="36" t="str">
        <f t="shared" si="39"/>
        <v/>
      </c>
      <c r="AA802" s="30" t="str">
        <f ca="1">IF(X802=Apoio!$F$2,Apoio!$F$2,IF(X802=Apoio!$F$3,Apoio!$F$3,IF(X802=Apoio!$F$4,Apoio!$F$4,IF(Z802="","",IF(X802="","",IF(Z802-TODAY()&gt;0,Z802-TODAY(),"Venceu"))))))</f>
        <v/>
      </c>
      <c r="AB802" s="59"/>
    </row>
    <row r="803" spans="1:28" ht="36" hidden="1" customHeight="1">
      <c r="A803" s="23">
        <v>804</v>
      </c>
      <c r="B803" s="24"/>
      <c r="C803" s="25"/>
      <c r="D803" s="40" t="str">
        <f>IF($C803&gt;0,VLOOKUP($C803,CNIGP!$A:$AC,2,FALSE),"")</f>
        <v/>
      </c>
      <c r="E803" s="30" t="str">
        <f>IF($C803&gt;0,VLOOKUP($C803,CNIGP!$A:$AC,3,FALSE),"")</f>
        <v/>
      </c>
      <c r="F803" s="30" t="str">
        <f t="shared" si="37"/>
        <v/>
      </c>
      <c r="G803" s="30" t="str">
        <f>IF($C803&gt;0,VLOOKUP($C803,CNIGP!$A:$AC,9,FALSE),"")</f>
        <v/>
      </c>
      <c r="H803" s="30" t="str">
        <f>IF($C803&gt;0,VLOOKUP($C803,CNIGP!$A:$AC,25,FALSE),"")</f>
        <v/>
      </c>
      <c r="I803" s="64"/>
      <c r="J803" s="25"/>
      <c r="K803" s="25"/>
      <c r="L803" s="25"/>
      <c r="M803" s="25"/>
      <c r="N803" s="42"/>
      <c r="O803" s="42"/>
      <c r="P803" s="42"/>
      <c r="Q803" s="42"/>
      <c r="R803" s="42"/>
      <c r="S803" s="42"/>
      <c r="T803" s="42"/>
      <c r="U803" s="25"/>
      <c r="V803" s="25"/>
      <c r="W803" s="30" t="str">
        <f t="shared" si="38"/>
        <v/>
      </c>
      <c r="X803" s="25"/>
      <c r="Y803" s="24"/>
      <c r="Z803" s="36" t="str">
        <f t="shared" si="39"/>
        <v/>
      </c>
      <c r="AA803" s="30" t="str">
        <f ca="1">IF(X803=Apoio!$F$2,Apoio!$F$2,IF(X803=Apoio!$F$3,Apoio!$F$3,IF(X803=Apoio!$F$4,Apoio!$F$4,IF(Z803="","",IF(X803="","",IF(Z803-TODAY()&gt;0,Z803-TODAY(),"Venceu"))))))</f>
        <v/>
      </c>
      <c r="AB803" s="59"/>
    </row>
    <row r="804" spans="1:28" ht="36" hidden="1" customHeight="1">
      <c r="A804" s="23">
        <v>805</v>
      </c>
      <c r="B804" s="24"/>
      <c r="C804" s="25"/>
      <c r="D804" s="40" t="str">
        <f>IF($C804&gt;0,VLOOKUP($C804,CNIGP!$A:$AC,2,FALSE),"")</f>
        <v/>
      </c>
      <c r="E804" s="30" t="str">
        <f>IF($C804&gt;0,VLOOKUP($C804,CNIGP!$A:$AC,3,FALSE),"")</f>
        <v/>
      </c>
      <c r="F804" s="30" t="str">
        <f t="shared" si="37"/>
        <v/>
      </c>
      <c r="G804" s="30" t="str">
        <f>IF($C804&gt;0,VLOOKUP($C804,CNIGP!$A:$AC,9,FALSE),"")</f>
        <v/>
      </c>
      <c r="H804" s="30" t="str">
        <f>IF($C804&gt;0,VLOOKUP($C804,CNIGP!$A:$AC,25,FALSE),"")</f>
        <v/>
      </c>
      <c r="I804" s="64"/>
      <c r="J804" s="25"/>
      <c r="K804" s="25"/>
      <c r="L804" s="25"/>
      <c r="M804" s="25"/>
      <c r="N804" s="42"/>
      <c r="O804" s="42"/>
      <c r="P804" s="42"/>
      <c r="Q804" s="42"/>
      <c r="R804" s="42"/>
      <c r="S804" s="42"/>
      <c r="T804" s="42"/>
      <c r="U804" s="25"/>
      <c r="V804" s="25"/>
      <c r="W804" s="30" t="str">
        <f t="shared" si="38"/>
        <v/>
      </c>
      <c r="X804" s="25"/>
      <c r="Y804" s="24"/>
      <c r="Z804" s="36" t="str">
        <f t="shared" si="39"/>
        <v/>
      </c>
      <c r="AA804" s="30" t="str">
        <f ca="1">IF(X804=Apoio!$F$2,Apoio!$F$2,IF(X804=Apoio!$F$3,Apoio!$F$3,IF(X804=Apoio!$F$4,Apoio!$F$4,IF(Z804="","",IF(X804="","",IF(Z804-TODAY()&gt;0,Z804-TODAY(),"Venceu"))))))</f>
        <v/>
      </c>
      <c r="AB804" s="59"/>
    </row>
    <row r="805" spans="1:28" ht="36" hidden="1" customHeight="1">
      <c r="A805" s="23">
        <v>806</v>
      </c>
      <c r="B805" s="24"/>
      <c r="C805" s="25"/>
      <c r="D805" s="40" t="str">
        <f>IF($C805&gt;0,VLOOKUP($C805,CNIGP!$A:$AC,2,FALSE),"")</f>
        <v/>
      </c>
      <c r="E805" s="30" t="str">
        <f>IF($C805&gt;0,VLOOKUP($C805,CNIGP!$A:$AC,3,FALSE),"")</f>
        <v/>
      </c>
      <c r="F805" s="30" t="str">
        <f t="shared" si="37"/>
        <v/>
      </c>
      <c r="G805" s="30" t="str">
        <f>IF($C805&gt;0,VLOOKUP($C805,CNIGP!$A:$AC,9,FALSE),"")</f>
        <v/>
      </c>
      <c r="H805" s="30" t="str">
        <f>IF($C805&gt;0,VLOOKUP($C805,CNIGP!$A:$AC,25,FALSE),"")</f>
        <v/>
      </c>
      <c r="I805" s="64"/>
      <c r="J805" s="25"/>
      <c r="K805" s="25"/>
      <c r="L805" s="25"/>
      <c r="M805" s="25"/>
      <c r="N805" s="42"/>
      <c r="O805" s="42"/>
      <c r="P805" s="42"/>
      <c r="Q805" s="42"/>
      <c r="R805" s="42"/>
      <c r="S805" s="42"/>
      <c r="T805" s="42"/>
      <c r="U805" s="25"/>
      <c r="V805" s="25"/>
      <c r="W805" s="30" t="str">
        <f t="shared" si="38"/>
        <v/>
      </c>
      <c r="X805" s="25"/>
      <c r="Y805" s="24"/>
      <c r="Z805" s="36" t="str">
        <f t="shared" si="39"/>
        <v/>
      </c>
      <c r="AA805" s="30" t="str">
        <f ca="1">IF(X805=Apoio!$F$2,Apoio!$F$2,IF(X805=Apoio!$F$3,Apoio!$F$3,IF(X805=Apoio!$F$4,Apoio!$F$4,IF(Z805="","",IF(X805="","",IF(Z805-TODAY()&gt;0,Z805-TODAY(),"Venceu"))))))</f>
        <v/>
      </c>
      <c r="AB805" s="59"/>
    </row>
    <row r="806" spans="1:28" ht="36" hidden="1" customHeight="1">
      <c r="A806" s="23">
        <v>807</v>
      </c>
      <c r="B806" s="24"/>
      <c r="C806" s="25"/>
      <c r="D806" s="40" t="str">
        <f>IF($C806&gt;0,VLOOKUP($C806,CNIGP!$A:$AC,2,FALSE),"")</f>
        <v/>
      </c>
      <c r="E806" s="30" t="str">
        <f>IF($C806&gt;0,VLOOKUP($C806,CNIGP!$A:$AC,3,FALSE),"")</f>
        <v/>
      </c>
      <c r="F806" s="30" t="str">
        <f t="shared" si="37"/>
        <v/>
      </c>
      <c r="G806" s="30" t="str">
        <f>IF($C806&gt;0,VLOOKUP($C806,CNIGP!$A:$AC,9,FALSE),"")</f>
        <v/>
      </c>
      <c r="H806" s="30" t="str">
        <f>IF($C806&gt;0,VLOOKUP($C806,CNIGP!$A:$AC,25,FALSE),"")</f>
        <v/>
      </c>
      <c r="I806" s="64"/>
      <c r="J806" s="25"/>
      <c r="K806" s="25"/>
      <c r="L806" s="25"/>
      <c r="M806" s="25"/>
      <c r="N806" s="42"/>
      <c r="O806" s="42"/>
      <c r="P806" s="42"/>
      <c r="Q806" s="42"/>
      <c r="R806" s="42"/>
      <c r="S806" s="42"/>
      <c r="T806" s="42"/>
      <c r="U806" s="25"/>
      <c r="V806" s="25"/>
      <c r="W806" s="30" t="str">
        <f t="shared" si="38"/>
        <v/>
      </c>
      <c r="X806" s="25"/>
      <c r="Y806" s="24"/>
      <c r="Z806" s="36" t="str">
        <f t="shared" si="39"/>
        <v/>
      </c>
      <c r="AA806" s="30" t="str">
        <f ca="1">IF(X806=Apoio!$F$2,Apoio!$F$2,IF(X806=Apoio!$F$3,Apoio!$F$3,IF(X806=Apoio!$F$4,Apoio!$F$4,IF(Z806="","",IF(X806="","",IF(Z806-TODAY()&gt;0,Z806-TODAY(),"Venceu"))))))</f>
        <v/>
      </c>
      <c r="AB806" s="59"/>
    </row>
    <row r="807" spans="1:28" ht="36" hidden="1" customHeight="1">
      <c r="A807" s="23">
        <v>808</v>
      </c>
      <c r="B807" s="24"/>
      <c r="C807" s="25"/>
      <c r="D807" s="40" t="str">
        <f>IF($C807&gt;0,VLOOKUP($C807,CNIGP!$A:$AC,2,FALSE),"")</f>
        <v/>
      </c>
      <c r="E807" s="30" t="str">
        <f>IF($C807&gt;0,VLOOKUP($C807,CNIGP!$A:$AC,3,FALSE),"")</f>
        <v/>
      </c>
      <c r="F807" s="30" t="str">
        <f t="shared" si="37"/>
        <v/>
      </c>
      <c r="G807" s="30" t="str">
        <f>IF($C807&gt;0,VLOOKUP($C807,CNIGP!$A:$AC,9,FALSE),"")</f>
        <v/>
      </c>
      <c r="H807" s="30" t="str">
        <f>IF($C807&gt;0,VLOOKUP($C807,CNIGP!$A:$AC,25,FALSE),"")</f>
        <v/>
      </c>
      <c r="I807" s="64"/>
      <c r="J807" s="25"/>
      <c r="K807" s="25"/>
      <c r="L807" s="25"/>
      <c r="M807" s="25"/>
      <c r="N807" s="42"/>
      <c r="O807" s="42"/>
      <c r="P807" s="42"/>
      <c r="Q807" s="42"/>
      <c r="R807" s="42"/>
      <c r="S807" s="42"/>
      <c r="T807" s="42"/>
      <c r="U807" s="25"/>
      <c r="V807" s="25"/>
      <c r="W807" s="30" t="str">
        <f t="shared" si="38"/>
        <v/>
      </c>
      <c r="X807" s="25"/>
      <c r="Y807" s="24"/>
      <c r="Z807" s="36" t="str">
        <f t="shared" si="39"/>
        <v/>
      </c>
      <c r="AA807" s="30" t="str">
        <f ca="1">IF(X807=Apoio!$F$2,Apoio!$F$2,IF(X807=Apoio!$F$3,Apoio!$F$3,IF(X807=Apoio!$F$4,Apoio!$F$4,IF(Z807="","",IF(X807="","",IF(Z807-TODAY()&gt;0,Z807-TODAY(),"Venceu"))))))</f>
        <v/>
      </c>
      <c r="AB807" s="59"/>
    </row>
    <row r="808" spans="1:28" ht="36" hidden="1" customHeight="1">
      <c r="A808" s="23">
        <v>809</v>
      </c>
      <c r="B808" s="24"/>
      <c r="C808" s="25"/>
      <c r="D808" s="40" t="str">
        <f>IF($C808&gt;0,VLOOKUP($C808,CNIGP!$A:$AC,2,FALSE),"")</f>
        <v/>
      </c>
      <c r="E808" s="30" t="str">
        <f>IF($C808&gt;0,VLOOKUP($C808,CNIGP!$A:$AC,3,FALSE),"")</f>
        <v/>
      </c>
      <c r="F808" s="30" t="str">
        <f t="shared" si="37"/>
        <v/>
      </c>
      <c r="G808" s="30" t="str">
        <f>IF($C808&gt;0,VLOOKUP($C808,CNIGP!$A:$AC,9,FALSE),"")</f>
        <v/>
      </c>
      <c r="H808" s="30" t="str">
        <f>IF($C808&gt;0,VLOOKUP($C808,CNIGP!$A:$AC,25,FALSE),"")</f>
        <v/>
      </c>
      <c r="I808" s="64"/>
      <c r="J808" s="25"/>
      <c r="K808" s="25"/>
      <c r="L808" s="25"/>
      <c r="M808" s="25"/>
      <c r="N808" s="42"/>
      <c r="O808" s="42"/>
      <c r="P808" s="42"/>
      <c r="Q808" s="42"/>
      <c r="R808" s="42"/>
      <c r="S808" s="42"/>
      <c r="T808" s="42"/>
      <c r="U808" s="25"/>
      <c r="V808" s="25"/>
      <c r="W808" s="30" t="str">
        <f t="shared" si="38"/>
        <v/>
      </c>
      <c r="X808" s="25"/>
      <c r="Y808" s="24"/>
      <c r="Z808" s="36" t="str">
        <f t="shared" si="39"/>
        <v/>
      </c>
      <c r="AA808" s="30" t="str">
        <f ca="1">IF(X808=Apoio!$F$2,Apoio!$F$2,IF(X808=Apoio!$F$3,Apoio!$F$3,IF(X808=Apoio!$F$4,Apoio!$F$4,IF(Z808="","",IF(X808="","",IF(Z808-TODAY()&gt;0,Z808-TODAY(),"Venceu"))))))</f>
        <v/>
      </c>
      <c r="AB808" s="59"/>
    </row>
    <row r="809" spans="1:28" ht="36" hidden="1" customHeight="1">
      <c r="A809" s="23">
        <v>810</v>
      </c>
      <c r="B809" s="24"/>
      <c r="C809" s="25"/>
      <c r="D809" s="40" t="str">
        <f>IF($C809&gt;0,VLOOKUP($C809,CNIGP!$A:$AC,2,FALSE),"")</f>
        <v/>
      </c>
      <c r="E809" s="30" t="str">
        <f>IF($C809&gt;0,VLOOKUP($C809,CNIGP!$A:$AC,3,FALSE),"")</f>
        <v/>
      </c>
      <c r="F809" s="30" t="str">
        <f t="shared" si="37"/>
        <v/>
      </c>
      <c r="G809" s="30" t="str">
        <f>IF($C809&gt;0,VLOOKUP($C809,CNIGP!$A:$AC,9,FALSE),"")</f>
        <v/>
      </c>
      <c r="H809" s="30" t="str">
        <f>IF($C809&gt;0,VLOOKUP($C809,CNIGP!$A:$AC,25,FALSE),"")</f>
        <v/>
      </c>
      <c r="I809" s="64"/>
      <c r="J809" s="25"/>
      <c r="K809" s="25"/>
      <c r="L809" s="25"/>
      <c r="M809" s="25"/>
      <c r="N809" s="42"/>
      <c r="O809" s="42"/>
      <c r="P809" s="42"/>
      <c r="Q809" s="42"/>
      <c r="R809" s="42"/>
      <c r="S809" s="42"/>
      <c r="T809" s="42"/>
      <c r="U809" s="25"/>
      <c r="V809" s="25"/>
      <c r="W809" s="30" t="str">
        <f t="shared" si="38"/>
        <v/>
      </c>
      <c r="X809" s="25"/>
      <c r="Y809" s="24"/>
      <c r="Z809" s="36" t="str">
        <f t="shared" si="39"/>
        <v/>
      </c>
      <c r="AA809" s="30" t="str">
        <f ca="1">IF(X809=Apoio!$F$2,Apoio!$F$2,IF(X809=Apoio!$F$3,Apoio!$F$3,IF(X809=Apoio!$F$4,Apoio!$F$4,IF(Z809="","",IF(X809="","",IF(Z809-TODAY()&gt;0,Z809-TODAY(),"Venceu"))))))</f>
        <v/>
      </c>
      <c r="AB809" s="59"/>
    </row>
    <row r="810" spans="1:28" ht="36" hidden="1" customHeight="1">
      <c r="A810" s="23">
        <v>811</v>
      </c>
      <c r="B810" s="24"/>
      <c r="C810" s="25"/>
      <c r="D810" s="40" t="str">
        <f>IF($C810&gt;0,VLOOKUP($C810,CNIGP!$A:$AC,2,FALSE),"")</f>
        <v/>
      </c>
      <c r="E810" s="30" t="str">
        <f>IF($C810&gt;0,VLOOKUP($C810,CNIGP!$A:$AC,3,FALSE),"")</f>
        <v/>
      </c>
      <c r="F810" s="30" t="str">
        <f t="shared" si="37"/>
        <v/>
      </c>
      <c r="G810" s="30" t="str">
        <f>IF($C810&gt;0,VLOOKUP($C810,CNIGP!$A:$AC,9,FALSE),"")</f>
        <v/>
      </c>
      <c r="H810" s="30" t="str">
        <f>IF($C810&gt;0,VLOOKUP($C810,CNIGP!$A:$AC,25,FALSE),"")</f>
        <v/>
      </c>
      <c r="I810" s="64"/>
      <c r="J810" s="25"/>
      <c r="K810" s="25"/>
      <c r="L810" s="25"/>
      <c r="M810" s="25"/>
      <c r="N810" s="42"/>
      <c r="O810" s="42"/>
      <c r="P810" s="42"/>
      <c r="Q810" s="42"/>
      <c r="R810" s="42"/>
      <c r="S810" s="42"/>
      <c r="T810" s="42"/>
      <c r="U810" s="25"/>
      <c r="V810" s="25"/>
      <c r="W810" s="30" t="str">
        <f t="shared" si="38"/>
        <v/>
      </c>
      <c r="X810" s="25"/>
      <c r="Y810" s="24"/>
      <c r="Z810" s="36" t="str">
        <f t="shared" si="39"/>
        <v/>
      </c>
      <c r="AA810" s="30" t="str">
        <f ca="1">IF(X810=Apoio!$F$2,Apoio!$F$2,IF(X810=Apoio!$F$3,Apoio!$F$3,IF(X810=Apoio!$F$4,Apoio!$F$4,IF(Z810="","",IF(X810="","",IF(Z810-TODAY()&gt;0,Z810-TODAY(),"Venceu"))))))</f>
        <v/>
      </c>
      <c r="AB810" s="59"/>
    </row>
    <row r="811" spans="1:28" ht="36" hidden="1" customHeight="1">
      <c r="A811" s="23">
        <v>812</v>
      </c>
      <c r="B811" s="24"/>
      <c r="C811" s="25"/>
      <c r="D811" s="40" t="str">
        <f>IF($C811&gt;0,VLOOKUP($C811,CNIGP!$A:$AC,2,FALSE),"")</f>
        <v/>
      </c>
      <c r="E811" s="30" t="str">
        <f>IF($C811&gt;0,VLOOKUP($C811,CNIGP!$A:$AC,3,FALSE),"")</f>
        <v/>
      </c>
      <c r="F811" s="30" t="str">
        <f t="shared" si="37"/>
        <v/>
      </c>
      <c r="G811" s="30" t="str">
        <f>IF($C811&gt;0,VLOOKUP($C811,CNIGP!$A:$AC,9,FALSE),"")</f>
        <v/>
      </c>
      <c r="H811" s="30" t="str">
        <f>IF($C811&gt;0,VLOOKUP($C811,CNIGP!$A:$AC,25,FALSE),"")</f>
        <v/>
      </c>
      <c r="I811" s="64"/>
      <c r="J811" s="25"/>
      <c r="K811" s="25"/>
      <c r="L811" s="25"/>
      <c r="M811" s="25"/>
      <c r="N811" s="42"/>
      <c r="O811" s="42"/>
      <c r="P811" s="42"/>
      <c r="Q811" s="42"/>
      <c r="R811" s="42"/>
      <c r="S811" s="42"/>
      <c r="T811" s="42"/>
      <c r="U811" s="25"/>
      <c r="V811" s="25"/>
      <c r="W811" s="30" t="str">
        <f t="shared" si="38"/>
        <v/>
      </c>
      <c r="X811" s="25"/>
      <c r="Y811" s="24"/>
      <c r="Z811" s="36" t="str">
        <f t="shared" si="39"/>
        <v/>
      </c>
      <c r="AA811" s="30" t="str">
        <f ca="1">IF(X811=Apoio!$F$2,Apoio!$F$2,IF(X811=Apoio!$F$3,Apoio!$F$3,IF(X811=Apoio!$F$4,Apoio!$F$4,IF(Z811="","",IF(X811="","",IF(Z811-TODAY()&gt;0,Z811-TODAY(),"Venceu"))))))</f>
        <v/>
      </c>
      <c r="AB811" s="59"/>
    </row>
    <row r="812" spans="1:28" ht="36" hidden="1" customHeight="1">
      <c r="A812" s="23">
        <v>813</v>
      </c>
      <c r="B812" s="24"/>
      <c r="C812" s="25"/>
      <c r="D812" s="40" t="str">
        <f>IF($C812&gt;0,VLOOKUP($C812,CNIGP!$A:$AC,2,FALSE),"")</f>
        <v/>
      </c>
      <c r="E812" s="30" t="str">
        <f>IF($C812&gt;0,VLOOKUP($C812,CNIGP!$A:$AC,3,FALSE),"")</f>
        <v/>
      </c>
      <c r="F812" s="30" t="str">
        <f t="shared" si="37"/>
        <v/>
      </c>
      <c r="G812" s="30" t="str">
        <f>IF($C812&gt;0,VLOOKUP($C812,CNIGP!$A:$AC,9,FALSE),"")</f>
        <v/>
      </c>
      <c r="H812" s="30" t="str">
        <f>IF($C812&gt;0,VLOOKUP($C812,CNIGP!$A:$AC,25,FALSE),"")</f>
        <v/>
      </c>
      <c r="I812" s="64"/>
      <c r="J812" s="25"/>
      <c r="K812" s="25"/>
      <c r="L812" s="25"/>
      <c r="M812" s="25"/>
      <c r="N812" s="42"/>
      <c r="O812" s="42"/>
      <c r="P812" s="42"/>
      <c r="Q812" s="42"/>
      <c r="R812" s="42"/>
      <c r="S812" s="42"/>
      <c r="T812" s="42"/>
      <c r="U812" s="25"/>
      <c r="V812" s="25"/>
      <c r="W812" s="30" t="str">
        <f t="shared" si="38"/>
        <v/>
      </c>
      <c r="X812" s="25"/>
      <c r="Y812" s="24"/>
      <c r="Z812" s="36" t="str">
        <f t="shared" si="39"/>
        <v/>
      </c>
      <c r="AA812" s="30" t="str">
        <f ca="1">IF(X812=Apoio!$F$2,Apoio!$F$2,IF(X812=Apoio!$F$3,Apoio!$F$3,IF(X812=Apoio!$F$4,Apoio!$F$4,IF(Z812="","",IF(X812="","",IF(Z812-TODAY()&gt;0,Z812-TODAY(),"Venceu"))))))</f>
        <v/>
      </c>
      <c r="AB812" s="59"/>
    </row>
    <row r="813" spans="1:28" ht="36" hidden="1" customHeight="1">
      <c r="A813" s="23">
        <v>814</v>
      </c>
      <c r="B813" s="24"/>
      <c r="C813" s="25"/>
      <c r="D813" s="40" t="str">
        <f>IF($C813&gt;0,VLOOKUP($C813,CNIGP!$A:$AC,2,FALSE),"")</f>
        <v/>
      </c>
      <c r="E813" s="30" t="str">
        <f>IF($C813&gt;0,VLOOKUP($C813,CNIGP!$A:$AC,3,FALSE),"")</f>
        <v/>
      </c>
      <c r="F813" s="30" t="str">
        <f t="shared" si="37"/>
        <v/>
      </c>
      <c r="G813" s="30" t="str">
        <f>IF($C813&gt;0,VLOOKUP($C813,CNIGP!$A:$AC,9,FALSE),"")</f>
        <v/>
      </c>
      <c r="H813" s="30" t="str">
        <f>IF($C813&gt;0,VLOOKUP($C813,CNIGP!$A:$AC,25,FALSE),"")</f>
        <v/>
      </c>
      <c r="I813" s="64"/>
      <c r="J813" s="25"/>
      <c r="K813" s="25"/>
      <c r="L813" s="25"/>
      <c r="M813" s="25"/>
      <c r="N813" s="42"/>
      <c r="O813" s="42"/>
      <c r="P813" s="42"/>
      <c r="Q813" s="42"/>
      <c r="R813" s="42"/>
      <c r="S813" s="42"/>
      <c r="T813" s="42"/>
      <c r="U813" s="25"/>
      <c r="V813" s="25"/>
      <c r="W813" s="30" t="str">
        <f t="shared" si="38"/>
        <v/>
      </c>
      <c r="X813" s="25"/>
      <c r="Y813" s="24"/>
      <c r="Z813" s="36" t="str">
        <f t="shared" si="39"/>
        <v/>
      </c>
      <c r="AA813" s="30" t="str">
        <f ca="1">IF(X813=Apoio!$F$2,Apoio!$F$2,IF(X813=Apoio!$F$3,Apoio!$F$3,IF(X813=Apoio!$F$4,Apoio!$F$4,IF(Z813="","",IF(X813="","",IF(Z813-TODAY()&gt;0,Z813-TODAY(),"Venceu"))))))</f>
        <v/>
      </c>
      <c r="AB813" s="59"/>
    </row>
    <row r="814" spans="1:28" ht="36" hidden="1" customHeight="1">
      <c r="A814" s="23">
        <v>815</v>
      </c>
      <c r="B814" s="24"/>
      <c r="C814" s="25"/>
      <c r="D814" s="40" t="str">
        <f>IF($C814&gt;0,VLOOKUP($C814,CNIGP!$A:$AC,2,FALSE),"")</f>
        <v/>
      </c>
      <c r="E814" s="30" t="str">
        <f>IF($C814&gt;0,VLOOKUP($C814,CNIGP!$A:$AC,3,FALSE),"")</f>
        <v/>
      </c>
      <c r="F814" s="30" t="str">
        <f t="shared" si="37"/>
        <v/>
      </c>
      <c r="G814" s="30" t="str">
        <f>IF($C814&gt;0,VLOOKUP($C814,CNIGP!$A:$AC,9,FALSE),"")</f>
        <v/>
      </c>
      <c r="H814" s="30" t="str">
        <f>IF($C814&gt;0,VLOOKUP($C814,CNIGP!$A:$AC,25,FALSE),"")</f>
        <v/>
      </c>
      <c r="I814" s="64"/>
      <c r="J814" s="25"/>
      <c r="K814" s="25"/>
      <c r="L814" s="25"/>
      <c r="M814" s="25"/>
      <c r="N814" s="42"/>
      <c r="O814" s="42"/>
      <c r="P814" s="42"/>
      <c r="Q814" s="42"/>
      <c r="R814" s="42"/>
      <c r="S814" s="42"/>
      <c r="T814" s="42"/>
      <c r="U814" s="25"/>
      <c r="V814" s="25"/>
      <c r="W814" s="30" t="str">
        <f t="shared" si="38"/>
        <v/>
      </c>
      <c r="X814" s="25"/>
      <c r="Y814" s="24"/>
      <c r="Z814" s="36" t="str">
        <f t="shared" si="39"/>
        <v/>
      </c>
      <c r="AA814" s="30" t="str">
        <f ca="1">IF(X814=Apoio!$F$2,Apoio!$F$2,IF(X814=Apoio!$F$3,Apoio!$F$3,IF(X814=Apoio!$F$4,Apoio!$F$4,IF(Z814="","",IF(X814="","",IF(Z814-TODAY()&gt;0,Z814-TODAY(),"Venceu"))))))</f>
        <v/>
      </c>
      <c r="AB814" s="59"/>
    </row>
    <row r="815" spans="1:28" ht="36" hidden="1" customHeight="1">
      <c r="A815" s="23">
        <v>816</v>
      </c>
      <c r="B815" s="24"/>
      <c r="C815" s="25"/>
      <c r="D815" s="40" t="str">
        <f>IF($C815&gt;0,VLOOKUP($C815,CNIGP!$A:$AC,2,FALSE),"")</f>
        <v/>
      </c>
      <c r="E815" s="30" t="str">
        <f>IF($C815&gt;0,VLOOKUP($C815,CNIGP!$A:$AC,3,FALSE),"")</f>
        <v/>
      </c>
      <c r="F815" s="30" t="str">
        <f t="shared" si="37"/>
        <v/>
      </c>
      <c r="G815" s="30" t="str">
        <f>IF($C815&gt;0,VLOOKUP($C815,CNIGP!$A:$AC,9,FALSE),"")</f>
        <v/>
      </c>
      <c r="H815" s="30" t="str">
        <f>IF($C815&gt;0,VLOOKUP($C815,CNIGP!$A:$AC,25,FALSE),"")</f>
        <v/>
      </c>
      <c r="I815" s="64"/>
      <c r="J815" s="25"/>
      <c r="K815" s="25"/>
      <c r="L815" s="25"/>
      <c r="M815" s="25"/>
      <c r="N815" s="42"/>
      <c r="O815" s="42"/>
      <c r="P815" s="42"/>
      <c r="Q815" s="42"/>
      <c r="R815" s="42"/>
      <c r="S815" s="42"/>
      <c r="T815" s="42"/>
      <c r="U815" s="25"/>
      <c r="V815" s="25"/>
      <c r="W815" s="30" t="str">
        <f t="shared" si="38"/>
        <v/>
      </c>
      <c r="X815" s="25"/>
      <c r="Y815" s="24"/>
      <c r="Z815" s="36" t="str">
        <f t="shared" si="39"/>
        <v/>
      </c>
      <c r="AA815" s="30" t="str">
        <f ca="1">IF(X815=Apoio!$F$2,Apoio!$F$2,IF(X815=Apoio!$F$3,Apoio!$F$3,IF(X815=Apoio!$F$4,Apoio!$F$4,IF(Z815="","",IF(X815="","",IF(Z815-TODAY()&gt;0,Z815-TODAY(),"Venceu"))))))</f>
        <v/>
      </c>
      <c r="AB815" s="59"/>
    </row>
    <row r="816" spans="1:28" ht="36" hidden="1" customHeight="1">
      <c r="A816" s="23">
        <v>817</v>
      </c>
      <c r="B816" s="24"/>
      <c r="C816" s="25"/>
      <c r="D816" s="40" t="str">
        <f>IF($C816&gt;0,VLOOKUP($C816,CNIGP!$A:$AC,2,FALSE),"")</f>
        <v/>
      </c>
      <c r="E816" s="30" t="str">
        <f>IF($C816&gt;0,VLOOKUP($C816,CNIGP!$A:$AC,3,FALSE),"")</f>
        <v/>
      </c>
      <c r="F816" s="30" t="str">
        <f t="shared" si="37"/>
        <v/>
      </c>
      <c r="G816" s="30" t="str">
        <f>IF($C816&gt;0,VLOOKUP($C816,CNIGP!$A:$AC,9,FALSE),"")</f>
        <v/>
      </c>
      <c r="H816" s="30" t="str">
        <f>IF($C816&gt;0,VLOOKUP($C816,CNIGP!$A:$AC,25,FALSE),"")</f>
        <v/>
      </c>
      <c r="I816" s="64"/>
      <c r="J816" s="25"/>
      <c r="K816" s="25"/>
      <c r="L816" s="25"/>
      <c r="M816" s="25"/>
      <c r="N816" s="42"/>
      <c r="O816" s="42"/>
      <c r="P816" s="42"/>
      <c r="Q816" s="42"/>
      <c r="R816" s="42"/>
      <c r="S816" s="42"/>
      <c r="T816" s="42"/>
      <c r="U816" s="25"/>
      <c r="V816" s="25"/>
      <c r="W816" s="30" t="str">
        <f t="shared" si="38"/>
        <v/>
      </c>
      <c r="X816" s="25"/>
      <c r="Y816" s="24"/>
      <c r="Z816" s="36" t="str">
        <f t="shared" si="39"/>
        <v/>
      </c>
      <c r="AA816" s="30" t="str">
        <f ca="1">IF(X816=Apoio!$F$2,Apoio!$F$2,IF(X816=Apoio!$F$3,Apoio!$F$3,IF(X816=Apoio!$F$4,Apoio!$F$4,IF(Z816="","",IF(X816="","",IF(Z816-TODAY()&gt;0,Z816-TODAY(),"Venceu"))))))</f>
        <v/>
      </c>
      <c r="AB816" s="59"/>
    </row>
    <row r="817" spans="1:28" ht="36" hidden="1" customHeight="1">
      <c r="A817" s="23">
        <v>818</v>
      </c>
      <c r="B817" s="24"/>
      <c r="C817" s="25"/>
      <c r="D817" s="40" t="str">
        <f>IF($C817&gt;0,VLOOKUP($C817,CNIGP!$A:$AC,2,FALSE),"")</f>
        <v/>
      </c>
      <c r="E817" s="30" t="str">
        <f>IF($C817&gt;0,VLOOKUP($C817,CNIGP!$A:$AC,3,FALSE),"")</f>
        <v/>
      </c>
      <c r="F817" s="30" t="str">
        <f t="shared" si="37"/>
        <v/>
      </c>
      <c r="G817" s="30" t="str">
        <f>IF($C817&gt;0,VLOOKUP($C817,CNIGP!$A:$AC,9,FALSE),"")</f>
        <v/>
      </c>
      <c r="H817" s="30" t="str">
        <f>IF($C817&gt;0,VLOOKUP($C817,CNIGP!$A:$AC,25,FALSE),"")</f>
        <v/>
      </c>
      <c r="I817" s="64"/>
      <c r="J817" s="25"/>
      <c r="K817" s="25"/>
      <c r="L817" s="25"/>
      <c r="M817" s="25"/>
      <c r="N817" s="42"/>
      <c r="O817" s="42"/>
      <c r="P817" s="42"/>
      <c r="Q817" s="42"/>
      <c r="R817" s="42"/>
      <c r="S817" s="42"/>
      <c r="T817" s="42"/>
      <c r="U817" s="25"/>
      <c r="V817" s="25"/>
      <c r="W817" s="30" t="str">
        <f t="shared" si="38"/>
        <v/>
      </c>
      <c r="X817" s="25"/>
      <c r="Y817" s="24"/>
      <c r="Z817" s="36" t="str">
        <f t="shared" si="39"/>
        <v/>
      </c>
      <c r="AA817" s="30" t="str">
        <f ca="1">IF(X817=Apoio!$F$2,Apoio!$F$2,IF(X817=Apoio!$F$3,Apoio!$F$3,IF(X817=Apoio!$F$4,Apoio!$F$4,IF(Z817="","",IF(X817="","",IF(Z817-TODAY()&gt;0,Z817-TODAY(),"Venceu"))))))</f>
        <v/>
      </c>
      <c r="AB817" s="59"/>
    </row>
    <row r="818" spans="1:28" ht="36" hidden="1" customHeight="1">
      <c r="A818" s="23">
        <v>819</v>
      </c>
      <c r="B818" s="24"/>
      <c r="C818" s="25"/>
      <c r="D818" s="40" t="str">
        <f>IF($C818&gt;0,VLOOKUP($C818,CNIGP!$A:$AC,2,FALSE),"")</f>
        <v/>
      </c>
      <c r="E818" s="30" t="str">
        <f>IF($C818&gt;0,VLOOKUP($C818,CNIGP!$A:$AC,3,FALSE),"")</f>
        <v/>
      </c>
      <c r="F818" s="30" t="str">
        <f t="shared" si="37"/>
        <v/>
      </c>
      <c r="G818" s="30" t="str">
        <f>IF($C818&gt;0,VLOOKUP($C818,CNIGP!$A:$AC,9,FALSE),"")</f>
        <v/>
      </c>
      <c r="H818" s="30" t="str">
        <f>IF($C818&gt;0,VLOOKUP($C818,CNIGP!$A:$AC,25,FALSE),"")</f>
        <v/>
      </c>
      <c r="I818" s="64"/>
      <c r="J818" s="25"/>
      <c r="K818" s="25"/>
      <c r="L818" s="25"/>
      <c r="M818" s="25"/>
      <c r="N818" s="42"/>
      <c r="O818" s="42"/>
      <c r="P818" s="42"/>
      <c r="Q818" s="42"/>
      <c r="R818" s="42"/>
      <c r="S818" s="42"/>
      <c r="T818" s="42"/>
      <c r="U818" s="25"/>
      <c r="V818" s="25"/>
      <c r="W818" s="30" t="str">
        <f t="shared" si="38"/>
        <v/>
      </c>
      <c r="X818" s="25"/>
      <c r="Y818" s="24"/>
      <c r="Z818" s="36" t="str">
        <f t="shared" si="39"/>
        <v/>
      </c>
      <c r="AA818" s="30" t="str">
        <f ca="1">IF(X818=Apoio!$F$2,Apoio!$F$2,IF(X818=Apoio!$F$3,Apoio!$F$3,IF(X818=Apoio!$F$4,Apoio!$F$4,IF(Z818="","",IF(X818="","",IF(Z818-TODAY()&gt;0,Z818-TODAY(),"Venceu"))))))</f>
        <v/>
      </c>
      <c r="AB818" s="59"/>
    </row>
    <row r="819" spans="1:28" ht="36" hidden="1" customHeight="1">
      <c r="A819" s="23">
        <v>820</v>
      </c>
      <c r="B819" s="24"/>
      <c r="C819" s="25"/>
      <c r="D819" s="40" t="str">
        <f>IF($C819&gt;0,VLOOKUP($C819,CNIGP!$A:$AC,2,FALSE),"")</f>
        <v/>
      </c>
      <c r="E819" s="30" t="str">
        <f>IF($C819&gt;0,VLOOKUP($C819,CNIGP!$A:$AC,3,FALSE),"")</f>
        <v/>
      </c>
      <c r="F819" s="30" t="str">
        <f t="shared" si="37"/>
        <v/>
      </c>
      <c r="G819" s="30" t="str">
        <f>IF($C819&gt;0,VLOOKUP($C819,CNIGP!$A:$AC,9,FALSE),"")</f>
        <v/>
      </c>
      <c r="H819" s="30" t="str">
        <f>IF($C819&gt;0,VLOOKUP($C819,CNIGP!$A:$AC,25,FALSE),"")</f>
        <v/>
      </c>
      <c r="I819" s="64"/>
      <c r="J819" s="25"/>
      <c r="K819" s="25"/>
      <c r="L819" s="25"/>
      <c r="M819" s="25"/>
      <c r="N819" s="42"/>
      <c r="O819" s="42"/>
      <c r="P819" s="42"/>
      <c r="Q819" s="42"/>
      <c r="R819" s="42"/>
      <c r="S819" s="42"/>
      <c r="T819" s="42"/>
      <c r="U819" s="25"/>
      <c r="V819" s="25"/>
      <c r="W819" s="30" t="str">
        <f t="shared" si="38"/>
        <v/>
      </c>
      <c r="X819" s="25"/>
      <c r="Y819" s="24"/>
      <c r="Z819" s="36" t="str">
        <f t="shared" si="39"/>
        <v/>
      </c>
      <c r="AA819" s="30" t="str">
        <f ca="1">IF(X819=Apoio!$F$2,Apoio!$F$2,IF(X819=Apoio!$F$3,Apoio!$F$3,IF(X819=Apoio!$F$4,Apoio!$F$4,IF(Z819="","",IF(X819="","",IF(Z819-TODAY()&gt;0,Z819-TODAY(),"Venceu"))))))</f>
        <v/>
      </c>
      <c r="AB819" s="59"/>
    </row>
    <row r="820" spans="1:28" ht="36" hidden="1" customHeight="1">
      <c r="A820" s="23">
        <v>821</v>
      </c>
      <c r="B820" s="24"/>
      <c r="C820" s="25"/>
      <c r="D820" s="40" t="str">
        <f>IF($C820&gt;0,VLOOKUP($C820,CNIGP!$A:$AC,2,FALSE),"")</f>
        <v/>
      </c>
      <c r="E820" s="30" t="str">
        <f>IF($C820&gt;0,VLOOKUP($C820,CNIGP!$A:$AC,3,FALSE),"")</f>
        <v/>
      </c>
      <c r="F820" s="30" t="str">
        <f t="shared" si="37"/>
        <v/>
      </c>
      <c r="G820" s="30" t="str">
        <f>IF($C820&gt;0,VLOOKUP($C820,CNIGP!$A:$AC,9,FALSE),"")</f>
        <v/>
      </c>
      <c r="H820" s="30" t="str">
        <f>IF($C820&gt;0,VLOOKUP($C820,CNIGP!$A:$AC,25,FALSE),"")</f>
        <v/>
      </c>
      <c r="I820" s="64"/>
      <c r="J820" s="25"/>
      <c r="K820" s="25"/>
      <c r="L820" s="25"/>
      <c r="M820" s="25"/>
      <c r="N820" s="42"/>
      <c r="O820" s="42"/>
      <c r="P820" s="42"/>
      <c r="Q820" s="42"/>
      <c r="R820" s="42"/>
      <c r="S820" s="42"/>
      <c r="T820" s="42"/>
      <c r="U820" s="25"/>
      <c r="V820" s="25"/>
      <c r="W820" s="30" t="str">
        <f t="shared" si="38"/>
        <v/>
      </c>
      <c r="X820" s="25"/>
      <c r="Y820" s="24"/>
      <c r="Z820" s="36" t="str">
        <f t="shared" si="39"/>
        <v/>
      </c>
      <c r="AA820" s="30" t="str">
        <f ca="1">IF(X820=Apoio!$F$2,Apoio!$F$2,IF(X820=Apoio!$F$3,Apoio!$F$3,IF(X820=Apoio!$F$4,Apoio!$F$4,IF(Z820="","",IF(X820="","",IF(Z820-TODAY()&gt;0,Z820-TODAY(),"Venceu"))))))</f>
        <v/>
      </c>
      <c r="AB820" s="59"/>
    </row>
    <row r="821" spans="1:28" ht="36" hidden="1" customHeight="1">
      <c r="A821" s="23">
        <v>822</v>
      </c>
      <c r="B821" s="24"/>
      <c r="C821" s="25"/>
      <c r="D821" s="40" t="str">
        <f>IF($C821&gt;0,VLOOKUP($C821,CNIGP!$A:$AC,2,FALSE),"")</f>
        <v/>
      </c>
      <c r="E821" s="30" t="str">
        <f>IF($C821&gt;0,VLOOKUP($C821,CNIGP!$A:$AC,3,FALSE),"")</f>
        <v/>
      </c>
      <c r="F821" s="30" t="str">
        <f t="shared" si="37"/>
        <v/>
      </c>
      <c r="G821" s="30" t="str">
        <f>IF($C821&gt;0,VLOOKUP($C821,CNIGP!$A:$AC,9,FALSE),"")</f>
        <v/>
      </c>
      <c r="H821" s="30" t="str">
        <f>IF($C821&gt;0,VLOOKUP($C821,CNIGP!$A:$AC,25,FALSE),"")</f>
        <v/>
      </c>
      <c r="I821" s="64"/>
      <c r="J821" s="25"/>
      <c r="K821" s="25"/>
      <c r="L821" s="25"/>
      <c r="M821" s="25"/>
      <c r="N821" s="42"/>
      <c r="O821" s="42"/>
      <c r="P821" s="42"/>
      <c r="Q821" s="42"/>
      <c r="R821" s="42"/>
      <c r="S821" s="42"/>
      <c r="T821" s="42"/>
      <c r="U821" s="25"/>
      <c r="V821" s="25"/>
      <c r="W821" s="30" t="str">
        <f t="shared" si="38"/>
        <v/>
      </c>
      <c r="X821" s="25"/>
      <c r="Y821" s="24"/>
      <c r="Z821" s="36" t="str">
        <f t="shared" si="39"/>
        <v/>
      </c>
      <c r="AA821" s="30" t="str">
        <f ca="1">IF(X821=Apoio!$F$2,Apoio!$F$2,IF(X821=Apoio!$F$3,Apoio!$F$3,IF(X821=Apoio!$F$4,Apoio!$F$4,IF(Z821="","",IF(X821="","",IF(Z821-TODAY()&gt;0,Z821-TODAY(),"Venceu"))))))</f>
        <v/>
      </c>
      <c r="AB821" s="59"/>
    </row>
    <row r="822" spans="1:28" ht="36" hidden="1" customHeight="1">
      <c r="A822" s="23">
        <v>823</v>
      </c>
      <c r="B822" s="24"/>
      <c r="C822" s="25"/>
      <c r="D822" s="40" t="str">
        <f>IF($C822&gt;0,VLOOKUP($C822,CNIGP!$A:$AC,2,FALSE),"")</f>
        <v/>
      </c>
      <c r="E822" s="30" t="str">
        <f>IF($C822&gt;0,VLOOKUP($C822,CNIGP!$A:$AC,3,FALSE),"")</f>
        <v/>
      </c>
      <c r="F822" s="30" t="str">
        <f t="shared" si="37"/>
        <v/>
      </c>
      <c r="G822" s="30" t="str">
        <f>IF($C822&gt;0,VLOOKUP($C822,CNIGP!$A:$AC,9,FALSE),"")</f>
        <v/>
      </c>
      <c r="H822" s="30" t="str">
        <f>IF($C822&gt;0,VLOOKUP($C822,CNIGP!$A:$AC,25,FALSE),"")</f>
        <v/>
      </c>
      <c r="I822" s="64"/>
      <c r="J822" s="25"/>
      <c r="K822" s="25"/>
      <c r="L822" s="25"/>
      <c r="M822" s="25"/>
      <c r="N822" s="42"/>
      <c r="O822" s="42"/>
      <c r="P822" s="42"/>
      <c r="Q822" s="42"/>
      <c r="R822" s="42"/>
      <c r="S822" s="42"/>
      <c r="T822" s="42"/>
      <c r="U822" s="25"/>
      <c r="V822" s="25"/>
      <c r="W822" s="30" t="str">
        <f t="shared" si="38"/>
        <v/>
      </c>
      <c r="X822" s="25"/>
      <c r="Y822" s="24"/>
      <c r="Z822" s="36" t="str">
        <f t="shared" si="39"/>
        <v/>
      </c>
      <c r="AA822" s="30" t="str">
        <f ca="1">IF(X822=Apoio!$F$2,Apoio!$F$2,IF(X822=Apoio!$F$3,Apoio!$F$3,IF(X822=Apoio!$F$4,Apoio!$F$4,IF(Z822="","",IF(X822="","",IF(Z822-TODAY()&gt;0,Z822-TODAY(),"Venceu"))))))</f>
        <v/>
      </c>
      <c r="AB822" s="59"/>
    </row>
    <row r="823" spans="1:28" ht="36" hidden="1" customHeight="1">
      <c r="A823" s="23">
        <v>824</v>
      </c>
      <c r="B823" s="24"/>
      <c r="C823" s="25"/>
      <c r="D823" s="40" t="str">
        <f>IF($C823&gt;0,VLOOKUP($C823,CNIGP!$A:$AC,2,FALSE),"")</f>
        <v/>
      </c>
      <c r="E823" s="30" t="str">
        <f>IF($C823&gt;0,VLOOKUP($C823,CNIGP!$A:$AC,3,FALSE),"")</f>
        <v/>
      </c>
      <c r="F823" s="30" t="str">
        <f t="shared" si="37"/>
        <v/>
      </c>
      <c r="G823" s="30" t="str">
        <f>IF($C823&gt;0,VLOOKUP($C823,CNIGP!$A:$AC,9,FALSE),"")</f>
        <v/>
      </c>
      <c r="H823" s="30" t="str">
        <f>IF($C823&gt;0,VLOOKUP($C823,CNIGP!$A:$AC,25,FALSE),"")</f>
        <v/>
      </c>
      <c r="I823" s="64"/>
      <c r="J823" s="25"/>
      <c r="K823" s="25"/>
      <c r="L823" s="25"/>
      <c r="M823" s="25"/>
      <c r="N823" s="42"/>
      <c r="O823" s="42"/>
      <c r="P823" s="42"/>
      <c r="Q823" s="42"/>
      <c r="R823" s="42"/>
      <c r="S823" s="42"/>
      <c r="T823" s="42"/>
      <c r="U823" s="25"/>
      <c r="V823" s="25"/>
      <c r="W823" s="30" t="str">
        <f t="shared" si="38"/>
        <v/>
      </c>
      <c r="X823" s="25"/>
      <c r="Y823" s="24"/>
      <c r="Z823" s="36" t="str">
        <f t="shared" si="39"/>
        <v/>
      </c>
      <c r="AA823" s="30" t="str">
        <f ca="1">IF(X823=Apoio!$F$2,Apoio!$F$2,IF(X823=Apoio!$F$3,Apoio!$F$3,IF(X823=Apoio!$F$4,Apoio!$F$4,IF(Z823="","",IF(X823="","",IF(Z823-TODAY()&gt;0,Z823-TODAY(),"Venceu"))))))</f>
        <v/>
      </c>
      <c r="AB823" s="59"/>
    </row>
    <row r="824" spans="1:28" ht="36" hidden="1" customHeight="1">
      <c r="A824" s="23">
        <v>825</v>
      </c>
      <c r="B824" s="24"/>
      <c r="C824" s="25"/>
      <c r="D824" s="40" t="str">
        <f>IF($C824&gt;0,VLOOKUP($C824,CNIGP!$A:$AC,2,FALSE),"")</f>
        <v/>
      </c>
      <c r="E824" s="30" t="str">
        <f>IF($C824&gt;0,VLOOKUP($C824,CNIGP!$A:$AC,3,FALSE),"")</f>
        <v/>
      </c>
      <c r="F824" s="30" t="str">
        <f t="shared" si="37"/>
        <v/>
      </c>
      <c r="G824" s="30" t="str">
        <f>IF($C824&gt;0,VLOOKUP($C824,CNIGP!$A:$AC,9,FALSE),"")</f>
        <v/>
      </c>
      <c r="H824" s="30" t="str">
        <f>IF($C824&gt;0,VLOOKUP($C824,CNIGP!$A:$AC,25,FALSE),"")</f>
        <v/>
      </c>
      <c r="I824" s="64"/>
      <c r="J824" s="25"/>
      <c r="K824" s="25"/>
      <c r="L824" s="25"/>
      <c r="M824" s="25"/>
      <c r="N824" s="42"/>
      <c r="O824" s="42"/>
      <c r="P824" s="42"/>
      <c r="Q824" s="42"/>
      <c r="R824" s="42"/>
      <c r="S824" s="42"/>
      <c r="T824" s="42"/>
      <c r="U824" s="25"/>
      <c r="V824" s="25"/>
      <c r="W824" s="30" t="str">
        <f t="shared" si="38"/>
        <v/>
      </c>
      <c r="X824" s="25"/>
      <c r="Y824" s="24"/>
      <c r="Z824" s="36" t="str">
        <f t="shared" si="39"/>
        <v/>
      </c>
      <c r="AA824" s="30" t="str">
        <f ca="1">IF(X824=Apoio!$F$2,Apoio!$F$2,IF(X824=Apoio!$F$3,Apoio!$F$3,IF(X824=Apoio!$F$4,Apoio!$F$4,IF(Z824="","",IF(X824="","",IF(Z824-TODAY()&gt;0,Z824-TODAY(),"Venceu"))))))</f>
        <v/>
      </c>
      <c r="AB824" s="59"/>
    </row>
    <row r="825" spans="1:28" ht="36" hidden="1" customHeight="1">
      <c r="A825" s="23">
        <v>826</v>
      </c>
      <c r="B825" s="24"/>
      <c r="C825" s="25"/>
      <c r="D825" s="40" t="str">
        <f>IF($C825&gt;0,VLOOKUP($C825,CNIGP!$A:$AC,2,FALSE),"")</f>
        <v/>
      </c>
      <c r="E825" s="30" t="str">
        <f>IF($C825&gt;0,VLOOKUP($C825,CNIGP!$A:$AC,3,FALSE),"")</f>
        <v/>
      </c>
      <c r="F825" s="30" t="str">
        <f t="shared" si="37"/>
        <v/>
      </c>
      <c r="G825" s="30" t="str">
        <f>IF($C825&gt;0,VLOOKUP($C825,CNIGP!$A:$AC,9,FALSE),"")</f>
        <v/>
      </c>
      <c r="H825" s="30" t="str">
        <f>IF($C825&gt;0,VLOOKUP($C825,CNIGP!$A:$AC,25,FALSE),"")</f>
        <v/>
      </c>
      <c r="I825" s="64"/>
      <c r="J825" s="25"/>
      <c r="K825" s="25"/>
      <c r="L825" s="25"/>
      <c r="M825" s="25"/>
      <c r="N825" s="42"/>
      <c r="O825" s="42"/>
      <c r="P825" s="42"/>
      <c r="Q825" s="42"/>
      <c r="R825" s="42"/>
      <c r="S825" s="42"/>
      <c r="T825" s="42"/>
      <c r="U825" s="25"/>
      <c r="V825" s="25"/>
      <c r="W825" s="30" t="str">
        <f t="shared" si="38"/>
        <v/>
      </c>
      <c r="X825" s="25"/>
      <c r="Y825" s="24"/>
      <c r="Z825" s="36" t="str">
        <f t="shared" si="39"/>
        <v/>
      </c>
      <c r="AA825" s="30" t="str">
        <f ca="1">IF(X825=Apoio!$F$2,Apoio!$F$2,IF(X825=Apoio!$F$3,Apoio!$F$3,IF(X825=Apoio!$F$4,Apoio!$F$4,IF(Z825="","",IF(X825="","",IF(Z825-TODAY()&gt;0,Z825-TODAY(),"Venceu"))))))</f>
        <v/>
      </c>
      <c r="AB825" s="59"/>
    </row>
    <row r="826" spans="1:28" ht="36" hidden="1" customHeight="1">
      <c r="A826" s="23">
        <v>827</v>
      </c>
      <c r="B826" s="24"/>
      <c r="C826" s="25"/>
      <c r="D826" s="40" t="str">
        <f>IF($C826&gt;0,VLOOKUP($C826,CNIGP!$A:$AC,2,FALSE),"")</f>
        <v/>
      </c>
      <c r="E826" s="30" t="str">
        <f>IF($C826&gt;0,VLOOKUP($C826,CNIGP!$A:$AC,3,FALSE),"")</f>
        <v/>
      </c>
      <c r="F826" s="30" t="str">
        <f t="shared" si="37"/>
        <v/>
      </c>
      <c r="G826" s="30" t="str">
        <f>IF($C826&gt;0,VLOOKUP($C826,CNIGP!$A:$AC,9,FALSE),"")</f>
        <v/>
      </c>
      <c r="H826" s="30" t="str">
        <f>IF($C826&gt;0,VLOOKUP($C826,CNIGP!$A:$AC,25,FALSE),"")</f>
        <v/>
      </c>
      <c r="I826" s="64"/>
      <c r="J826" s="25"/>
      <c r="K826" s="25"/>
      <c r="L826" s="25"/>
      <c r="M826" s="25"/>
      <c r="N826" s="42"/>
      <c r="O826" s="42"/>
      <c r="P826" s="42"/>
      <c r="Q826" s="42"/>
      <c r="R826" s="42"/>
      <c r="S826" s="42"/>
      <c r="T826" s="42"/>
      <c r="U826" s="25"/>
      <c r="V826" s="25"/>
      <c r="W826" s="30" t="str">
        <f t="shared" si="38"/>
        <v/>
      </c>
      <c r="X826" s="25"/>
      <c r="Y826" s="24"/>
      <c r="Z826" s="36" t="str">
        <f t="shared" si="39"/>
        <v/>
      </c>
      <c r="AA826" s="30" t="str">
        <f ca="1">IF(X826=Apoio!$F$2,Apoio!$F$2,IF(X826=Apoio!$F$3,Apoio!$F$3,IF(X826=Apoio!$F$4,Apoio!$F$4,IF(Z826="","",IF(X826="","",IF(Z826-TODAY()&gt;0,Z826-TODAY(),"Venceu"))))))</f>
        <v/>
      </c>
      <c r="AB826" s="59"/>
    </row>
    <row r="827" spans="1:28" ht="36" hidden="1" customHeight="1">
      <c r="A827" s="23">
        <v>828</v>
      </c>
      <c r="B827" s="24"/>
      <c r="C827" s="25"/>
      <c r="D827" s="40" t="str">
        <f>IF($C827&gt;0,VLOOKUP($C827,CNIGP!$A:$AC,2,FALSE),"")</f>
        <v/>
      </c>
      <c r="E827" s="30" t="str">
        <f>IF($C827&gt;0,VLOOKUP($C827,CNIGP!$A:$AC,3,FALSE),"")</f>
        <v/>
      </c>
      <c r="F827" s="30" t="str">
        <f t="shared" si="37"/>
        <v/>
      </c>
      <c r="G827" s="30" t="str">
        <f>IF($C827&gt;0,VLOOKUP($C827,CNIGP!$A:$AC,9,FALSE),"")</f>
        <v/>
      </c>
      <c r="H827" s="30" t="str">
        <f>IF($C827&gt;0,VLOOKUP($C827,CNIGP!$A:$AC,25,FALSE),"")</f>
        <v/>
      </c>
      <c r="I827" s="64"/>
      <c r="J827" s="25"/>
      <c r="K827" s="25"/>
      <c r="L827" s="25"/>
      <c r="M827" s="25"/>
      <c r="N827" s="42"/>
      <c r="O827" s="42"/>
      <c r="P827" s="42"/>
      <c r="Q827" s="42"/>
      <c r="R827" s="42"/>
      <c r="S827" s="42"/>
      <c r="T827" s="42"/>
      <c r="U827" s="25"/>
      <c r="V827" s="25"/>
      <c r="W827" s="30" t="str">
        <f t="shared" si="38"/>
        <v/>
      </c>
      <c r="X827" s="25"/>
      <c r="Y827" s="24"/>
      <c r="Z827" s="36" t="str">
        <f t="shared" si="39"/>
        <v/>
      </c>
      <c r="AA827" s="30" t="str">
        <f ca="1">IF(X827=Apoio!$F$2,Apoio!$F$2,IF(X827=Apoio!$F$3,Apoio!$F$3,IF(X827=Apoio!$F$4,Apoio!$F$4,IF(Z827="","",IF(X827="","",IF(Z827-TODAY()&gt;0,Z827-TODAY(),"Venceu"))))))</f>
        <v/>
      </c>
      <c r="AB827" s="59"/>
    </row>
    <row r="828" spans="1:28" ht="36" hidden="1" customHeight="1">
      <c r="A828" s="23">
        <v>829</v>
      </c>
      <c r="B828" s="24"/>
      <c r="C828" s="25"/>
      <c r="D828" s="40" t="str">
        <f>IF($C828&gt;0,VLOOKUP($C828,CNIGP!$A:$AC,2,FALSE),"")</f>
        <v/>
      </c>
      <c r="E828" s="30" t="str">
        <f>IF($C828&gt;0,VLOOKUP($C828,CNIGP!$A:$AC,3,FALSE),"")</f>
        <v/>
      </c>
      <c r="F828" s="30" t="str">
        <f t="shared" si="37"/>
        <v/>
      </c>
      <c r="G828" s="30" t="str">
        <f>IF($C828&gt;0,VLOOKUP($C828,CNIGP!$A:$AC,9,FALSE),"")</f>
        <v/>
      </c>
      <c r="H828" s="30" t="str">
        <f>IF($C828&gt;0,VLOOKUP($C828,CNIGP!$A:$AC,25,FALSE),"")</f>
        <v/>
      </c>
      <c r="I828" s="64"/>
      <c r="J828" s="25"/>
      <c r="K828" s="25"/>
      <c r="L828" s="25"/>
      <c r="M828" s="25"/>
      <c r="N828" s="42"/>
      <c r="O828" s="42"/>
      <c r="P828" s="42"/>
      <c r="Q828" s="42"/>
      <c r="R828" s="42"/>
      <c r="S828" s="42"/>
      <c r="T828" s="42"/>
      <c r="U828" s="25"/>
      <c r="V828" s="25"/>
      <c r="W828" s="30" t="str">
        <f t="shared" si="38"/>
        <v/>
      </c>
      <c r="X828" s="25"/>
      <c r="Y828" s="24"/>
      <c r="Z828" s="36" t="str">
        <f t="shared" si="39"/>
        <v/>
      </c>
      <c r="AA828" s="30" t="str">
        <f ca="1">IF(X828=Apoio!$F$2,Apoio!$F$2,IF(X828=Apoio!$F$3,Apoio!$F$3,IF(X828=Apoio!$F$4,Apoio!$F$4,IF(Z828="","",IF(X828="","",IF(Z828-TODAY()&gt;0,Z828-TODAY(),"Venceu"))))))</f>
        <v/>
      </c>
      <c r="AB828" s="59"/>
    </row>
    <row r="829" spans="1:28" ht="36" hidden="1" customHeight="1">
      <c r="A829" s="23">
        <v>830</v>
      </c>
      <c r="B829" s="24"/>
      <c r="C829" s="25"/>
      <c r="D829" s="40" t="str">
        <f>IF($C829&gt;0,VLOOKUP($C829,CNIGP!$A:$AC,2,FALSE),"")</f>
        <v/>
      </c>
      <c r="E829" s="30" t="str">
        <f>IF($C829&gt;0,VLOOKUP($C829,CNIGP!$A:$AC,3,FALSE),"")</f>
        <v/>
      </c>
      <c r="F829" s="30" t="str">
        <f t="shared" si="37"/>
        <v/>
      </c>
      <c r="G829" s="30" t="str">
        <f>IF($C829&gt;0,VLOOKUP($C829,CNIGP!$A:$AC,9,FALSE),"")</f>
        <v/>
      </c>
      <c r="H829" s="30" t="str">
        <f>IF($C829&gt;0,VLOOKUP($C829,CNIGP!$A:$AC,25,FALSE),"")</f>
        <v/>
      </c>
      <c r="I829" s="64"/>
      <c r="J829" s="25"/>
      <c r="K829" s="25"/>
      <c r="L829" s="25"/>
      <c r="M829" s="25"/>
      <c r="N829" s="42"/>
      <c r="O829" s="42"/>
      <c r="P829" s="42"/>
      <c r="Q829" s="42"/>
      <c r="R829" s="42"/>
      <c r="S829" s="42"/>
      <c r="T829" s="42"/>
      <c r="U829" s="25"/>
      <c r="V829" s="25"/>
      <c r="W829" s="30" t="str">
        <f t="shared" si="38"/>
        <v/>
      </c>
      <c r="X829" s="25"/>
      <c r="Y829" s="24"/>
      <c r="Z829" s="36" t="str">
        <f t="shared" si="39"/>
        <v/>
      </c>
      <c r="AA829" s="30" t="str">
        <f ca="1">IF(X829=Apoio!$F$2,Apoio!$F$2,IF(X829=Apoio!$F$3,Apoio!$F$3,IF(X829=Apoio!$F$4,Apoio!$F$4,IF(Z829="","",IF(X829="","",IF(Z829-TODAY()&gt;0,Z829-TODAY(),"Venceu"))))))</f>
        <v/>
      </c>
      <c r="AB829" s="59"/>
    </row>
    <row r="830" spans="1:28" ht="36" hidden="1" customHeight="1">
      <c r="A830" s="23">
        <v>831</v>
      </c>
      <c r="B830" s="24"/>
      <c r="C830" s="25"/>
      <c r="D830" s="40" t="str">
        <f>IF($C830&gt;0,VLOOKUP($C830,CNIGP!$A:$AC,2,FALSE),"")</f>
        <v/>
      </c>
      <c r="E830" s="30" t="str">
        <f>IF($C830&gt;0,VLOOKUP($C830,CNIGP!$A:$AC,3,FALSE),"")</f>
        <v/>
      </c>
      <c r="F830" s="30" t="str">
        <f t="shared" si="37"/>
        <v/>
      </c>
      <c r="G830" s="30" t="str">
        <f>IF($C830&gt;0,VLOOKUP($C830,CNIGP!$A:$AC,9,FALSE),"")</f>
        <v/>
      </c>
      <c r="H830" s="30" t="str">
        <f>IF($C830&gt;0,VLOOKUP($C830,CNIGP!$A:$AC,25,FALSE),"")</f>
        <v/>
      </c>
      <c r="I830" s="64"/>
      <c r="J830" s="25"/>
      <c r="K830" s="25"/>
      <c r="L830" s="25"/>
      <c r="M830" s="25"/>
      <c r="N830" s="42"/>
      <c r="O830" s="42"/>
      <c r="P830" s="42"/>
      <c r="Q830" s="42"/>
      <c r="R830" s="42"/>
      <c r="S830" s="42"/>
      <c r="T830" s="42"/>
      <c r="U830" s="25"/>
      <c r="V830" s="25"/>
      <c r="W830" s="30" t="str">
        <f t="shared" si="38"/>
        <v/>
      </c>
      <c r="X830" s="25"/>
      <c r="Y830" s="24"/>
      <c r="Z830" s="36" t="str">
        <f t="shared" si="39"/>
        <v/>
      </c>
      <c r="AA830" s="30" t="str">
        <f ca="1">IF(X830=Apoio!$F$2,Apoio!$F$2,IF(X830=Apoio!$F$3,Apoio!$F$3,IF(X830=Apoio!$F$4,Apoio!$F$4,IF(Z830="","",IF(X830="","",IF(Z830-TODAY()&gt;0,Z830-TODAY(),"Venceu"))))))</f>
        <v/>
      </c>
      <c r="AB830" s="59"/>
    </row>
    <row r="831" spans="1:28" ht="36" hidden="1" customHeight="1">
      <c r="A831" s="23">
        <v>832</v>
      </c>
      <c r="B831" s="24"/>
      <c r="C831" s="25"/>
      <c r="D831" s="40" t="str">
        <f>IF($C831&gt;0,VLOOKUP($C831,CNIGP!$A:$AC,2,FALSE),"")</f>
        <v/>
      </c>
      <c r="E831" s="30" t="str">
        <f>IF($C831&gt;0,VLOOKUP($C831,CNIGP!$A:$AC,3,FALSE),"")</f>
        <v/>
      </c>
      <c r="F831" s="30" t="str">
        <f t="shared" si="37"/>
        <v/>
      </c>
      <c r="G831" s="30" t="str">
        <f>IF($C831&gt;0,VLOOKUP($C831,CNIGP!$A:$AC,9,FALSE),"")</f>
        <v/>
      </c>
      <c r="H831" s="30" t="str">
        <f>IF($C831&gt;0,VLOOKUP($C831,CNIGP!$A:$AC,25,FALSE),"")</f>
        <v/>
      </c>
      <c r="I831" s="64"/>
      <c r="J831" s="25"/>
      <c r="K831" s="25"/>
      <c r="L831" s="25"/>
      <c r="M831" s="25"/>
      <c r="N831" s="42"/>
      <c r="O831" s="42"/>
      <c r="P831" s="42"/>
      <c r="Q831" s="42"/>
      <c r="R831" s="42"/>
      <c r="S831" s="42"/>
      <c r="T831" s="42"/>
      <c r="U831" s="25"/>
      <c r="V831" s="25"/>
      <c r="W831" s="30" t="str">
        <f t="shared" si="38"/>
        <v/>
      </c>
      <c r="X831" s="25"/>
      <c r="Y831" s="24"/>
      <c r="Z831" s="36" t="str">
        <f t="shared" si="39"/>
        <v/>
      </c>
      <c r="AA831" s="30" t="str">
        <f ca="1">IF(X831=Apoio!$F$2,Apoio!$F$2,IF(X831=Apoio!$F$3,Apoio!$F$3,IF(X831=Apoio!$F$4,Apoio!$F$4,IF(Z831="","",IF(X831="","",IF(Z831-TODAY()&gt;0,Z831-TODAY(),"Venceu"))))))</f>
        <v/>
      </c>
      <c r="AB831" s="59"/>
    </row>
    <row r="832" spans="1:28" ht="36" hidden="1" customHeight="1">
      <c r="A832" s="23">
        <v>833</v>
      </c>
      <c r="B832" s="24"/>
      <c r="C832" s="25"/>
      <c r="D832" s="40" t="str">
        <f>IF($C832&gt;0,VLOOKUP($C832,CNIGP!$A:$AC,2,FALSE),"")</f>
        <v/>
      </c>
      <c r="E832" s="30" t="str">
        <f>IF($C832&gt;0,VLOOKUP($C832,CNIGP!$A:$AC,3,FALSE),"")</f>
        <v/>
      </c>
      <c r="F832" s="30" t="str">
        <f t="shared" si="37"/>
        <v/>
      </c>
      <c r="G832" s="30" t="str">
        <f>IF($C832&gt;0,VLOOKUP($C832,CNIGP!$A:$AC,9,FALSE),"")</f>
        <v/>
      </c>
      <c r="H832" s="30" t="str">
        <f>IF($C832&gt;0,VLOOKUP($C832,CNIGP!$A:$AC,25,FALSE),"")</f>
        <v/>
      </c>
      <c r="I832" s="64"/>
      <c r="J832" s="25"/>
      <c r="K832" s="25"/>
      <c r="L832" s="25"/>
      <c r="M832" s="25"/>
      <c r="N832" s="42"/>
      <c r="O832" s="42"/>
      <c r="P832" s="42"/>
      <c r="Q832" s="42"/>
      <c r="R832" s="42"/>
      <c r="S832" s="42"/>
      <c r="T832" s="42"/>
      <c r="U832" s="25"/>
      <c r="V832" s="25"/>
      <c r="W832" s="30" t="str">
        <f t="shared" si="38"/>
        <v/>
      </c>
      <c r="X832" s="25"/>
      <c r="Y832" s="24"/>
      <c r="Z832" s="36" t="str">
        <f t="shared" si="39"/>
        <v/>
      </c>
      <c r="AA832" s="30" t="str">
        <f ca="1">IF(X832=Apoio!$F$2,Apoio!$F$2,IF(X832=Apoio!$F$3,Apoio!$F$3,IF(X832=Apoio!$F$4,Apoio!$F$4,IF(Z832="","",IF(X832="","",IF(Z832-TODAY()&gt;0,Z832-TODAY(),"Venceu"))))))</f>
        <v/>
      </c>
      <c r="AB832" s="59"/>
    </row>
    <row r="833" spans="1:28" ht="36" hidden="1" customHeight="1">
      <c r="A833" s="23">
        <v>834</v>
      </c>
      <c r="B833" s="24"/>
      <c r="C833" s="25"/>
      <c r="D833" s="40" t="str">
        <f>IF($C833&gt;0,VLOOKUP($C833,CNIGP!$A:$AC,2,FALSE),"")</f>
        <v/>
      </c>
      <c r="E833" s="30" t="str">
        <f>IF($C833&gt;0,VLOOKUP($C833,CNIGP!$A:$AC,3,FALSE),"")</f>
        <v/>
      </c>
      <c r="F833" s="30" t="str">
        <f t="shared" si="37"/>
        <v/>
      </c>
      <c r="G833" s="30" t="str">
        <f>IF($C833&gt;0,VLOOKUP($C833,CNIGP!$A:$AC,9,FALSE),"")</f>
        <v/>
      </c>
      <c r="H833" s="30" t="str">
        <f>IF($C833&gt;0,VLOOKUP($C833,CNIGP!$A:$AC,25,FALSE),"")</f>
        <v/>
      </c>
      <c r="I833" s="64"/>
      <c r="J833" s="25"/>
      <c r="K833" s="25"/>
      <c r="L833" s="25"/>
      <c r="M833" s="25"/>
      <c r="N833" s="42"/>
      <c r="O833" s="42"/>
      <c r="P833" s="42"/>
      <c r="Q833" s="42"/>
      <c r="R833" s="42"/>
      <c r="S833" s="42"/>
      <c r="T833" s="42"/>
      <c r="U833" s="25"/>
      <c r="V833" s="25"/>
      <c r="W833" s="30" t="str">
        <f t="shared" si="38"/>
        <v/>
      </c>
      <c r="X833" s="25"/>
      <c r="Y833" s="24"/>
      <c r="Z833" s="36" t="str">
        <f t="shared" si="39"/>
        <v/>
      </c>
      <c r="AA833" s="30" t="str">
        <f ca="1">IF(X833=Apoio!$F$2,Apoio!$F$2,IF(X833=Apoio!$F$3,Apoio!$F$3,IF(X833=Apoio!$F$4,Apoio!$F$4,IF(Z833="","",IF(X833="","",IF(Z833-TODAY()&gt;0,Z833-TODAY(),"Venceu"))))))</f>
        <v/>
      </c>
      <c r="AB833" s="59"/>
    </row>
    <row r="834" spans="1:28" ht="36" hidden="1" customHeight="1">
      <c r="A834" s="23">
        <v>835</v>
      </c>
      <c r="B834" s="24"/>
      <c r="C834" s="25"/>
      <c r="D834" s="40" t="str">
        <f>IF($C834&gt;0,VLOOKUP($C834,CNIGP!$A:$AC,2,FALSE),"")</f>
        <v/>
      </c>
      <c r="E834" s="30" t="str">
        <f>IF($C834&gt;0,VLOOKUP($C834,CNIGP!$A:$AC,3,FALSE),"")</f>
        <v/>
      </c>
      <c r="F834" s="30" t="str">
        <f t="shared" si="37"/>
        <v/>
      </c>
      <c r="G834" s="30" t="str">
        <f>IF($C834&gt;0,VLOOKUP($C834,CNIGP!$A:$AC,9,FALSE),"")</f>
        <v/>
      </c>
      <c r="H834" s="30" t="str">
        <f>IF($C834&gt;0,VLOOKUP($C834,CNIGP!$A:$AC,25,FALSE),"")</f>
        <v/>
      </c>
      <c r="I834" s="64"/>
      <c r="J834" s="25"/>
      <c r="K834" s="25"/>
      <c r="L834" s="25"/>
      <c r="M834" s="25"/>
      <c r="N834" s="42"/>
      <c r="O834" s="42"/>
      <c r="P834" s="42"/>
      <c r="Q834" s="42"/>
      <c r="R834" s="42"/>
      <c r="S834" s="42"/>
      <c r="T834" s="42"/>
      <c r="U834" s="25"/>
      <c r="V834" s="25"/>
      <c r="W834" s="30" t="str">
        <f t="shared" si="38"/>
        <v/>
      </c>
      <c r="X834" s="25"/>
      <c r="Y834" s="24"/>
      <c r="Z834" s="36" t="str">
        <f t="shared" si="39"/>
        <v/>
      </c>
      <c r="AA834" s="30" t="str">
        <f ca="1">IF(X834=Apoio!$F$2,Apoio!$F$2,IF(X834=Apoio!$F$3,Apoio!$F$3,IF(X834=Apoio!$F$4,Apoio!$F$4,IF(Z834="","",IF(X834="","",IF(Z834-TODAY()&gt;0,Z834-TODAY(),"Venceu"))))))</f>
        <v/>
      </c>
      <c r="AB834" s="59"/>
    </row>
    <row r="835" spans="1:28" ht="36" hidden="1" customHeight="1">
      <c r="A835" s="23">
        <v>836</v>
      </c>
      <c r="B835" s="24"/>
      <c r="C835" s="25"/>
      <c r="D835" s="40" t="str">
        <f>IF($C835&gt;0,VLOOKUP($C835,CNIGP!$A:$AC,2,FALSE),"")</f>
        <v/>
      </c>
      <c r="E835" s="30" t="str">
        <f>IF($C835&gt;0,VLOOKUP($C835,CNIGP!$A:$AC,3,FALSE),"")</f>
        <v/>
      </c>
      <c r="F835" s="30" t="str">
        <f t="shared" si="37"/>
        <v/>
      </c>
      <c r="G835" s="30" t="str">
        <f>IF($C835&gt;0,VLOOKUP($C835,CNIGP!$A:$AC,9,FALSE),"")</f>
        <v/>
      </c>
      <c r="H835" s="30" t="str">
        <f>IF($C835&gt;0,VLOOKUP($C835,CNIGP!$A:$AC,25,FALSE),"")</f>
        <v/>
      </c>
      <c r="I835" s="64"/>
      <c r="J835" s="25"/>
      <c r="K835" s="25"/>
      <c r="L835" s="25"/>
      <c r="M835" s="25"/>
      <c r="N835" s="42"/>
      <c r="O835" s="42"/>
      <c r="P835" s="42"/>
      <c r="Q835" s="42"/>
      <c r="R835" s="42"/>
      <c r="S835" s="42"/>
      <c r="T835" s="42"/>
      <c r="U835" s="25"/>
      <c r="V835" s="25"/>
      <c r="W835" s="30" t="str">
        <f t="shared" si="38"/>
        <v/>
      </c>
      <c r="X835" s="25"/>
      <c r="Y835" s="24"/>
      <c r="Z835" s="36" t="str">
        <f t="shared" si="39"/>
        <v/>
      </c>
      <c r="AA835" s="30" t="str">
        <f ca="1">IF(X835=Apoio!$F$2,Apoio!$F$2,IF(X835=Apoio!$F$3,Apoio!$F$3,IF(X835=Apoio!$F$4,Apoio!$F$4,IF(Z835="","",IF(X835="","",IF(Z835-TODAY()&gt;0,Z835-TODAY(),"Venceu"))))))</f>
        <v/>
      </c>
      <c r="AB835" s="59"/>
    </row>
    <row r="836" spans="1:28" ht="36" hidden="1" customHeight="1">
      <c r="A836" s="23">
        <v>837</v>
      </c>
      <c r="B836" s="24"/>
      <c r="C836" s="25"/>
      <c r="D836" s="40" t="str">
        <f>IF($C836&gt;0,VLOOKUP($C836,CNIGP!$A:$AC,2,FALSE),"")</f>
        <v/>
      </c>
      <c r="E836" s="30" t="str">
        <f>IF($C836&gt;0,VLOOKUP($C836,CNIGP!$A:$AC,3,FALSE),"")</f>
        <v/>
      </c>
      <c r="F836" s="30" t="str">
        <f t="shared" si="37"/>
        <v/>
      </c>
      <c r="G836" s="30" t="str">
        <f>IF($C836&gt;0,VLOOKUP($C836,CNIGP!$A:$AC,9,FALSE),"")</f>
        <v/>
      </c>
      <c r="H836" s="30" t="str">
        <f>IF($C836&gt;0,VLOOKUP($C836,CNIGP!$A:$AC,25,FALSE),"")</f>
        <v/>
      </c>
      <c r="I836" s="64"/>
      <c r="J836" s="25"/>
      <c r="K836" s="25"/>
      <c r="L836" s="25"/>
      <c r="M836" s="25"/>
      <c r="N836" s="42"/>
      <c r="O836" s="42"/>
      <c r="P836" s="42"/>
      <c r="Q836" s="42"/>
      <c r="R836" s="42"/>
      <c r="S836" s="42"/>
      <c r="T836" s="42"/>
      <c r="U836" s="25"/>
      <c r="V836" s="25"/>
      <c r="W836" s="30" t="str">
        <f t="shared" si="38"/>
        <v/>
      </c>
      <c r="X836" s="25"/>
      <c r="Y836" s="24"/>
      <c r="Z836" s="36" t="str">
        <f t="shared" si="39"/>
        <v/>
      </c>
      <c r="AA836" s="30" t="str">
        <f ca="1">IF(X836=Apoio!$F$2,Apoio!$F$2,IF(X836=Apoio!$F$3,Apoio!$F$3,IF(X836=Apoio!$F$4,Apoio!$F$4,IF(Z836="","",IF(X836="","",IF(Z836-TODAY()&gt;0,Z836-TODAY(),"Venceu"))))))</f>
        <v/>
      </c>
      <c r="AB836" s="59"/>
    </row>
    <row r="837" spans="1:28" ht="36" hidden="1" customHeight="1">
      <c r="A837" s="23">
        <v>838</v>
      </c>
      <c r="B837" s="24"/>
      <c r="C837" s="25"/>
      <c r="D837" s="40" t="str">
        <f>IF($C837&gt;0,VLOOKUP($C837,CNIGP!$A:$AC,2,FALSE),"")</f>
        <v/>
      </c>
      <c r="E837" s="30" t="str">
        <f>IF($C837&gt;0,VLOOKUP($C837,CNIGP!$A:$AC,3,FALSE),"")</f>
        <v/>
      </c>
      <c r="F837" s="30" t="str">
        <f t="shared" si="37"/>
        <v/>
      </c>
      <c r="G837" s="30" t="str">
        <f>IF($C837&gt;0,VLOOKUP($C837,CNIGP!$A:$AC,9,FALSE),"")</f>
        <v/>
      </c>
      <c r="H837" s="30" t="str">
        <f>IF($C837&gt;0,VLOOKUP($C837,CNIGP!$A:$AC,25,FALSE),"")</f>
        <v/>
      </c>
      <c r="I837" s="64"/>
      <c r="J837" s="25"/>
      <c r="K837" s="25"/>
      <c r="L837" s="25"/>
      <c r="M837" s="25"/>
      <c r="N837" s="42"/>
      <c r="O837" s="42"/>
      <c r="P837" s="42"/>
      <c r="Q837" s="42"/>
      <c r="R837" s="42"/>
      <c r="S837" s="42"/>
      <c r="T837" s="42"/>
      <c r="U837" s="25"/>
      <c r="V837" s="25"/>
      <c r="W837" s="30" t="str">
        <f t="shared" si="38"/>
        <v/>
      </c>
      <c r="X837" s="25"/>
      <c r="Y837" s="24"/>
      <c r="Z837" s="36" t="str">
        <f t="shared" si="39"/>
        <v/>
      </c>
      <c r="AA837" s="30" t="str">
        <f ca="1">IF(X837=Apoio!$F$2,Apoio!$F$2,IF(X837=Apoio!$F$3,Apoio!$F$3,IF(X837=Apoio!$F$4,Apoio!$F$4,IF(Z837="","",IF(X837="","",IF(Z837-TODAY()&gt;0,Z837-TODAY(),"Venceu"))))))</f>
        <v/>
      </c>
      <c r="AB837" s="59"/>
    </row>
    <row r="838" spans="1:28" ht="36" hidden="1" customHeight="1">
      <c r="A838" s="23">
        <v>839</v>
      </c>
      <c r="B838" s="24"/>
      <c r="C838" s="25"/>
      <c r="D838" s="40" t="str">
        <f>IF($C838&gt;0,VLOOKUP($C838,CNIGP!$A:$AC,2,FALSE),"")</f>
        <v/>
      </c>
      <c r="E838" s="30" t="str">
        <f>IF($C838&gt;0,VLOOKUP($C838,CNIGP!$A:$AC,3,FALSE),"")</f>
        <v/>
      </c>
      <c r="F838" s="30" t="str">
        <f t="shared" si="37"/>
        <v/>
      </c>
      <c r="G838" s="30" t="str">
        <f>IF($C838&gt;0,VLOOKUP($C838,CNIGP!$A:$AC,9,FALSE),"")</f>
        <v/>
      </c>
      <c r="H838" s="30" t="str">
        <f>IF($C838&gt;0,VLOOKUP($C838,CNIGP!$A:$AC,25,FALSE),"")</f>
        <v/>
      </c>
      <c r="I838" s="64"/>
      <c r="J838" s="25"/>
      <c r="K838" s="25"/>
      <c r="L838" s="25"/>
      <c r="M838" s="25"/>
      <c r="N838" s="42"/>
      <c r="O838" s="42"/>
      <c r="P838" s="42"/>
      <c r="Q838" s="42"/>
      <c r="R838" s="42"/>
      <c r="S838" s="42"/>
      <c r="T838" s="42"/>
      <c r="U838" s="25"/>
      <c r="V838" s="25"/>
      <c r="W838" s="30" t="str">
        <f t="shared" si="38"/>
        <v/>
      </c>
      <c r="X838" s="25"/>
      <c r="Y838" s="24"/>
      <c r="Z838" s="36" t="str">
        <f t="shared" si="39"/>
        <v/>
      </c>
      <c r="AA838" s="30" t="str">
        <f ca="1">IF(X838=Apoio!$F$2,Apoio!$F$2,IF(X838=Apoio!$F$3,Apoio!$F$3,IF(X838=Apoio!$F$4,Apoio!$F$4,IF(Z838="","",IF(X838="","",IF(Z838-TODAY()&gt;0,Z838-TODAY(),"Venceu"))))))</f>
        <v/>
      </c>
      <c r="AB838" s="59"/>
    </row>
    <row r="839" spans="1:28" ht="36" hidden="1" customHeight="1">
      <c r="A839" s="23">
        <v>840</v>
      </c>
      <c r="B839" s="24"/>
      <c r="C839" s="25"/>
      <c r="D839" s="40" t="str">
        <f>IF($C839&gt;0,VLOOKUP($C839,CNIGP!$A:$AC,2,FALSE),"")</f>
        <v/>
      </c>
      <c r="E839" s="30" t="str">
        <f>IF($C839&gt;0,VLOOKUP($C839,CNIGP!$A:$AC,3,FALSE),"")</f>
        <v/>
      </c>
      <c r="F839" s="30" t="str">
        <f t="shared" si="37"/>
        <v/>
      </c>
      <c r="G839" s="30" t="str">
        <f>IF($C839&gt;0,VLOOKUP($C839,CNIGP!$A:$AC,9,FALSE),"")</f>
        <v/>
      </c>
      <c r="H839" s="30" t="str">
        <f>IF($C839&gt;0,VLOOKUP($C839,CNIGP!$A:$AC,25,FALSE),"")</f>
        <v/>
      </c>
      <c r="I839" s="64"/>
      <c r="J839" s="25"/>
      <c r="K839" s="25"/>
      <c r="L839" s="25"/>
      <c r="M839" s="25"/>
      <c r="N839" s="42"/>
      <c r="O839" s="42"/>
      <c r="P839" s="42"/>
      <c r="Q839" s="42"/>
      <c r="R839" s="42"/>
      <c r="S839" s="42"/>
      <c r="T839" s="42"/>
      <c r="U839" s="25"/>
      <c r="V839" s="25"/>
      <c r="W839" s="30" t="str">
        <f t="shared" si="38"/>
        <v/>
      </c>
      <c r="X839" s="25"/>
      <c r="Y839" s="24"/>
      <c r="Z839" s="36" t="str">
        <f t="shared" si="39"/>
        <v/>
      </c>
      <c r="AA839" s="30" t="str">
        <f ca="1">IF(X839=Apoio!$F$2,Apoio!$F$2,IF(X839=Apoio!$F$3,Apoio!$F$3,IF(X839=Apoio!$F$4,Apoio!$F$4,IF(Z839="","",IF(X839="","",IF(Z839-TODAY()&gt;0,Z839-TODAY(),"Venceu"))))))</f>
        <v/>
      </c>
      <c r="AB839" s="59"/>
    </row>
    <row r="840" spans="1:28" ht="36" hidden="1" customHeight="1">
      <c r="A840" s="23">
        <v>841</v>
      </c>
      <c r="B840" s="24"/>
      <c r="C840" s="25"/>
      <c r="D840" s="40" t="str">
        <f>IF($C840&gt;0,VLOOKUP($C840,CNIGP!$A:$AC,2,FALSE),"")</f>
        <v/>
      </c>
      <c r="E840" s="30" t="str">
        <f>IF($C840&gt;0,VLOOKUP($C840,CNIGP!$A:$AC,3,FALSE),"")</f>
        <v/>
      </c>
      <c r="F840" s="30" t="str">
        <f t="shared" si="37"/>
        <v/>
      </c>
      <c r="G840" s="30" t="str">
        <f>IF($C840&gt;0,VLOOKUP($C840,CNIGP!$A:$AC,9,FALSE),"")</f>
        <v/>
      </c>
      <c r="H840" s="30" t="str">
        <f>IF($C840&gt;0,VLOOKUP($C840,CNIGP!$A:$AC,25,FALSE),"")</f>
        <v/>
      </c>
      <c r="I840" s="64"/>
      <c r="J840" s="25"/>
      <c r="K840" s="25"/>
      <c r="L840" s="25"/>
      <c r="M840" s="25"/>
      <c r="N840" s="42"/>
      <c r="O840" s="42"/>
      <c r="P840" s="42"/>
      <c r="Q840" s="42"/>
      <c r="R840" s="42"/>
      <c r="S840" s="42"/>
      <c r="T840" s="42"/>
      <c r="U840" s="25"/>
      <c r="V840" s="25"/>
      <c r="W840" s="30" t="str">
        <f t="shared" si="38"/>
        <v/>
      </c>
      <c r="X840" s="25"/>
      <c r="Y840" s="24"/>
      <c r="Z840" s="36" t="str">
        <f t="shared" si="39"/>
        <v/>
      </c>
      <c r="AA840" s="30" t="str">
        <f ca="1">IF(X840=Apoio!$F$2,Apoio!$F$2,IF(X840=Apoio!$F$3,Apoio!$F$3,IF(X840=Apoio!$F$4,Apoio!$F$4,IF(Z840="","",IF(X840="","",IF(Z840-TODAY()&gt;0,Z840-TODAY(),"Venceu"))))))</f>
        <v/>
      </c>
      <c r="AB840" s="59"/>
    </row>
    <row r="841" spans="1:28" ht="36" hidden="1" customHeight="1">
      <c r="A841" s="23">
        <v>842</v>
      </c>
      <c r="B841" s="24"/>
      <c r="C841" s="25"/>
      <c r="D841" s="40" t="str">
        <f>IF($C841&gt;0,VLOOKUP($C841,CNIGP!$A:$AC,2,FALSE),"")</f>
        <v/>
      </c>
      <c r="E841" s="30" t="str">
        <f>IF($C841&gt;0,VLOOKUP($C841,CNIGP!$A:$AC,3,FALSE),"")</f>
        <v/>
      </c>
      <c r="F841" s="30" t="str">
        <f t="shared" si="37"/>
        <v/>
      </c>
      <c r="G841" s="30" t="str">
        <f>IF($C841&gt;0,VLOOKUP($C841,CNIGP!$A:$AC,9,FALSE),"")</f>
        <v/>
      </c>
      <c r="H841" s="30" t="str">
        <f>IF($C841&gt;0,VLOOKUP($C841,CNIGP!$A:$AC,25,FALSE),"")</f>
        <v/>
      </c>
      <c r="I841" s="64"/>
      <c r="J841" s="25"/>
      <c r="K841" s="25"/>
      <c r="L841" s="25"/>
      <c r="M841" s="25"/>
      <c r="N841" s="42"/>
      <c r="O841" s="42"/>
      <c r="P841" s="42"/>
      <c r="Q841" s="42"/>
      <c r="R841" s="42"/>
      <c r="S841" s="42"/>
      <c r="T841" s="42"/>
      <c r="U841" s="25"/>
      <c r="V841" s="25"/>
      <c r="W841" s="30" t="str">
        <f t="shared" si="38"/>
        <v/>
      </c>
      <c r="X841" s="25"/>
      <c r="Y841" s="24"/>
      <c r="Z841" s="36" t="str">
        <f t="shared" si="39"/>
        <v/>
      </c>
      <c r="AA841" s="30" t="str">
        <f ca="1">IF(X841=Apoio!$F$2,Apoio!$F$2,IF(X841=Apoio!$F$3,Apoio!$F$3,IF(X841=Apoio!$F$4,Apoio!$F$4,IF(Z841="","",IF(X841="","",IF(Z841-TODAY()&gt;0,Z841-TODAY(),"Venceu"))))))</f>
        <v/>
      </c>
      <c r="AB841" s="59"/>
    </row>
    <row r="842" spans="1:28" ht="36" hidden="1" customHeight="1">
      <c r="A842" s="23">
        <v>843</v>
      </c>
      <c r="B842" s="24"/>
      <c r="C842" s="25"/>
      <c r="D842" s="40" t="str">
        <f>IF($C842&gt;0,VLOOKUP($C842,CNIGP!$A:$AC,2,FALSE),"")</f>
        <v/>
      </c>
      <c r="E842" s="30" t="str">
        <f>IF($C842&gt;0,VLOOKUP($C842,CNIGP!$A:$AC,3,FALSE),"")</f>
        <v/>
      </c>
      <c r="F842" s="30" t="str">
        <f t="shared" si="37"/>
        <v/>
      </c>
      <c r="G842" s="30" t="str">
        <f>IF($C842&gt;0,VLOOKUP($C842,CNIGP!$A:$AC,9,FALSE),"")</f>
        <v/>
      </c>
      <c r="H842" s="30" t="str">
        <f>IF($C842&gt;0,VLOOKUP($C842,CNIGP!$A:$AC,25,FALSE),"")</f>
        <v/>
      </c>
      <c r="I842" s="64"/>
      <c r="J842" s="25"/>
      <c r="K842" s="25"/>
      <c r="L842" s="25"/>
      <c r="M842" s="25"/>
      <c r="N842" s="42"/>
      <c r="O842" s="42"/>
      <c r="P842" s="42"/>
      <c r="Q842" s="42"/>
      <c r="R842" s="42"/>
      <c r="S842" s="42"/>
      <c r="T842" s="42"/>
      <c r="U842" s="25"/>
      <c r="V842" s="25"/>
      <c r="W842" s="30" t="str">
        <f t="shared" si="38"/>
        <v/>
      </c>
      <c r="X842" s="25"/>
      <c r="Y842" s="24"/>
      <c r="Z842" s="36" t="str">
        <f t="shared" si="39"/>
        <v/>
      </c>
      <c r="AA842" s="30" t="str">
        <f ca="1">IF(X842=Apoio!$F$2,Apoio!$F$2,IF(X842=Apoio!$F$3,Apoio!$F$3,IF(X842=Apoio!$F$4,Apoio!$F$4,IF(Z842="","",IF(X842="","",IF(Z842-TODAY()&gt;0,Z842-TODAY(),"Venceu"))))))</f>
        <v/>
      </c>
      <c r="AB842" s="59"/>
    </row>
    <row r="843" spans="1:28" ht="36" hidden="1" customHeight="1">
      <c r="A843" s="23">
        <v>844</v>
      </c>
      <c r="B843" s="24"/>
      <c r="C843" s="25"/>
      <c r="D843" s="40" t="str">
        <f>IF($C843&gt;0,VLOOKUP($C843,CNIGP!$A:$AC,2,FALSE),"")</f>
        <v/>
      </c>
      <c r="E843" s="30" t="str">
        <f>IF($C843&gt;0,VLOOKUP($C843,CNIGP!$A:$AC,3,FALSE),"")</f>
        <v/>
      </c>
      <c r="F843" s="30" t="str">
        <f t="shared" si="37"/>
        <v/>
      </c>
      <c r="G843" s="30" t="str">
        <f>IF($C843&gt;0,VLOOKUP($C843,CNIGP!$A:$AC,9,FALSE),"")</f>
        <v/>
      </c>
      <c r="H843" s="30" t="str">
        <f>IF($C843&gt;0,VLOOKUP($C843,CNIGP!$A:$AC,25,FALSE),"")</f>
        <v/>
      </c>
      <c r="I843" s="64"/>
      <c r="J843" s="25"/>
      <c r="K843" s="25"/>
      <c r="L843" s="25"/>
      <c r="M843" s="25"/>
      <c r="N843" s="42"/>
      <c r="O843" s="42"/>
      <c r="P843" s="42"/>
      <c r="Q843" s="42"/>
      <c r="R843" s="42"/>
      <c r="S843" s="42"/>
      <c r="T843" s="42"/>
      <c r="U843" s="25"/>
      <c r="V843" s="25"/>
      <c r="W843" s="30" t="str">
        <f t="shared" si="38"/>
        <v/>
      </c>
      <c r="X843" s="25"/>
      <c r="Y843" s="24"/>
      <c r="Z843" s="36" t="str">
        <f t="shared" si="39"/>
        <v/>
      </c>
      <c r="AA843" s="30" t="str">
        <f ca="1">IF(X843=Apoio!$F$2,Apoio!$F$2,IF(X843=Apoio!$F$3,Apoio!$F$3,IF(X843=Apoio!$F$4,Apoio!$F$4,IF(Z843="","",IF(X843="","",IF(Z843-TODAY()&gt;0,Z843-TODAY(),"Venceu"))))))</f>
        <v/>
      </c>
      <c r="AB843" s="59"/>
    </row>
    <row r="844" spans="1:28" ht="36" hidden="1" customHeight="1">
      <c r="A844" s="23">
        <v>845</v>
      </c>
      <c r="B844" s="24"/>
      <c r="C844" s="25"/>
      <c r="D844" s="40" t="str">
        <f>IF($C844&gt;0,VLOOKUP($C844,CNIGP!$A:$AC,2,FALSE),"")</f>
        <v/>
      </c>
      <c r="E844" s="30" t="str">
        <f>IF($C844&gt;0,VLOOKUP($C844,CNIGP!$A:$AC,3,FALSE),"")</f>
        <v/>
      </c>
      <c r="F844" s="30" t="str">
        <f t="shared" ref="F844:F907" si="40">IF(B844&gt;0,IF(C844&gt;0,"Sim","Não"),"")</f>
        <v/>
      </c>
      <c r="G844" s="30" t="str">
        <f>IF($C844&gt;0,VLOOKUP($C844,CNIGP!$A:$AC,9,FALSE),"")</f>
        <v/>
      </c>
      <c r="H844" s="30" t="str">
        <f>IF($C844&gt;0,VLOOKUP($C844,CNIGP!$A:$AC,25,FALSE),"")</f>
        <v/>
      </c>
      <c r="I844" s="64"/>
      <c r="J844" s="25"/>
      <c r="K844" s="25"/>
      <c r="L844" s="25"/>
      <c r="M844" s="25"/>
      <c r="N844" s="42"/>
      <c r="O844" s="42"/>
      <c r="P844" s="42"/>
      <c r="Q844" s="42"/>
      <c r="R844" s="42"/>
      <c r="S844" s="42"/>
      <c r="T844" s="42"/>
      <c r="U844" s="25"/>
      <c r="V844" s="25"/>
      <c r="W844" s="30" t="str">
        <f t="shared" si="38"/>
        <v/>
      </c>
      <c r="X844" s="25"/>
      <c r="Y844" s="24"/>
      <c r="Z844" s="36" t="str">
        <f t="shared" si="39"/>
        <v/>
      </c>
      <c r="AA844" s="30" t="str">
        <f ca="1">IF(X844=Apoio!$F$2,Apoio!$F$2,IF(X844=Apoio!$F$3,Apoio!$F$3,IF(X844=Apoio!$F$4,Apoio!$F$4,IF(Z844="","",IF(X844="","",IF(Z844-TODAY()&gt;0,Z844-TODAY(),"Venceu"))))))</f>
        <v/>
      </c>
      <c r="AB844" s="59"/>
    </row>
    <row r="845" spans="1:28" ht="36" hidden="1" customHeight="1">
      <c r="A845" s="23">
        <v>846</v>
      </c>
      <c r="B845" s="24"/>
      <c r="C845" s="25"/>
      <c r="D845" s="40" t="str">
        <f>IF($C845&gt;0,VLOOKUP($C845,CNIGP!$A:$AC,2,FALSE),"")</f>
        <v/>
      </c>
      <c r="E845" s="30" t="str">
        <f>IF($C845&gt;0,VLOOKUP($C845,CNIGP!$A:$AC,3,FALSE),"")</f>
        <v/>
      </c>
      <c r="F845" s="30" t="str">
        <f t="shared" si="40"/>
        <v/>
      </c>
      <c r="G845" s="30" t="str">
        <f>IF($C845&gt;0,VLOOKUP($C845,CNIGP!$A:$AC,9,FALSE),"")</f>
        <v/>
      </c>
      <c r="H845" s="30" t="str">
        <f>IF($C845&gt;0,VLOOKUP($C845,CNIGP!$A:$AC,25,FALSE),"")</f>
        <v/>
      </c>
      <c r="I845" s="64"/>
      <c r="J845" s="25"/>
      <c r="K845" s="25"/>
      <c r="L845" s="25"/>
      <c r="M845" s="25"/>
      <c r="N845" s="42"/>
      <c r="O845" s="42"/>
      <c r="P845" s="42"/>
      <c r="Q845" s="42"/>
      <c r="R845" s="42"/>
      <c r="S845" s="42"/>
      <c r="T845" s="42"/>
      <c r="U845" s="25"/>
      <c r="V845" s="25"/>
      <c r="W845" s="30" t="str">
        <f t="shared" si="38"/>
        <v/>
      </c>
      <c r="X845" s="25"/>
      <c r="Y845" s="24"/>
      <c r="Z845" s="36" t="str">
        <f t="shared" si="39"/>
        <v/>
      </c>
      <c r="AA845" s="30" t="str">
        <f ca="1">IF(X845=Apoio!$F$2,Apoio!$F$2,IF(X845=Apoio!$F$3,Apoio!$F$3,IF(X845=Apoio!$F$4,Apoio!$F$4,IF(Z845="","",IF(X845="","",IF(Z845-TODAY()&gt;0,Z845-TODAY(),"Venceu"))))))</f>
        <v/>
      </c>
      <c r="AB845" s="59"/>
    </row>
    <row r="846" spans="1:28" ht="36" hidden="1" customHeight="1">
      <c r="A846" s="23">
        <v>847</v>
      </c>
      <c r="B846" s="24"/>
      <c r="C846" s="25"/>
      <c r="D846" s="40" t="str">
        <f>IF($C846&gt;0,VLOOKUP($C846,CNIGP!$A:$AC,2,FALSE),"")</f>
        <v/>
      </c>
      <c r="E846" s="30" t="str">
        <f>IF($C846&gt;0,VLOOKUP($C846,CNIGP!$A:$AC,3,FALSE),"")</f>
        <v/>
      </c>
      <c r="F846" s="30" t="str">
        <f t="shared" si="40"/>
        <v/>
      </c>
      <c r="G846" s="30" t="str">
        <f>IF($C846&gt;0,VLOOKUP($C846,CNIGP!$A:$AC,9,FALSE),"")</f>
        <v/>
      </c>
      <c r="H846" s="30" t="str">
        <f>IF($C846&gt;0,VLOOKUP($C846,CNIGP!$A:$AC,25,FALSE),"")</f>
        <v/>
      </c>
      <c r="I846" s="64"/>
      <c r="J846" s="25"/>
      <c r="K846" s="25"/>
      <c r="L846" s="25"/>
      <c r="M846" s="25"/>
      <c r="N846" s="42"/>
      <c r="O846" s="42"/>
      <c r="P846" s="42"/>
      <c r="Q846" s="42"/>
      <c r="R846" s="42"/>
      <c r="S846" s="42"/>
      <c r="T846" s="42"/>
      <c r="U846" s="25"/>
      <c r="V846" s="25"/>
      <c r="W846" s="30" t="str">
        <f t="shared" si="38"/>
        <v/>
      </c>
      <c r="X846" s="25"/>
      <c r="Y846" s="24"/>
      <c r="Z846" s="36" t="str">
        <f t="shared" si="39"/>
        <v/>
      </c>
      <c r="AA846" s="30" t="str">
        <f ca="1">IF(X846=Apoio!$F$2,Apoio!$F$2,IF(X846=Apoio!$F$3,Apoio!$F$3,IF(X846=Apoio!$F$4,Apoio!$F$4,IF(Z846="","",IF(X846="","",IF(Z846-TODAY()&gt;0,Z846-TODAY(),"Venceu"))))))</f>
        <v/>
      </c>
      <c r="AB846" s="59"/>
    </row>
    <row r="847" spans="1:28" ht="36" hidden="1" customHeight="1">
      <c r="A847" s="23">
        <v>848</v>
      </c>
      <c r="B847" s="24"/>
      <c r="C847" s="25"/>
      <c r="D847" s="40" t="str">
        <f>IF($C847&gt;0,VLOOKUP($C847,CNIGP!$A:$AC,2,FALSE),"")</f>
        <v/>
      </c>
      <c r="E847" s="30" t="str">
        <f>IF($C847&gt;0,VLOOKUP($C847,CNIGP!$A:$AC,3,FALSE),"")</f>
        <v/>
      </c>
      <c r="F847" s="30" t="str">
        <f t="shared" si="40"/>
        <v/>
      </c>
      <c r="G847" s="30" t="str">
        <f>IF($C847&gt;0,VLOOKUP($C847,CNIGP!$A:$AC,9,FALSE),"")</f>
        <v/>
      </c>
      <c r="H847" s="30" t="str">
        <f>IF($C847&gt;0,VLOOKUP($C847,CNIGP!$A:$AC,25,FALSE),"")</f>
        <v/>
      </c>
      <c r="I847" s="64"/>
      <c r="J847" s="25"/>
      <c r="K847" s="25"/>
      <c r="L847" s="25"/>
      <c r="M847" s="25"/>
      <c r="N847" s="42"/>
      <c r="O847" s="42"/>
      <c r="P847" s="42"/>
      <c r="Q847" s="42"/>
      <c r="R847" s="42"/>
      <c r="S847" s="42"/>
      <c r="T847" s="42"/>
      <c r="U847" s="25"/>
      <c r="V847" s="25"/>
      <c r="W847" s="30" t="str">
        <f t="shared" ref="W847:W910" si="41">IF(B847&gt;0,IF(T847&gt;0,$T$1,IF(S847&gt;0,$S$1,IF(R847&gt;0,$R$1,IF(Q847&gt;0,$Q$1,IF(P847&gt;0,$P$1,IF(O847&gt;0,$O$1,IF(N847&gt;0,$N$1,"Registrar demanda"))))))),"")</f>
        <v/>
      </c>
      <c r="X847" s="25"/>
      <c r="Y847" s="24"/>
      <c r="Z847" s="36" t="str">
        <f t="shared" si="39"/>
        <v/>
      </c>
      <c r="AA847" s="30" t="str">
        <f ca="1">IF(X847=Apoio!$F$2,Apoio!$F$2,IF(X847=Apoio!$F$3,Apoio!$F$3,IF(X847=Apoio!$F$4,Apoio!$F$4,IF(Z847="","",IF(X847="","",IF(Z847-TODAY()&gt;0,Z847-TODAY(),"Venceu"))))))</f>
        <v/>
      </c>
      <c r="AB847" s="59"/>
    </row>
    <row r="848" spans="1:28" ht="36" hidden="1" customHeight="1">
      <c r="A848" s="23">
        <v>849</v>
      </c>
      <c r="B848" s="24"/>
      <c r="C848" s="25"/>
      <c r="D848" s="40" t="str">
        <f>IF($C848&gt;0,VLOOKUP($C848,CNIGP!$A:$AC,2,FALSE),"")</f>
        <v/>
      </c>
      <c r="E848" s="30" t="str">
        <f>IF($C848&gt;0,VLOOKUP($C848,CNIGP!$A:$AC,3,FALSE),"")</f>
        <v/>
      </c>
      <c r="F848" s="30" t="str">
        <f t="shared" si="40"/>
        <v/>
      </c>
      <c r="G848" s="30" t="str">
        <f>IF($C848&gt;0,VLOOKUP($C848,CNIGP!$A:$AC,9,FALSE),"")</f>
        <v/>
      </c>
      <c r="H848" s="30" t="str">
        <f>IF($C848&gt;0,VLOOKUP($C848,CNIGP!$A:$AC,25,FALSE),"")</f>
        <v/>
      </c>
      <c r="I848" s="64"/>
      <c r="J848" s="25"/>
      <c r="K848" s="25"/>
      <c r="L848" s="25"/>
      <c r="M848" s="25"/>
      <c r="N848" s="42"/>
      <c r="O848" s="42"/>
      <c r="P848" s="42"/>
      <c r="Q848" s="42"/>
      <c r="R848" s="42"/>
      <c r="S848" s="42"/>
      <c r="T848" s="42"/>
      <c r="U848" s="25"/>
      <c r="V848" s="25"/>
      <c r="W848" s="30" t="str">
        <f t="shared" si="41"/>
        <v/>
      </c>
      <c r="X848" s="25"/>
      <c r="Y848" s="24"/>
      <c r="Z848" s="36" t="str">
        <f t="shared" si="39"/>
        <v/>
      </c>
      <c r="AA848" s="30" t="str">
        <f ca="1">IF(X848=Apoio!$F$2,Apoio!$F$2,IF(X848=Apoio!$F$3,Apoio!$F$3,IF(X848=Apoio!$F$4,Apoio!$F$4,IF(Z848="","",IF(X848="","",IF(Z848-TODAY()&gt;0,Z848-TODAY(),"Venceu"))))))</f>
        <v/>
      </c>
      <c r="AB848" s="59"/>
    </row>
    <row r="849" spans="1:28" ht="36" hidden="1" customHeight="1">
      <c r="A849" s="23">
        <v>850</v>
      </c>
      <c r="B849" s="24"/>
      <c r="C849" s="25"/>
      <c r="D849" s="40" t="str">
        <f>IF($C849&gt;0,VLOOKUP($C849,CNIGP!$A:$AC,2,FALSE),"")</f>
        <v/>
      </c>
      <c r="E849" s="30" t="str">
        <f>IF($C849&gt;0,VLOOKUP($C849,CNIGP!$A:$AC,3,FALSE),"")</f>
        <v/>
      </c>
      <c r="F849" s="30" t="str">
        <f t="shared" si="40"/>
        <v/>
      </c>
      <c r="G849" s="30" t="str">
        <f>IF($C849&gt;0,VLOOKUP($C849,CNIGP!$A:$AC,9,FALSE),"")</f>
        <v/>
      </c>
      <c r="H849" s="30" t="str">
        <f>IF($C849&gt;0,VLOOKUP($C849,CNIGP!$A:$AC,25,FALSE),"")</f>
        <v/>
      </c>
      <c r="I849" s="64"/>
      <c r="J849" s="25"/>
      <c r="K849" s="25"/>
      <c r="L849" s="25"/>
      <c r="M849" s="25"/>
      <c r="N849" s="42"/>
      <c r="O849" s="42"/>
      <c r="P849" s="42"/>
      <c r="Q849" s="42"/>
      <c r="R849" s="42"/>
      <c r="S849" s="42"/>
      <c r="T849" s="42"/>
      <c r="U849" s="25"/>
      <c r="V849" s="25"/>
      <c r="W849" s="30" t="str">
        <f t="shared" si="41"/>
        <v/>
      </c>
      <c r="X849" s="25"/>
      <c r="Y849" s="24"/>
      <c r="Z849" s="36" t="str">
        <f t="shared" si="39"/>
        <v/>
      </c>
      <c r="AA849" s="30" t="str">
        <f ca="1">IF(X849=Apoio!$F$2,Apoio!$F$2,IF(X849=Apoio!$F$3,Apoio!$F$3,IF(X849=Apoio!$F$4,Apoio!$F$4,IF(Z849="","",IF(X849="","",IF(Z849-TODAY()&gt;0,Z849-TODAY(),"Venceu"))))))</f>
        <v/>
      </c>
      <c r="AB849" s="59"/>
    </row>
    <row r="850" spans="1:28" ht="36" hidden="1" customHeight="1">
      <c r="A850" s="23">
        <v>851</v>
      </c>
      <c r="B850" s="24"/>
      <c r="C850" s="25"/>
      <c r="D850" s="40" t="str">
        <f>IF($C850&gt;0,VLOOKUP($C850,CNIGP!$A:$AC,2,FALSE),"")</f>
        <v/>
      </c>
      <c r="E850" s="30" t="str">
        <f>IF($C850&gt;0,VLOOKUP($C850,CNIGP!$A:$AC,3,FALSE),"")</f>
        <v/>
      </c>
      <c r="F850" s="30" t="str">
        <f t="shared" si="40"/>
        <v/>
      </c>
      <c r="G850" s="30" t="str">
        <f>IF($C850&gt;0,VLOOKUP($C850,CNIGP!$A:$AC,9,FALSE),"")</f>
        <v/>
      </c>
      <c r="H850" s="30" t="str">
        <f>IF($C850&gt;0,VLOOKUP($C850,CNIGP!$A:$AC,25,FALSE),"")</f>
        <v/>
      </c>
      <c r="I850" s="64"/>
      <c r="J850" s="25"/>
      <c r="K850" s="25"/>
      <c r="L850" s="25"/>
      <c r="M850" s="25"/>
      <c r="N850" s="42"/>
      <c r="O850" s="42"/>
      <c r="P850" s="42"/>
      <c r="Q850" s="42"/>
      <c r="R850" s="42"/>
      <c r="S850" s="42"/>
      <c r="T850" s="42"/>
      <c r="U850" s="25"/>
      <c r="V850" s="25"/>
      <c r="W850" s="30" t="str">
        <f t="shared" si="41"/>
        <v/>
      </c>
      <c r="X850" s="25"/>
      <c r="Y850" s="24"/>
      <c r="Z850" s="36" t="str">
        <f t="shared" si="39"/>
        <v/>
      </c>
      <c r="AA850" s="30" t="str">
        <f ca="1">IF(X850=Apoio!$F$2,Apoio!$F$2,IF(X850=Apoio!$F$3,Apoio!$F$3,IF(X850=Apoio!$F$4,Apoio!$F$4,IF(Z850="","",IF(X850="","",IF(Z850-TODAY()&gt;0,Z850-TODAY(),"Venceu"))))))</f>
        <v/>
      </c>
      <c r="AB850" s="59"/>
    </row>
    <row r="851" spans="1:28" ht="36" hidden="1" customHeight="1">
      <c r="A851" s="23">
        <v>852</v>
      </c>
      <c r="B851" s="24"/>
      <c r="C851" s="25"/>
      <c r="D851" s="40" t="str">
        <f>IF($C851&gt;0,VLOOKUP($C851,CNIGP!$A:$AC,2,FALSE),"")</f>
        <v/>
      </c>
      <c r="E851" s="30" t="str">
        <f>IF($C851&gt;0,VLOOKUP($C851,CNIGP!$A:$AC,3,FALSE),"")</f>
        <v/>
      </c>
      <c r="F851" s="30" t="str">
        <f t="shared" si="40"/>
        <v/>
      </c>
      <c r="G851" s="30" t="str">
        <f>IF($C851&gt;0,VLOOKUP($C851,CNIGP!$A:$AC,9,FALSE),"")</f>
        <v/>
      </c>
      <c r="H851" s="30" t="str">
        <f>IF($C851&gt;0,VLOOKUP($C851,CNIGP!$A:$AC,25,FALSE),"")</f>
        <v/>
      </c>
      <c r="I851" s="64"/>
      <c r="J851" s="25"/>
      <c r="K851" s="25"/>
      <c r="L851" s="25"/>
      <c r="M851" s="25"/>
      <c r="N851" s="42"/>
      <c r="O851" s="42"/>
      <c r="P851" s="42"/>
      <c r="Q851" s="42"/>
      <c r="R851" s="42"/>
      <c r="S851" s="42"/>
      <c r="T851" s="42"/>
      <c r="U851" s="25"/>
      <c r="V851" s="25"/>
      <c r="W851" s="30" t="str">
        <f t="shared" si="41"/>
        <v/>
      </c>
      <c r="X851" s="25"/>
      <c r="Y851" s="24"/>
      <c r="Z851" s="36" t="str">
        <f t="shared" si="39"/>
        <v/>
      </c>
      <c r="AA851" s="30" t="str">
        <f ca="1">IF(X851=Apoio!$F$2,Apoio!$F$2,IF(X851=Apoio!$F$3,Apoio!$F$3,IF(X851=Apoio!$F$4,Apoio!$F$4,IF(Z851="","",IF(X851="","",IF(Z851-TODAY()&gt;0,Z851-TODAY(),"Venceu"))))))</f>
        <v/>
      </c>
      <c r="AB851" s="59"/>
    </row>
    <row r="852" spans="1:28" ht="36" hidden="1" customHeight="1">
      <c r="A852" s="23">
        <v>853</v>
      </c>
      <c r="B852" s="24"/>
      <c r="C852" s="25"/>
      <c r="D852" s="40" t="str">
        <f>IF($C852&gt;0,VLOOKUP($C852,CNIGP!$A:$AC,2,FALSE),"")</f>
        <v/>
      </c>
      <c r="E852" s="30" t="str">
        <f>IF($C852&gt;0,VLOOKUP($C852,CNIGP!$A:$AC,3,FALSE),"")</f>
        <v/>
      </c>
      <c r="F852" s="30" t="str">
        <f t="shared" si="40"/>
        <v/>
      </c>
      <c r="G852" s="30" t="str">
        <f>IF($C852&gt;0,VLOOKUP($C852,CNIGP!$A:$AC,9,FALSE),"")</f>
        <v/>
      </c>
      <c r="H852" s="30" t="str">
        <f>IF($C852&gt;0,VLOOKUP($C852,CNIGP!$A:$AC,25,FALSE),"")</f>
        <v/>
      </c>
      <c r="I852" s="64"/>
      <c r="J852" s="25"/>
      <c r="K852" s="25"/>
      <c r="L852" s="25"/>
      <c r="M852" s="25"/>
      <c r="N852" s="42"/>
      <c r="O852" s="42"/>
      <c r="P852" s="42"/>
      <c r="Q852" s="42"/>
      <c r="R852" s="42"/>
      <c r="S852" s="42"/>
      <c r="T852" s="42"/>
      <c r="U852" s="25"/>
      <c r="V852" s="25"/>
      <c r="W852" s="30" t="str">
        <f t="shared" si="41"/>
        <v/>
      </c>
      <c r="X852" s="25"/>
      <c r="Y852" s="24"/>
      <c r="Z852" s="36" t="str">
        <f t="shared" si="39"/>
        <v/>
      </c>
      <c r="AA852" s="30" t="str">
        <f ca="1">IF(X852=Apoio!$F$2,Apoio!$F$2,IF(X852=Apoio!$F$3,Apoio!$F$3,IF(X852=Apoio!$F$4,Apoio!$F$4,IF(Z852="","",IF(X852="","",IF(Z852-TODAY()&gt;0,Z852-TODAY(),"Venceu"))))))</f>
        <v/>
      </c>
      <c r="AB852" s="59"/>
    </row>
    <row r="853" spans="1:28" ht="36" hidden="1" customHeight="1">
      <c r="A853" s="23">
        <v>854</v>
      </c>
      <c r="B853" s="24"/>
      <c r="C853" s="25"/>
      <c r="D853" s="40" t="str">
        <f>IF($C853&gt;0,VLOOKUP($C853,CNIGP!$A:$AC,2,FALSE),"")</f>
        <v/>
      </c>
      <c r="E853" s="30" t="str">
        <f>IF($C853&gt;0,VLOOKUP($C853,CNIGP!$A:$AC,3,FALSE),"")</f>
        <v/>
      </c>
      <c r="F853" s="30" t="str">
        <f t="shared" si="40"/>
        <v/>
      </c>
      <c r="G853" s="30" t="str">
        <f>IF($C853&gt;0,VLOOKUP($C853,CNIGP!$A:$AC,9,FALSE),"")</f>
        <v/>
      </c>
      <c r="H853" s="30" t="str">
        <f>IF($C853&gt;0,VLOOKUP($C853,CNIGP!$A:$AC,25,FALSE),"")</f>
        <v/>
      </c>
      <c r="I853" s="64"/>
      <c r="J853" s="25"/>
      <c r="K853" s="25"/>
      <c r="L853" s="25"/>
      <c r="M853" s="25"/>
      <c r="N853" s="42"/>
      <c r="O853" s="42"/>
      <c r="P853" s="42"/>
      <c r="Q853" s="42"/>
      <c r="R853" s="42"/>
      <c r="S853" s="42"/>
      <c r="T853" s="42"/>
      <c r="U853" s="25"/>
      <c r="V853" s="25"/>
      <c r="W853" s="30" t="str">
        <f t="shared" si="41"/>
        <v/>
      </c>
      <c r="X853" s="25"/>
      <c r="Y853" s="24"/>
      <c r="Z853" s="36" t="str">
        <f t="shared" ref="Z853:Z916" si="42">IF(Y853&gt;0,T853+Y853,"")</f>
        <v/>
      </c>
      <c r="AA853" s="30" t="str">
        <f ca="1">IF(X853=Apoio!$F$2,Apoio!$F$2,IF(X853=Apoio!$F$3,Apoio!$F$3,IF(X853=Apoio!$F$4,Apoio!$F$4,IF(Z853="","",IF(X853="","",IF(Z853-TODAY()&gt;0,Z853-TODAY(),"Venceu"))))))</f>
        <v/>
      </c>
      <c r="AB853" s="59"/>
    </row>
    <row r="854" spans="1:28" ht="36" hidden="1" customHeight="1">
      <c r="A854" s="23">
        <v>855</v>
      </c>
      <c r="B854" s="24"/>
      <c r="C854" s="25"/>
      <c r="D854" s="40" t="str">
        <f>IF($C854&gt;0,VLOOKUP($C854,CNIGP!$A:$AC,2,FALSE),"")</f>
        <v/>
      </c>
      <c r="E854" s="30" t="str">
        <f>IF($C854&gt;0,VLOOKUP($C854,CNIGP!$A:$AC,3,FALSE),"")</f>
        <v/>
      </c>
      <c r="F854" s="30" t="str">
        <f t="shared" si="40"/>
        <v/>
      </c>
      <c r="G854" s="30" t="str">
        <f>IF($C854&gt;0,VLOOKUP($C854,CNIGP!$A:$AC,9,FALSE),"")</f>
        <v/>
      </c>
      <c r="H854" s="30" t="str">
        <f>IF($C854&gt;0,VLOOKUP($C854,CNIGP!$A:$AC,25,FALSE),"")</f>
        <v/>
      </c>
      <c r="I854" s="64"/>
      <c r="J854" s="25"/>
      <c r="K854" s="25"/>
      <c r="L854" s="25"/>
      <c r="M854" s="25"/>
      <c r="N854" s="42"/>
      <c r="O854" s="42"/>
      <c r="P854" s="42"/>
      <c r="Q854" s="42"/>
      <c r="R854" s="42"/>
      <c r="S854" s="42"/>
      <c r="T854" s="42"/>
      <c r="U854" s="25"/>
      <c r="V854" s="25"/>
      <c r="W854" s="30" t="str">
        <f t="shared" si="41"/>
        <v/>
      </c>
      <c r="X854" s="25"/>
      <c r="Y854" s="24"/>
      <c r="Z854" s="36" t="str">
        <f t="shared" si="42"/>
        <v/>
      </c>
      <c r="AA854" s="30" t="str">
        <f ca="1">IF(X854=Apoio!$F$2,Apoio!$F$2,IF(X854=Apoio!$F$3,Apoio!$F$3,IF(X854=Apoio!$F$4,Apoio!$F$4,IF(Z854="","",IF(X854="","",IF(Z854-TODAY()&gt;0,Z854-TODAY(),"Venceu"))))))</f>
        <v/>
      </c>
      <c r="AB854" s="59"/>
    </row>
    <row r="855" spans="1:28" ht="36" hidden="1" customHeight="1">
      <c r="A855" s="23">
        <v>856</v>
      </c>
      <c r="B855" s="24"/>
      <c r="C855" s="25"/>
      <c r="D855" s="40" t="str">
        <f>IF($C855&gt;0,VLOOKUP($C855,CNIGP!$A:$AC,2,FALSE),"")</f>
        <v/>
      </c>
      <c r="E855" s="30" t="str">
        <f>IF($C855&gt;0,VLOOKUP($C855,CNIGP!$A:$AC,3,FALSE),"")</f>
        <v/>
      </c>
      <c r="F855" s="30" t="str">
        <f t="shared" si="40"/>
        <v/>
      </c>
      <c r="G855" s="30" t="str">
        <f>IF($C855&gt;0,VLOOKUP($C855,CNIGP!$A:$AC,9,FALSE),"")</f>
        <v/>
      </c>
      <c r="H855" s="30" t="str">
        <f>IF($C855&gt;0,VLOOKUP($C855,CNIGP!$A:$AC,25,FALSE),"")</f>
        <v/>
      </c>
      <c r="I855" s="64"/>
      <c r="J855" s="25"/>
      <c r="K855" s="25"/>
      <c r="L855" s="25"/>
      <c r="M855" s="25"/>
      <c r="N855" s="42"/>
      <c r="O855" s="42"/>
      <c r="P855" s="42"/>
      <c r="Q855" s="42"/>
      <c r="R855" s="42"/>
      <c r="S855" s="42"/>
      <c r="T855" s="42"/>
      <c r="U855" s="25"/>
      <c r="V855" s="25"/>
      <c r="W855" s="30" t="str">
        <f t="shared" si="41"/>
        <v/>
      </c>
      <c r="X855" s="25"/>
      <c r="Y855" s="24"/>
      <c r="Z855" s="36" t="str">
        <f t="shared" si="42"/>
        <v/>
      </c>
      <c r="AA855" s="30" t="str">
        <f ca="1">IF(X855=Apoio!$F$2,Apoio!$F$2,IF(X855=Apoio!$F$3,Apoio!$F$3,IF(X855=Apoio!$F$4,Apoio!$F$4,IF(Z855="","",IF(X855="","",IF(Z855-TODAY()&gt;0,Z855-TODAY(),"Venceu"))))))</f>
        <v/>
      </c>
      <c r="AB855" s="59"/>
    </row>
    <row r="856" spans="1:28" ht="36" hidden="1" customHeight="1">
      <c r="A856" s="23">
        <v>857</v>
      </c>
      <c r="B856" s="24"/>
      <c r="C856" s="25"/>
      <c r="D856" s="40" t="str">
        <f>IF($C856&gt;0,VLOOKUP($C856,CNIGP!$A:$AC,2,FALSE),"")</f>
        <v/>
      </c>
      <c r="E856" s="30" t="str">
        <f>IF($C856&gt;0,VLOOKUP($C856,CNIGP!$A:$AC,3,FALSE),"")</f>
        <v/>
      </c>
      <c r="F856" s="30" t="str">
        <f t="shared" si="40"/>
        <v/>
      </c>
      <c r="G856" s="30" t="str">
        <f>IF($C856&gt;0,VLOOKUP($C856,CNIGP!$A:$AC,9,FALSE),"")</f>
        <v/>
      </c>
      <c r="H856" s="30" t="str">
        <f>IF($C856&gt;0,VLOOKUP($C856,CNIGP!$A:$AC,25,FALSE),"")</f>
        <v/>
      </c>
      <c r="I856" s="64"/>
      <c r="J856" s="25"/>
      <c r="K856" s="25"/>
      <c r="L856" s="25"/>
      <c r="M856" s="25"/>
      <c r="N856" s="42"/>
      <c r="O856" s="42"/>
      <c r="P856" s="42"/>
      <c r="Q856" s="42"/>
      <c r="R856" s="42"/>
      <c r="S856" s="42"/>
      <c r="T856" s="42"/>
      <c r="U856" s="25"/>
      <c r="V856" s="25"/>
      <c r="W856" s="30" t="str">
        <f t="shared" si="41"/>
        <v/>
      </c>
      <c r="X856" s="25"/>
      <c r="Y856" s="24"/>
      <c r="Z856" s="36" t="str">
        <f t="shared" si="42"/>
        <v/>
      </c>
      <c r="AA856" s="30" t="str">
        <f ca="1">IF(X856=Apoio!$F$2,Apoio!$F$2,IF(X856=Apoio!$F$3,Apoio!$F$3,IF(X856=Apoio!$F$4,Apoio!$F$4,IF(Z856="","",IF(X856="","",IF(Z856-TODAY()&gt;0,Z856-TODAY(),"Venceu"))))))</f>
        <v/>
      </c>
      <c r="AB856" s="59"/>
    </row>
    <row r="857" spans="1:28" ht="36" hidden="1" customHeight="1">
      <c r="A857" s="23">
        <v>858</v>
      </c>
      <c r="B857" s="24"/>
      <c r="C857" s="25"/>
      <c r="D857" s="40" t="str">
        <f>IF($C857&gt;0,VLOOKUP($C857,CNIGP!$A:$AC,2,FALSE),"")</f>
        <v/>
      </c>
      <c r="E857" s="30" t="str">
        <f>IF($C857&gt;0,VLOOKUP($C857,CNIGP!$A:$AC,3,FALSE),"")</f>
        <v/>
      </c>
      <c r="F857" s="30" t="str">
        <f t="shared" si="40"/>
        <v/>
      </c>
      <c r="G857" s="30" t="str">
        <f>IF($C857&gt;0,VLOOKUP($C857,CNIGP!$A:$AC,9,FALSE),"")</f>
        <v/>
      </c>
      <c r="H857" s="30" t="str">
        <f>IF($C857&gt;0,VLOOKUP($C857,CNIGP!$A:$AC,25,FALSE),"")</f>
        <v/>
      </c>
      <c r="I857" s="64"/>
      <c r="J857" s="25"/>
      <c r="K857" s="25"/>
      <c r="L857" s="25"/>
      <c r="M857" s="25"/>
      <c r="N857" s="42"/>
      <c r="O857" s="42"/>
      <c r="P857" s="42"/>
      <c r="Q857" s="42"/>
      <c r="R857" s="42"/>
      <c r="S857" s="42"/>
      <c r="T857" s="42"/>
      <c r="U857" s="25"/>
      <c r="V857" s="25"/>
      <c r="W857" s="30" t="str">
        <f t="shared" si="41"/>
        <v/>
      </c>
      <c r="X857" s="25"/>
      <c r="Y857" s="24"/>
      <c r="Z857" s="36" t="str">
        <f t="shared" si="42"/>
        <v/>
      </c>
      <c r="AA857" s="30" t="str">
        <f ca="1">IF(X857=Apoio!$F$2,Apoio!$F$2,IF(X857=Apoio!$F$3,Apoio!$F$3,IF(X857=Apoio!$F$4,Apoio!$F$4,IF(Z857="","",IF(X857="","",IF(Z857-TODAY()&gt;0,Z857-TODAY(),"Venceu"))))))</f>
        <v/>
      </c>
      <c r="AB857" s="59"/>
    </row>
    <row r="858" spans="1:28" ht="36" hidden="1" customHeight="1">
      <c r="A858" s="23">
        <v>859</v>
      </c>
      <c r="B858" s="24"/>
      <c r="C858" s="25"/>
      <c r="D858" s="40" t="str">
        <f>IF($C858&gt;0,VLOOKUP($C858,CNIGP!$A:$AC,2,FALSE),"")</f>
        <v/>
      </c>
      <c r="E858" s="30" t="str">
        <f>IF($C858&gt;0,VLOOKUP($C858,CNIGP!$A:$AC,3,FALSE),"")</f>
        <v/>
      </c>
      <c r="F858" s="30" t="str">
        <f t="shared" si="40"/>
        <v/>
      </c>
      <c r="G858" s="30" t="str">
        <f>IF($C858&gt;0,VLOOKUP($C858,CNIGP!$A:$AC,9,FALSE),"")</f>
        <v/>
      </c>
      <c r="H858" s="30" t="str">
        <f>IF($C858&gt;0,VLOOKUP($C858,CNIGP!$A:$AC,25,FALSE),"")</f>
        <v/>
      </c>
      <c r="I858" s="64"/>
      <c r="J858" s="25"/>
      <c r="K858" s="25"/>
      <c r="L858" s="25"/>
      <c r="M858" s="25"/>
      <c r="N858" s="42"/>
      <c r="O858" s="42"/>
      <c r="P858" s="42"/>
      <c r="Q858" s="42"/>
      <c r="R858" s="42"/>
      <c r="S858" s="42"/>
      <c r="T858" s="42"/>
      <c r="U858" s="25"/>
      <c r="V858" s="25"/>
      <c r="W858" s="30" t="str">
        <f t="shared" si="41"/>
        <v/>
      </c>
      <c r="X858" s="25"/>
      <c r="Y858" s="24"/>
      <c r="Z858" s="36" t="str">
        <f t="shared" si="42"/>
        <v/>
      </c>
      <c r="AA858" s="30" t="str">
        <f ca="1">IF(X858=Apoio!$F$2,Apoio!$F$2,IF(X858=Apoio!$F$3,Apoio!$F$3,IF(X858=Apoio!$F$4,Apoio!$F$4,IF(Z858="","",IF(X858="","",IF(Z858-TODAY()&gt;0,Z858-TODAY(),"Venceu"))))))</f>
        <v/>
      </c>
      <c r="AB858" s="59"/>
    </row>
    <row r="859" spans="1:28" ht="36" hidden="1" customHeight="1">
      <c r="A859" s="23">
        <v>860</v>
      </c>
      <c r="B859" s="24"/>
      <c r="C859" s="25"/>
      <c r="D859" s="40" t="str">
        <f>IF($C859&gt;0,VLOOKUP($C859,CNIGP!$A:$AC,2,FALSE),"")</f>
        <v/>
      </c>
      <c r="E859" s="30" t="str">
        <f>IF($C859&gt;0,VLOOKUP($C859,CNIGP!$A:$AC,3,FALSE),"")</f>
        <v/>
      </c>
      <c r="F859" s="30" t="str">
        <f t="shared" si="40"/>
        <v/>
      </c>
      <c r="G859" s="30" t="str">
        <f>IF($C859&gt;0,VLOOKUP($C859,CNIGP!$A:$AC,9,FALSE),"")</f>
        <v/>
      </c>
      <c r="H859" s="30" t="str">
        <f>IF($C859&gt;0,VLOOKUP($C859,CNIGP!$A:$AC,25,FALSE),"")</f>
        <v/>
      </c>
      <c r="I859" s="64"/>
      <c r="J859" s="25"/>
      <c r="K859" s="25"/>
      <c r="L859" s="25"/>
      <c r="M859" s="25"/>
      <c r="N859" s="42"/>
      <c r="O859" s="42"/>
      <c r="P859" s="42"/>
      <c r="Q859" s="42"/>
      <c r="R859" s="42"/>
      <c r="S859" s="42"/>
      <c r="T859" s="42"/>
      <c r="U859" s="25"/>
      <c r="V859" s="25"/>
      <c r="W859" s="30" t="str">
        <f t="shared" si="41"/>
        <v/>
      </c>
      <c r="X859" s="25"/>
      <c r="Y859" s="24"/>
      <c r="Z859" s="36" t="str">
        <f t="shared" si="42"/>
        <v/>
      </c>
      <c r="AA859" s="30" t="str">
        <f ca="1">IF(X859=Apoio!$F$2,Apoio!$F$2,IF(X859=Apoio!$F$3,Apoio!$F$3,IF(X859=Apoio!$F$4,Apoio!$F$4,IF(Z859="","",IF(X859="","",IF(Z859-TODAY()&gt;0,Z859-TODAY(),"Venceu"))))))</f>
        <v/>
      </c>
      <c r="AB859" s="59"/>
    </row>
    <row r="860" spans="1:28" ht="36" hidden="1" customHeight="1">
      <c r="A860" s="23">
        <v>861</v>
      </c>
      <c r="B860" s="24"/>
      <c r="C860" s="25"/>
      <c r="D860" s="40" t="str">
        <f>IF($C860&gt;0,VLOOKUP($C860,CNIGP!$A:$AC,2,FALSE),"")</f>
        <v/>
      </c>
      <c r="E860" s="30" t="str">
        <f>IF($C860&gt;0,VLOOKUP($C860,CNIGP!$A:$AC,3,FALSE),"")</f>
        <v/>
      </c>
      <c r="F860" s="30" t="str">
        <f t="shared" si="40"/>
        <v/>
      </c>
      <c r="G860" s="30" t="str">
        <f>IF($C860&gt;0,VLOOKUP($C860,CNIGP!$A:$AC,9,FALSE),"")</f>
        <v/>
      </c>
      <c r="H860" s="30" t="str">
        <f>IF($C860&gt;0,VLOOKUP($C860,CNIGP!$A:$AC,25,FALSE),"")</f>
        <v/>
      </c>
      <c r="I860" s="64"/>
      <c r="J860" s="25"/>
      <c r="K860" s="25"/>
      <c r="L860" s="25"/>
      <c r="M860" s="25"/>
      <c r="N860" s="42"/>
      <c r="O860" s="42"/>
      <c r="P860" s="42"/>
      <c r="Q860" s="42"/>
      <c r="R860" s="42"/>
      <c r="S860" s="42"/>
      <c r="T860" s="42"/>
      <c r="U860" s="25"/>
      <c r="V860" s="25"/>
      <c r="W860" s="30" t="str">
        <f t="shared" si="41"/>
        <v/>
      </c>
      <c r="X860" s="25"/>
      <c r="Y860" s="24"/>
      <c r="Z860" s="36" t="str">
        <f t="shared" si="42"/>
        <v/>
      </c>
      <c r="AA860" s="30" t="str">
        <f ca="1">IF(X860=Apoio!$F$2,Apoio!$F$2,IF(X860=Apoio!$F$3,Apoio!$F$3,IF(X860=Apoio!$F$4,Apoio!$F$4,IF(Z860="","",IF(X860="","",IF(Z860-TODAY()&gt;0,Z860-TODAY(),"Venceu"))))))</f>
        <v/>
      </c>
      <c r="AB860" s="59"/>
    </row>
    <row r="861" spans="1:28" ht="36" hidden="1" customHeight="1">
      <c r="A861" s="23">
        <v>862</v>
      </c>
      <c r="B861" s="24"/>
      <c r="C861" s="25"/>
      <c r="D861" s="40" t="str">
        <f>IF($C861&gt;0,VLOOKUP($C861,CNIGP!$A:$AC,2,FALSE),"")</f>
        <v/>
      </c>
      <c r="E861" s="30" t="str">
        <f>IF($C861&gt;0,VLOOKUP($C861,CNIGP!$A:$AC,3,FALSE),"")</f>
        <v/>
      </c>
      <c r="F861" s="30" t="str">
        <f t="shared" si="40"/>
        <v/>
      </c>
      <c r="G861" s="30" t="str">
        <f>IF($C861&gt;0,VLOOKUP($C861,CNIGP!$A:$AC,9,FALSE),"")</f>
        <v/>
      </c>
      <c r="H861" s="30" t="str">
        <f>IF($C861&gt;0,VLOOKUP($C861,CNIGP!$A:$AC,25,FALSE),"")</f>
        <v/>
      </c>
      <c r="I861" s="64"/>
      <c r="J861" s="25"/>
      <c r="K861" s="25"/>
      <c r="L861" s="25"/>
      <c r="M861" s="25"/>
      <c r="N861" s="42"/>
      <c r="O861" s="42"/>
      <c r="P861" s="42"/>
      <c r="Q861" s="42"/>
      <c r="R861" s="42"/>
      <c r="S861" s="42"/>
      <c r="T861" s="42"/>
      <c r="U861" s="25"/>
      <c r="V861" s="25"/>
      <c r="W861" s="30" t="str">
        <f t="shared" si="41"/>
        <v/>
      </c>
      <c r="X861" s="25"/>
      <c r="Y861" s="24"/>
      <c r="Z861" s="36" t="str">
        <f t="shared" si="42"/>
        <v/>
      </c>
      <c r="AA861" s="30" t="str">
        <f ca="1">IF(X861=Apoio!$F$2,Apoio!$F$2,IF(X861=Apoio!$F$3,Apoio!$F$3,IF(X861=Apoio!$F$4,Apoio!$F$4,IF(Z861="","",IF(X861="","",IF(Z861-TODAY()&gt;0,Z861-TODAY(),"Venceu"))))))</f>
        <v/>
      </c>
      <c r="AB861" s="59"/>
    </row>
    <row r="862" spans="1:28" ht="36" hidden="1" customHeight="1">
      <c r="A862" s="23">
        <v>863</v>
      </c>
      <c r="B862" s="24"/>
      <c r="C862" s="25"/>
      <c r="D862" s="40" t="str">
        <f>IF($C862&gt;0,VLOOKUP($C862,CNIGP!$A:$AC,2,FALSE),"")</f>
        <v/>
      </c>
      <c r="E862" s="30" t="str">
        <f>IF($C862&gt;0,VLOOKUP($C862,CNIGP!$A:$AC,3,FALSE),"")</f>
        <v/>
      </c>
      <c r="F862" s="30" t="str">
        <f t="shared" si="40"/>
        <v/>
      </c>
      <c r="G862" s="30" t="str">
        <f>IF($C862&gt;0,VLOOKUP($C862,CNIGP!$A:$AC,9,FALSE),"")</f>
        <v/>
      </c>
      <c r="H862" s="30" t="str">
        <f>IF($C862&gt;0,VLOOKUP($C862,CNIGP!$A:$AC,25,FALSE),"")</f>
        <v/>
      </c>
      <c r="I862" s="64"/>
      <c r="J862" s="25"/>
      <c r="K862" s="25"/>
      <c r="L862" s="25"/>
      <c r="M862" s="25"/>
      <c r="N862" s="42"/>
      <c r="O862" s="42"/>
      <c r="P862" s="42"/>
      <c r="Q862" s="42"/>
      <c r="R862" s="42"/>
      <c r="S862" s="42"/>
      <c r="T862" s="42"/>
      <c r="U862" s="25"/>
      <c r="V862" s="25"/>
      <c r="W862" s="30" t="str">
        <f t="shared" si="41"/>
        <v/>
      </c>
      <c r="X862" s="25"/>
      <c r="Y862" s="24"/>
      <c r="Z862" s="36" t="str">
        <f t="shared" si="42"/>
        <v/>
      </c>
      <c r="AA862" s="30" t="str">
        <f ca="1">IF(X862=Apoio!$F$2,Apoio!$F$2,IF(X862=Apoio!$F$3,Apoio!$F$3,IF(X862=Apoio!$F$4,Apoio!$F$4,IF(Z862="","",IF(X862="","",IF(Z862-TODAY()&gt;0,Z862-TODAY(),"Venceu"))))))</f>
        <v/>
      </c>
      <c r="AB862" s="59"/>
    </row>
    <row r="863" spans="1:28" ht="36" hidden="1" customHeight="1">
      <c r="A863" s="23">
        <v>864</v>
      </c>
      <c r="B863" s="24"/>
      <c r="C863" s="25"/>
      <c r="D863" s="40" t="str">
        <f>IF($C863&gt;0,VLOOKUP($C863,CNIGP!$A:$AC,2,FALSE),"")</f>
        <v/>
      </c>
      <c r="E863" s="30" t="str">
        <f>IF($C863&gt;0,VLOOKUP($C863,CNIGP!$A:$AC,3,FALSE),"")</f>
        <v/>
      </c>
      <c r="F863" s="30" t="str">
        <f t="shared" si="40"/>
        <v/>
      </c>
      <c r="G863" s="30" t="str">
        <f>IF($C863&gt;0,VLOOKUP($C863,CNIGP!$A:$AC,9,FALSE),"")</f>
        <v/>
      </c>
      <c r="H863" s="30" t="str">
        <f>IF($C863&gt;0,VLOOKUP($C863,CNIGP!$A:$AC,25,FALSE),"")</f>
        <v/>
      </c>
      <c r="I863" s="64"/>
      <c r="J863" s="25"/>
      <c r="K863" s="25"/>
      <c r="L863" s="25"/>
      <c r="M863" s="25"/>
      <c r="N863" s="42"/>
      <c r="O863" s="42"/>
      <c r="P863" s="42"/>
      <c r="Q863" s="42"/>
      <c r="R863" s="42"/>
      <c r="S863" s="42"/>
      <c r="T863" s="42"/>
      <c r="U863" s="25"/>
      <c r="V863" s="25"/>
      <c r="W863" s="30" t="str">
        <f t="shared" si="41"/>
        <v/>
      </c>
      <c r="X863" s="25"/>
      <c r="Y863" s="24"/>
      <c r="Z863" s="36" t="str">
        <f t="shared" si="42"/>
        <v/>
      </c>
      <c r="AA863" s="30" t="str">
        <f ca="1">IF(X863=Apoio!$F$2,Apoio!$F$2,IF(X863=Apoio!$F$3,Apoio!$F$3,IF(X863=Apoio!$F$4,Apoio!$F$4,IF(Z863="","",IF(X863="","",IF(Z863-TODAY()&gt;0,Z863-TODAY(),"Venceu"))))))</f>
        <v/>
      </c>
      <c r="AB863" s="59"/>
    </row>
    <row r="864" spans="1:28" ht="36" hidden="1" customHeight="1">
      <c r="A864" s="23">
        <v>865</v>
      </c>
      <c r="B864" s="24"/>
      <c r="C864" s="25"/>
      <c r="D864" s="40" t="str">
        <f>IF($C864&gt;0,VLOOKUP($C864,CNIGP!$A:$AC,2,FALSE),"")</f>
        <v/>
      </c>
      <c r="E864" s="30" t="str">
        <f>IF($C864&gt;0,VLOOKUP($C864,CNIGP!$A:$AC,3,FALSE),"")</f>
        <v/>
      </c>
      <c r="F864" s="30" t="str">
        <f t="shared" si="40"/>
        <v/>
      </c>
      <c r="G864" s="30" t="str">
        <f>IF($C864&gt;0,VLOOKUP($C864,CNIGP!$A:$AC,9,FALSE),"")</f>
        <v/>
      </c>
      <c r="H864" s="30" t="str">
        <f>IF($C864&gt;0,VLOOKUP($C864,CNIGP!$A:$AC,25,FALSE),"")</f>
        <v/>
      </c>
      <c r="I864" s="64"/>
      <c r="J864" s="25"/>
      <c r="K864" s="25"/>
      <c r="L864" s="25"/>
      <c r="M864" s="25"/>
      <c r="N864" s="42"/>
      <c r="O864" s="42"/>
      <c r="P864" s="42"/>
      <c r="Q864" s="42"/>
      <c r="R864" s="42"/>
      <c r="S864" s="42"/>
      <c r="T864" s="42"/>
      <c r="U864" s="25"/>
      <c r="V864" s="25"/>
      <c r="W864" s="30" t="str">
        <f t="shared" si="41"/>
        <v/>
      </c>
      <c r="X864" s="25"/>
      <c r="Y864" s="24"/>
      <c r="Z864" s="36" t="str">
        <f t="shared" si="42"/>
        <v/>
      </c>
      <c r="AA864" s="30" t="str">
        <f ca="1">IF(X864=Apoio!$F$2,Apoio!$F$2,IF(X864=Apoio!$F$3,Apoio!$F$3,IF(X864=Apoio!$F$4,Apoio!$F$4,IF(Z864="","",IF(X864="","",IF(Z864-TODAY()&gt;0,Z864-TODAY(),"Venceu"))))))</f>
        <v/>
      </c>
      <c r="AB864" s="59"/>
    </row>
    <row r="865" spans="1:28" ht="36" hidden="1" customHeight="1">
      <c r="A865" s="23">
        <v>866</v>
      </c>
      <c r="B865" s="24"/>
      <c r="C865" s="25"/>
      <c r="D865" s="40" t="str">
        <f>IF($C865&gt;0,VLOOKUP($C865,CNIGP!$A:$AC,2,FALSE),"")</f>
        <v/>
      </c>
      <c r="E865" s="30" t="str">
        <f>IF($C865&gt;0,VLOOKUP($C865,CNIGP!$A:$AC,3,FALSE),"")</f>
        <v/>
      </c>
      <c r="F865" s="30" t="str">
        <f t="shared" si="40"/>
        <v/>
      </c>
      <c r="G865" s="30" t="str">
        <f>IF($C865&gt;0,VLOOKUP($C865,CNIGP!$A:$AC,9,FALSE),"")</f>
        <v/>
      </c>
      <c r="H865" s="30" t="str">
        <f>IF($C865&gt;0,VLOOKUP($C865,CNIGP!$A:$AC,25,FALSE),"")</f>
        <v/>
      </c>
      <c r="I865" s="64"/>
      <c r="J865" s="25"/>
      <c r="K865" s="25"/>
      <c r="L865" s="25"/>
      <c r="M865" s="25"/>
      <c r="N865" s="42"/>
      <c r="O865" s="42"/>
      <c r="P865" s="42"/>
      <c r="Q865" s="42"/>
      <c r="R865" s="42"/>
      <c r="S865" s="42"/>
      <c r="T865" s="42"/>
      <c r="U865" s="25"/>
      <c r="V865" s="25"/>
      <c r="W865" s="30" t="str">
        <f t="shared" si="41"/>
        <v/>
      </c>
      <c r="X865" s="25"/>
      <c r="Y865" s="24"/>
      <c r="Z865" s="36" t="str">
        <f t="shared" si="42"/>
        <v/>
      </c>
      <c r="AA865" s="30" t="str">
        <f ca="1">IF(X865=Apoio!$F$2,Apoio!$F$2,IF(X865=Apoio!$F$3,Apoio!$F$3,IF(X865=Apoio!$F$4,Apoio!$F$4,IF(Z865="","",IF(X865="","",IF(Z865-TODAY()&gt;0,Z865-TODAY(),"Venceu"))))))</f>
        <v/>
      </c>
      <c r="AB865" s="59"/>
    </row>
    <row r="866" spans="1:28" ht="36" hidden="1" customHeight="1">
      <c r="A866" s="23">
        <v>867</v>
      </c>
      <c r="B866" s="24"/>
      <c r="C866" s="25"/>
      <c r="D866" s="40" t="str">
        <f>IF($C866&gt;0,VLOOKUP($C866,CNIGP!$A:$AC,2,FALSE),"")</f>
        <v/>
      </c>
      <c r="E866" s="30" t="str">
        <f>IF($C866&gt;0,VLOOKUP($C866,CNIGP!$A:$AC,3,FALSE),"")</f>
        <v/>
      </c>
      <c r="F866" s="30" t="str">
        <f t="shared" si="40"/>
        <v/>
      </c>
      <c r="G866" s="30" t="str">
        <f>IF($C866&gt;0,VLOOKUP($C866,CNIGP!$A:$AC,9,FALSE),"")</f>
        <v/>
      </c>
      <c r="H866" s="30" t="str">
        <f>IF($C866&gt;0,VLOOKUP($C866,CNIGP!$A:$AC,25,FALSE),"")</f>
        <v/>
      </c>
      <c r="I866" s="64"/>
      <c r="J866" s="25"/>
      <c r="K866" s="25"/>
      <c r="L866" s="25"/>
      <c r="M866" s="25"/>
      <c r="N866" s="42"/>
      <c r="O866" s="42"/>
      <c r="P866" s="42"/>
      <c r="Q866" s="42"/>
      <c r="R866" s="42"/>
      <c r="S866" s="42"/>
      <c r="T866" s="42"/>
      <c r="U866" s="25"/>
      <c r="V866" s="25"/>
      <c r="W866" s="30" t="str">
        <f t="shared" si="41"/>
        <v/>
      </c>
      <c r="X866" s="25"/>
      <c r="Y866" s="24"/>
      <c r="Z866" s="36" t="str">
        <f t="shared" si="42"/>
        <v/>
      </c>
      <c r="AA866" s="30" t="str">
        <f ca="1">IF(X866=Apoio!$F$2,Apoio!$F$2,IF(X866=Apoio!$F$3,Apoio!$F$3,IF(X866=Apoio!$F$4,Apoio!$F$4,IF(Z866="","",IF(X866="","",IF(Z866-TODAY()&gt;0,Z866-TODAY(),"Venceu"))))))</f>
        <v/>
      </c>
      <c r="AB866" s="59"/>
    </row>
    <row r="867" spans="1:28" ht="36" hidden="1" customHeight="1">
      <c r="A867" s="23">
        <v>868</v>
      </c>
      <c r="B867" s="24"/>
      <c r="C867" s="25"/>
      <c r="D867" s="40" t="str">
        <f>IF($C867&gt;0,VLOOKUP($C867,CNIGP!$A:$AC,2,FALSE),"")</f>
        <v/>
      </c>
      <c r="E867" s="30" t="str">
        <f>IF($C867&gt;0,VLOOKUP($C867,CNIGP!$A:$AC,3,FALSE),"")</f>
        <v/>
      </c>
      <c r="F867" s="30" t="str">
        <f t="shared" si="40"/>
        <v/>
      </c>
      <c r="G867" s="30" t="str">
        <f>IF($C867&gt;0,VLOOKUP($C867,CNIGP!$A:$AC,9,FALSE),"")</f>
        <v/>
      </c>
      <c r="H867" s="30" t="str">
        <f>IF($C867&gt;0,VLOOKUP($C867,CNIGP!$A:$AC,25,FALSE),"")</f>
        <v/>
      </c>
      <c r="I867" s="64"/>
      <c r="J867" s="25"/>
      <c r="K867" s="25"/>
      <c r="L867" s="25"/>
      <c r="M867" s="25"/>
      <c r="N867" s="42"/>
      <c r="O867" s="42"/>
      <c r="P867" s="42"/>
      <c r="Q867" s="42"/>
      <c r="R867" s="42"/>
      <c r="S867" s="42"/>
      <c r="T867" s="42"/>
      <c r="U867" s="25"/>
      <c r="V867" s="25"/>
      <c r="W867" s="30" t="str">
        <f t="shared" si="41"/>
        <v/>
      </c>
      <c r="X867" s="25"/>
      <c r="Y867" s="24"/>
      <c r="Z867" s="36" t="str">
        <f t="shared" si="42"/>
        <v/>
      </c>
      <c r="AA867" s="30" t="str">
        <f ca="1">IF(X867=Apoio!$F$2,Apoio!$F$2,IF(X867=Apoio!$F$3,Apoio!$F$3,IF(X867=Apoio!$F$4,Apoio!$F$4,IF(Z867="","",IF(X867="","",IF(Z867-TODAY()&gt;0,Z867-TODAY(),"Venceu"))))))</f>
        <v/>
      </c>
      <c r="AB867" s="59"/>
    </row>
    <row r="868" spans="1:28" ht="36" hidden="1" customHeight="1">
      <c r="A868" s="23">
        <v>869</v>
      </c>
      <c r="B868" s="24"/>
      <c r="C868" s="25"/>
      <c r="D868" s="40" t="str">
        <f>IF($C868&gt;0,VLOOKUP($C868,CNIGP!$A:$AC,2,FALSE),"")</f>
        <v/>
      </c>
      <c r="E868" s="30" t="str">
        <f>IF($C868&gt;0,VLOOKUP($C868,CNIGP!$A:$AC,3,FALSE),"")</f>
        <v/>
      </c>
      <c r="F868" s="30" t="str">
        <f t="shared" si="40"/>
        <v/>
      </c>
      <c r="G868" s="30" t="str">
        <f>IF($C868&gt;0,VLOOKUP($C868,CNIGP!$A:$AC,9,FALSE),"")</f>
        <v/>
      </c>
      <c r="H868" s="30" t="str">
        <f>IF($C868&gt;0,VLOOKUP($C868,CNIGP!$A:$AC,25,FALSE),"")</f>
        <v/>
      </c>
      <c r="I868" s="64"/>
      <c r="J868" s="25"/>
      <c r="K868" s="25"/>
      <c r="L868" s="25"/>
      <c r="M868" s="25"/>
      <c r="N868" s="42"/>
      <c r="O868" s="42"/>
      <c r="P868" s="42"/>
      <c r="Q868" s="42"/>
      <c r="R868" s="42"/>
      <c r="S868" s="42"/>
      <c r="T868" s="42"/>
      <c r="U868" s="25"/>
      <c r="V868" s="25"/>
      <c r="W868" s="30" t="str">
        <f t="shared" si="41"/>
        <v/>
      </c>
      <c r="X868" s="25"/>
      <c r="Y868" s="24"/>
      <c r="Z868" s="36" t="str">
        <f t="shared" si="42"/>
        <v/>
      </c>
      <c r="AA868" s="30" t="str">
        <f ca="1">IF(X868=Apoio!$F$2,Apoio!$F$2,IF(X868=Apoio!$F$3,Apoio!$F$3,IF(X868=Apoio!$F$4,Apoio!$F$4,IF(Z868="","",IF(X868="","",IF(Z868-TODAY()&gt;0,Z868-TODAY(),"Venceu"))))))</f>
        <v/>
      </c>
      <c r="AB868" s="59"/>
    </row>
    <row r="869" spans="1:28" ht="36" hidden="1" customHeight="1">
      <c r="A869" s="23">
        <v>870</v>
      </c>
      <c r="B869" s="24"/>
      <c r="C869" s="25"/>
      <c r="D869" s="40" t="str">
        <f>IF($C869&gt;0,VLOOKUP($C869,CNIGP!$A:$AC,2,FALSE),"")</f>
        <v/>
      </c>
      <c r="E869" s="30" t="str">
        <f>IF($C869&gt;0,VLOOKUP($C869,CNIGP!$A:$AC,3,FALSE),"")</f>
        <v/>
      </c>
      <c r="F869" s="30" t="str">
        <f t="shared" si="40"/>
        <v/>
      </c>
      <c r="G869" s="30" t="str">
        <f>IF($C869&gt;0,VLOOKUP($C869,CNIGP!$A:$AC,9,FALSE),"")</f>
        <v/>
      </c>
      <c r="H869" s="30" t="str">
        <f>IF($C869&gt;0,VLOOKUP($C869,CNIGP!$A:$AC,25,FALSE),"")</f>
        <v/>
      </c>
      <c r="I869" s="64"/>
      <c r="J869" s="25"/>
      <c r="K869" s="25"/>
      <c r="L869" s="25"/>
      <c r="M869" s="25"/>
      <c r="N869" s="42"/>
      <c r="O869" s="42"/>
      <c r="P869" s="42"/>
      <c r="Q869" s="42"/>
      <c r="R869" s="42"/>
      <c r="S869" s="42"/>
      <c r="T869" s="42"/>
      <c r="U869" s="25"/>
      <c r="V869" s="25"/>
      <c r="W869" s="30" t="str">
        <f t="shared" si="41"/>
        <v/>
      </c>
      <c r="X869" s="25"/>
      <c r="Y869" s="24"/>
      <c r="Z869" s="36" t="str">
        <f t="shared" si="42"/>
        <v/>
      </c>
      <c r="AA869" s="30" t="str">
        <f ca="1">IF(X869=Apoio!$F$2,Apoio!$F$2,IF(X869=Apoio!$F$3,Apoio!$F$3,IF(X869=Apoio!$F$4,Apoio!$F$4,IF(Z869="","",IF(X869="","",IF(Z869-TODAY()&gt;0,Z869-TODAY(),"Venceu"))))))</f>
        <v/>
      </c>
      <c r="AB869" s="59"/>
    </row>
    <row r="870" spans="1:28" ht="36" hidden="1" customHeight="1">
      <c r="A870" s="23">
        <v>871</v>
      </c>
      <c r="B870" s="24"/>
      <c r="C870" s="25"/>
      <c r="D870" s="40" t="str">
        <f>IF($C870&gt;0,VLOOKUP($C870,CNIGP!$A:$AC,2,FALSE),"")</f>
        <v/>
      </c>
      <c r="E870" s="30" t="str">
        <f>IF($C870&gt;0,VLOOKUP($C870,CNIGP!$A:$AC,3,FALSE),"")</f>
        <v/>
      </c>
      <c r="F870" s="30" t="str">
        <f t="shared" si="40"/>
        <v/>
      </c>
      <c r="G870" s="30" t="str">
        <f>IF($C870&gt;0,VLOOKUP($C870,CNIGP!$A:$AC,9,FALSE),"")</f>
        <v/>
      </c>
      <c r="H870" s="30" t="str">
        <f>IF($C870&gt;0,VLOOKUP($C870,CNIGP!$A:$AC,25,FALSE),"")</f>
        <v/>
      </c>
      <c r="I870" s="64"/>
      <c r="J870" s="25"/>
      <c r="K870" s="25"/>
      <c r="L870" s="25"/>
      <c r="M870" s="25"/>
      <c r="N870" s="42"/>
      <c r="O870" s="42"/>
      <c r="P870" s="42"/>
      <c r="Q870" s="42"/>
      <c r="R870" s="42"/>
      <c r="S870" s="42"/>
      <c r="T870" s="42"/>
      <c r="U870" s="25"/>
      <c r="V870" s="25"/>
      <c r="W870" s="30" t="str">
        <f t="shared" si="41"/>
        <v/>
      </c>
      <c r="X870" s="25"/>
      <c r="Y870" s="24"/>
      <c r="Z870" s="36" t="str">
        <f t="shared" si="42"/>
        <v/>
      </c>
      <c r="AA870" s="30" t="str">
        <f ca="1">IF(X870=Apoio!$F$2,Apoio!$F$2,IF(X870=Apoio!$F$3,Apoio!$F$3,IF(X870=Apoio!$F$4,Apoio!$F$4,IF(Z870="","",IF(X870="","",IF(Z870-TODAY()&gt;0,Z870-TODAY(),"Venceu"))))))</f>
        <v/>
      </c>
      <c r="AB870" s="59"/>
    </row>
    <row r="871" spans="1:28" ht="36" hidden="1" customHeight="1">
      <c r="A871" s="23">
        <v>872</v>
      </c>
      <c r="B871" s="24"/>
      <c r="C871" s="25"/>
      <c r="D871" s="40" t="str">
        <f>IF($C871&gt;0,VLOOKUP($C871,CNIGP!$A:$AC,2,FALSE),"")</f>
        <v/>
      </c>
      <c r="E871" s="30" t="str">
        <f>IF($C871&gt;0,VLOOKUP($C871,CNIGP!$A:$AC,3,FALSE),"")</f>
        <v/>
      </c>
      <c r="F871" s="30" t="str">
        <f t="shared" si="40"/>
        <v/>
      </c>
      <c r="G871" s="30" t="str">
        <f>IF($C871&gt;0,VLOOKUP($C871,CNIGP!$A:$AC,9,FALSE),"")</f>
        <v/>
      </c>
      <c r="H871" s="30" t="str">
        <f>IF($C871&gt;0,VLOOKUP($C871,CNIGP!$A:$AC,25,FALSE),"")</f>
        <v/>
      </c>
      <c r="I871" s="64"/>
      <c r="J871" s="25"/>
      <c r="K871" s="25"/>
      <c r="L871" s="25"/>
      <c r="M871" s="25"/>
      <c r="N871" s="42"/>
      <c r="O871" s="42"/>
      <c r="P871" s="42"/>
      <c r="Q871" s="42"/>
      <c r="R871" s="42"/>
      <c r="S871" s="42"/>
      <c r="T871" s="42"/>
      <c r="U871" s="25"/>
      <c r="V871" s="25"/>
      <c r="W871" s="30" t="str">
        <f t="shared" si="41"/>
        <v/>
      </c>
      <c r="X871" s="25"/>
      <c r="Y871" s="24"/>
      <c r="Z871" s="36" t="str">
        <f t="shared" si="42"/>
        <v/>
      </c>
      <c r="AA871" s="30" t="str">
        <f ca="1">IF(X871=Apoio!$F$2,Apoio!$F$2,IF(X871=Apoio!$F$3,Apoio!$F$3,IF(X871=Apoio!$F$4,Apoio!$F$4,IF(Z871="","",IF(X871="","",IF(Z871-TODAY()&gt;0,Z871-TODAY(),"Venceu"))))))</f>
        <v/>
      </c>
      <c r="AB871" s="59"/>
    </row>
    <row r="872" spans="1:28" ht="36" hidden="1" customHeight="1">
      <c r="A872" s="23">
        <v>873</v>
      </c>
      <c r="B872" s="24"/>
      <c r="C872" s="25"/>
      <c r="D872" s="40" t="str">
        <f>IF($C872&gt;0,VLOOKUP($C872,CNIGP!$A:$AC,2,FALSE),"")</f>
        <v/>
      </c>
      <c r="E872" s="30" t="str">
        <f>IF($C872&gt;0,VLOOKUP($C872,CNIGP!$A:$AC,3,FALSE),"")</f>
        <v/>
      </c>
      <c r="F872" s="30" t="str">
        <f t="shared" si="40"/>
        <v/>
      </c>
      <c r="G872" s="30" t="str">
        <f>IF($C872&gt;0,VLOOKUP($C872,CNIGP!$A:$AC,9,FALSE),"")</f>
        <v/>
      </c>
      <c r="H872" s="30" t="str">
        <f>IF($C872&gt;0,VLOOKUP($C872,CNIGP!$A:$AC,25,FALSE),"")</f>
        <v/>
      </c>
      <c r="I872" s="64"/>
      <c r="J872" s="25"/>
      <c r="K872" s="25"/>
      <c r="L872" s="25"/>
      <c r="M872" s="25"/>
      <c r="N872" s="42"/>
      <c r="O872" s="42"/>
      <c r="P872" s="42"/>
      <c r="Q872" s="42"/>
      <c r="R872" s="42"/>
      <c r="S872" s="42"/>
      <c r="T872" s="42"/>
      <c r="U872" s="25"/>
      <c r="V872" s="25"/>
      <c r="W872" s="30" t="str">
        <f t="shared" si="41"/>
        <v/>
      </c>
      <c r="X872" s="25"/>
      <c r="Y872" s="24"/>
      <c r="Z872" s="36" t="str">
        <f t="shared" si="42"/>
        <v/>
      </c>
      <c r="AA872" s="30" t="str">
        <f ca="1">IF(X872=Apoio!$F$2,Apoio!$F$2,IF(X872=Apoio!$F$3,Apoio!$F$3,IF(X872=Apoio!$F$4,Apoio!$F$4,IF(Z872="","",IF(X872="","",IF(Z872-TODAY()&gt;0,Z872-TODAY(),"Venceu"))))))</f>
        <v/>
      </c>
      <c r="AB872" s="59"/>
    </row>
    <row r="873" spans="1:28" ht="36" hidden="1" customHeight="1">
      <c r="A873" s="23">
        <v>874</v>
      </c>
      <c r="B873" s="24"/>
      <c r="C873" s="25"/>
      <c r="D873" s="40" t="str">
        <f>IF($C873&gt;0,VLOOKUP($C873,CNIGP!$A:$AC,2,FALSE),"")</f>
        <v/>
      </c>
      <c r="E873" s="30" t="str">
        <f>IF($C873&gt;0,VLOOKUP($C873,CNIGP!$A:$AC,3,FALSE),"")</f>
        <v/>
      </c>
      <c r="F873" s="30" t="str">
        <f t="shared" si="40"/>
        <v/>
      </c>
      <c r="G873" s="30" t="str">
        <f>IF($C873&gt;0,VLOOKUP($C873,CNIGP!$A:$AC,9,FALSE),"")</f>
        <v/>
      </c>
      <c r="H873" s="30" t="str">
        <f>IF($C873&gt;0,VLOOKUP($C873,CNIGP!$A:$AC,25,FALSE),"")</f>
        <v/>
      </c>
      <c r="I873" s="64"/>
      <c r="J873" s="25"/>
      <c r="K873" s="25"/>
      <c r="L873" s="25"/>
      <c r="M873" s="25"/>
      <c r="N873" s="42"/>
      <c r="O873" s="42"/>
      <c r="P873" s="42"/>
      <c r="Q873" s="42"/>
      <c r="R873" s="42"/>
      <c r="S873" s="42"/>
      <c r="T873" s="42"/>
      <c r="U873" s="25"/>
      <c r="V873" s="25"/>
      <c r="W873" s="30" t="str">
        <f t="shared" si="41"/>
        <v/>
      </c>
      <c r="X873" s="25"/>
      <c r="Y873" s="24"/>
      <c r="Z873" s="36" t="str">
        <f t="shared" si="42"/>
        <v/>
      </c>
      <c r="AA873" s="30" t="str">
        <f ca="1">IF(X873=Apoio!$F$2,Apoio!$F$2,IF(X873=Apoio!$F$3,Apoio!$F$3,IF(X873=Apoio!$F$4,Apoio!$F$4,IF(Z873="","",IF(X873="","",IF(Z873-TODAY()&gt;0,Z873-TODAY(),"Venceu"))))))</f>
        <v/>
      </c>
      <c r="AB873" s="59"/>
    </row>
    <row r="874" spans="1:28" ht="36" hidden="1" customHeight="1">
      <c r="A874" s="23">
        <v>875</v>
      </c>
      <c r="B874" s="24"/>
      <c r="C874" s="25"/>
      <c r="D874" s="40" t="str">
        <f>IF($C874&gt;0,VLOOKUP($C874,CNIGP!$A:$AC,2,FALSE),"")</f>
        <v/>
      </c>
      <c r="E874" s="30" t="str">
        <f>IF($C874&gt;0,VLOOKUP($C874,CNIGP!$A:$AC,3,FALSE),"")</f>
        <v/>
      </c>
      <c r="F874" s="30" t="str">
        <f t="shared" si="40"/>
        <v/>
      </c>
      <c r="G874" s="30" t="str">
        <f>IF($C874&gt;0,VLOOKUP($C874,CNIGP!$A:$AC,9,FALSE),"")</f>
        <v/>
      </c>
      <c r="H874" s="30" t="str">
        <f>IF($C874&gt;0,VLOOKUP($C874,CNIGP!$A:$AC,25,FALSE),"")</f>
        <v/>
      </c>
      <c r="I874" s="64"/>
      <c r="J874" s="25"/>
      <c r="K874" s="25"/>
      <c r="L874" s="25"/>
      <c r="M874" s="25"/>
      <c r="N874" s="42"/>
      <c r="O874" s="42"/>
      <c r="P874" s="42"/>
      <c r="Q874" s="42"/>
      <c r="R874" s="42"/>
      <c r="S874" s="42"/>
      <c r="T874" s="42"/>
      <c r="U874" s="25"/>
      <c r="V874" s="25"/>
      <c r="W874" s="30" t="str">
        <f t="shared" si="41"/>
        <v/>
      </c>
      <c r="X874" s="25"/>
      <c r="Y874" s="24"/>
      <c r="Z874" s="36" t="str">
        <f t="shared" si="42"/>
        <v/>
      </c>
      <c r="AA874" s="30" t="str">
        <f ca="1">IF(X874=Apoio!$F$2,Apoio!$F$2,IF(X874=Apoio!$F$3,Apoio!$F$3,IF(X874=Apoio!$F$4,Apoio!$F$4,IF(Z874="","",IF(X874="","",IF(Z874-TODAY()&gt;0,Z874-TODAY(),"Venceu"))))))</f>
        <v/>
      </c>
      <c r="AB874" s="59"/>
    </row>
    <row r="875" spans="1:28" ht="36" hidden="1" customHeight="1">
      <c r="A875" s="23">
        <v>876</v>
      </c>
      <c r="B875" s="24"/>
      <c r="C875" s="25"/>
      <c r="D875" s="40" t="str">
        <f>IF($C875&gt;0,VLOOKUP($C875,CNIGP!$A:$AC,2,FALSE),"")</f>
        <v/>
      </c>
      <c r="E875" s="30" t="str">
        <f>IF($C875&gt;0,VLOOKUP($C875,CNIGP!$A:$AC,3,FALSE),"")</f>
        <v/>
      </c>
      <c r="F875" s="30" t="str">
        <f t="shared" si="40"/>
        <v/>
      </c>
      <c r="G875" s="30" t="str">
        <f>IF($C875&gt;0,VLOOKUP($C875,CNIGP!$A:$AC,9,FALSE),"")</f>
        <v/>
      </c>
      <c r="H875" s="30" t="str">
        <f>IF($C875&gt;0,VLOOKUP($C875,CNIGP!$A:$AC,25,FALSE),"")</f>
        <v/>
      </c>
      <c r="I875" s="64"/>
      <c r="J875" s="25"/>
      <c r="K875" s="25"/>
      <c r="L875" s="25"/>
      <c r="M875" s="25"/>
      <c r="N875" s="42"/>
      <c r="O875" s="42"/>
      <c r="P875" s="42"/>
      <c r="Q875" s="42"/>
      <c r="R875" s="42"/>
      <c r="S875" s="42"/>
      <c r="T875" s="42"/>
      <c r="U875" s="25"/>
      <c r="V875" s="25"/>
      <c r="W875" s="30" t="str">
        <f t="shared" si="41"/>
        <v/>
      </c>
      <c r="X875" s="25"/>
      <c r="Y875" s="24"/>
      <c r="Z875" s="36" t="str">
        <f t="shared" si="42"/>
        <v/>
      </c>
      <c r="AA875" s="30" t="str">
        <f ca="1">IF(X875=Apoio!$F$2,Apoio!$F$2,IF(X875=Apoio!$F$3,Apoio!$F$3,IF(X875=Apoio!$F$4,Apoio!$F$4,IF(Z875="","",IF(X875="","",IF(Z875-TODAY()&gt;0,Z875-TODAY(),"Venceu"))))))</f>
        <v/>
      </c>
      <c r="AB875" s="59"/>
    </row>
    <row r="876" spans="1:28" ht="36" hidden="1" customHeight="1">
      <c r="A876" s="23">
        <v>877</v>
      </c>
      <c r="B876" s="24"/>
      <c r="C876" s="25"/>
      <c r="D876" s="40" t="str">
        <f>IF($C876&gt;0,VLOOKUP($C876,CNIGP!$A:$AC,2,FALSE),"")</f>
        <v/>
      </c>
      <c r="E876" s="30" t="str">
        <f>IF($C876&gt;0,VLOOKUP($C876,CNIGP!$A:$AC,3,FALSE),"")</f>
        <v/>
      </c>
      <c r="F876" s="30" t="str">
        <f t="shared" si="40"/>
        <v/>
      </c>
      <c r="G876" s="30" t="str">
        <f>IF($C876&gt;0,VLOOKUP($C876,CNIGP!$A:$AC,9,FALSE),"")</f>
        <v/>
      </c>
      <c r="H876" s="30" t="str">
        <f>IF($C876&gt;0,VLOOKUP($C876,CNIGP!$A:$AC,25,FALSE),"")</f>
        <v/>
      </c>
      <c r="I876" s="64"/>
      <c r="J876" s="25"/>
      <c r="K876" s="25"/>
      <c r="L876" s="25"/>
      <c r="M876" s="25"/>
      <c r="N876" s="42"/>
      <c r="O876" s="42"/>
      <c r="P876" s="42"/>
      <c r="Q876" s="42"/>
      <c r="R876" s="42"/>
      <c r="S876" s="42"/>
      <c r="T876" s="42"/>
      <c r="U876" s="25"/>
      <c r="V876" s="25"/>
      <c r="W876" s="30" t="str">
        <f t="shared" si="41"/>
        <v/>
      </c>
      <c r="X876" s="25"/>
      <c r="Y876" s="24"/>
      <c r="Z876" s="36" t="str">
        <f t="shared" si="42"/>
        <v/>
      </c>
      <c r="AA876" s="30" t="str">
        <f ca="1">IF(X876=Apoio!$F$2,Apoio!$F$2,IF(X876=Apoio!$F$3,Apoio!$F$3,IF(X876=Apoio!$F$4,Apoio!$F$4,IF(Z876="","",IF(X876="","",IF(Z876-TODAY()&gt;0,Z876-TODAY(),"Venceu"))))))</f>
        <v/>
      </c>
      <c r="AB876" s="59"/>
    </row>
    <row r="877" spans="1:28" ht="36" hidden="1" customHeight="1">
      <c r="A877" s="23">
        <v>878</v>
      </c>
      <c r="B877" s="24"/>
      <c r="C877" s="25"/>
      <c r="D877" s="40" t="str">
        <f>IF($C877&gt;0,VLOOKUP($C877,CNIGP!$A:$AC,2,FALSE),"")</f>
        <v/>
      </c>
      <c r="E877" s="30" t="str">
        <f>IF($C877&gt;0,VLOOKUP($C877,CNIGP!$A:$AC,3,FALSE),"")</f>
        <v/>
      </c>
      <c r="F877" s="30" t="str">
        <f t="shared" si="40"/>
        <v/>
      </c>
      <c r="G877" s="30" t="str">
        <f>IF($C877&gt;0,VLOOKUP($C877,CNIGP!$A:$AC,9,FALSE),"")</f>
        <v/>
      </c>
      <c r="H877" s="30" t="str">
        <f>IF($C877&gt;0,VLOOKUP($C877,CNIGP!$A:$AC,25,FALSE),"")</f>
        <v/>
      </c>
      <c r="I877" s="64"/>
      <c r="J877" s="25"/>
      <c r="K877" s="25"/>
      <c r="L877" s="25"/>
      <c r="M877" s="25"/>
      <c r="N877" s="42"/>
      <c r="O877" s="42"/>
      <c r="P877" s="42"/>
      <c r="Q877" s="42"/>
      <c r="R877" s="42"/>
      <c r="S877" s="42"/>
      <c r="T877" s="42"/>
      <c r="U877" s="25"/>
      <c r="V877" s="25"/>
      <c r="W877" s="30" t="str">
        <f t="shared" si="41"/>
        <v/>
      </c>
      <c r="X877" s="25"/>
      <c r="Y877" s="24"/>
      <c r="Z877" s="36" t="str">
        <f t="shared" si="42"/>
        <v/>
      </c>
      <c r="AA877" s="30" t="str">
        <f ca="1">IF(X877=Apoio!$F$2,Apoio!$F$2,IF(X877=Apoio!$F$3,Apoio!$F$3,IF(X877=Apoio!$F$4,Apoio!$F$4,IF(Z877="","",IF(X877="","",IF(Z877-TODAY()&gt;0,Z877-TODAY(),"Venceu"))))))</f>
        <v/>
      </c>
      <c r="AB877" s="59"/>
    </row>
    <row r="878" spans="1:28" ht="36" hidden="1" customHeight="1">
      <c r="A878" s="23">
        <v>879</v>
      </c>
      <c r="B878" s="24"/>
      <c r="C878" s="25"/>
      <c r="D878" s="40" t="str">
        <f>IF($C878&gt;0,VLOOKUP($C878,CNIGP!$A:$AC,2,FALSE),"")</f>
        <v/>
      </c>
      <c r="E878" s="30" t="str">
        <f>IF($C878&gt;0,VLOOKUP($C878,CNIGP!$A:$AC,3,FALSE),"")</f>
        <v/>
      </c>
      <c r="F878" s="30" t="str">
        <f t="shared" si="40"/>
        <v/>
      </c>
      <c r="G878" s="30" t="str">
        <f>IF($C878&gt;0,VLOOKUP($C878,CNIGP!$A:$AC,9,FALSE),"")</f>
        <v/>
      </c>
      <c r="H878" s="30" t="str">
        <f>IF($C878&gt;0,VLOOKUP($C878,CNIGP!$A:$AC,25,FALSE),"")</f>
        <v/>
      </c>
      <c r="I878" s="64"/>
      <c r="J878" s="25"/>
      <c r="K878" s="25"/>
      <c r="L878" s="25"/>
      <c r="M878" s="25"/>
      <c r="N878" s="42"/>
      <c r="O878" s="42"/>
      <c r="P878" s="42"/>
      <c r="Q878" s="42"/>
      <c r="R878" s="42"/>
      <c r="S878" s="42"/>
      <c r="T878" s="42"/>
      <c r="U878" s="25"/>
      <c r="V878" s="25"/>
      <c r="W878" s="30" t="str">
        <f t="shared" si="41"/>
        <v/>
      </c>
      <c r="X878" s="25"/>
      <c r="Y878" s="24"/>
      <c r="Z878" s="36" t="str">
        <f t="shared" si="42"/>
        <v/>
      </c>
      <c r="AA878" s="30" t="str">
        <f ca="1">IF(X878=Apoio!$F$2,Apoio!$F$2,IF(X878=Apoio!$F$3,Apoio!$F$3,IF(X878=Apoio!$F$4,Apoio!$F$4,IF(Z878="","",IF(X878="","",IF(Z878-TODAY()&gt;0,Z878-TODAY(),"Venceu"))))))</f>
        <v/>
      </c>
      <c r="AB878" s="59"/>
    </row>
    <row r="879" spans="1:28" ht="36" hidden="1" customHeight="1">
      <c r="A879" s="23">
        <v>880</v>
      </c>
      <c r="B879" s="24"/>
      <c r="C879" s="25"/>
      <c r="D879" s="40" t="str">
        <f>IF($C879&gt;0,VLOOKUP($C879,CNIGP!$A:$AC,2,FALSE),"")</f>
        <v/>
      </c>
      <c r="E879" s="30" t="str">
        <f>IF($C879&gt;0,VLOOKUP($C879,CNIGP!$A:$AC,3,FALSE),"")</f>
        <v/>
      </c>
      <c r="F879" s="30" t="str">
        <f t="shared" si="40"/>
        <v/>
      </c>
      <c r="G879" s="30" t="str">
        <f>IF($C879&gt;0,VLOOKUP($C879,CNIGP!$A:$AC,9,FALSE),"")</f>
        <v/>
      </c>
      <c r="H879" s="30" t="str">
        <f>IF($C879&gt;0,VLOOKUP($C879,CNIGP!$A:$AC,25,FALSE),"")</f>
        <v/>
      </c>
      <c r="I879" s="64"/>
      <c r="J879" s="25"/>
      <c r="K879" s="25"/>
      <c r="L879" s="25"/>
      <c r="M879" s="25"/>
      <c r="N879" s="42"/>
      <c r="O879" s="42"/>
      <c r="P879" s="42"/>
      <c r="Q879" s="42"/>
      <c r="R879" s="42"/>
      <c r="S879" s="42"/>
      <c r="T879" s="42"/>
      <c r="U879" s="25"/>
      <c r="V879" s="25"/>
      <c r="W879" s="30" t="str">
        <f t="shared" si="41"/>
        <v/>
      </c>
      <c r="X879" s="25"/>
      <c r="Y879" s="24"/>
      <c r="Z879" s="36" t="str">
        <f t="shared" si="42"/>
        <v/>
      </c>
      <c r="AA879" s="30" t="str">
        <f ca="1">IF(X879=Apoio!$F$2,Apoio!$F$2,IF(X879=Apoio!$F$3,Apoio!$F$3,IF(X879=Apoio!$F$4,Apoio!$F$4,IF(Z879="","",IF(X879="","",IF(Z879-TODAY()&gt;0,Z879-TODAY(),"Venceu"))))))</f>
        <v/>
      </c>
      <c r="AB879" s="59"/>
    </row>
    <row r="880" spans="1:28" ht="36" hidden="1" customHeight="1">
      <c r="A880" s="23">
        <v>881</v>
      </c>
      <c r="B880" s="24"/>
      <c r="C880" s="25"/>
      <c r="D880" s="40" t="str">
        <f>IF($C880&gt;0,VLOOKUP($C880,CNIGP!$A:$AC,2,FALSE),"")</f>
        <v/>
      </c>
      <c r="E880" s="30" t="str">
        <f>IF($C880&gt;0,VLOOKUP($C880,CNIGP!$A:$AC,3,FALSE),"")</f>
        <v/>
      </c>
      <c r="F880" s="30" t="str">
        <f t="shared" si="40"/>
        <v/>
      </c>
      <c r="G880" s="30" t="str">
        <f>IF($C880&gt;0,VLOOKUP($C880,CNIGP!$A:$AC,9,FALSE),"")</f>
        <v/>
      </c>
      <c r="H880" s="30" t="str">
        <f>IF($C880&gt;0,VLOOKUP($C880,CNIGP!$A:$AC,25,FALSE),"")</f>
        <v/>
      </c>
      <c r="I880" s="64"/>
      <c r="J880" s="25"/>
      <c r="K880" s="25"/>
      <c r="L880" s="25"/>
      <c r="M880" s="25"/>
      <c r="N880" s="42"/>
      <c r="O880" s="42"/>
      <c r="P880" s="42"/>
      <c r="Q880" s="42"/>
      <c r="R880" s="42"/>
      <c r="S880" s="42"/>
      <c r="T880" s="42"/>
      <c r="U880" s="25"/>
      <c r="V880" s="25"/>
      <c r="W880" s="30" t="str">
        <f t="shared" si="41"/>
        <v/>
      </c>
      <c r="X880" s="25"/>
      <c r="Y880" s="24"/>
      <c r="Z880" s="36" t="str">
        <f t="shared" si="42"/>
        <v/>
      </c>
      <c r="AA880" s="30" t="str">
        <f ca="1">IF(X880=Apoio!$F$2,Apoio!$F$2,IF(X880=Apoio!$F$3,Apoio!$F$3,IF(X880=Apoio!$F$4,Apoio!$F$4,IF(Z880="","",IF(X880="","",IF(Z880-TODAY()&gt;0,Z880-TODAY(),"Venceu"))))))</f>
        <v/>
      </c>
      <c r="AB880" s="59"/>
    </row>
    <row r="881" spans="1:28" ht="36" hidden="1" customHeight="1">
      <c r="A881" s="23">
        <v>882</v>
      </c>
      <c r="B881" s="24"/>
      <c r="C881" s="25"/>
      <c r="D881" s="40" t="str">
        <f>IF($C881&gt;0,VLOOKUP($C881,CNIGP!$A:$AC,2,FALSE),"")</f>
        <v/>
      </c>
      <c r="E881" s="30" t="str">
        <f>IF($C881&gt;0,VLOOKUP($C881,CNIGP!$A:$AC,3,FALSE),"")</f>
        <v/>
      </c>
      <c r="F881" s="30" t="str">
        <f t="shared" si="40"/>
        <v/>
      </c>
      <c r="G881" s="30" t="str">
        <f>IF($C881&gt;0,VLOOKUP($C881,CNIGP!$A:$AC,9,FALSE),"")</f>
        <v/>
      </c>
      <c r="H881" s="30" t="str">
        <f>IF($C881&gt;0,VLOOKUP($C881,CNIGP!$A:$AC,25,FALSE),"")</f>
        <v/>
      </c>
      <c r="I881" s="64"/>
      <c r="J881" s="25"/>
      <c r="K881" s="25"/>
      <c r="L881" s="25"/>
      <c r="M881" s="25"/>
      <c r="N881" s="42"/>
      <c r="O881" s="42"/>
      <c r="P881" s="42"/>
      <c r="Q881" s="42"/>
      <c r="R881" s="42"/>
      <c r="S881" s="42"/>
      <c r="T881" s="42"/>
      <c r="U881" s="25"/>
      <c r="V881" s="25"/>
      <c r="W881" s="30" t="str">
        <f t="shared" si="41"/>
        <v/>
      </c>
      <c r="X881" s="25"/>
      <c r="Y881" s="24"/>
      <c r="Z881" s="36" t="str">
        <f t="shared" si="42"/>
        <v/>
      </c>
      <c r="AA881" s="30" t="str">
        <f ca="1">IF(X881=Apoio!$F$2,Apoio!$F$2,IF(X881=Apoio!$F$3,Apoio!$F$3,IF(X881=Apoio!$F$4,Apoio!$F$4,IF(Z881="","",IF(X881="","",IF(Z881-TODAY()&gt;0,Z881-TODAY(),"Venceu"))))))</f>
        <v/>
      </c>
      <c r="AB881" s="59"/>
    </row>
    <row r="882" spans="1:28" ht="36" hidden="1" customHeight="1">
      <c r="A882" s="23">
        <v>883</v>
      </c>
      <c r="B882" s="24"/>
      <c r="C882" s="25"/>
      <c r="D882" s="40" t="str">
        <f>IF($C882&gt;0,VLOOKUP($C882,CNIGP!$A:$AC,2,FALSE),"")</f>
        <v/>
      </c>
      <c r="E882" s="30" t="str">
        <f>IF($C882&gt;0,VLOOKUP($C882,CNIGP!$A:$AC,3,FALSE),"")</f>
        <v/>
      </c>
      <c r="F882" s="30" t="str">
        <f t="shared" si="40"/>
        <v/>
      </c>
      <c r="G882" s="30" t="str">
        <f>IF($C882&gt;0,VLOOKUP($C882,CNIGP!$A:$AC,9,FALSE),"")</f>
        <v/>
      </c>
      <c r="H882" s="30" t="str">
        <f>IF($C882&gt;0,VLOOKUP($C882,CNIGP!$A:$AC,25,FALSE),"")</f>
        <v/>
      </c>
      <c r="I882" s="64"/>
      <c r="J882" s="25"/>
      <c r="K882" s="25"/>
      <c r="L882" s="25"/>
      <c r="M882" s="25"/>
      <c r="N882" s="42"/>
      <c r="O882" s="42"/>
      <c r="P882" s="42"/>
      <c r="Q882" s="42"/>
      <c r="R882" s="42"/>
      <c r="S882" s="42"/>
      <c r="T882" s="42"/>
      <c r="U882" s="25"/>
      <c r="V882" s="25"/>
      <c r="W882" s="30" t="str">
        <f t="shared" si="41"/>
        <v/>
      </c>
      <c r="X882" s="25"/>
      <c r="Y882" s="24"/>
      <c r="Z882" s="36" t="str">
        <f t="shared" si="42"/>
        <v/>
      </c>
      <c r="AA882" s="30" t="str">
        <f ca="1">IF(X882=Apoio!$F$2,Apoio!$F$2,IF(X882=Apoio!$F$3,Apoio!$F$3,IF(X882=Apoio!$F$4,Apoio!$F$4,IF(Z882="","",IF(X882="","",IF(Z882-TODAY()&gt;0,Z882-TODAY(),"Venceu"))))))</f>
        <v/>
      </c>
      <c r="AB882" s="59"/>
    </row>
    <row r="883" spans="1:28" ht="36" hidden="1" customHeight="1">
      <c r="A883" s="23">
        <v>884</v>
      </c>
      <c r="B883" s="24"/>
      <c r="C883" s="25"/>
      <c r="D883" s="40" t="str">
        <f>IF($C883&gt;0,VLOOKUP($C883,CNIGP!$A:$AC,2,FALSE),"")</f>
        <v/>
      </c>
      <c r="E883" s="30" t="str">
        <f>IF($C883&gt;0,VLOOKUP($C883,CNIGP!$A:$AC,3,FALSE),"")</f>
        <v/>
      </c>
      <c r="F883" s="30" t="str">
        <f t="shared" si="40"/>
        <v/>
      </c>
      <c r="G883" s="30" t="str">
        <f>IF($C883&gt;0,VLOOKUP($C883,CNIGP!$A:$AC,9,FALSE),"")</f>
        <v/>
      </c>
      <c r="H883" s="30" t="str">
        <f>IF($C883&gt;0,VLOOKUP($C883,CNIGP!$A:$AC,25,FALSE),"")</f>
        <v/>
      </c>
      <c r="I883" s="64"/>
      <c r="J883" s="25"/>
      <c r="K883" s="25"/>
      <c r="L883" s="25"/>
      <c r="M883" s="25"/>
      <c r="N883" s="42"/>
      <c r="O883" s="42"/>
      <c r="P883" s="42"/>
      <c r="Q883" s="42"/>
      <c r="R883" s="42"/>
      <c r="S883" s="42"/>
      <c r="T883" s="42"/>
      <c r="U883" s="25"/>
      <c r="V883" s="25"/>
      <c r="W883" s="30" t="str">
        <f t="shared" si="41"/>
        <v/>
      </c>
      <c r="X883" s="25"/>
      <c r="Y883" s="24"/>
      <c r="Z883" s="36" t="str">
        <f t="shared" si="42"/>
        <v/>
      </c>
      <c r="AA883" s="30" t="str">
        <f ca="1">IF(X883=Apoio!$F$2,Apoio!$F$2,IF(X883=Apoio!$F$3,Apoio!$F$3,IF(X883=Apoio!$F$4,Apoio!$F$4,IF(Z883="","",IF(X883="","",IF(Z883-TODAY()&gt;0,Z883-TODAY(),"Venceu"))))))</f>
        <v/>
      </c>
      <c r="AB883" s="59"/>
    </row>
    <row r="884" spans="1:28" ht="36" hidden="1" customHeight="1">
      <c r="A884" s="23">
        <v>885</v>
      </c>
      <c r="B884" s="24"/>
      <c r="C884" s="25"/>
      <c r="D884" s="40" t="str">
        <f>IF($C884&gt;0,VLOOKUP($C884,CNIGP!$A:$AC,2,FALSE),"")</f>
        <v/>
      </c>
      <c r="E884" s="30" t="str">
        <f>IF($C884&gt;0,VLOOKUP($C884,CNIGP!$A:$AC,3,FALSE),"")</f>
        <v/>
      </c>
      <c r="F884" s="30" t="str">
        <f t="shared" si="40"/>
        <v/>
      </c>
      <c r="G884" s="30" t="str">
        <f>IF($C884&gt;0,VLOOKUP($C884,CNIGP!$A:$AC,9,FALSE),"")</f>
        <v/>
      </c>
      <c r="H884" s="30" t="str">
        <f>IF($C884&gt;0,VLOOKUP($C884,CNIGP!$A:$AC,25,FALSE),"")</f>
        <v/>
      </c>
      <c r="I884" s="64"/>
      <c r="J884" s="25"/>
      <c r="K884" s="25"/>
      <c r="L884" s="25"/>
      <c r="M884" s="25"/>
      <c r="N884" s="42"/>
      <c r="O884" s="42"/>
      <c r="P884" s="42"/>
      <c r="Q884" s="42"/>
      <c r="R884" s="42"/>
      <c r="S884" s="42"/>
      <c r="T884" s="42"/>
      <c r="U884" s="25"/>
      <c r="V884" s="25"/>
      <c r="W884" s="30" t="str">
        <f t="shared" si="41"/>
        <v/>
      </c>
      <c r="X884" s="25"/>
      <c r="Y884" s="24"/>
      <c r="Z884" s="36" t="str">
        <f t="shared" si="42"/>
        <v/>
      </c>
      <c r="AA884" s="30" t="str">
        <f ca="1">IF(X884=Apoio!$F$2,Apoio!$F$2,IF(X884=Apoio!$F$3,Apoio!$F$3,IF(X884=Apoio!$F$4,Apoio!$F$4,IF(Z884="","",IF(X884="","",IF(Z884-TODAY()&gt;0,Z884-TODAY(),"Venceu"))))))</f>
        <v/>
      </c>
      <c r="AB884" s="59"/>
    </row>
    <row r="885" spans="1:28" ht="36" hidden="1" customHeight="1">
      <c r="A885" s="23">
        <v>886</v>
      </c>
      <c r="B885" s="24"/>
      <c r="C885" s="25"/>
      <c r="D885" s="40" t="str">
        <f>IF($C885&gt;0,VLOOKUP($C885,CNIGP!$A:$AC,2,FALSE),"")</f>
        <v/>
      </c>
      <c r="E885" s="30" t="str">
        <f>IF($C885&gt;0,VLOOKUP($C885,CNIGP!$A:$AC,3,FALSE),"")</f>
        <v/>
      </c>
      <c r="F885" s="30" t="str">
        <f t="shared" si="40"/>
        <v/>
      </c>
      <c r="G885" s="30" t="str">
        <f>IF($C885&gt;0,VLOOKUP($C885,CNIGP!$A:$AC,9,FALSE),"")</f>
        <v/>
      </c>
      <c r="H885" s="30" t="str">
        <f>IF($C885&gt;0,VLOOKUP($C885,CNIGP!$A:$AC,25,FALSE),"")</f>
        <v/>
      </c>
      <c r="I885" s="64"/>
      <c r="J885" s="25"/>
      <c r="K885" s="25"/>
      <c r="L885" s="25"/>
      <c r="M885" s="25"/>
      <c r="N885" s="42"/>
      <c r="O885" s="42"/>
      <c r="P885" s="42"/>
      <c r="Q885" s="42"/>
      <c r="R885" s="42"/>
      <c r="S885" s="42"/>
      <c r="T885" s="42"/>
      <c r="U885" s="25"/>
      <c r="V885" s="25"/>
      <c r="W885" s="30" t="str">
        <f t="shared" si="41"/>
        <v/>
      </c>
      <c r="X885" s="25"/>
      <c r="Y885" s="24"/>
      <c r="Z885" s="36" t="str">
        <f t="shared" si="42"/>
        <v/>
      </c>
      <c r="AA885" s="30" t="str">
        <f ca="1">IF(X885=Apoio!$F$2,Apoio!$F$2,IF(X885=Apoio!$F$3,Apoio!$F$3,IF(X885=Apoio!$F$4,Apoio!$F$4,IF(Z885="","",IF(X885="","",IF(Z885-TODAY()&gt;0,Z885-TODAY(),"Venceu"))))))</f>
        <v/>
      </c>
      <c r="AB885" s="59"/>
    </row>
    <row r="886" spans="1:28" ht="36" hidden="1" customHeight="1">
      <c r="A886" s="23">
        <v>887</v>
      </c>
      <c r="B886" s="24"/>
      <c r="C886" s="25"/>
      <c r="D886" s="40" t="str">
        <f>IF($C886&gt;0,VLOOKUP($C886,CNIGP!$A:$AC,2,FALSE),"")</f>
        <v/>
      </c>
      <c r="E886" s="30" t="str">
        <f>IF($C886&gt;0,VLOOKUP($C886,CNIGP!$A:$AC,3,FALSE),"")</f>
        <v/>
      </c>
      <c r="F886" s="30" t="str">
        <f t="shared" si="40"/>
        <v/>
      </c>
      <c r="G886" s="30" t="str">
        <f>IF($C886&gt;0,VLOOKUP($C886,CNIGP!$A:$AC,9,FALSE),"")</f>
        <v/>
      </c>
      <c r="H886" s="30" t="str">
        <f>IF($C886&gt;0,VLOOKUP($C886,CNIGP!$A:$AC,25,FALSE),"")</f>
        <v/>
      </c>
      <c r="I886" s="64"/>
      <c r="J886" s="25"/>
      <c r="K886" s="25"/>
      <c r="L886" s="25"/>
      <c r="M886" s="25"/>
      <c r="N886" s="42"/>
      <c r="O886" s="42"/>
      <c r="P886" s="42"/>
      <c r="Q886" s="42"/>
      <c r="R886" s="42"/>
      <c r="S886" s="42"/>
      <c r="T886" s="42"/>
      <c r="U886" s="25"/>
      <c r="V886" s="25"/>
      <c r="W886" s="30" t="str">
        <f t="shared" si="41"/>
        <v/>
      </c>
      <c r="X886" s="25"/>
      <c r="Y886" s="24"/>
      <c r="Z886" s="36" t="str">
        <f t="shared" si="42"/>
        <v/>
      </c>
      <c r="AA886" s="30" t="str">
        <f ca="1">IF(X886=Apoio!$F$2,Apoio!$F$2,IF(X886=Apoio!$F$3,Apoio!$F$3,IF(X886=Apoio!$F$4,Apoio!$F$4,IF(Z886="","",IF(X886="","",IF(Z886-TODAY()&gt;0,Z886-TODAY(),"Venceu"))))))</f>
        <v/>
      </c>
      <c r="AB886" s="59"/>
    </row>
    <row r="887" spans="1:28" ht="36" hidden="1" customHeight="1">
      <c r="A887" s="23">
        <v>888</v>
      </c>
      <c r="B887" s="24"/>
      <c r="C887" s="25"/>
      <c r="D887" s="40" t="str">
        <f>IF($C887&gt;0,VLOOKUP($C887,CNIGP!$A:$AC,2,FALSE),"")</f>
        <v/>
      </c>
      <c r="E887" s="30" t="str">
        <f>IF($C887&gt;0,VLOOKUP($C887,CNIGP!$A:$AC,3,FALSE),"")</f>
        <v/>
      </c>
      <c r="F887" s="30" t="str">
        <f t="shared" si="40"/>
        <v/>
      </c>
      <c r="G887" s="30" t="str">
        <f>IF($C887&gt;0,VLOOKUP($C887,CNIGP!$A:$AC,9,FALSE),"")</f>
        <v/>
      </c>
      <c r="H887" s="30" t="str">
        <f>IF($C887&gt;0,VLOOKUP($C887,CNIGP!$A:$AC,25,FALSE),"")</f>
        <v/>
      </c>
      <c r="I887" s="64"/>
      <c r="J887" s="25"/>
      <c r="K887" s="25"/>
      <c r="L887" s="25"/>
      <c r="M887" s="25"/>
      <c r="N887" s="42"/>
      <c r="O887" s="42"/>
      <c r="P887" s="42"/>
      <c r="Q887" s="42"/>
      <c r="R887" s="42"/>
      <c r="S887" s="42"/>
      <c r="T887" s="42"/>
      <c r="U887" s="25"/>
      <c r="V887" s="25"/>
      <c r="W887" s="30" t="str">
        <f t="shared" si="41"/>
        <v/>
      </c>
      <c r="X887" s="25"/>
      <c r="Y887" s="24"/>
      <c r="Z887" s="36" t="str">
        <f t="shared" si="42"/>
        <v/>
      </c>
      <c r="AA887" s="30" t="str">
        <f ca="1">IF(X887=Apoio!$F$2,Apoio!$F$2,IF(X887=Apoio!$F$3,Apoio!$F$3,IF(X887=Apoio!$F$4,Apoio!$F$4,IF(Z887="","",IF(X887="","",IF(Z887-TODAY()&gt;0,Z887-TODAY(),"Venceu"))))))</f>
        <v/>
      </c>
      <c r="AB887" s="59"/>
    </row>
    <row r="888" spans="1:28" ht="36" hidden="1" customHeight="1">
      <c r="A888" s="23">
        <v>889</v>
      </c>
      <c r="B888" s="24"/>
      <c r="C888" s="25"/>
      <c r="D888" s="40" t="str">
        <f>IF($C888&gt;0,VLOOKUP($C888,CNIGP!$A:$AC,2,FALSE),"")</f>
        <v/>
      </c>
      <c r="E888" s="30" t="str">
        <f>IF($C888&gt;0,VLOOKUP($C888,CNIGP!$A:$AC,3,FALSE),"")</f>
        <v/>
      </c>
      <c r="F888" s="30" t="str">
        <f t="shared" si="40"/>
        <v/>
      </c>
      <c r="G888" s="30" t="str">
        <f>IF($C888&gt;0,VLOOKUP($C888,CNIGP!$A:$AC,9,FALSE),"")</f>
        <v/>
      </c>
      <c r="H888" s="30" t="str">
        <f>IF($C888&gt;0,VLOOKUP($C888,CNIGP!$A:$AC,25,FALSE),"")</f>
        <v/>
      </c>
      <c r="I888" s="64"/>
      <c r="J888" s="25"/>
      <c r="K888" s="25"/>
      <c r="L888" s="25"/>
      <c r="M888" s="25"/>
      <c r="N888" s="42"/>
      <c r="O888" s="42"/>
      <c r="P888" s="42"/>
      <c r="Q888" s="42"/>
      <c r="R888" s="42"/>
      <c r="S888" s="42"/>
      <c r="T888" s="42"/>
      <c r="U888" s="25"/>
      <c r="V888" s="25"/>
      <c r="W888" s="30" t="str">
        <f t="shared" si="41"/>
        <v/>
      </c>
      <c r="X888" s="25"/>
      <c r="Y888" s="24"/>
      <c r="Z888" s="36" t="str">
        <f t="shared" si="42"/>
        <v/>
      </c>
      <c r="AA888" s="30" t="str">
        <f ca="1">IF(X888=Apoio!$F$2,Apoio!$F$2,IF(X888=Apoio!$F$3,Apoio!$F$3,IF(X888=Apoio!$F$4,Apoio!$F$4,IF(Z888="","",IF(X888="","",IF(Z888-TODAY()&gt;0,Z888-TODAY(),"Venceu"))))))</f>
        <v/>
      </c>
      <c r="AB888" s="59"/>
    </row>
    <row r="889" spans="1:28" ht="36" hidden="1" customHeight="1">
      <c r="A889" s="23">
        <v>890</v>
      </c>
      <c r="B889" s="24"/>
      <c r="C889" s="25"/>
      <c r="D889" s="40" t="str">
        <f>IF($C889&gt;0,VLOOKUP($C889,CNIGP!$A:$AC,2,FALSE),"")</f>
        <v/>
      </c>
      <c r="E889" s="30" t="str">
        <f>IF($C889&gt;0,VLOOKUP($C889,CNIGP!$A:$AC,3,FALSE),"")</f>
        <v/>
      </c>
      <c r="F889" s="30" t="str">
        <f t="shared" si="40"/>
        <v/>
      </c>
      <c r="G889" s="30" t="str">
        <f>IF($C889&gt;0,VLOOKUP($C889,CNIGP!$A:$AC,9,FALSE),"")</f>
        <v/>
      </c>
      <c r="H889" s="30" t="str">
        <f>IF($C889&gt;0,VLOOKUP($C889,CNIGP!$A:$AC,25,FALSE),"")</f>
        <v/>
      </c>
      <c r="I889" s="64"/>
      <c r="J889" s="25"/>
      <c r="K889" s="25"/>
      <c r="L889" s="25"/>
      <c r="M889" s="25"/>
      <c r="N889" s="42"/>
      <c r="O889" s="42"/>
      <c r="P889" s="42"/>
      <c r="Q889" s="42"/>
      <c r="R889" s="42"/>
      <c r="S889" s="42"/>
      <c r="T889" s="42"/>
      <c r="U889" s="25"/>
      <c r="V889" s="25"/>
      <c r="W889" s="30" t="str">
        <f t="shared" si="41"/>
        <v/>
      </c>
      <c r="X889" s="25"/>
      <c r="Y889" s="24"/>
      <c r="Z889" s="36" t="str">
        <f t="shared" si="42"/>
        <v/>
      </c>
      <c r="AA889" s="30" t="str">
        <f ca="1">IF(X889=Apoio!$F$2,Apoio!$F$2,IF(X889=Apoio!$F$3,Apoio!$F$3,IF(X889=Apoio!$F$4,Apoio!$F$4,IF(Z889="","",IF(X889="","",IF(Z889-TODAY()&gt;0,Z889-TODAY(),"Venceu"))))))</f>
        <v/>
      </c>
      <c r="AB889" s="59"/>
    </row>
    <row r="890" spans="1:28" ht="36" hidden="1" customHeight="1">
      <c r="A890" s="23">
        <v>891</v>
      </c>
      <c r="B890" s="24"/>
      <c r="C890" s="25"/>
      <c r="D890" s="40" t="str">
        <f>IF($C890&gt;0,VLOOKUP($C890,CNIGP!$A:$AC,2,FALSE),"")</f>
        <v/>
      </c>
      <c r="E890" s="30" t="str">
        <f>IF($C890&gt;0,VLOOKUP($C890,CNIGP!$A:$AC,3,FALSE),"")</f>
        <v/>
      </c>
      <c r="F890" s="30" t="str">
        <f t="shared" si="40"/>
        <v/>
      </c>
      <c r="G890" s="30" t="str">
        <f>IF($C890&gt;0,VLOOKUP($C890,CNIGP!$A:$AC,9,FALSE),"")</f>
        <v/>
      </c>
      <c r="H890" s="30" t="str">
        <f>IF($C890&gt;0,VLOOKUP($C890,CNIGP!$A:$AC,25,FALSE),"")</f>
        <v/>
      </c>
      <c r="I890" s="64"/>
      <c r="J890" s="25"/>
      <c r="K890" s="25"/>
      <c r="L890" s="25"/>
      <c r="M890" s="25"/>
      <c r="N890" s="42"/>
      <c r="O890" s="42"/>
      <c r="P890" s="42"/>
      <c r="Q890" s="42"/>
      <c r="R890" s="42"/>
      <c r="S890" s="42"/>
      <c r="T890" s="42"/>
      <c r="U890" s="25"/>
      <c r="V890" s="25"/>
      <c r="W890" s="30" t="str">
        <f t="shared" si="41"/>
        <v/>
      </c>
      <c r="X890" s="25"/>
      <c r="Y890" s="24"/>
      <c r="Z890" s="36" t="str">
        <f t="shared" si="42"/>
        <v/>
      </c>
      <c r="AA890" s="30" t="str">
        <f ca="1">IF(X890=Apoio!$F$2,Apoio!$F$2,IF(X890=Apoio!$F$3,Apoio!$F$3,IF(X890=Apoio!$F$4,Apoio!$F$4,IF(Z890="","",IF(X890="","",IF(Z890-TODAY()&gt;0,Z890-TODAY(),"Venceu"))))))</f>
        <v/>
      </c>
      <c r="AB890" s="59"/>
    </row>
    <row r="891" spans="1:28" ht="36" hidden="1" customHeight="1">
      <c r="A891" s="23">
        <v>892</v>
      </c>
      <c r="B891" s="24"/>
      <c r="C891" s="25"/>
      <c r="D891" s="40" t="str">
        <f>IF($C891&gt;0,VLOOKUP($C891,CNIGP!$A:$AC,2,FALSE),"")</f>
        <v/>
      </c>
      <c r="E891" s="30" t="str">
        <f>IF($C891&gt;0,VLOOKUP($C891,CNIGP!$A:$AC,3,FALSE),"")</f>
        <v/>
      </c>
      <c r="F891" s="30" t="str">
        <f t="shared" si="40"/>
        <v/>
      </c>
      <c r="G891" s="30" t="str">
        <f>IF($C891&gt;0,VLOOKUP($C891,CNIGP!$A:$AC,9,FALSE),"")</f>
        <v/>
      </c>
      <c r="H891" s="30" t="str">
        <f>IF($C891&gt;0,VLOOKUP($C891,CNIGP!$A:$AC,25,FALSE),"")</f>
        <v/>
      </c>
      <c r="I891" s="64"/>
      <c r="J891" s="25"/>
      <c r="K891" s="25"/>
      <c r="L891" s="25"/>
      <c r="M891" s="25"/>
      <c r="N891" s="42"/>
      <c r="O891" s="42"/>
      <c r="P891" s="42"/>
      <c r="Q891" s="42"/>
      <c r="R891" s="42"/>
      <c r="S891" s="42"/>
      <c r="T891" s="42"/>
      <c r="U891" s="25"/>
      <c r="V891" s="25"/>
      <c r="W891" s="30" t="str">
        <f t="shared" si="41"/>
        <v/>
      </c>
      <c r="X891" s="25"/>
      <c r="Y891" s="24"/>
      <c r="Z891" s="36" t="str">
        <f t="shared" si="42"/>
        <v/>
      </c>
      <c r="AA891" s="30" t="str">
        <f ca="1">IF(X891=Apoio!$F$2,Apoio!$F$2,IF(X891=Apoio!$F$3,Apoio!$F$3,IF(X891=Apoio!$F$4,Apoio!$F$4,IF(Z891="","",IF(X891="","",IF(Z891-TODAY()&gt;0,Z891-TODAY(),"Venceu"))))))</f>
        <v/>
      </c>
      <c r="AB891" s="59"/>
    </row>
    <row r="892" spans="1:28" ht="36" hidden="1" customHeight="1">
      <c r="A892" s="23">
        <v>893</v>
      </c>
      <c r="B892" s="24"/>
      <c r="C892" s="25"/>
      <c r="D892" s="40" t="str">
        <f>IF($C892&gt;0,VLOOKUP($C892,CNIGP!$A:$AC,2,FALSE),"")</f>
        <v/>
      </c>
      <c r="E892" s="30" t="str">
        <f>IF($C892&gt;0,VLOOKUP($C892,CNIGP!$A:$AC,3,FALSE),"")</f>
        <v/>
      </c>
      <c r="F892" s="30" t="str">
        <f t="shared" si="40"/>
        <v/>
      </c>
      <c r="G892" s="30" t="str">
        <f>IF($C892&gt;0,VLOOKUP($C892,CNIGP!$A:$AC,9,FALSE),"")</f>
        <v/>
      </c>
      <c r="H892" s="30" t="str">
        <f>IF($C892&gt;0,VLOOKUP($C892,CNIGP!$A:$AC,25,FALSE),"")</f>
        <v/>
      </c>
      <c r="I892" s="64"/>
      <c r="J892" s="25"/>
      <c r="K892" s="25"/>
      <c r="L892" s="25"/>
      <c r="M892" s="25"/>
      <c r="N892" s="42"/>
      <c r="O892" s="42"/>
      <c r="P892" s="42"/>
      <c r="Q892" s="42"/>
      <c r="R892" s="42"/>
      <c r="S892" s="42"/>
      <c r="T892" s="42"/>
      <c r="U892" s="25"/>
      <c r="V892" s="25"/>
      <c r="W892" s="30" t="str">
        <f t="shared" si="41"/>
        <v/>
      </c>
      <c r="X892" s="25"/>
      <c r="Y892" s="24"/>
      <c r="Z892" s="36" t="str">
        <f t="shared" si="42"/>
        <v/>
      </c>
      <c r="AA892" s="30" t="str">
        <f ca="1">IF(X892=Apoio!$F$2,Apoio!$F$2,IF(X892=Apoio!$F$3,Apoio!$F$3,IF(X892=Apoio!$F$4,Apoio!$F$4,IF(Z892="","",IF(X892="","",IF(Z892-TODAY()&gt;0,Z892-TODAY(),"Venceu"))))))</f>
        <v/>
      </c>
      <c r="AB892" s="59"/>
    </row>
    <row r="893" spans="1:28" ht="36" hidden="1" customHeight="1">
      <c r="A893" s="23">
        <v>894</v>
      </c>
      <c r="B893" s="24"/>
      <c r="C893" s="25"/>
      <c r="D893" s="40" t="str">
        <f>IF($C893&gt;0,VLOOKUP($C893,CNIGP!$A:$AC,2,FALSE),"")</f>
        <v/>
      </c>
      <c r="E893" s="30" t="str">
        <f>IF($C893&gt;0,VLOOKUP($C893,CNIGP!$A:$AC,3,FALSE),"")</f>
        <v/>
      </c>
      <c r="F893" s="30" t="str">
        <f t="shared" si="40"/>
        <v/>
      </c>
      <c r="G893" s="30" t="str">
        <f>IF($C893&gt;0,VLOOKUP($C893,CNIGP!$A:$AC,9,FALSE),"")</f>
        <v/>
      </c>
      <c r="H893" s="30" t="str">
        <f>IF($C893&gt;0,VLOOKUP($C893,CNIGP!$A:$AC,25,FALSE),"")</f>
        <v/>
      </c>
      <c r="I893" s="64"/>
      <c r="J893" s="25"/>
      <c r="K893" s="25"/>
      <c r="L893" s="25"/>
      <c r="M893" s="25"/>
      <c r="N893" s="42"/>
      <c r="O893" s="42"/>
      <c r="P893" s="42"/>
      <c r="Q893" s="42"/>
      <c r="R893" s="42"/>
      <c r="S893" s="42"/>
      <c r="T893" s="42"/>
      <c r="U893" s="25"/>
      <c r="V893" s="25"/>
      <c r="W893" s="30" t="str">
        <f t="shared" si="41"/>
        <v/>
      </c>
      <c r="X893" s="25"/>
      <c r="Y893" s="24"/>
      <c r="Z893" s="36" t="str">
        <f t="shared" si="42"/>
        <v/>
      </c>
      <c r="AA893" s="30" t="str">
        <f ca="1">IF(X893=Apoio!$F$2,Apoio!$F$2,IF(X893=Apoio!$F$3,Apoio!$F$3,IF(X893=Apoio!$F$4,Apoio!$F$4,IF(Z893="","",IF(X893="","",IF(Z893-TODAY()&gt;0,Z893-TODAY(),"Venceu"))))))</f>
        <v/>
      </c>
      <c r="AB893" s="59"/>
    </row>
    <row r="894" spans="1:28" ht="36" hidden="1" customHeight="1">
      <c r="A894" s="23">
        <v>895</v>
      </c>
      <c r="B894" s="24"/>
      <c r="C894" s="25"/>
      <c r="D894" s="40" t="str">
        <f>IF($C894&gt;0,VLOOKUP($C894,CNIGP!$A:$AC,2,FALSE),"")</f>
        <v/>
      </c>
      <c r="E894" s="30" t="str">
        <f>IF($C894&gt;0,VLOOKUP($C894,CNIGP!$A:$AC,3,FALSE),"")</f>
        <v/>
      </c>
      <c r="F894" s="30" t="str">
        <f t="shared" si="40"/>
        <v/>
      </c>
      <c r="G894" s="30" t="str">
        <f>IF($C894&gt;0,VLOOKUP($C894,CNIGP!$A:$AC,9,FALSE),"")</f>
        <v/>
      </c>
      <c r="H894" s="30" t="str">
        <f>IF($C894&gt;0,VLOOKUP($C894,CNIGP!$A:$AC,25,FALSE),"")</f>
        <v/>
      </c>
      <c r="I894" s="64"/>
      <c r="J894" s="25"/>
      <c r="K894" s="25"/>
      <c r="L894" s="25"/>
      <c r="M894" s="25"/>
      <c r="N894" s="42"/>
      <c r="O894" s="42"/>
      <c r="P894" s="42"/>
      <c r="Q894" s="42"/>
      <c r="R894" s="42"/>
      <c r="S894" s="42"/>
      <c r="T894" s="42"/>
      <c r="U894" s="25"/>
      <c r="V894" s="25"/>
      <c r="W894" s="30" t="str">
        <f t="shared" si="41"/>
        <v/>
      </c>
      <c r="X894" s="25"/>
      <c r="Y894" s="24"/>
      <c r="Z894" s="36" t="str">
        <f t="shared" si="42"/>
        <v/>
      </c>
      <c r="AA894" s="30" t="str">
        <f ca="1">IF(X894=Apoio!$F$2,Apoio!$F$2,IF(X894=Apoio!$F$3,Apoio!$F$3,IF(X894=Apoio!$F$4,Apoio!$F$4,IF(Z894="","",IF(X894="","",IF(Z894-TODAY()&gt;0,Z894-TODAY(),"Venceu"))))))</f>
        <v/>
      </c>
      <c r="AB894" s="59"/>
    </row>
    <row r="895" spans="1:28" ht="36" hidden="1" customHeight="1">
      <c r="A895" s="23">
        <v>896</v>
      </c>
      <c r="B895" s="24"/>
      <c r="C895" s="25"/>
      <c r="D895" s="40" t="str">
        <f>IF($C895&gt;0,VLOOKUP($C895,CNIGP!$A:$AC,2,FALSE),"")</f>
        <v/>
      </c>
      <c r="E895" s="30" t="str">
        <f>IF($C895&gt;0,VLOOKUP($C895,CNIGP!$A:$AC,3,FALSE),"")</f>
        <v/>
      </c>
      <c r="F895" s="30" t="str">
        <f t="shared" si="40"/>
        <v/>
      </c>
      <c r="G895" s="30" t="str">
        <f>IF($C895&gt;0,VLOOKUP($C895,CNIGP!$A:$AC,9,FALSE),"")</f>
        <v/>
      </c>
      <c r="H895" s="30" t="str">
        <f>IF($C895&gt;0,VLOOKUP($C895,CNIGP!$A:$AC,25,FALSE),"")</f>
        <v/>
      </c>
      <c r="I895" s="64"/>
      <c r="J895" s="25"/>
      <c r="K895" s="25"/>
      <c r="L895" s="25"/>
      <c r="M895" s="25"/>
      <c r="N895" s="42"/>
      <c r="O895" s="42"/>
      <c r="P895" s="42"/>
      <c r="Q895" s="42"/>
      <c r="R895" s="42"/>
      <c r="S895" s="42"/>
      <c r="T895" s="42"/>
      <c r="U895" s="25"/>
      <c r="V895" s="25"/>
      <c r="W895" s="30" t="str">
        <f t="shared" si="41"/>
        <v/>
      </c>
      <c r="X895" s="25"/>
      <c r="Y895" s="24"/>
      <c r="Z895" s="36" t="str">
        <f t="shared" si="42"/>
        <v/>
      </c>
      <c r="AA895" s="30" t="str">
        <f ca="1">IF(X895=Apoio!$F$2,Apoio!$F$2,IF(X895=Apoio!$F$3,Apoio!$F$3,IF(X895=Apoio!$F$4,Apoio!$F$4,IF(Z895="","",IF(X895="","",IF(Z895-TODAY()&gt;0,Z895-TODAY(),"Venceu"))))))</f>
        <v/>
      </c>
      <c r="AB895" s="59"/>
    </row>
    <row r="896" spans="1:28" ht="36" hidden="1" customHeight="1">
      <c r="A896" s="23">
        <v>897</v>
      </c>
      <c r="B896" s="24"/>
      <c r="C896" s="25"/>
      <c r="D896" s="40" t="str">
        <f>IF($C896&gt;0,VLOOKUP($C896,CNIGP!$A:$AC,2,FALSE),"")</f>
        <v/>
      </c>
      <c r="E896" s="30" t="str">
        <f>IF($C896&gt;0,VLOOKUP($C896,CNIGP!$A:$AC,3,FALSE),"")</f>
        <v/>
      </c>
      <c r="F896" s="30" t="str">
        <f t="shared" si="40"/>
        <v/>
      </c>
      <c r="G896" s="30" t="str">
        <f>IF($C896&gt;0,VLOOKUP($C896,CNIGP!$A:$AC,9,FALSE),"")</f>
        <v/>
      </c>
      <c r="H896" s="30" t="str">
        <f>IF($C896&gt;0,VLOOKUP($C896,CNIGP!$A:$AC,25,FALSE),"")</f>
        <v/>
      </c>
      <c r="I896" s="64"/>
      <c r="J896" s="25"/>
      <c r="K896" s="25"/>
      <c r="L896" s="25"/>
      <c r="M896" s="25"/>
      <c r="N896" s="42"/>
      <c r="O896" s="42"/>
      <c r="P896" s="42"/>
      <c r="Q896" s="42"/>
      <c r="R896" s="42"/>
      <c r="S896" s="42"/>
      <c r="T896" s="42"/>
      <c r="U896" s="25"/>
      <c r="V896" s="25"/>
      <c r="W896" s="30" t="str">
        <f t="shared" si="41"/>
        <v/>
      </c>
      <c r="X896" s="25"/>
      <c r="Y896" s="24"/>
      <c r="Z896" s="36" t="str">
        <f t="shared" si="42"/>
        <v/>
      </c>
      <c r="AA896" s="30" t="str">
        <f ca="1">IF(X896=Apoio!$F$2,Apoio!$F$2,IF(X896=Apoio!$F$3,Apoio!$F$3,IF(X896=Apoio!$F$4,Apoio!$F$4,IF(Z896="","",IF(X896="","",IF(Z896-TODAY()&gt;0,Z896-TODAY(),"Venceu"))))))</f>
        <v/>
      </c>
      <c r="AB896" s="59"/>
    </row>
    <row r="897" spans="1:28" ht="36" hidden="1" customHeight="1">
      <c r="A897" s="23">
        <v>898</v>
      </c>
      <c r="B897" s="24"/>
      <c r="C897" s="25"/>
      <c r="D897" s="40" t="str">
        <f>IF($C897&gt;0,VLOOKUP($C897,CNIGP!$A:$AC,2,FALSE),"")</f>
        <v/>
      </c>
      <c r="E897" s="30" t="str">
        <f>IF($C897&gt;0,VLOOKUP($C897,CNIGP!$A:$AC,3,FALSE),"")</f>
        <v/>
      </c>
      <c r="F897" s="30" t="str">
        <f t="shared" si="40"/>
        <v/>
      </c>
      <c r="G897" s="30" t="str">
        <f>IF($C897&gt;0,VLOOKUP($C897,CNIGP!$A:$AC,9,FALSE),"")</f>
        <v/>
      </c>
      <c r="H897" s="30" t="str">
        <f>IF($C897&gt;0,VLOOKUP($C897,CNIGP!$A:$AC,25,FALSE),"")</f>
        <v/>
      </c>
      <c r="I897" s="64"/>
      <c r="J897" s="25"/>
      <c r="K897" s="25"/>
      <c r="L897" s="25"/>
      <c r="M897" s="25"/>
      <c r="N897" s="42"/>
      <c r="O897" s="42"/>
      <c r="P897" s="42"/>
      <c r="Q897" s="42"/>
      <c r="R897" s="42"/>
      <c r="S897" s="42"/>
      <c r="T897" s="42"/>
      <c r="U897" s="25"/>
      <c r="V897" s="25"/>
      <c r="W897" s="30" t="str">
        <f t="shared" si="41"/>
        <v/>
      </c>
      <c r="X897" s="25"/>
      <c r="Y897" s="24"/>
      <c r="Z897" s="36" t="str">
        <f t="shared" si="42"/>
        <v/>
      </c>
      <c r="AA897" s="30" t="str">
        <f ca="1">IF(X897=Apoio!$F$2,Apoio!$F$2,IF(X897=Apoio!$F$3,Apoio!$F$3,IF(X897=Apoio!$F$4,Apoio!$F$4,IF(Z897="","",IF(X897="","",IF(Z897-TODAY()&gt;0,Z897-TODAY(),"Venceu"))))))</f>
        <v/>
      </c>
      <c r="AB897" s="59"/>
    </row>
    <row r="898" spans="1:28" ht="36" hidden="1" customHeight="1">
      <c r="A898" s="23">
        <v>899</v>
      </c>
      <c r="B898" s="24"/>
      <c r="C898" s="25"/>
      <c r="D898" s="40" t="str">
        <f>IF($C898&gt;0,VLOOKUP($C898,CNIGP!$A:$AC,2,FALSE),"")</f>
        <v/>
      </c>
      <c r="E898" s="30" t="str">
        <f>IF($C898&gt;0,VLOOKUP($C898,CNIGP!$A:$AC,3,FALSE),"")</f>
        <v/>
      </c>
      <c r="F898" s="30" t="str">
        <f t="shared" si="40"/>
        <v/>
      </c>
      <c r="G898" s="30" t="str">
        <f>IF($C898&gt;0,VLOOKUP($C898,CNIGP!$A:$AC,9,FALSE),"")</f>
        <v/>
      </c>
      <c r="H898" s="30" t="str">
        <f>IF($C898&gt;0,VLOOKUP($C898,CNIGP!$A:$AC,25,FALSE),"")</f>
        <v/>
      </c>
      <c r="I898" s="64"/>
      <c r="J898" s="25"/>
      <c r="K898" s="25"/>
      <c r="L898" s="25"/>
      <c r="M898" s="25"/>
      <c r="N898" s="42"/>
      <c r="O898" s="42"/>
      <c r="P898" s="42"/>
      <c r="Q898" s="42"/>
      <c r="R898" s="42"/>
      <c r="S898" s="42"/>
      <c r="T898" s="42"/>
      <c r="U898" s="25"/>
      <c r="V898" s="25"/>
      <c r="W898" s="30" t="str">
        <f t="shared" si="41"/>
        <v/>
      </c>
      <c r="X898" s="25"/>
      <c r="Y898" s="24"/>
      <c r="Z898" s="36" t="str">
        <f t="shared" si="42"/>
        <v/>
      </c>
      <c r="AA898" s="30" t="str">
        <f ca="1">IF(X898=Apoio!$F$2,Apoio!$F$2,IF(X898=Apoio!$F$3,Apoio!$F$3,IF(X898=Apoio!$F$4,Apoio!$F$4,IF(Z898="","",IF(X898="","",IF(Z898-TODAY()&gt;0,Z898-TODAY(),"Venceu"))))))</f>
        <v/>
      </c>
      <c r="AB898" s="59"/>
    </row>
    <row r="899" spans="1:28" ht="36" hidden="1" customHeight="1">
      <c r="A899" s="23">
        <v>900</v>
      </c>
      <c r="B899" s="24"/>
      <c r="C899" s="25"/>
      <c r="D899" s="40" t="str">
        <f>IF($C899&gt;0,VLOOKUP($C899,CNIGP!$A:$AC,2,FALSE),"")</f>
        <v/>
      </c>
      <c r="E899" s="30" t="str">
        <f>IF($C899&gt;0,VLOOKUP($C899,CNIGP!$A:$AC,3,FALSE),"")</f>
        <v/>
      </c>
      <c r="F899" s="30" t="str">
        <f t="shared" si="40"/>
        <v/>
      </c>
      <c r="G899" s="30" t="str">
        <f>IF($C899&gt;0,VLOOKUP($C899,CNIGP!$A:$AC,9,FALSE),"")</f>
        <v/>
      </c>
      <c r="H899" s="30" t="str">
        <f>IF($C899&gt;0,VLOOKUP($C899,CNIGP!$A:$AC,25,FALSE),"")</f>
        <v/>
      </c>
      <c r="I899" s="64"/>
      <c r="J899" s="25"/>
      <c r="K899" s="25"/>
      <c r="L899" s="25"/>
      <c r="M899" s="25"/>
      <c r="N899" s="42"/>
      <c r="O899" s="42"/>
      <c r="P899" s="42"/>
      <c r="Q899" s="42"/>
      <c r="R899" s="42"/>
      <c r="S899" s="42"/>
      <c r="T899" s="42"/>
      <c r="U899" s="25"/>
      <c r="V899" s="25"/>
      <c r="W899" s="30" t="str">
        <f t="shared" si="41"/>
        <v/>
      </c>
      <c r="X899" s="25"/>
      <c r="Y899" s="24"/>
      <c r="Z899" s="36" t="str">
        <f t="shared" si="42"/>
        <v/>
      </c>
      <c r="AA899" s="30" t="str">
        <f ca="1">IF(X899=Apoio!$F$2,Apoio!$F$2,IF(X899=Apoio!$F$3,Apoio!$F$3,IF(X899=Apoio!$F$4,Apoio!$F$4,IF(Z899="","",IF(X899="","",IF(Z899-TODAY()&gt;0,Z899-TODAY(),"Venceu"))))))</f>
        <v/>
      </c>
      <c r="AB899" s="59"/>
    </row>
    <row r="900" spans="1:28" ht="36" hidden="1" customHeight="1">
      <c r="A900" s="23">
        <v>901</v>
      </c>
      <c r="B900" s="24"/>
      <c r="C900" s="25"/>
      <c r="D900" s="40" t="str">
        <f>IF($C900&gt;0,VLOOKUP($C900,CNIGP!$A:$AC,2,FALSE),"")</f>
        <v/>
      </c>
      <c r="E900" s="30" t="str">
        <f>IF($C900&gt;0,VLOOKUP($C900,CNIGP!$A:$AC,3,FALSE),"")</f>
        <v/>
      </c>
      <c r="F900" s="30" t="str">
        <f t="shared" si="40"/>
        <v/>
      </c>
      <c r="G900" s="30" t="str">
        <f>IF($C900&gt;0,VLOOKUP($C900,CNIGP!$A:$AC,9,FALSE),"")</f>
        <v/>
      </c>
      <c r="H900" s="30" t="str">
        <f>IF($C900&gt;0,VLOOKUP($C900,CNIGP!$A:$AC,25,FALSE),"")</f>
        <v/>
      </c>
      <c r="I900" s="64"/>
      <c r="J900" s="25"/>
      <c r="K900" s="25"/>
      <c r="L900" s="25"/>
      <c r="M900" s="25"/>
      <c r="N900" s="42"/>
      <c r="O900" s="42"/>
      <c r="P900" s="42"/>
      <c r="Q900" s="42"/>
      <c r="R900" s="42"/>
      <c r="S900" s="42"/>
      <c r="T900" s="42"/>
      <c r="U900" s="25"/>
      <c r="V900" s="25"/>
      <c r="W900" s="30" t="str">
        <f t="shared" si="41"/>
        <v/>
      </c>
      <c r="X900" s="25"/>
      <c r="Y900" s="24"/>
      <c r="Z900" s="36" t="str">
        <f t="shared" si="42"/>
        <v/>
      </c>
      <c r="AA900" s="30" t="str">
        <f ca="1">IF(X900=Apoio!$F$2,Apoio!$F$2,IF(X900=Apoio!$F$3,Apoio!$F$3,IF(X900=Apoio!$F$4,Apoio!$F$4,IF(Z900="","",IF(X900="","",IF(Z900-TODAY()&gt;0,Z900-TODAY(),"Venceu"))))))</f>
        <v/>
      </c>
      <c r="AB900" s="59"/>
    </row>
    <row r="901" spans="1:28" ht="36" hidden="1" customHeight="1">
      <c r="A901" s="23">
        <v>902</v>
      </c>
      <c r="B901" s="24"/>
      <c r="C901" s="25"/>
      <c r="D901" s="40" t="str">
        <f>IF($C901&gt;0,VLOOKUP($C901,CNIGP!$A:$AC,2,FALSE),"")</f>
        <v/>
      </c>
      <c r="E901" s="30" t="str">
        <f>IF($C901&gt;0,VLOOKUP($C901,CNIGP!$A:$AC,3,FALSE),"")</f>
        <v/>
      </c>
      <c r="F901" s="30" t="str">
        <f t="shared" si="40"/>
        <v/>
      </c>
      <c r="G901" s="30" t="str">
        <f>IF($C901&gt;0,VLOOKUP($C901,CNIGP!$A:$AC,9,FALSE),"")</f>
        <v/>
      </c>
      <c r="H901" s="30" t="str">
        <f>IF($C901&gt;0,VLOOKUP($C901,CNIGP!$A:$AC,25,FALSE),"")</f>
        <v/>
      </c>
      <c r="I901" s="64"/>
      <c r="J901" s="25"/>
      <c r="K901" s="25"/>
      <c r="L901" s="25"/>
      <c r="M901" s="25"/>
      <c r="N901" s="42"/>
      <c r="O901" s="42"/>
      <c r="P901" s="42"/>
      <c r="Q901" s="42"/>
      <c r="R901" s="42"/>
      <c r="S901" s="42"/>
      <c r="T901" s="42"/>
      <c r="U901" s="25"/>
      <c r="V901" s="25"/>
      <c r="W901" s="30" t="str">
        <f t="shared" si="41"/>
        <v/>
      </c>
      <c r="X901" s="25"/>
      <c r="Y901" s="24"/>
      <c r="Z901" s="36" t="str">
        <f t="shared" si="42"/>
        <v/>
      </c>
      <c r="AA901" s="30" t="str">
        <f ca="1">IF(X901=Apoio!$F$2,Apoio!$F$2,IF(X901=Apoio!$F$3,Apoio!$F$3,IF(X901=Apoio!$F$4,Apoio!$F$4,IF(Z901="","",IF(X901="","",IF(Z901-TODAY()&gt;0,Z901-TODAY(),"Venceu"))))))</f>
        <v/>
      </c>
      <c r="AB901" s="59"/>
    </row>
    <row r="902" spans="1:28" ht="36" hidden="1" customHeight="1">
      <c r="A902" s="23">
        <v>903</v>
      </c>
      <c r="B902" s="24"/>
      <c r="C902" s="25"/>
      <c r="D902" s="40" t="str">
        <f>IF($C902&gt;0,VLOOKUP($C902,CNIGP!$A:$AC,2,FALSE),"")</f>
        <v/>
      </c>
      <c r="E902" s="30" t="str">
        <f>IF($C902&gt;0,VLOOKUP($C902,CNIGP!$A:$AC,3,FALSE),"")</f>
        <v/>
      </c>
      <c r="F902" s="30" t="str">
        <f t="shared" si="40"/>
        <v/>
      </c>
      <c r="G902" s="30" t="str">
        <f>IF($C902&gt;0,VLOOKUP($C902,CNIGP!$A:$AC,9,FALSE),"")</f>
        <v/>
      </c>
      <c r="H902" s="30" t="str">
        <f>IF($C902&gt;0,VLOOKUP($C902,CNIGP!$A:$AC,25,FALSE),"")</f>
        <v/>
      </c>
      <c r="I902" s="64"/>
      <c r="J902" s="25"/>
      <c r="K902" s="25"/>
      <c r="L902" s="25"/>
      <c r="M902" s="25"/>
      <c r="N902" s="42"/>
      <c r="O902" s="42"/>
      <c r="P902" s="42"/>
      <c r="Q902" s="42"/>
      <c r="R902" s="42"/>
      <c r="S902" s="42"/>
      <c r="T902" s="42"/>
      <c r="U902" s="25"/>
      <c r="V902" s="25"/>
      <c r="W902" s="30" t="str">
        <f t="shared" si="41"/>
        <v/>
      </c>
      <c r="X902" s="25"/>
      <c r="Y902" s="24"/>
      <c r="Z902" s="36" t="str">
        <f t="shared" si="42"/>
        <v/>
      </c>
      <c r="AA902" s="30" t="str">
        <f ca="1">IF(X902=Apoio!$F$2,Apoio!$F$2,IF(X902=Apoio!$F$3,Apoio!$F$3,IF(X902=Apoio!$F$4,Apoio!$F$4,IF(Z902="","",IF(X902="","",IF(Z902-TODAY()&gt;0,Z902-TODAY(),"Venceu"))))))</f>
        <v/>
      </c>
      <c r="AB902" s="59"/>
    </row>
    <row r="903" spans="1:28" ht="36" hidden="1" customHeight="1">
      <c r="A903" s="23">
        <v>904</v>
      </c>
      <c r="B903" s="24"/>
      <c r="C903" s="25"/>
      <c r="D903" s="40" t="str">
        <f>IF($C903&gt;0,VLOOKUP($C903,CNIGP!$A:$AC,2,FALSE),"")</f>
        <v/>
      </c>
      <c r="E903" s="30" t="str">
        <f>IF($C903&gt;0,VLOOKUP($C903,CNIGP!$A:$AC,3,FALSE),"")</f>
        <v/>
      </c>
      <c r="F903" s="30" t="str">
        <f t="shared" si="40"/>
        <v/>
      </c>
      <c r="G903" s="30" t="str">
        <f>IF($C903&gt;0,VLOOKUP($C903,CNIGP!$A:$AC,9,FALSE),"")</f>
        <v/>
      </c>
      <c r="H903" s="30" t="str">
        <f>IF($C903&gt;0,VLOOKUP($C903,CNIGP!$A:$AC,25,FALSE),"")</f>
        <v/>
      </c>
      <c r="I903" s="64"/>
      <c r="J903" s="25"/>
      <c r="K903" s="25"/>
      <c r="L903" s="25"/>
      <c r="M903" s="25"/>
      <c r="N903" s="42"/>
      <c r="O903" s="42"/>
      <c r="P903" s="42"/>
      <c r="Q903" s="42"/>
      <c r="R903" s="42"/>
      <c r="S903" s="42"/>
      <c r="T903" s="42"/>
      <c r="U903" s="25"/>
      <c r="V903" s="25"/>
      <c r="W903" s="30" t="str">
        <f t="shared" si="41"/>
        <v/>
      </c>
      <c r="X903" s="25"/>
      <c r="Y903" s="24"/>
      <c r="Z903" s="36" t="str">
        <f t="shared" si="42"/>
        <v/>
      </c>
      <c r="AA903" s="30" t="str">
        <f ca="1">IF(X903=Apoio!$F$2,Apoio!$F$2,IF(X903=Apoio!$F$3,Apoio!$F$3,IF(X903=Apoio!$F$4,Apoio!$F$4,IF(Z903="","",IF(X903="","",IF(Z903-TODAY()&gt;0,Z903-TODAY(),"Venceu"))))))</f>
        <v/>
      </c>
      <c r="AB903" s="59"/>
    </row>
    <row r="904" spans="1:28" ht="36" hidden="1" customHeight="1">
      <c r="A904" s="23">
        <v>905</v>
      </c>
      <c r="B904" s="24"/>
      <c r="C904" s="25"/>
      <c r="D904" s="40" t="str">
        <f>IF($C904&gt;0,VLOOKUP($C904,CNIGP!$A:$AC,2,FALSE),"")</f>
        <v/>
      </c>
      <c r="E904" s="30" t="str">
        <f>IF($C904&gt;0,VLOOKUP($C904,CNIGP!$A:$AC,3,FALSE),"")</f>
        <v/>
      </c>
      <c r="F904" s="30" t="str">
        <f t="shared" si="40"/>
        <v/>
      </c>
      <c r="G904" s="30" t="str">
        <f>IF($C904&gt;0,VLOOKUP($C904,CNIGP!$A:$AC,9,FALSE),"")</f>
        <v/>
      </c>
      <c r="H904" s="30" t="str">
        <f>IF($C904&gt;0,VLOOKUP($C904,CNIGP!$A:$AC,25,FALSE),"")</f>
        <v/>
      </c>
      <c r="I904" s="64"/>
      <c r="J904" s="25"/>
      <c r="K904" s="25"/>
      <c r="L904" s="25"/>
      <c r="M904" s="25"/>
      <c r="N904" s="42"/>
      <c r="O904" s="42"/>
      <c r="P904" s="42"/>
      <c r="Q904" s="42"/>
      <c r="R904" s="42"/>
      <c r="S904" s="42"/>
      <c r="T904" s="42"/>
      <c r="U904" s="25"/>
      <c r="V904" s="25"/>
      <c r="W904" s="30" t="str">
        <f t="shared" si="41"/>
        <v/>
      </c>
      <c r="X904" s="25"/>
      <c r="Y904" s="24"/>
      <c r="Z904" s="36" t="str">
        <f t="shared" si="42"/>
        <v/>
      </c>
      <c r="AA904" s="30" t="str">
        <f ca="1">IF(X904=Apoio!$F$2,Apoio!$F$2,IF(X904=Apoio!$F$3,Apoio!$F$3,IF(X904=Apoio!$F$4,Apoio!$F$4,IF(Z904="","",IF(X904="","",IF(Z904-TODAY()&gt;0,Z904-TODAY(),"Venceu"))))))</f>
        <v/>
      </c>
      <c r="AB904" s="59"/>
    </row>
    <row r="905" spans="1:28" ht="36" hidden="1" customHeight="1">
      <c r="A905" s="23">
        <v>906</v>
      </c>
      <c r="B905" s="24"/>
      <c r="C905" s="25"/>
      <c r="D905" s="40" t="str">
        <f>IF($C905&gt;0,VLOOKUP($C905,CNIGP!$A:$AC,2,FALSE),"")</f>
        <v/>
      </c>
      <c r="E905" s="30" t="str">
        <f>IF($C905&gt;0,VLOOKUP($C905,CNIGP!$A:$AC,3,FALSE),"")</f>
        <v/>
      </c>
      <c r="F905" s="30" t="str">
        <f t="shared" si="40"/>
        <v/>
      </c>
      <c r="G905" s="30" t="str">
        <f>IF($C905&gt;0,VLOOKUP($C905,CNIGP!$A:$AC,9,FALSE),"")</f>
        <v/>
      </c>
      <c r="H905" s="30" t="str">
        <f>IF($C905&gt;0,VLOOKUP($C905,CNIGP!$A:$AC,25,FALSE),"")</f>
        <v/>
      </c>
      <c r="I905" s="64"/>
      <c r="J905" s="25"/>
      <c r="K905" s="25"/>
      <c r="L905" s="25"/>
      <c r="M905" s="25"/>
      <c r="N905" s="42"/>
      <c r="O905" s="42"/>
      <c r="P905" s="42"/>
      <c r="Q905" s="42"/>
      <c r="R905" s="42"/>
      <c r="S905" s="42"/>
      <c r="T905" s="42"/>
      <c r="U905" s="25"/>
      <c r="V905" s="25"/>
      <c r="W905" s="30" t="str">
        <f t="shared" si="41"/>
        <v/>
      </c>
      <c r="X905" s="25"/>
      <c r="Y905" s="24"/>
      <c r="Z905" s="36" t="str">
        <f t="shared" si="42"/>
        <v/>
      </c>
      <c r="AA905" s="30" t="str">
        <f ca="1">IF(X905=Apoio!$F$2,Apoio!$F$2,IF(X905=Apoio!$F$3,Apoio!$F$3,IF(X905=Apoio!$F$4,Apoio!$F$4,IF(Z905="","",IF(X905="","",IF(Z905-TODAY()&gt;0,Z905-TODAY(),"Venceu"))))))</f>
        <v/>
      </c>
      <c r="AB905" s="59"/>
    </row>
    <row r="906" spans="1:28" ht="36" hidden="1" customHeight="1">
      <c r="A906" s="23">
        <v>907</v>
      </c>
      <c r="B906" s="24"/>
      <c r="C906" s="25"/>
      <c r="D906" s="40" t="str">
        <f>IF($C906&gt;0,VLOOKUP($C906,CNIGP!$A:$AC,2,FALSE),"")</f>
        <v/>
      </c>
      <c r="E906" s="30" t="str">
        <f>IF($C906&gt;0,VLOOKUP($C906,CNIGP!$A:$AC,3,FALSE),"")</f>
        <v/>
      </c>
      <c r="F906" s="30" t="str">
        <f t="shared" si="40"/>
        <v/>
      </c>
      <c r="G906" s="30" t="str">
        <f>IF($C906&gt;0,VLOOKUP($C906,CNIGP!$A:$AC,9,FALSE),"")</f>
        <v/>
      </c>
      <c r="H906" s="30" t="str">
        <f>IF($C906&gt;0,VLOOKUP($C906,CNIGP!$A:$AC,25,FALSE),"")</f>
        <v/>
      </c>
      <c r="I906" s="64"/>
      <c r="J906" s="25"/>
      <c r="K906" s="25"/>
      <c r="L906" s="25"/>
      <c r="M906" s="25"/>
      <c r="N906" s="42"/>
      <c r="O906" s="42"/>
      <c r="P906" s="42"/>
      <c r="Q906" s="42"/>
      <c r="R906" s="42"/>
      <c r="S906" s="42"/>
      <c r="T906" s="42"/>
      <c r="U906" s="25"/>
      <c r="V906" s="25"/>
      <c r="W906" s="30" t="str">
        <f t="shared" si="41"/>
        <v/>
      </c>
      <c r="X906" s="25"/>
      <c r="Y906" s="24"/>
      <c r="Z906" s="36" t="str">
        <f t="shared" si="42"/>
        <v/>
      </c>
      <c r="AA906" s="30" t="str">
        <f ca="1">IF(X906=Apoio!$F$2,Apoio!$F$2,IF(X906=Apoio!$F$3,Apoio!$F$3,IF(X906=Apoio!$F$4,Apoio!$F$4,IF(Z906="","",IF(X906="","",IF(Z906-TODAY()&gt;0,Z906-TODAY(),"Venceu"))))))</f>
        <v/>
      </c>
      <c r="AB906" s="59"/>
    </row>
    <row r="907" spans="1:28" ht="36" hidden="1" customHeight="1">
      <c r="A907" s="23">
        <v>908</v>
      </c>
      <c r="B907" s="24"/>
      <c r="C907" s="25"/>
      <c r="D907" s="40" t="str">
        <f>IF($C907&gt;0,VLOOKUP($C907,CNIGP!$A:$AC,2,FALSE),"")</f>
        <v/>
      </c>
      <c r="E907" s="30" t="str">
        <f>IF($C907&gt;0,VLOOKUP($C907,CNIGP!$A:$AC,3,FALSE),"")</f>
        <v/>
      </c>
      <c r="F907" s="30" t="str">
        <f t="shared" si="40"/>
        <v/>
      </c>
      <c r="G907" s="30" t="str">
        <f>IF($C907&gt;0,VLOOKUP($C907,CNIGP!$A:$AC,9,FALSE),"")</f>
        <v/>
      </c>
      <c r="H907" s="30" t="str">
        <f>IF($C907&gt;0,VLOOKUP($C907,CNIGP!$A:$AC,25,FALSE),"")</f>
        <v/>
      </c>
      <c r="I907" s="64"/>
      <c r="J907" s="25"/>
      <c r="K907" s="25"/>
      <c r="L907" s="25"/>
      <c r="M907" s="25"/>
      <c r="N907" s="42"/>
      <c r="O907" s="42"/>
      <c r="P907" s="42"/>
      <c r="Q907" s="42"/>
      <c r="R907" s="42"/>
      <c r="S907" s="42"/>
      <c r="T907" s="42"/>
      <c r="U907" s="25"/>
      <c r="V907" s="25"/>
      <c r="W907" s="30" t="str">
        <f t="shared" si="41"/>
        <v/>
      </c>
      <c r="X907" s="25"/>
      <c r="Y907" s="24"/>
      <c r="Z907" s="36" t="str">
        <f t="shared" si="42"/>
        <v/>
      </c>
      <c r="AA907" s="30" t="str">
        <f ca="1">IF(X907=Apoio!$F$2,Apoio!$F$2,IF(X907=Apoio!$F$3,Apoio!$F$3,IF(X907=Apoio!$F$4,Apoio!$F$4,IF(Z907="","",IF(X907="","",IF(Z907-TODAY()&gt;0,Z907-TODAY(),"Venceu"))))))</f>
        <v/>
      </c>
      <c r="AB907" s="59"/>
    </row>
    <row r="908" spans="1:28" ht="36" hidden="1" customHeight="1">
      <c r="A908" s="23">
        <v>909</v>
      </c>
      <c r="B908" s="24"/>
      <c r="C908" s="25"/>
      <c r="D908" s="40" t="str">
        <f>IF($C908&gt;0,VLOOKUP($C908,CNIGP!$A:$AC,2,FALSE),"")</f>
        <v/>
      </c>
      <c r="E908" s="30" t="str">
        <f>IF($C908&gt;0,VLOOKUP($C908,CNIGP!$A:$AC,3,FALSE),"")</f>
        <v/>
      </c>
      <c r="F908" s="30" t="str">
        <f t="shared" ref="F908:F971" si="43">IF(B908&gt;0,IF(C908&gt;0,"Sim","Não"),"")</f>
        <v/>
      </c>
      <c r="G908" s="30" t="str">
        <f>IF($C908&gt;0,VLOOKUP($C908,CNIGP!$A:$AC,9,FALSE),"")</f>
        <v/>
      </c>
      <c r="H908" s="30" t="str">
        <f>IF($C908&gt;0,VLOOKUP($C908,CNIGP!$A:$AC,25,FALSE),"")</f>
        <v/>
      </c>
      <c r="I908" s="64"/>
      <c r="J908" s="25"/>
      <c r="K908" s="25"/>
      <c r="L908" s="25"/>
      <c r="M908" s="25"/>
      <c r="N908" s="42"/>
      <c r="O908" s="42"/>
      <c r="P908" s="42"/>
      <c r="Q908" s="42"/>
      <c r="R908" s="42"/>
      <c r="S908" s="42"/>
      <c r="T908" s="42"/>
      <c r="U908" s="25"/>
      <c r="V908" s="25"/>
      <c r="W908" s="30" t="str">
        <f t="shared" si="41"/>
        <v/>
      </c>
      <c r="X908" s="25"/>
      <c r="Y908" s="24"/>
      <c r="Z908" s="36" t="str">
        <f t="shared" si="42"/>
        <v/>
      </c>
      <c r="AA908" s="30" t="str">
        <f ca="1">IF(X908=Apoio!$F$2,Apoio!$F$2,IF(X908=Apoio!$F$3,Apoio!$F$3,IF(X908=Apoio!$F$4,Apoio!$F$4,IF(Z908="","",IF(X908="","",IF(Z908-TODAY()&gt;0,Z908-TODAY(),"Venceu"))))))</f>
        <v/>
      </c>
      <c r="AB908" s="59"/>
    </row>
    <row r="909" spans="1:28" ht="36" hidden="1" customHeight="1">
      <c r="A909" s="23">
        <v>910</v>
      </c>
      <c r="B909" s="24"/>
      <c r="C909" s="25"/>
      <c r="D909" s="40" t="str">
        <f>IF($C909&gt;0,VLOOKUP($C909,CNIGP!$A:$AC,2,FALSE),"")</f>
        <v/>
      </c>
      <c r="E909" s="30" t="str">
        <f>IF($C909&gt;0,VLOOKUP($C909,CNIGP!$A:$AC,3,FALSE),"")</f>
        <v/>
      </c>
      <c r="F909" s="30" t="str">
        <f t="shared" si="43"/>
        <v/>
      </c>
      <c r="G909" s="30" t="str">
        <f>IF($C909&gt;0,VLOOKUP($C909,CNIGP!$A:$AC,9,FALSE),"")</f>
        <v/>
      </c>
      <c r="H909" s="30" t="str">
        <f>IF($C909&gt;0,VLOOKUP($C909,CNIGP!$A:$AC,25,FALSE),"")</f>
        <v/>
      </c>
      <c r="I909" s="64"/>
      <c r="J909" s="25"/>
      <c r="K909" s="25"/>
      <c r="L909" s="25"/>
      <c r="M909" s="25"/>
      <c r="N909" s="42"/>
      <c r="O909" s="42"/>
      <c r="P909" s="42"/>
      <c r="Q909" s="42"/>
      <c r="R909" s="42"/>
      <c r="S909" s="42"/>
      <c r="T909" s="42"/>
      <c r="U909" s="25"/>
      <c r="V909" s="25"/>
      <c r="W909" s="30" t="str">
        <f t="shared" si="41"/>
        <v/>
      </c>
      <c r="X909" s="25"/>
      <c r="Y909" s="24"/>
      <c r="Z909" s="36" t="str">
        <f t="shared" si="42"/>
        <v/>
      </c>
      <c r="AA909" s="30" t="str">
        <f ca="1">IF(X909=Apoio!$F$2,Apoio!$F$2,IF(X909=Apoio!$F$3,Apoio!$F$3,IF(X909=Apoio!$F$4,Apoio!$F$4,IF(Z909="","",IF(X909="","",IF(Z909-TODAY()&gt;0,Z909-TODAY(),"Venceu"))))))</f>
        <v/>
      </c>
      <c r="AB909" s="59"/>
    </row>
    <row r="910" spans="1:28" ht="36" hidden="1" customHeight="1">
      <c r="A910" s="23">
        <v>911</v>
      </c>
      <c r="B910" s="24"/>
      <c r="C910" s="25"/>
      <c r="D910" s="40" t="str">
        <f>IF($C910&gt;0,VLOOKUP($C910,CNIGP!$A:$AC,2,FALSE),"")</f>
        <v/>
      </c>
      <c r="E910" s="30" t="str">
        <f>IF($C910&gt;0,VLOOKUP($C910,CNIGP!$A:$AC,3,FALSE),"")</f>
        <v/>
      </c>
      <c r="F910" s="30" t="str">
        <f t="shared" si="43"/>
        <v/>
      </c>
      <c r="G910" s="30" t="str">
        <f>IF($C910&gt;0,VLOOKUP($C910,CNIGP!$A:$AC,9,FALSE),"")</f>
        <v/>
      </c>
      <c r="H910" s="30" t="str">
        <f>IF($C910&gt;0,VLOOKUP($C910,CNIGP!$A:$AC,25,FALSE),"")</f>
        <v/>
      </c>
      <c r="I910" s="64"/>
      <c r="J910" s="25"/>
      <c r="K910" s="25"/>
      <c r="L910" s="25"/>
      <c r="M910" s="25"/>
      <c r="N910" s="42"/>
      <c r="O910" s="42"/>
      <c r="P910" s="42"/>
      <c r="Q910" s="42"/>
      <c r="R910" s="42"/>
      <c r="S910" s="42"/>
      <c r="T910" s="42"/>
      <c r="U910" s="25"/>
      <c r="V910" s="25"/>
      <c r="W910" s="30" t="str">
        <f t="shared" si="41"/>
        <v/>
      </c>
      <c r="X910" s="25"/>
      <c r="Y910" s="24"/>
      <c r="Z910" s="36" t="str">
        <f t="shared" si="42"/>
        <v/>
      </c>
      <c r="AA910" s="30" t="str">
        <f ca="1">IF(X910=Apoio!$F$2,Apoio!$F$2,IF(X910=Apoio!$F$3,Apoio!$F$3,IF(X910=Apoio!$F$4,Apoio!$F$4,IF(Z910="","",IF(X910="","",IF(Z910-TODAY()&gt;0,Z910-TODAY(),"Venceu"))))))</f>
        <v/>
      </c>
      <c r="AB910" s="59"/>
    </row>
    <row r="911" spans="1:28" ht="36" hidden="1" customHeight="1">
      <c r="A911" s="23">
        <v>912</v>
      </c>
      <c r="B911" s="24"/>
      <c r="C911" s="25"/>
      <c r="D911" s="40" t="str">
        <f>IF($C911&gt;0,VLOOKUP($C911,CNIGP!$A:$AC,2,FALSE),"")</f>
        <v/>
      </c>
      <c r="E911" s="30" t="str">
        <f>IF($C911&gt;0,VLOOKUP($C911,CNIGP!$A:$AC,3,FALSE),"")</f>
        <v/>
      </c>
      <c r="F911" s="30" t="str">
        <f t="shared" si="43"/>
        <v/>
      </c>
      <c r="G911" s="30" t="str">
        <f>IF($C911&gt;0,VLOOKUP($C911,CNIGP!$A:$AC,9,FALSE),"")</f>
        <v/>
      </c>
      <c r="H911" s="30" t="str">
        <f>IF($C911&gt;0,VLOOKUP($C911,CNIGP!$A:$AC,25,FALSE),"")</f>
        <v/>
      </c>
      <c r="I911" s="64"/>
      <c r="J911" s="25"/>
      <c r="K911" s="25"/>
      <c r="L911" s="25"/>
      <c r="M911" s="25"/>
      <c r="N911" s="42"/>
      <c r="O911" s="42"/>
      <c r="P911" s="42"/>
      <c r="Q911" s="42"/>
      <c r="R911" s="42"/>
      <c r="S911" s="42"/>
      <c r="T911" s="42"/>
      <c r="U911" s="25"/>
      <c r="V911" s="25"/>
      <c r="W911" s="30" t="str">
        <f t="shared" ref="W911:W974" si="44">IF(B911&gt;0,IF(T911&gt;0,$T$1,IF(S911&gt;0,$S$1,IF(R911&gt;0,$R$1,IF(Q911&gt;0,$Q$1,IF(P911&gt;0,$P$1,IF(O911&gt;0,$O$1,IF(N911&gt;0,$N$1,"Registrar demanda"))))))),"")</f>
        <v/>
      </c>
      <c r="X911" s="25"/>
      <c r="Y911" s="24"/>
      <c r="Z911" s="36" t="str">
        <f t="shared" si="42"/>
        <v/>
      </c>
      <c r="AA911" s="30" t="str">
        <f ca="1">IF(X911=Apoio!$F$2,Apoio!$F$2,IF(X911=Apoio!$F$3,Apoio!$F$3,IF(X911=Apoio!$F$4,Apoio!$F$4,IF(Z911="","",IF(X911="","",IF(Z911-TODAY()&gt;0,Z911-TODAY(),"Venceu"))))))</f>
        <v/>
      </c>
      <c r="AB911" s="59"/>
    </row>
    <row r="912" spans="1:28" ht="36" hidden="1" customHeight="1">
      <c r="A912" s="23">
        <v>913</v>
      </c>
      <c r="B912" s="24"/>
      <c r="C912" s="25"/>
      <c r="D912" s="40" t="str">
        <f>IF($C912&gt;0,VLOOKUP($C912,CNIGP!$A:$AC,2,FALSE),"")</f>
        <v/>
      </c>
      <c r="E912" s="30" t="str">
        <f>IF($C912&gt;0,VLOOKUP($C912,CNIGP!$A:$AC,3,FALSE),"")</f>
        <v/>
      </c>
      <c r="F912" s="30" t="str">
        <f t="shared" si="43"/>
        <v/>
      </c>
      <c r="G912" s="30" t="str">
        <f>IF($C912&gt;0,VLOOKUP($C912,CNIGP!$A:$AC,9,FALSE),"")</f>
        <v/>
      </c>
      <c r="H912" s="30" t="str">
        <f>IF($C912&gt;0,VLOOKUP($C912,CNIGP!$A:$AC,25,FALSE),"")</f>
        <v/>
      </c>
      <c r="I912" s="64"/>
      <c r="J912" s="25"/>
      <c r="K912" s="25"/>
      <c r="L912" s="25"/>
      <c r="M912" s="25"/>
      <c r="N912" s="42"/>
      <c r="O912" s="42"/>
      <c r="P912" s="42"/>
      <c r="Q912" s="42"/>
      <c r="R912" s="42"/>
      <c r="S912" s="42"/>
      <c r="T912" s="42"/>
      <c r="U912" s="25"/>
      <c r="V912" s="25"/>
      <c r="W912" s="30" t="str">
        <f t="shared" si="44"/>
        <v/>
      </c>
      <c r="X912" s="25"/>
      <c r="Y912" s="24"/>
      <c r="Z912" s="36" t="str">
        <f t="shared" si="42"/>
        <v/>
      </c>
      <c r="AA912" s="30" t="str">
        <f ca="1">IF(X912=Apoio!$F$2,Apoio!$F$2,IF(X912=Apoio!$F$3,Apoio!$F$3,IF(X912=Apoio!$F$4,Apoio!$F$4,IF(Z912="","",IF(X912="","",IF(Z912-TODAY()&gt;0,Z912-TODAY(),"Venceu"))))))</f>
        <v/>
      </c>
      <c r="AB912" s="59"/>
    </row>
    <row r="913" spans="1:28" ht="36" hidden="1" customHeight="1">
      <c r="A913" s="23">
        <v>914</v>
      </c>
      <c r="B913" s="24"/>
      <c r="C913" s="25"/>
      <c r="D913" s="40" t="str">
        <f>IF($C913&gt;0,VLOOKUP($C913,CNIGP!$A:$AC,2,FALSE),"")</f>
        <v/>
      </c>
      <c r="E913" s="30" t="str">
        <f>IF($C913&gt;0,VLOOKUP($C913,CNIGP!$A:$AC,3,FALSE),"")</f>
        <v/>
      </c>
      <c r="F913" s="30" t="str">
        <f t="shared" si="43"/>
        <v/>
      </c>
      <c r="G913" s="30" t="str">
        <f>IF($C913&gt;0,VLOOKUP($C913,CNIGP!$A:$AC,9,FALSE),"")</f>
        <v/>
      </c>
      <c r="H913" s="30" t="str">
        <f>IF($C913&gt;0,VLOOKUP($C913,CNIGP!$A:$AC,25,FALSE),"")</f>
        <v/>
      </c>
      <c r="I913" s="64"/>
      <c r="J913" s="25"/>
      <c r="K913" s="25"/>
      <c r="L913" s="25"/>
      <c r="M913" s="25"/>
      <c r="N913" s="42"/>
      <c r="O913" s="42"/>
      <c r="P913" s="42"/>
      <c r="Q913" s="42"/>
      <c r="R913" s="42"/>
      <c r="S913" s="42"/>
      <c r="T913" s="42"/>
      <c r="U913" s="25"/>
      <c r="V913" s="25"/>
      <c r="W913" s="30" t="str">
        <f t="shared" si="44"/>
        <v/>
      </c>
      <c r="X913" s="25"/>
      <c r="Y913" s="24"/>
      <c r="Z913" s="36" t="str">
        <f t="shared" si="42"/>
        <v/>
      </c>
      <c r="AA913" s="30" t="str">
        <f ca="1">IF(X913=Apoio!$F$2,Apoio!$F$2,IF(X913=Apoio!$F$3,Apoio!$F$3,IF(X913=Apoio!$F$4,Apoio!$F$4,IF(Z913="","",IF(X913="","",IF(Z913-TODAY()&gt;0,Z913-TODAY(),"Venceu"))))))</f>
        <v/>
      </c>
      <c r="AB913" s="59"/>
    </row>
    <row r="914" spans="1:28" ht="36" hidden="1" customHeight="1">
      <c r="A914" s="23">
        <v>915</v>
      </c>
      <c r="B914" s="24"/>
      <c r="C914" s="25"/>
      <c r="D914" s="40" t="str">
        <f>IF($C914&gt;0,VLOOKUP($C914,CNIGP!$A:$AC,2,FALSE),"")</f>
        <v/>
      </c>
      <c r="E914" s="30" t="str">
        <f>IF($C914&gt;0,VLOOKUP($C914,CNIGP!$A:$AC,3,FALSE),"")</f>
        <v/>
      </c>
      <c r="F914" s="30" t="str">
        <f t="shared" si="43"/>
        <v/>
      </c>
      <c r="G914" s="30" t="str">
        <f>IF($C914&gt;0,VLOOKUP($C914,CNIGP!$A:$AC,9,FALSE),"")</f>
        <v/>
      </c>
      <c r="H914" s="30" t="str">
        <f>IF($C914&gt;0,VLOOKUP($C914,CNIGP!$A:$AC,25,FALSE),"")</f>
        <v/>
      </c>
      <c r="I914" s="64"/>
      <c r="J914" s="25"/>
      <c r="K914" s="25"/>
      <c r="L914" s="25"/>
      <c r="M914" s="25"/>
      <c r="N914" s="42"/>
      <c r="O914" s="42"/>
      <c r="P914" s="42"/>
      <c r="Q914" s="42"/>
      <c r="R914" s="42"/>
      <c r="S914" s="42"/>
      <c r="T914" s="42"/>
      <c r="U914" s="25"/>
      <c r="V914" s="25"/>
      <c r="W914" s="30" t="str">
        <f t="shared" si="44"/>
        <v/>
      </c>
      <c r="X914" s="25"/>
      <c r="Y914" s="24"/>
      <c r="Z914" s="36" t="str">
        <f t="shared" si="42"/>
        <v/>
      </c>
      <c r="AA914" s="30" t="str">
        <f ca="1">IF(X914=Apoio!$F$2,Apoio!$F$2,IF(X914=Apoio!$F$3,Apoio!$F$3,IF(X914=Apoio!$F$4,Apoio!$F$4,IF(Z914="","",IF(X914="","",IF(Z914-TODAY()&gt;0,Z914-TODAY(),"Venceu"))))))</f>
        <v/>
      </c>
      <c r="AB914" s="59"/>
    </row>
    <row r="915" spans="1:28" ht="36" hidden="1" customHeight="1">
      <c r="A915" s="23">
        <v>916</v>
      </c>
      <c r="B915" s="24"/>
      <c r="C915" s="25"/>
      <c r="D915" s="40" t="str">
        <f>IF($C915&gt;0,VLOOKUP($C915,CNIGP!$A:$AC,2,FALSE),"")</f>
        <v/>
      </c>
      <c r="E915" s="30" t="str">
        <f>IF($C915&gt;0,VLOOKUP($C915,CNIGP!$A:$AC,3,FALSE),"")</f>
        <v/>
      </c>
      <c r="F915" s="30" t="str">
        <f t="shared" si="43"/>
        <v/>
      </c>
      <c r="G915" s="30" t="str">
        <f>IF($C915&gt;0,VLOOKUP($C915,CNIGP!$A:$AC,9,FALSE),"")</f>
        <v/>
      </c>
      <c r="H915" s="30" t="str">
        <f>IF($C915&gt;0,VLOOKUP($C915,CNIGP!$A:$AC,25,FALSE),"")</f>
        <v/>
      </c>
      <c r="I915" s="64"/>
      <c r="J915" s="25"/>
      <c r="K915" s="25"/>
      <c r="L915" s="25"/>
      <c r="M915" s="25"/>
      <c r="N915" s="42"/>
      <c r="O915" s="42"/>
      <c r="P915" s="42"/>
      <c r="Q915" s="42"/>
      <c r="R915" s="42"/>
      <c r="S915" s="42"/>
      <c r="T915" s="42"/>
      <c r="U915" s="25"/>
      <c r="V915" s="25"/>
      <c r="W915" s="30" t="str">
        <f t="shared" si="44"/>
        <v/>
      </c>
      <c r="X915" s="25"/>
      <c r="Y915" s="24"/>
      <c r="Z915" s="36" t="str">
        <f t="shared" si="42"/>
        <v/>
      </c>
      <c r="AA915" s="30" t="str">
        <f ca="1">IF(X915=Apoio!$F$2,Apoio!$F$2,IF(X915=Apoio!$F$3,Apoio!$F$3,IF(X915=Apoio!$F$4,Apoio!$F$4,IF(Z915="","",IF(X915="","",IF(Z915-TODAY()&gt;0,Z915-TODAY(),"Venceu"))))))</f>
        <v/>
      </c>
      <c r="AB915" s="59"/>
    </row>
    <row r="916" spans="1:28" ht="36" hidden="1" customHeight="1">
      <c r="A916" s="23">
        <v>917</v>
      </c>
      <c r="B916" s="24"/>
      <c r="C916" s="25"/>
      <c r="D916" s="40" t="str">
        <f>IF($C916&gt;0,VLOOKUP($C916,CNIGP!$A:$AC,2,FALSE),"")</f>
        <v/>
      </c>
      <c r="E916" s="30" t="str">
        <f>IF($C916&gt;0,VLOOKUP($C916,CNIGP!$A:$AC,3,FALSE),"")</f>
        <v/>
      </c>
      <c r="F916" s="30" t="str">
        <f t="shared" si="43"/>
        <v/>
      </c>
      <c r="G916" s="30" t="str">
        <f>IF($C916&gt;0,VLOOKUP($C916,CNIGP!$A:$AC,9,FALSE),"")</f>
        <v/>
      </c>
      <c r="H916" s="30" t="str">
        <f>IF($C916&gt;0,VLOOKUP($C916,CNIGP!$A:$AC,25,FALSE),"")</f>
        <v/>
      </c>
      <c r="I916" s="64"/>
      <c r="J916" s="25"/>
      <c r="K916" s="25"/>
      <c r="L916" s="25"/>
      <c r="M916" s="25"/>
      <c r="N916" s="42"/>
      <c r="O916" s="42"/>
      <c r="P916" s="42"/>
      <c r="Q916" s="42"/>
      <c r="R916" s="42"/>
      <c r="S916" s="42"/>
      <c r="T916" s="42"/>
      <c r="U916" s="25"/>
      <c r="V916" s="25"/>
      <c r="W916" s="30" t="str">
        <f t="shared" si="44"/>
        <v/>
      </c>
      <c r="X916" s="25"/>
      <c r="Y916" s="24"/>
      <c r="Z916" s="36" t="str">
        <f t="shared" si="42"/>
        <v/>
      </c>
      <c r="AA916" s="30" t="str">
        <f ca="1">IF(X916=Apoio!$F$2,Apoio!$F$2,IF(X916=Apoio!$F$3,Apoio!$F$3,IF(X916=Apoio!$F$4,Apoio!$F$4,IF(Z916="","",IF(X916="","",IF(Z916-TODAY()&gt;0,Z916-TODAY(),"Venceu"))))))</f>
        <v/>
      </c>
      <c r="AB916" s="59"/>
    </row>
    <row r="917" spans="1:28" ht="36" hidden="1" customHeight="1">
      <c r="A917" s="23">
        <v>918</v>
      </c>
      <c r="B917" s="24"/>
      <c r="C917" s="25"/>
      <c r="D917" s="40" t="str">
        <f>IF($C917&gt;0,VLOOKUP($C917,CNIGP!$A:$AC,2,FALSE),"")</f>
        <v/>
      </c>
      <c r="E917" s="30" t="str">
        <f>IF($C917&gt;0,VLOOKUP($C917,CNIGP!$A:$AC,3,FALSE),"")</f>
        <v/>
      </c>
      <c r="F917" s="30" t="str">
        <f t="shared" si="43"/>
        <v/>
      </c>
      <c r="G917" s="30" t="str">
        <f>IF($C917&gt;0,VLOOKUP($C917,CNIGP!$A:$AC,9,FALSE),"")</f>
        <v/>
      </c>
      <c r="H917" s="30" t="str">
        <f>IF($C917&gt;0,VLOOKUP($C917,CNIGP!$A:$AC,25,FALSE),"")</f>
        <v/>
      </c>
      <c r="I917" s="64"/>
      <c r="J917" s="25"/>
      <c r="K917" s="25"/>
      <c r="L917" s="25"/>
      <c r="M917" s="25"/>
      <c r="N917" s="42"/>
      <c r="O917" s="42"/>
      <c r="P917" s="42"/>
      <c r="Q917" s="42"/>
      <c r="R917" s="42"/>
      <c r="S917" s="42"/>
      <c r="T917" s="42"/>
      <c r="U917" s="25"/>
      <c r="V917" s="25"/>
      <c r="W917" s="30" t="str">
        <f t="shared" si="44"/>
        <v/>
      </c>
      <c r="X917" s="25"/>
      <c r="Y917" s="24"/>
      <c r="Z917" s="36" t="str">
        <f t="shared" ref="Z917:Z980" si="45">IF(Y917&gt;0,T917+Y917,"")</f>
        <v/>
      </c>
      <c r="AA917" s="30" t="str">
        <f ca="1">IF(X917=Apoio!$F$2,Apoio!$F$2,IF(X917=Apoio!$F$3,Apoio!$F$3,IF(X917=Apoio!$F$4,Apoio!$F$4,IF(Z917="","",IF(X917="","",IF(Z917-TODAY()&gt;0,Z917-TODAY(),"Venceu"))))))</f>
        <v/>
      </c>
      <c r="AB917" s="59"/>
    </row>
    <row r="918" spans="1:28" ht="36" hidden="1" customHeight="1">
      <c r="A918" s="23">
        <v>919</v>
      </c>
      <c r="B918" s="24"/>
      <c r="C918" s="25"/>
      <c r="D918" s="40" t="str">
        <f>IF($C918&gt;0,VLOOKUP($C918,CNIGP!$A:$AC,2,FALSE),"")</f>
        <v/>
      </c>
      <c r="E918" s="30" t="str">
        <f>IF($C918&gt;0,VLOOKUP($C918,CNIGP!$A:$AC,3,FALSE),"")</f>
        <v/>
      </c>
      <c r="F918" s="30" t="str">
        <f t="shared" si="43"/>
        <v/>
      </c>
      <c r="G918" s="30" t="str">
        <f>IF($C918&gt;0,VLOOKUP($C918,CNIGP!$A:$AC,9,FALSE),"")</f>
        <v/>
      </c>
      <c r="H918" s="30" t="str">
        <f>IF($C918&gt;0,VLOOKUP($C918,CNIGP!$A:$AC,25,FALSE),"")</f>
        <v/>
      </c>
      <c r="I918" s="64"/>
      <c r="J918" s="25"/>
      <c r="K918" s="25"/>
      <c r="L918" s="25"/>
      <c r="M918" s="25"/>
      <c r="N918" s="42"/>
      <c r="O918" s="42"/>
      <c r="P918" s="42"/>
      <c r="Q918" s="42"/>
      <c r="R918" s="42"/>
      <c r="S918" s="42"/>
      <c r="T918" s="42"/>
      <c r="U918" s="25"/>
      <c r="V918" s="25"/>
      <c r="W918" s="30" t="str">
        <f t="shared" si="44"/>
        <v/>
      </c>
      <c r="X918" s="25"/>
      <c r="Y918" s="24"/>
      <c r="Z918" s="36" t="str">
        <f t="shared" si="45"/>
        <v/>
      </c>
      <c r="AA918" s="30" t="str">
        <f ca="1">IF(X918=Apoio!$F$2,Apoio!$F$2,IF(X918=Apoio!$F$3,Apoio!$F$3,IF(X918=Apoio!$F$4,Apoio!$F$4,IF(Z918="","",IF(X918="","",IF(Z918-TODAY()&gt;0,Z918-TODAY(),"Venceu"))))))</f>
        <v/>
      </c>
      <c r="AB918" s="59"/>
    </row>
    <row r="919" spans="1:28" ht="36" hidden="1" customHeight="1">
      <c r="A919" s="23">
        <v>920</v>
      </c>
      <c r="B919" s="24"/>
      <c r="C919" s="25"/>
      <c r="D919" s="40" t="str">
        <f>IF($C919&gt;0,VLOOKUP($C919,CNIGP!$A:$AC,2,FALSE),"")</f>
        <v/>
      </c>
      <c r="E919" s="30" t="str">
        <f>IF($C919&gt;0,VLOOKUP($C919,CNIGP!$A:$AC,3,FALSE),"")</f>
        <v/>
      </c>
      <c r="F919" s="30" t="str">
        <f t="shared" si="43"/>
        <v/>
      </c>
      <c r="G919" s="30" t="str">
        <f>IF($C919&gt;0,VLOOKUP($C919,CNIGP!$A:$AC,9,FALSE),"")</f>
        <v/>
      </c>
      <c r="H919" s="30" t="str">
        <f>IF($C919&gt;0,VLOOKUP($C919,CNIGP!$A:$AC,25,FALSE),"")</f>
        <v/>
      </c>
      <c r="I919" s="64"/>
      <c r="J919" s="25"/>
      <c r="K919" s="25"/>
      <c r="L919" s="25"/>
      <c r="M919" s="25"/>
      <c r="N919" s="42"/>
      <c r="O919" s="42"/>
      <c r="P919" s="42"/>
      <c r="Q919" s="42"/>
      <c r="R919" s="42"/>
      <c r="S919" s="42"/>
      <c r="T919" s="42"/>
      <c r="U919" s="25"/>
      <c r="V919" s="25"/>
      <c r="W919" s="30" t="str">
        <f t="shared" si="44"/>
        <v/>
      </c>
      <c r="X919" s="25"/>
      <c r="Y919" s="24"/>
      <c r="Z919" s="36" t="str">
        <f t="shared" si="45"/>
        <v/>
      </c>
      <c r="AA919" s="30" t="str">
        <f ca="1">IF(X919=Apoio!$F$2,Apoio!$F$2,IF(X919=Apoio!$F$3,Apoio!$F$3,IF(X919=Apoio!$F$4,Apoio!$F$4,IF(Z919="","",IF(X919="","",IF(Z919-TODAY()&gt;0,Z919-TODAY(),"Venceu"))))))</f>
        <v/>
      </c>
      <c r="AB919" s="59"/>
    </row>
    <row r="920" spans="1:28" ht="36" hidden="1" customHeight="1">
      <c r="A920" s="23">
        <v>921</v>
      </c>
      <c r="B920" s="24"/>
      <c r="C920" s="25"/>
      <c r="D920" s="40" t="str">
        <f>IF($C920&gt;0,VLOOKUP($C920,CNIGP!$A:$AC,2,FALSE),"")</f>
        <v/>
      </c>
      <c r="E920" s="30" t="str">
        <f>IF($C920&gt;0,VLOOKUP($C920,CNIGP!$A:$AC,3,FALSE),"")</f>
        <v/>
      </c>
      <c r="F920" s="30" t="str">
        <f t="shared" si="43"/>
        <v/>
      </c>
      <c r="G920" s="30" t="str">
        <f>IF($C920&gt;0,VLOOKUP($C920,CNIGP!$A:$AC,9,FALSE),"")</f>
        <v/>
      </c>
      <c r="H920" s="30" t="str">
        <f>IF($C920&gt;0,VLOOKUP($C920,CNIGP!$A:$AC,25,FALSE),"")</f>
        <v/>
      </c>
      <c r="I920" s="64"/>
      <c r="J920" s="25"/>
      <c r="K920" s="25"/>
      <c r="L920" s="25"/>
      <c r="M920" s="25"/>
      <c r="N920" s="42"/>
      <c r="O920" s="42"/>
      <c r="P920" s="42"/>
      <c r="Q920" s="42"/>
      <c r="R920" s="42"/>
      <c r="S920" s="42"/>
      <c r="T920" s="42"/>
      <c r="U920" s="25"/>
      <c r="V920" s="25"/>
      <c r="W920" s="30" t="str">
        <f t="shared" si="44"/>
        <v/>
      </c>
      <c r="X920" s="25"/>
      <c r="Y920" s="24"/>
      <c r="Z920" s="36" t="str">
        <f t="shared" si="45"/>
        <v/>
      </c>
      <c r="AA920" s="30" t="str">
        <f ca="1">IF(X920=Apoio!$F$2,Apoio!$F$2,IF(X920=Apoio!$F$3,Apoio!$F$3,IF(X920=Apoio!$F$4,Apoio!$F$4,IF(Z920="","",IF(X920="","",IF(Z920-TODAY()&gt;0,Z920-TODAY(),"Venceu"))))))</f>
        <v/>
      </c>
      <c r="AB920" s="59"/>
    </row>
    <row r="921" spans="1:28" ht="36" hidden="1" customHeight="1">
      <c r="A921" s="23">
        <v>922</v>
      </c>
      <c r="B921" s="24"/>
      <c r="C921" s="25"/>
      <c r="D921" s="40" t="str">
        <f>IF($C921&gt;0,VLOOKUP($C921,CNIGP!$A:$AC,2,FALSE),"")</f>
        <v/>
      </c>
      <c r="E921" s="30" t="str">
        <f>IF($C921&gt;0,VLOOKUP($C921,CNIGP!$A:$AC,3,FALSE),"")</f>
        <v/>
      </c>
      <c r="F921" s="30" t="str">
        <f t="shared" si="43"/>
        <v/>
      </c>
      <c r="G921" s="30" t="str">
        <f>IF($C921&gt;0,VLOOKUP($C921,CNIGP!$A:$AC,9,FALSE),"")</f>
        <v/>
      </c>
      <c r="H921" s="30" t="str">
        <f>IF($C921&gt;0,VLOOKUP($C921,CNIGP!$A:$AC,25,FALSE),"")</f>
        <v/>
      </c>
      <c r="I921" s="64"/>
      <c r="J921" s="25"/>
      <c r="K921" s="25"/>
      <c r="L921" s="25"/>
      <c r="M921" s="25"/>
      <c r="N921" s="42"/>
      <c r="O921" s="42"/>
      <c r="P921" s="42"/>
      <c r="Q921" s="42"/>
      <c r="R921" s="42"/>
      <c r="S921" s="42"/>
      <c r="T921" s="42"/>
      <c r="U921" s="25"/>
      <c r="V921" s="25"/>
      <c r="W921" s="30" t="str">
        <f t="shared" si="44"/>
        <v/>
      </c>
      <c r="X921" s="25"/>
      <c r="Y921" s="24"/>
      <c r="Z921" s="36" t="str">
        <f t="shared" si="45"/>
        <v/>
      </c>
      <c r="AA921" s="30" t="str">
        <f ca="1">IF(X921=Apoio!$F$2,Apoio!$F$2,IF(X921=Apoio!$F$3,Apoio!$F$3,IF(X921=Apoio!$F$4,Apoio!$F$4,IF(Z921="","",IF(X921="","",IF(Z921-TODAY()&gt;0,Z921-TODAY(),"Venceu"))))))</f>
        <v/>
      </c>
      <c r="AB921" s="59"/>
    </row>
    <row r="922" spans="1:28" ht="36" hidden="1" customHeight="1">
      <c r="A922" s="23">
        <v>923</v>
      </c>
      <c r="B922" s="24"/>
      <c r="C922" s="25"/>
      <c r="D922" s="40" t="str">
        <f>IF($C922&gt;0,VLOOKUP($C922,CNIGP!$A:$AC,2,FALSE),"")</f>
        <v/>
      </c>
      <c r="E922" s="30" t="str">
        <f>IF($C922&gt;0,VLOOKUP($C922,CNIGP!$A:$AC,3,FALSE),"")</f>
        <v/>
      </c>
      <c r="F922" s="30" t="str">
        <f t="shared" si="43"/>
        <v/>
      </c>
      <c r="G922" s="30" t="str">
        <f>IF($C922&gt;0,VLOOKUP($C922,CNIGP!$A:$AC,9,FALSE),"")</f>
        <v/>
      </c>
      <c r="H922" s="30" t="str">
        <f>IF($C922&gt;0,VLOOKUP($C922,CNIGP!$A:$AC,25,FALSE),"")</f>
        <v/>
      </c>
      <c r="I922" s="64"/>
      <c r="J922" s="25"/>
      <c r="K922" s="25"/>
      <c r="L922" s="25"/>
      <c r="M922" s="25"/>
      <c r="N922" s="42"/>
      <c r="O922" s="42"/>
      <c r="P922" s="42"/>
      <c r="Q922" s="42"/>
      <c r="R922" s="42"/>
      <c r="S922" s="42"/>
      <c r="T922" s="42"/>
      <c r="U922" s="25"/>
      <c r="V922" s="25"/>
      <c r="W922" s="30" t="str">
        <f t="shared" si="44"/>
        <v/>
      </c>
      <c r="X922" s="25"/>
      <c r="Y922" s="24"/>
      <c r="Z922" s="36" t="str">
        <f t="shared" si="45"/>
        <v/>
      </c>
      <c r="AA922" s="30" t="str">
        <f ca="1">IF(X922=Apoio!$F$2,Apoio!$F$2,IF(X922=Apoio!$F$3,Apoio!$F$3,IF(X922=Apoio!$F$4,Apoio!$F$4,IF(Z922="","",IF(X922="","",IF(Z922-TODAY()&gt;0,Z922-TODAY(),"Venceu"))))))</f>
        <v/>
      </c>
      <c r="AB922" s="59"/>
    </row>
    <row r="923" spans="1:28" ht="36" hidden="1" customHeight="1">
      <c r="A923" s="23">
        <v>924</v>
      </c>
      <c r="B923" s="24"/>
      <c r="C923" s="25"/>
      <c r="D923" s="40" t="str">
        <f>IF($C923&gt;0,VLOOKUP($C923,CNIGP!$A:$AC,2,FALSE),"")</f>
        <v/>
      </c>
      <c r="E923" s="30" t="str">
        <f>IF($C923&gt;0,VLOOKUP($C923,CNIGP!$A:$AC,3,FALSE),"")</f>
        <v/>
      </c>
      <c r="F923" s="30" t="str">
        <f t="shared" si="43"/>
        <v/>
      </c>
      <c r="G923" s="30" t="str">
        <f>IF($C923&gt;0,VLOOKUP($C923,CNIGP!$A:$AC,9,FALSE),"")</f>
        <v/>
      </c>
      <c r="H923" s="30" t="str">
        <f>IF($C923&gt;0,VLOOKUP($C923,CNIGP!$A:$AC,25,FALSE),"")</f>
        <v/>
      </c>
      <c r="I923" s="64"/>
      <c r="J923" s="25"/>
      <c r="K923" s="25"/>
      <c r="L923" s="25"/>
      <c r="M923" s="25"/>
      <c r="N923" s="42"/>
      <c r="O923" s="42"/>
      <c r="P923" s="42"/>
      <c r="Q923" s="42"/>
      <c r="R923" s="42"/>
      <c r="S923" s="42"/>
      <c r="T923" s="42"/>
      <c r="U923" s="25"/>
      <c r="V923" s="25"/>
      <c r="W923" s="30" t="str">
        <f t="shared" si="44"/>
        <v/>
      </c>
      <c r="X923" s="25"/>
      <c r="Y923" s="24"/>
      <c r="Z923" s="36" t="str">
        <f t="shared" si="45"/>
        <v/>
      </c>
      <c r="AA923" s="30" t="str">
        <f ca="1">IF(X923=Apoio!$F$2,Apoio!$F$2,IF(X923=Apoio!$F$3,Apoio!$F$3,IF(X923=Apoio!$F$4,Apoio!$F$4,IF(Z923="","",IF(X923="","",IF(Z923-TODAY()&gt;0,Z923-TODAY(),"Venceu"))))))</f>
        <v/>
      </c>
      <c r="AB923" s="59"/>
    </row>
    <row r="924" spans="1:28" ht="36" hidden="1" customHeight="1">
      <c r="A924" s="23">
        <v>925</v>
      </c>
      <c r="B924" s="24"/>
      <c r="C924" s="25"/>
      <c r="D924" s="40" t="str">
        <f>IF($C924&gt;0,VLOOKUP($C924,CNIGP!$A:$AC,2,FALSE),"")</f>
        <v/>
      </c>
      <c r="E924" s="30" t="str">
        <f>IF($C924&gt;0,VLOOKUP($C924,CNIGP!$A:$AC,3,FALSE),"")</f>
        <v/>
      </c>
      <c r="F924" s="30" t="str">
        <f t="shared" si="43"/>
        <v/>
      </c>
      <c r="G924" s="30" t="str">
        <f>IF($C924&gt;0,VLOOKUP($C924,CNIGP!$A:$AC,9,FALSE),"")</f>
        <v/>
      </c>
      <c r="H924" s="30" t="str">
        <f>IF($C924&gt;0,VLOOKUP($C924,CNIGP!$A:$AC,25,FALSE),"")</f>
        <v/>
      </c>
      <c r="I924" s="64"/>
      <c r="J924" s="25"/>
      <c r="K924" s="25"/>
      <c r="L924" s="25"/>
      <c r="M924" s="25"/>
      <c r="N924" s="42"/>
      <c r="O924" s="42"/>
      <c r="P924" s="42"/>
      <c r="Q924" s="42"/>
      <c r="R924" s="42"/>
      <c r="S924" s="42"/>
      <c r="T924" s="42"/>
      <c r="U924" s="25"/>
      <c r="V924" s="25"/>
      <c r="W924" s="30" t="str">
        <f t="shared" si="44"/>
        <v/>
      </c>
      <c r="X924" s="25"/>
      <c r="Y924" s="24"/>
      <c r="Z924" s="36" t="str">
        <f t="shared" si="45"/>
        <v/>
      </c>
      <c r="AA924" s="30" t="str">
        <f ca="1">IF(X924=Apoio!$F$2,Apoio!$F$2,IF(X924=Apoio!$F$3,Apoio!$F$3,IF(X924=Apoio!$F$4,Apoio!$F$4,IF(Z924="","",IF(X924="","",IF(Z924-TODAY()&gt;0,Z924-TODAY(),"Venceu"))))))</f>
        <v/>
      </c>
      <c r="AB924" s="59"/>
    </row>
    <row r="925" spans="1:28" ht="36" hidden="1" customHeight="1">
      <c r="A925" s="23">
        <v>926</v>
      </c>
      <c r="B925" s="24"/>
      <c r="C925" s="25"/>
      <c r="D925" s="40" t="str">
        <f>IF($C925&gt;0,VLOOKUP($C925,CNIGP!$A:$AC,2,FALSE),"")</f>
        <v/>
      </c>
      <c r="E925" s="30" t="str">
        <f>IF($C925&gt;0,VLOOKUP($C925,CNIGP!$A:$AC,3,FALSE),"")</f>
        <v/>
      </c>
      <c r="F925" s="30" t="str">
        <f t="shared" si="43"/>
        <v/>
      </c>
      <c r="G925" s="30" t="str">
        <f>IF($C925&gt;0,VLOOKUP($C925,CNIGP!$A:$AC,9,FALSE),"")</f>
        <v/>
      </c>
      <c r="H925" s="30" t="str">
        <f>IF($C925&gt;0,VLOOKUP($C925,CNIGP!$A:$AC,25,FALSE),"")</f>
        <v/>
      </c>
      <c r="I925" s="64"/>
      <c r="J925" s="25"/>
      <c r="K925" s="25"/>
      <c r="L925" s="25"/>
      <c r="M925" s="25"/>
      <c r="N925" s="42"/>
      <c r="O925" s="42"/>
      <c r="P925" s="42"/>
      <c r="Q925" s="42"/>
      <c r="R925" s="42"/>
      <c r="S925" s="42"/>
      <c r="T925" s="42"/>
      <c r="U925" s="25"/>
      <c r="V925" s="25"/>
      <c r="W925" s="30" t="str">
        <f t="shared" si="44"/>
        <v/>
      </c>
      <c r="X925" s="25"/>
      <c r="Y925" s="24"/>
      <c r="Z925" s="36" t="str">
        <f t="shared" si="45"/>
        <v/>
      </c>
      <c r="AA925" s="30" t="str">
        <f ca="1">IF(X925=Apoio!$F$2,Apoio!$F$2,IF(X925=Apoio!$F$3,Apoio!$F$3,IF(X925=Apoio!$F$4,Apoio!$F$4,IF(Z925="","",IF(X925="","",IF(Z925-TODAY()&gt;0,Z925-TODAY(),"Venceu"))))))</f>
        <v/>
      </c>
      <c r="AB925" s="59"/>
    </row>
    <row r="926" spans="1:28" ht="36" hidden="1" customHeight="1">
      <c r="A926" s="23">
        <v>927</v>
      </c>
      <c r="B926" s="24"/>
      <c r="C926" s="25"/>
      <c r="D926" s="40" t="str">
        <f>IF($C926&gt;0,VLOOKUP($C926,CNIGP!$A:$AC,2,FALSE),"")</f>
        <v/>
      </c>
      <c r="E926" s="30" t="str">
        <f>IF($C926&gt;0,VLOOKUP($C926,CNIGP!$A:$AC,3,FALSE),"")</f>
        <v/>
      </c>
      <c r="F926" s="30" t="str">
        <f t="shared" si="43"/>
        <v/>
      </c>
      <c r="G926" s="30" t="str">
        <f>IF($C926&gt;0,VLOOKUP($C926,CNIGP!$A:$AC,9,FALSE),"")</f>
        <v/>
      </c>
      <c r="H926" s="30" t="str">
        <f>IF($C926&gt;0,VLOOKUP($C926,CNIGP!$A:$AC,25,FALSE),"")</f>
        <v/>
      </c>
      <c r="I926" s="64"/>
      <c r="J926" s="25"/>
      <c r="K926" s="25"/>
      <c r="L926" s="25"/>
      <c r="M926" s="25"/>
      <c r="N926" s="42"/>
      <c r="O926" s="42"/>
      <c r="P926" s="42"/>
      <c r="Q926" s="42"/>
      <c r="R926" s="42"/>
      <c r="S926" s="42"/>
      <c r="T926" s="42"/>
      <c r="U926" s="25"/>
      <c r="V926" s="25"/>
      <c r="W926" s="30" t="str">
        <f t="shared" si="44"/>
        <v/>
      </c>
      <c r="X926" s="25"/>
      <c r="Y926" s="24"/>
      <c r="Z926" s="36" t="str">
        <f t="shared" si="45"/>
        <v/>
      </c>
      <c r="AA926" s="30" t="str">
        <f ca="1">IF(X926=Apoio!$F$2,Apoio!$F$2,IF(X926=Apoio!$F$3,Apoio!$F$3,IF(X926=Apoio!$F$4,Apoio!$F$4,IF(Z926="","",IF(X926="","",IF(Z926-TODAY()&gt;0,Z926-TODAY(),"Venceu"))))))</f>
        <v/>
      </c>
      <c r="AB926" s="59"/>
    </row>
    <row r="927" spans="1:28" ht="36" hidden="1" customHeight="1">
      <c r="A927" s="23">
        <v>928</v>
      </c>
      <c r="B927" s="24"/>
      <c r="C927" s="25"/>
      <c r="D927" s="40" t="str">
        <f>IF($C927&gt;0,VLOOKUP($C927,CNIGP!$A:$AC,2,FALSE),"")</f>
        <v/>
      </c>
      <c r="E927" s="30" t="str">
        <f>IF($C927&gt;0,VLOOKUP($C927,CNIGP!$A:$AC,3,FALSE),"")</f>
        <v/>
      </c>
      <c r="F927" s="30" t="str">
        <f t="shared" si="43"/>
        <v/>
      </c>
      <c r="G927" s="30" t="str">
        <f>IF($C927&gt;0,VLOOKUP($C927,CNIGP!$A:$AC,9,FALSE),"")</f>
        <v/>
      </c>
      <c r="H927" s="30" t="str">
        <f>IF($C927&gt;0,VLOOKUP($C927,CNIGP!$A:$AC,25,FALSE),"")</f>
        <v/>
      </c>
      <c r="I927" s="64"/>
      <c r="J927" s="25"/>
      <c r="K927" s="25"/>
      <c r="L927" s="25"/>
      <c r="M927" s="25"/>
      <c r="N927" s="42"/>
      <c r="O927" s="42"/>
      <c r="P927" s="42"/>
      <c r="Q927" s="42"/>
      <c r="R927" s="42"/>
      <c r="S927" s="42"/>
      <c r="T927" s="42"/>
      <c r="U927" s="25"/>
      <c r="V927" s="25"/>
      <c r="W927" s="30" t="str">
        <f t="shared" si="44"/>
        <v/>
      </c>
      <c r="X927" s="25"/>
      <c r="Y927" s="24"/>
      <c r="Z927" s="36" t="str">
        <f t="shared" si="45"/>
        <v/>
      </c>
      <c r="AA927" s="30" t="str">
        <f ca="1">IF(X927=Apoio!$F$2,Apoio!$F$2,IF(X927=Apoio!$F$3,Apoio!$F$3,IF(X927=Apoio!$F$4,Apoio!$F$4,IF(Z927="","",IF(X927="","",IF(Z927-TODAY()&gt;0,Z927-TODAY(),"Venceu"))))))</f>
        <v/>
      </c>
      <c r="AB927" s="59"/>
    </row>
    <row r="928" spans="1:28" ht="36" hidden="1" customHeight="1">
      <c r="A928" s="23">
        <v>929</v>
      </c>
      <c r="B928" s="24"/>
      <c r="C928" s="25"/>
      <c r="D928" s="40" t="str">
        <f>IF($C928&gt;0,VLOOKUP($C928,CNIGP!$A:$AC,2,FALSE),"")</f>
        <v/>
      </c>
      <c r="E928" s="30" t="str">
        <f>IF($C928&gt;0,VLOOKUP($C928,CNIGP!$A:$AC,3,FALSE),"")</f>
        <v/>
      </c>
      <c r="F928" s="30" t="str">
        <f t="shared" si="43"/>
        <v/>
      </c>
      <c r="G928" s="30" t="str">
        <f>IF($C928&gt;0,VLOOKUP($C928,CNIGP!$A:$AC,9,FALSE),"")</f>
        <v/>
      </c>
      <c r="H928" s="30" t="str">
        <f>IF($C928&gt;0,VLOOKUP($C928,CNIGP!$A:$AC,25,FALSE),"")</f>
        <v/>
      </c>
      <c r="I928" s="64"/>
      <c r="J928" s="25"/>
      <c r="K928" s="25"/>
      <c r="L928" s="25"/>
      <c r="M928" s="25"/>
      <c r="N928" s="42"/>
      <c r="O928" s="42"/>
      <c r="P928" s="42"/>
      <c r="Q928" s="42"/>
      <c r="R928" s="42"/>
      <c r="S928" s="42"/>
      <c r="T928" s="42"/>
      <c r="U928" s="25"/>
      <c r="V928" s="25"/>
      <c r="W928" s="30" t="str">
        <f t="shared" si="44"/>
        <v/>
      </c>
      <c r="X928" s="25"/>
      <c r="Y928" s="24"/>
      <c r="Z928" s="36" t="str">
        <f t="shared" si="45"/>
        <v/>
      </c>
      <c r="AA928" s="30" t="str">
        <f ca="1">IF(X928=Apoio!$F$2,Apoio!$F$2,IF(X928=Apoio!$F$3,Apoio!$F$3,IF(X928=Apoio!$F$4,Apoio!$F$4,IF(Z928="","",IF(X928="","",IF(Z928-TODAY()&gt;0,Z928-TODAY(),"Venceu"))))))</f>
        <v/>
      </c>
      <c r="AB928" s="59"/>
    </row>
    <row r="929" spans="1:28" ht="36" hidden="1" customHeight="1">
      <c r="A929" s="23">
        <v>930</v>
      </c>
      <c r="B929" s="24"/>
      <c r="C929" s="25"/>
      <c r="D929" s="40" t="str">
        <f>IF($C929&gt;0,VLOOKUP($C929,CNIGP!$A:$AC,2,FALSE),"")</f>
        <v/>
      </c>
      <c r="E929" s="30" t="str">
        <f>IF($C929&gt;0,VLOOKUP($C929,CNIGP!$A:$AC,3,FALSE),"")</f>
        <v/>
      </c>
      <c r="F929" s="30" t="str">
        <f t="shared" si="43"/>
        <v/>
      </c>
      <c r="G929" s="30" t="str">
        <f>IF($C929&gt;0,VLOOKUP($C929,CNIGP!$A:$AC,9,FALSE),"")</f>
        <v/>
      </c>
      <c r="H929" s="30" t="str">
        <f>IF($C929&gt;0,VLOOKUP($C929,CNIGP!$A:$AC,25,FALSE),"")</f>
        <v/>
      </c>
      <c r="I929" s="64"/>
      <c r="J929" s="25"/>
      <c r="K929" s="25"/>
      <c r="L929" s="25"/>
      <c r="M929" s="25"/>
      <c r="N929" s="42"/>
      <c r="O929" s="42"/>
      <c r="P929" s="42"/>
      <c r="Q929" s="42"/>
      <c r="R929" s="42"/>
      <c r="S929" s="42"/>
      <c r="T929" s="42"/>
      <c r="U929" s="25"/>
      <c r="V929" s="25"/>
      <c r="W929" s="30" t="str">
        <f t="shared" si="44"/>
        <v/>
      </c>
      <c r="X929" s="25"/>
      <c r="Y929" s="24"/>
      <c r="Z929" s="36" t="str">
        <f t="shared" si="45"/>
        <v/>
      </c>
      <c r="AA929" s="30" t="str">
        <f ca="1">IF(X929=Apoio!$F$2,Apoio!$F$2,IF(X929=Apoio!$F$3,Apoio!$F$3,IF(X929=Apoio!$F$4,Apoio!$F$4,IF(Z929="","",IF(X929="","",IF(Z929-TODAY()&gt;0,Z929-TODAY(),"Venceu"))))))</f>
        <v/>
      </c>
      <c r="AB929" s="59"/>
    </row>
    <row r="930" spans="1:28" ht="36" hidden="1" customHeight="1">
      <c r="A930" s="23">
        <v>931</v>
      </c>
      <c r="B930" s="24"/>
      <c r="C930" s="25"/>
      <c r="D930" s="40" t="str">
        <f>IF($C930&gt;0,VLOOKUP($C930,CNIGP!$A:$AC,2,FALSE),"")</f>
        <v/>
      </c>
      <c r="E930" s="30" t="str">
        <f>IF($C930&gt;0,VLOOKUP($C930,CNIGP!$A:$AC,3,FALSE),"")</f>
        <v/>
      </c>
      <c r="F930" s="30" t="str">
        <f t="shared" si="43"/>
        <v/>
      </c>
      <c r="G930" s="30" t="str">
        <f>IF($C930&gt;0,VLOOKUP($C930,CNIGP!$A:$AC,9,FALSE),"")</f>
        <v/>
      </c>
      <c r="H930" s="30" t="str">
        <f>IF($C930&gt;0,VLOOKUP($C930,CNIGP!$A:$AC,25,FALSE),"")</f>
        <v/>
      </c>
      <c r="I930" s="64"/>
      <c r="J930" s="25"/>
      <c r="K930" s="25"/>
      <c r="L930" s="25"/>
      <c r="M930" s="25"/>
      <c r="N930" s="42"/>
      <c r="O930" s="42"/>
      <c r="P930" s="42"/>
      <c r="Q930" s="42"/>
      <c r="R930" s="42"/>
      <c r="S930" s="42"/>
      <c r="T930" s="42"/>
      <c r="U930" s="25"/>
      <c r="V930" s="25"/>
      <c r="W930" s="30" t="str">
        <f t="shared" si="44"/>
        <v/>
      </c>
      <c r="X930" s="25"/>
      <c r="Y930" s="24"/>
      <c r="Z930" s="36" t="str">
        <f t="shared" si="45"/>
        <v/>
      </c>
      <c r="AA930" s="30" t="str">
        <f ca="1">IF(X930=Apoio!$F$2,Apoio!$F$2,IF(X930=Apoio!$F$3,Apoio!$F$3,IF(X930=Apoio!$F$4,Apoio!$F$4,IF(Z930="","",IF(X930="","",IF(Z930-TODAY()&gt;0,Z930-TODAY(),"Venceu"))))))</f>
        <v/>
      </c>
      <c r="AB930" s="59"/>
    </row>
    <row r="931" spans="1:28" ht="36" hidden="1" customHeight="1">
      <c r="A931" s="23">
        <v>932</v>
      </c>
      <c r="B931" s="24"/>
      <c r="C931" s="25"/>
      <c r="D931" s="40" t="str">
        <f>IF($C931&gt;0,VLOOKUP($C931,CNIGP!$A:$AC,2,FALSE),"")</f>
        <v/>
      </c>
      <c r="E931" s="30" t="str">
        <f>IF($C931&gt;0,VLOOKUP($C931,CNIGP!$A:$AC,3,FALSE),"")</f>
        <v/>
      </c>
      <c r="F931" s="30" t="str">
        <f t="shared" si="43"/>
        <v/>
      </c>
      <c r="G931" s="30" t="str">
        <f>IF($C931&gt;0,VLOOKUP($C931,CNIGP!$A:$AC,9,FALSE),"")</f>
        <v/>
      </c>
      <c r="H931" s="30" t="str">
        <f>IF($C931&gt;0,VLOOKUP($C931,CNIGP!$A:$AC,25,FALSE),"")</f>
        <v/>
      </c>
      <c r="I931" s="64"/>
      <c r="J931" s="25"/>
      <c r="K931" s="25"/>
      <c r="L931" s="25"/>
      <c r="M931" s="25"/>
      <c r="N931" s="42"/>
      <c r="O931" s="42"/>
      <c r="P931" s="42"/>
      <c r="Q931" s="42"/>
      <c r="R931" s="42"/>
      <c r="S931" s="42"/>
      <c r="T931" s="42"/>
      <c r="U931" s="25"/>
      <c r="V931" s="25"/>
      <c r="W931" s="30" t="str">
        <f t="shared" si="44"/>
        <v/>
      </c>
      <c r="X931" s="25"/>
      <c r="Y931" s="24"/>
      <c r="Z931" s="36" t="str">
        <f t="shared" si="45"/>
        <v/>
      </c>
      <c r="AA931" s="30" t="str">
        <f ca="1">IF(X931=Apoio!$F$2,Apoio!$F$2,IF(X931=Apoio!$F$3,Apoio!$F$3,IF(X931=Apoio!$F$4,Apoio!$F$4,IF(Z931="","",IF(X931="","",IF(Z931-TODAY()&gt;0,Z931-TODAY(),"Venceu"))))))</f>
        <v/>
      </c>
      <c r="AB931" s="59"/>
    </row>
    <row r="932" spans="1:28" ht="36" hidden="1" customHeight="1">
      <c r="A932" s="23">
        <v>933</v>
      </c>
      <c r="B932" s="24"/>
      <c r="C932" s="25"/>
      <c r="D932" s="40" t="str">
        <f>IF($C932&gt;0,VLOOKUP($C932,CNIGP!$A:$AC,2,FALSE),"")</f>
        <v/>
      </c>
      <c r="E932" s="30" t="str">
        <f>IF($C932&gt;0,VLOOKUP($C932,CNIGP!$A:$AC,3,FALSE),"")</f>
        <v/>
      </c>
      <c r="F932" s="30" t="str">
        <f t="shared" si="43"/>
        <v/>
      </c>
      <c r="G932" s="30" t="str">
        <f>IF($C932&gt;0,VLOOKUP($C932,CNIGP!$A:$AC,9,FALSE),"")</f>
        <v/>
      </c>
      <c r="H932" s="30" t="str">
        <f>IF($C932&gt;0,VLOOKUP($C932,CNIGP!$A:$AC,25,FALSE),"")</f>
        <v/>
      </c>
      <c r="I932" s="64"/>
      <c r="J932" s="25"/>
      <c r="K932" s="25"/>
      <c r="L932" s="25"/>
      <c r="M932" s="25"/>
      <c r="N932" s="42"/>
      <c r="O932" s="42"/>
      <c r="P932" s="42"/>
      <c r="Q932" s="42"/>
      <c r="R932" s="42"/>
      <c r="S932" s="42"/>
      <c r="T932" s="42"/>
      <c r="U932" s="25"/>
      <c r="V932" s="25"/>
      <c r="W932" s="30" t="str">
        <f t="shared" si="44"/>
        <v/>
      </c>
      <c r="X932" s="25"/>
      <c r="Y932" s="24"/>
      <c r="Z932" s="36" t="str">
        <f t="shared" si="45"/>
        <v/>
      </c>
      <c r="AA932" s="30" t="str">
        <f ca="1">IF(X932=Apoio!$F$2,Apoio!$F$2,IF(X932=Apoio!$F$3,Apoio!$F$3,IF(X932=Apoio!$F$4,Apoio!$F$4,IF(Z932="","",IF(X932="","",IF(Z932-TODAY()&gt;0,Z932-TODAY(),"Venceu"))))))</f>
        <v/>
      </c>
      <c r="AB932" s="59"/>
    </row>
    <row r="933" spans="1:28" ht="36" hidden="1" customHeight="1">
      <c r="A933" s="23">
        <v>934</v>
      </c>
      <c r="B933" s="24"/>
      <c r="C933" s="25"/>
      <c r="D933" s="40" t="str">
        <f>IF($C933&gt;0,VLOOKUP($C933,CNIGP!$A:$AC,2,FALSE),"")</f>
        <v/>
      </c>
      <c r="E933" s="30" t="str">
        <f>IF($C933&gt;0,VLOOKUP($C933,CNIGP!$A:$AC,3,FALSE),"")</f>
        <v/>
      </c>
      <c r="F933" s="30" t="str">
        <f t="shared" si="43"/>
        <v/>
      </c>
      <c r="G933" s="30" t="str">
        <f>IF($C933&gt;0,VLOOKUP($C933,CNIGP!$A:$AC,9,FALSE),"")</f>
        <v/>
      </c>
      <c r="H933" s="30" t="str">
        <f>IF($C933&gt;0,VLOOKUP($C933,CNIGP!$A:$AC,25,FALSE),"")</f>
        <v/>
      </c>
      <c r="I933" s="64"/>
      <c r="J933" s="25"/>
      <c r="K933" s="25"/>
      <c r="L933" s="25"/>
      <c r="M933" s="25"/>
      <c r="N933" s="42"/>
      <c r="O933" s="42"/>
      <c r="P933" s="42"/>
      <c r="Q933" s="42"/>
      <c r="R933" s="42"/>
      <c r="S933" s="42"/>
      <c r="T933" s="42"/>
      <c r="U933" s="25"/>
      <c r="V933" s="25"/>
      <c r="W933" s="30" t="str">
        <f t="shared" si="44"/>
        <v/>
      </c>
      <c r="X933" s="25"/>
      <c r="Y933" s="24"/>
      <c r="Z933" s="36" t="str">
        <f t="shared" si="45"/>
        <v/>
      </c>
      <c r="AA933" s="30" t="str">
        <f ca="1">IF(X933=Apoio!$F$2,Apoio!$F$2,IF(X933=Apoio!$F$3,Apoio!$F$3,IF(X933=Apoio!$F$4,Apoio!$F$4,IF(Z933="","",IF(X933="","",IF(Z933-TODAY()&gt;0,Z933-TODAY(),"Venceu"))))))</f>
        <v/>
      </c>
      <c r="AB933" s="59"/>
    </row>
    <row r="934" spans="1:28" ht="36" hidden="1" customHeight="1">
      <c r="A934" s="23">
        <v>935</v>
      </c>
      <c r="B934" s="24"/>
      <c r="C934" s="25"/>
      <c r="D934" s="40" t="str">
        <f>IF($C934&gt;0,VLOOKUP($C934,CNIGP!$A:$AC,2,FALSE),"")</f>
        <v/>
      </c>
      <c r="E934" s="30" t="str">
        <f>IF($C934&gt;0,VLOOKUP($C934,CNIGP!$A:$AC,3,FALSE),"")</f>
        <v/>
      </c>
      <c r="F934" s="30" t="str">
        <f t="shared" si="43"/>
        <v/>
      </c>
      <c r="G934" s="30" t="str">
        <f>IF($C934&gt;0,VLOOKUP($C934,CNIGP!$A:$AC,9,FALSE),"")</f>
        <v/>
      </c>
      <c r="H934" s="30" t="str">
        <f>IF($C934&gt;0,VLOOKUP($C934,CNIGP!$A:$AC,25,FALSE),"")</f>
        <v/>
      </c>
      <c r="I934" s="64"/>
      <c r="J934" s="25"/>
      <c r="K934" s="25"/>
      <c r="L934" s="25"/>
      <c r="M934" s="25"/>
      <c r="N934" s="42"/>
      <c r="O934" s="42"/>
      <c r="P934" s="42"/>
      <c r="Q934" s="42"/>
      <c r="R934" s="42"/>
      <c r="S934" s="42"/>
      <c r="T934" s="42"/>
      <c r="U934" s="25"/>
      <c r="V934" s="25"/>
      <c r="W934" s="30" t="str">
        <f t="shared" si="44"/>
        <v/>
      </c>
      <c r="X934" s="25"/>
      <c r="Y934" s="24"/>
      <c r="Z934" s="36" t="str">
        <f t="shared" si="45"/>
        <v/>
      </c>
      <c r="AA934" s="30" t="str">
        <f ca="1">IF(X934=Apoio!$F$2,Apoio!$F$2,IF(X934=Apoio!$F$3,Apoio!$F$3,IF(X934=Apoio!$F$4,Apoio!$F$4,IF(Z934="","",IF(X934="","",IF(Z934-TODAY()&gt;0,Z934-TODAY(),"Venceu"))))))</f>
        <v/>
      </c>
      <c r="AB934" s="59"/>
    </row>
    <row r="935" spans="1:28" ht="36" hidden="1" customHeight="1">
      <c r="A935" s="23">
        <v>936</v>
      </c>
      <c r="B935" s="24"/>
      <c r="C935" s="25"/>
      <c r="D935" s="40" t="str">
        <f>IF($C935&gt;0,VLOOKUP($C935,CNIGP!$A:$AC,2,FALSE),"")</f>
        <v/>
      </c>
      <c r="E935" s="30" t="str">
        <f>IF($C935&gt;0,VLOOKUP($C935,CNIGP!$A:$AC,3,FALSE),"")</f>
        <v/>
      </c>
      <c r="F935" s="30" t="str">
        <f t="shared" si="43"/>
        <v/>
      </c>
      <c r="G935" s="30" t="str">
        <f>IF($C935&gt;0,VLOOKUP($C935,CNIGP!$A:$AC,9,FALSE),"")</f>
        <v/>
      </c>
      <c r="H935" s="30" t="str">
        <f>IF($C935&gt;0,VLOOKUP($C935,CNIGP!$A:$AC,25,FALSE),"")</f>
        <v/>
      </c>
      <c r="I935" s="64"/>
      <c r="J935" s="25"/>
      <c r="K935" s="25"/>
      <c r="L935" s="25"/>
      <c r="M935" s="25"/>
      <c r="N935" s="42"/>
      <c r="O935" s="42"/>
      <c r="P935" s="42"/>
      <c r="Q935" s="42"/>
      <c r="R935" s="42"/>
      <c r="S935" s="42"/>
      <c r="T935" s="42"/>
      <c r="U935" s="25"/>
      <c r="V935" s="25"/>
      <c r="W935" s="30" t="str">
        <f t="shared" si="44"/>
        <v/>
      </c>
      <c r="X935" s="25"/>
      <c r="Y935" s="24"/>
      <c r="Z935" s="36" t="str">
        <f t="shared" si="45"/>
        <v/>
      </c>
      <c r="AA935" s="30" t="str">
        <f ca="1">IF(X935=Apoio!$F$2,Apoio!$F$2,IF(X935=Apoio!$F$3,Apoio!$F$3,IF(X935=Apoio!$F$4,Apoio!$F$4,IF(Z935="","",IF(X935="","",IF(Z935-TODAY()&gt;0,Z935-TODAY(),"Venceu"))))))</f>
        <v/>
      </c>
      <c r="AB935" s="59"/>
    </row>
    <row r="936" spans="1:28" ht="36" hidden="1" customHeight="1">
      <c r="A936" s="23">
        <v>937</v>
      </c>
      <c r="B936" s="24"/>
      <c r="C936" s="25"/>
      <c r="D936" s="40" t="str">
        <f>IF($C936&gt;0,VLOOKUP($C936,CNIGP!$A:$AC,2,FALSE),"")</f>
        <v/>
      </c>
      <c r="E936" s="30" t="str">
        <f>IF($C936&gt;0,VLOOKUP($C936,CNIGP!$A:$AC,3,FALSE),"")</f>
        <v/>
      </c>
      <c r="F936" s="30" t="str">
        <f t="shared" si="43"/>
        <v/>
      </c>
      <c r="G936" s="30" t="str">
        <f>IF($C936&gt;0,VLOOKUP($C936,CNIGP!$A:$AC,9,FALSE),"")</f>
        <v/>
      </c>
      <c r="H936" s="30" t="str">
        <f>IF($C936&gt;0,VLOOKUP($C936,CNIGP!$A:$AC,25,FALSE),"")</f>
        <v/>
      </c>
      <c r="I936" s="64"/>
      <c r="J936" s="25"/>
      <c r="K936" s="25"/>
      <c r="L936" s="25"/>
      <c r="M936" s="25"/>
      <c r="N936" s="42"/>
      <c r="O936" s="42"/>
      <c r="P936" s="42"/>
      <c r="Q936" s="42"/>
      <c r="R936" s="42"/>
      <c r="S936" s="42"/>
      <c r="T936" s="42"/>
      <c r="U936" s="25"/>
      <c r="V936" s="25"/>
      <c r="W936" s="30" t="str">
        <f t="shared" si="44"/>
        <v/>
      </c>
      <c r="X936" s="25"/>
      <c r="Y936" s="24"/>
      <c r="Z936" s="36" t="str">
        <f t="shared" si="45"/>
        <v/>
      </c>
      <c r="AA936" s="30" t="str">
        <f ca="1">IF(X936=Apoio!$F$2,Apoio!$F$2,IF(X936=Apoio!$F$3,Apoio!$F$3,IF(X936=Apoio!$F$4,Apoio!$F$4,IF(Z936="","",IF(X936="","",IF(Z936-TODAY()&gt;0,Z936-TODAY(),"Venceu"))))))</f>
        <v/>
      </c>
      <c r="AB936" s="59"/>
    </row>
    <row r="937" spans="1:28" ht="36" hidden="1" customHeight="1">
      <c r="A937" s="23">
        <v>938</v>
      </c>
      <c r="B937" s="24"/>
      <c r="C937" s="25"/>
      <c r="D937" s="40" t="str">
        <f>IF($C937&gt;0,VLOOKUP($C937,CNIGP!$A:$AC,2,FALSE),"")</f>
        <v/>
      </c>
      <c r="E937" s="30" t="str">
        <f>IF($C937&gt;0,VLOOKUP($C937,CNIGP!$A:$AC,3,FALSE),"")</f>
        <v/>
      </c>
      <c r="F937" s="30" t="str">
        <f t="shared" si="43"/>
        <v/>
      </c>
      <c r="G937" s="30" t="str">
        <f>IF($C937&gt;0,VLOOKUP($C937,CNIGP!$A:$AC,9,FALSE),"")</f>
        <v/>
      </c>
      <c r="H937" s="30" t="str">
        <f>IF($C937&gt;0,VLOOKUP($C937,CNIGP!$A:$AC,25,FALSE),"")</f>
        <v/>
      </c>
      <c r="I937" s="64"/>
      <c r="J937" s="25"/>
      <c r="K937" s="25"/>
      <c r="L937" s="25"/>
      <c r="M937" s="25"/>
      <c r="N937" s="42"/>
      <c r="O937" s="42"/>
      <c r="P937" s="42"/>
      <c r="Q937" s="42"/>
      <c r="R937" s="42"/>
      <c r="S937" s="42"/>
      <c r="T937" s="42"/>
      <c r="U937" s="25"/>
      <c r="V937" s="25"/>
      <c r="W937" s="30" t="str">
        <f t="shared" si="44"/>
        <v/>
      </c>
      <c r="X937" s="25"/>
      <c r="Y937" s="24"/>
      <c r="Z937" s="36" t="str">
        <f t="shared" si="45"/>
        <v/>
      </c>
      <c r="AA937" s="30" t="str">
        <f ca="1">IF(X937=Apoio!$F$2,Apoio!$F$2,IF(X937=Apoio!$F$3,Apoio!$F$3,IF(X937=Apoio!$F$4,Apoio!$F$4,IF(Z937="","",IF(X937="","",IF(Z937-TODAY()&gt;0,Z937-TODAY(),"Venceu"))))))</f>
        <v/>
      </c>
      <c r="AB937" s="59"/>
    </row>
    <row r="938" spans="1:28" ht="36" hidden="1" customHeight="1">
      <c r="A938" s="23">
        <v>939</v>
      </c>
      <c r="B938" s="24"/>
      <c r="C938" s="25"/>
      <c r="D938" s="40" t="str">
        <f>IF($C938&gt;0,VLOOKUP($C938,CNIGP!$A:$AC,2,FALSE),"")</f>
        <v/>
      </c>
      <c r="E938" s="30" t="str">
        <f>IF($C938&gt;0,VLOOKUP($C938,CNIGP!$A:$AC,3,FALSE),"")</f>
        <v/>
      </c>
      <c r="F938" s="30" t="str">
        <f t="shared" si="43"/>
        <v/>
      </c>
      <c r="G938" s="30" t="str">
        <f>IF($C938&gt;0,VLOOKUP($C938,CNIGP!$A:$AC,9,FALSE),"")</f>
        <v/>
      </c>
      <c r="H938" s="30" t="str">
        <f>IF($C938&gt;0,VLOOKUP($C938,CNIGP!$A:$AC,25,FALSE),"")</f>
        <v/>
      </c>
      <c r="I938" s="64"/>
      <c r="J938" s="25"/>
      <c r="K938" s="25"/>
      <c r="L938" s="25"/>
      <c r="M938" s="25"/>
      <c r="N938" s="42"/>
      <c r="O938" s="42"/>
      <c r="P938" s="42"/>
      <c r="Q938" s="42"/>
      <c r="R938" s="42"/>
      <c r="S938" s="42"/>
      <c r="T938" s="42"/>
      <c r="U938" s="25"/>
      <c r="V938" s="25"/>
      <c r="W938" s="30" t="str">
        <f t="shared" si="44"/>
        <v/>
      </c>
      <c r="X938" s="25"/>
      <c r="Y938" s="24"/>
      <c r="Z938" s="36" t="str">
        <f t="shared" si="45"/>
        <v/>
      </c>
      <c r="AA938" s="30" t="str">
        <f ca="1">IF(X938=Apoio!$F$2,Apoio!$F$2,IF(X938=Apoio!$F$3,Apoio!$F$3,IF(X938=Apoio!$F$4,Apoio!$F$4,IF(Z938="","",IF(X938="","",IF(Z938-TODAY()&gt;0,Z938-TODAY(),"Venceu"))))))</f>
        <v/>
      </c>
      <c r="AB938" s="59"/>
    </row>
    <row r="939" spans="1:28" ht="36" hidden="1" customHeight="1">
      <c r="A939" s="23">
        <v>940</v>
      </c>
      <c r="B939" s="24"/>
      <c r="C939" s="25"/>
      <c r="D939" s="40" t="str">
        <f>IF($C939&gt;0,VLOOKUP($C939,CNIGP!$A:$AC,2,FALSE),"")</f>
        <v/>
      </c>
      <c r="E939" s="30" t="str">
        <f>IF($C939&gt;0,VLOOKUP($C939,CNIGP!$A:$AC,3,FALSE),"")</f>
        <v/>
      </c>
      <c r="F939" s="30" t="str">
        <f t="shared" si="43"/>
        <v/>
      </c>
      <c r="G939" s="30" t="str">
        <f>IF($C939&gt;0,VLOOKUP($C939,CNIGP!$A:$AC,9,FALSE),"")</f>
        <v/>
      </c>
      <c r="H939" s="30" t="str">
        <f>IF($C939&gt;0,VLOOKUP($C939,CNIGP!$A:$AC,25,FALSE),"")</f>
        <v/>
      </c>
      <c r="I939" s="64"/>
      <c r="J939" s="25"/>
      <c r="K939" s="25"/>
      <c r="L939" s="25"/>
      <c r="M939" s="25"/>
      <c r="N939" s="42"/>
      <c r="O939" s="42"/>
      <c r="P939" s="42"/>
      <c r="Q939" s="42"/>
      <c r="R939" s="42"/>
      <c r="S939" s="42"/>
      <c r="T939" s="42"/>
      <c r="U939" s="25"/>
      <c r="V939" s="25"/>
      <c r="W939" s="30" t="str">
        <f t="shared" si="44"/>
        <v/>
      </c>
      <c r="X939" s="25"/>
      <c r="Y939" s="24"/>
      <c r="Z939" s="36" t="str">
        <f t="shared" si="45"/>
        <v/>
      </c>
      <c r="AA939" s="30" t="str">
        <f ca="1">IF(X939=Apoio!$F$2,Apoio!$F$2,IF(X939=Apoio!$F$3,Apoio!$F$3,IF(X939=Apoio!$F$4,Apoio!$F$4,IF(Z939="","",IF(X939="","",IF(Z939-TODAY()&gt;0,Z939-TODAY(),"Venceu"))))))</f>
        <v/>
      </c>
      <c r="AB939" s="59"/>
    </row>
    <row r="940" spans="1:28" ht="36" hidden="1" customHeight="1">
      <c r="A940" s="23">
        <v>941</v>
      </c>
      <c r="B940" s="24"/>
      <c r="C940" s="25"/>
      <c r="D940" s="40" t="str">
        <f>IF($C940&gt;0,VLOOKUP($C940,CNIGP!$A:$AC,2,FALSE),"")</f>
        <v/>
      </c>
      <c r="E940" s="30" t="str">
        <f>IF($C940&gt;0,VLOOKUP($C940,CNIGP!$A:$AC,3,FALSE),"")</f>
        <v/>
      </c>
      <c r="F940" s="30" t="str">
        <f t="shared" si="43"/>
        <v/>
      </c>
      <c r="G940" s="30" t="str">
        <f>IF($C940&gt;0,VLOOKUP($C940,CNIGP!$A:$AC,9,FALSE),"")</f>
        <v/>
      </c>
      <c r="H940" s="30" t="str">
        <f>IF($C940&gt;0,VLOOKUP($C940,CNIGP!$A:$AC,25,FALSE),"")</f>
        <v/>
      </c>
      <c r="I940" s="64"/>
      <c r="J940" s="25"/>
      <c r="K940" s="25"/>
      <c r="L940" s="25"/>
      <c r="M940" s="25"/>
      <c r="N940" s="42"/>
      <c r="O940" s="42"/>
      <c r="P940" s="42"/>
      <c r="Q940" s="42"/>
      <c r="R940" s="42"/>
      <c r="S940" s="42"/>
      <c r="T940" s="42"/>
      <c r="U940" s="25"/>
      <c r="V940" s="25"/>
      <c r="W940" s="30" t="str">
        <f t="shared" si="44"/>
        <v/>
      </c>
      <c r="X940" s="25"/>
      <c r="Y940" s="24"/>
      <c r="Z940" s="36" t="str">
        <f t="shared" si="45"/>
        <v/>
      </c>
      <c r="AA940" s="30" t="str">
        <f ca="1">IF(X940=Apoio!$F$2,Apoio!$F$2,IF(X940=Apoio!$F$3,Apoio!$F$3,IF(X940=Apoio!$F$4,Apoio!$F$4,IF(Z940="","",IF(X940="","",IF(Z940-TODAY()&gt;0,Z940-TODAY(),"Venceu"))))))</f>
        <v/>
      </c>
      <c r="AB940" s="59"/>
    </row>
    <row r="941" spans="1:28" ht="36" hidden="1" customHeight="1">
      <c r="A941" s="23">
        <v>942</v>
      </c>
      <c r="B941" s="24"/>
      <c r="C941" s="25"/>
      <c r="D941" s="40" t="str">
        <f>IF($C941&gt;0,VLOOKUP($C941,CNIGP!$A:$AC,2,FALSE),"")</f>
        <v/>
      </c>
      <c r="E941" s="30" t="str">
        <f>IF($C941&gt;0,VLOOKUP($C941,CNIGP!$A:$AC,3,FALSE),"")</f>
        <v/>
      </c>
      <c r="F941" s="30" t="str">
        <f t="shared" si="43"/>
        <v/>
      </c>
      <c r="G941" s="30" t="str">
        <f>IF($C941&gt;0,VLOOKUP($C941,CNIGP!$A:$AC,9,FALSE),"")</f>
        <v/>
      </c>
      <c r="H941" s="30" t="str">
        <f>IF($C941&gt;0,VLOOKUP($C941,CNIGP!$A:$AC,25,FALSE),"")</f>
        <v/>
      </c>
      <c r="I941" s="64"/>
      <c r="J941" s="25"/>
      <c r="K941" s="25"/>
      <c r="L941" s="25"/>
      <c r="M941" s="25"/>
      <c r="N941" s="42"/>
      <c r="O941" s="42"/>
      <c r="P941" s="42"/>
      <c r="Q941" s="42"/>
      <c r="R941" s="42"/>
      <c r="S941" s="42"/>
      <c r="T941" s="42"/>
      <c r="U941" s="25"/>
      <c r="V941" s="25"/>
      <c r="W941" s="30" t="str">
        <f t="shared" si="44"/>
        <v/>
      </c>
      <c r="X941" s="25"/>
      <c r="Y941" s="24"/>
      <c r="Z941" s="36" t="str">
        <f t="shared" si="45"/>
        <v/>
      </c>
      <c r="AA941" s="30" t="str">
        <f ca="1">IF(X941=Apoio!$F$2,Apoio!$F$2,IF(X941=Apoio!$F$3,Apoio!$F$3,IF(X941=Apoio!$F$4,Apoio!$F$4,IF(Z941="","",IF(X941="","",IF(Z941-TODAY()&gt;0,Z941-TODAY(),"Venceu"))))))</f>
        <v/>
      </c>
      <c r="AB941" s="59"/>
    </row>
    <row r="942" spans="1:28" ht="36" hidden="1" customHeight="1">
      <c r="A942" s="23">
        <v>943</v>
      </c>
      <c r="B942" s="24"/>
      <c r="C942" s="25"/>
      <c r="D942" s="40" t="str">
        <f>IF($C942&gt;0,VLOOKUP($C942,CNIGP!$A:$AC,2,FALSE),"")</f>
        <v/>
      </c>
      <c r="E942" s="30" t="str">
        <f>IF($C942&gt;0,VLOOKUP($C942,CNIGP!$A:$AC,3,FALSE),"")</f>
        <v/>
      </c>
      <c r="F942" s="30" t="str">
        <f t="shared" si="43"/>
        <v/>
      </c>
      <c r="G942" s="30" t="str">
        <f>IF($C942&gt;0,VLOOKUP($C942,CNIGP!$A:$AC,9,FALSE),"")</f>
        <v/>
      </c>
      <c r="H942" s="30" t="str">
        <f>IF($C942&gt;0,VLOOKUP($C942,CNIGP!$A:$AC,25,FALSE),"")</f>
        <v/>
      </c>
      <c r="I942" s="64"/>
      <c r="J942" s="25"/>
      <c r="K942" s="25"/>
      <c r="L942" s="25"/>
      <c r="M942" s="25"/>
      <c r="N942" s="42"/>
      <c r="O942" s="42"/>
      <c r="P942" s="42"/>
      <c r="Q942" s="42"/>
      <c r="R942" s="42"/>
      <c r="S942" s="42"/>
      <c r="T942" s="42"/>
      <c r="U942" s="25"/>
      <c r="V942" s="25"/>
      <c r="W942" s="30" t="str">
        <f t="shared" si="44"/>
        <v/>
      </c>
      <c r="X942" s="25"/>
      <c r="Y942" s="24"/>
      <c r="Z942" s="36" t="str">
        <f t="shared" si="45"/>
        <v/>
      </c>
      <c r="AA942" s="30" t="str">
        <f ca="1">IF(X942=Apoio!$F$2,Apoio!$F$2,IF(X942=Apoio!$F$3,Apoio!$F$3,IF(X942=Apoio!$F$4,Apoio!$F$4,IF(Z942="","",IF(X942="","",IF(Z942-TODAY()&gt;0,Z942-TODAY(),"Venceu"))))))</f>
        <v/>
      </c>
      <c r="AB942" s="59"/>
    </row>
    <row r="943" spans="1:28" ht="36" hidden="1" customHeight="1">
      <c r="A943" s="23">
        <v>944</v>
      </c>
      <c r="B943" s="24"/>
      <c r="C943" s="25"/>
      <c r="D943" s="40" t="str">
        <f>IF($C943&gt;0,VLOOKUP($C943,CNIGP!$A:$AC,2,FALSE),"")</f>
        <v/>
      </c>
      <c r="E943" s="30" t="str">
        <f>IF($C943&gt;0,VLOOKUP($C943,CNIGP!$A:$AC,3,FALSE),"")</f>
        <v/>
      </c>
      <c r="F943" s="30" t="str">
        <f t="shared" si="43"/>
        <v/>
      </c>
      <c r="G943" s="30" t="str">
        <f>IF($C943&gt;0,VLOOKUP($C943,CNIGP!$A:$AC,9,FALSE),"")</f>
        <v/>
      </c>
      <c r="H943" s="30" t="str">
        <f>IF($C943&gt;0,VLOOKUP($C943,CNIGP!$A:$AC,25,FALSE),"")</f>
        <v/>
      </c>
      <c r="I943" s="64"/>
      <c r="J943" s="25"/>
      <c r="K943" s="25"/>
      <c r="L943" s="25"/>
      <c r="M943" s="25"/>
      <c r="N943" s="42"/>
      <c r="O943" s="42"/>
      <c r="P943" s="42"/>
      <c r="Q943" s="42"/>
      <c r="R943" s="42"/>
      <c r="S943" s="42"/>
      <c r="T943" s="42"/>
      <c r="U943" s="25"/>
      <c r="V943" s="25"/>
      <c r="W943" s="30" t="str">
        <f t="shared" si="44"/>
        <v/>
      </c>
      <c r="X943" s="25"/>
      <c r="Y943" s="24"/>
      <c r="Z943" s="36" t="str">
        <f t="shared" si="45"/>
        <v/>
      </c>
      <c r="AA943" s="30" t="str">
        <f ca="1">IF(X943=Apoio!$F$2,Apoio!$F$2,IF(X943=Apoio!$F$3,Apoio!$F$3,IF(X943=Apoio!$F$4,Apoio!$F$4,IF(Z943="","",IF(X943="","",IF(Z943-TODAY()&gt;0,Z943-TODAY(),"Venceu"))))))</f>
        <v/>
      </c>
      <c r="AB943" s="59"/>
    </row>
    <row r="944" spans="1:28" ht="36" hidden="1" customHeight="1">
      <c r="A944" s="23">
        <v>945</v>
      </c>
      <c r="B944" s="24"/>
      <c r="C944" s="25"/>
      <c r="D944" s="40" t="str">
        <f>IF($C944&gt;0,VLOOKUP($C944,CNIGP!$A:$AC,2,FALSE),"")</f>
        <v/>
      </c>
      <c r="E944" s="30" t="str">
        <f>IF($C944&gt;0,VLOOKUP($C944,CNIGP!$A:$AC,3,FALSE),"")</f>
        <v/>
      </c>
      <c r="F944" s="30" t="str">
        <f t="shared" si="43"/>
        <v/>
      </c>
      <c r="G944" s="30" t="str">
        <f>IF($C944&gt;0,VLOOKUP($C944,CNIGP!$A:$AC,9,FALSE),"")</f>
        <v/>
      </c>
      <c r="H944" s="30" t="str">
        <f>IF($C944&gt;0,VLOOKUP($C944,CNIGP!$A:$AC,25,FALSE),"")</f>
        <v/>
      </c>
      <c r="I944" s="64"/>
      <c r="J944" s="25"/>
      <c r="K944" s="25"/>
      <c r="L944" s="25"/>
      <c r="M944" s="25"/>
      <c r="N944" s="42"/>
      <c r="O944" s="42"/>
      <c r="P944" s="42"/>
      <c r="Q944" s="42"/>
      <c r="R944" s="42"/>
      <c r="S944" s="42"/>
      <c r="T944" s="42"/>
      <c r="U944" s="25"/>
      <c r="V944" s="25"/>
      <c r="W944" s="30" t="str">
        <f t="shared" si="44"/>
        <v/>
      </c>
      <c r="X944" s="25"/>
      <c r="Y944" s="24"/>
      <c r="Z944" s="36" t="str">
        <f t="shared" si="45"/>
        <v/>
      </c>
      <c r="AA944" s="30" t="str">
        <f ca="1">IF(X944=Apoio!$F$2,Apoio!$F$2,IF(X944=Apoio!$F$3,Apoio!$F$3,IF(X944=Apoio!$F$4,Apoio!$F$4,IF(Z944="","",IF(X944="","",IF(Z944-TODAY()&gt;0,Z944-TODAY(),"Venceu"))))))</f>
        <v/>
      </c>
      <c r="AB944" s="59"/>
    </row>
    <row r="945" spans="1:28" ht="36" hidden="1" customHeight="1">
      <c r="A945" s="23">
        <v>946</v>
      </c>
      <c r="B945" s="24"/>
      <c r="C945" s="25"/>
      <c r="D945" s="40" t="str">
        <f>IF($C945&gt;0,VLOOKUP($C945,CNIGP!$A:$AC,2,FALSE),"")</f>
        <v/>
      </c>
      <c r="E945" s="30" t="str">
        <f>IF($C945&gt;0,VLOOKUP($C945,CNIGP!$A:$AC,3,FALSE),"")</f>
        <v/>
      </c>
      <c r="F945" s="30" t="str">
        <f t="shared" si="43"/>
        <v/>
      </c>
      <c r="G945" s="30" t="str">
        <f>IF($C945&gt;0,VLOOKUP($C945,CNIGP!$A:$AC,9,FALSE),"")</f>
        <v/>
      </c>
      <c r="H945" s="30" t="str">
        <f>IF($C945&gt;0,VLOOKUP($C945,CNIGP!$A:$AC,25,FALSE),"")</f>
        <v/>
      </c>
      <c r="I945" s="64"/>
      <c r="J945" s="25"/>
      <c r="K945" s="25"/>
      <c r="L945" s="25"/>
      <c r="M945" s="25"/>
      <c r="N945" s="42"/>
      <c r="O945" s="42"/>
      <c r="P945" s="42"/>
      <c r="Q945" s="42"/>
      <c r="R945" s="42"/>
      <c r="S945" s="42"/>
      <c r="T945" s="42"/>
      <c r="U945" s="25"/>
      <c r="V945" s="25"/>
      <c r="W945" s="30" t="str">
        <f t="shared" si="44"/>
        <v/>
      </c>
      <c r="X945" s="25"/>
      <c r="Y945" s="24"/>
      <c r="Z945" s="36" t="str">
        <f t="shared" si="45"/>
        <v/>
      </c>
      <c r="AA945" s="30" t="str">
        <f ca="1">IF(X945=Apoio!$F$2,Apoio!$F$2,IF(X945=Apoio!$F$3,Apoio!$F$3,IF(X945=Apoio!$F$4,Apoio!$F$4,IF(Z945="","",IF(X945="","",IF(Z945-TODAY()&gt;0,Z945-TODAY(),"Venceu"))))))</f>
        <v/>
      </c>
      <c r="AB945" s="59"/>
    </row>
    <row r="946" spans="1:28" ht="36" hidden="1" customHeight="1">
      <c r="A946" s="23">
        <v>947</v>
      </c>
      <c r="B946" s="24"/>
      <c r="C946" s="25"/>
      <c r="D946" s="40" t="str">
        <f>IF($C946&gt;0,VLOOKUP($C946,CNIGP!$A:$AC,2,FALSE),"")</f>
        <v/>
      </c>
      <c r="E946" s="30" t="str">
        <f>IF($C946&gt;0,VLOOKUP($C946,CNIGP!$A:$AC,3,FALSE),"")</f>
        <v/>
      </c>
      <c r="F946" s="30" t="str">
        <f t="shared" si="43"/>
        <v/>
      </c>
      <c r="G946" s="30" t="str">
        <f>IF($C946&gt;0,VLOOKUP($C946,CNIGP!$A:$AC,9,FALSE),"")</f>
        <v/>
      </c>
      <c r="H946" s="30" t="str">
        <f>IF($C946&gt;0,VLOOKUP($C946,CNIGP!$A:$AC,25,FALSE),"")</f>
        <v/>
      </c>
      <c r="I946" s="64"/>
      <c r="J946" s="25"/>
      <c r="K946" s="25"/>
      <c r="L946" s="25"/>
      <c r="M946" s="25"/>
      <c r="N946" s="42"/>
      <c r="O946" s="42"/>
      <c r="P946" s="42"/>
      <c r="Q946" s="42"/>
      <c r="R946" s="42"/>
      <c r="S946" s="42"/>
      <c r="T946" s="42"/>
      <c r="U946" s="25"/>
      <c r="V946" s="25"/>
      <c r="W946" s="30" t="str">
        <f t="shared" si="44"/>
        <v/>
      </c>
      <c r="X946" s="25"/>
      <c r="Y946" s="24"/>
      <c r="Z946" s="36" t="str">
        <f t="shared" si="45"/>
        <v/>
      </c>
      <c r="AA946" s="30" t="str">
        <f ca="1">IF(X946=Apoio!$F$2,Apoio!$F$2,IF(X946=Apoio!$F$3,Apoio!$F$3,IF(X946=Apoio!$F$4,Apoio!$F$4,IF(Z946="","",IF(X946="","",IF(Z946-TODAY()&gt;0,Z946-TODAY(),"Venceu"))))))</f>
        <v/>
      </c>
      <c r="AB946" s="59"/>
    </row>
    <row r="947" spans="1:28" ht="36" hidden="1" customHeight="1">
      <c r="A947" s="23">
        <v>948</v>
      </c>
      <c r="B947" s="24"/>
      <c r="C947" s="25"/>
      <c r="D947" s="40" t="str">
        <f>IF($C947&gt;0,VLOOKUP($C947,CNIGP!$A:$AC,2,FALSE),"")</f>
        <v/>
      </c>
      <c r="E947" s="30" t="str">
        <f>IF($C947&gt;0,VLOOKUP($C947,CNIGP!$A:$AC,3,FALSE),"")</f>
        <v/>
      </c>
      <c r="F947" s="30" t="str">
        <f t="shared" si="43"/>
        <v/>
      </c>
      <c r="G947" s="30" t="str">
        <f>IF($C947&gt;0,VLOOKUP($C947,CNIGP!$A:$AC,9,FALSE),"")</f>
        <v/>
      </c>
      <c r="H947" s="30" t="str">
        <f>IF($C947&gt;0,VLOOKUP($C947,CNIGP!$A:$AC,25,FALSE),"")</f>
        <v/>
      </c>
      <c r="I947" s="64"/>
      <c r="J947" s="25"/>
      <c r="K947" s="25"/>
      <c r="L947" s="25"/>
      <c r="M947" s="25"/>
      <c r="N947" s="42"/>
      <c r="O947" s="42"/>
      <c r="P947" s="42"/>
      <c r="Q947" s="42"/>
      <c r="R947" s="42"/>
      <c r="S947" s="42"/>
      <c r="T947" s="42"/>
      <c r="U947" s="25"/>
      <c r="V947" s="25"/>
      <c r="W947" s="30" t="str">
        <f t="shared" si="44"/>
        <v/>
      </c>
      <c r="X947" s="25"/>
      <c r="Y947" s="24"/>
      <c r="Z947" s="36" t="str">
        <f t="shared" si="45"/>
        <v/>
      </c>
      <c r="AA947" s="30" t="str">
        <f ca="1">IF(X947=Apoio!$F$2,Apoio!$F$2,IF(X947=Apoio!$F$3,Apoio!$F$3,IF(X947=Apoio!$F$4,Apoio!$F$4,IF(Z947="","",IF(X947="","",IF(Z947-TODAY()&gt;0,Z947-TODAY(),"Venceu"))))))</f>
        <v/>
      </c>
      <c r="AB947" s="59"/>
    </row>
    <row r="948" spans="1:28" ht="36" hidden="1" customHeight="1">
      <c r="A948" s="23">
        <v>949</v>
      </c>
      <c r="B948" s="24"/>
      <c r="C948" s="25"/>
      <c r="D948" s="40" t="str">
        <f>IF($C948&gt;0,VLOOKUP($C948,CNIGP!$A:$AC,2,FALSE),"")</f>
        <v/>
      </c>
      <c r="E948" s="30" t="str">
        <f>IF($C948&gt;0,VLOOKUP($C948,CNIGP!$A:$AC,3,FALSE),"")</f>
        <v/>
      </c>
      <c r="F948" s="30" t="str">
        <f t="shared" si="43"/>
        <v/>
      </c>
      <c r="G948" s="30" t="str">
        <f>IF($C948&gt;0,VLOOKUP($C948,CNIGP!$A:$AC,9,FALSE),"")</f>
        <v/>
      </c>
      <c r="H948" s="30" t="str">
        <f>IF($C948&gt;0,VLOOKUP($C948,CNIGP!$A:$AC,25,FALSE),"")</f>
        <v/>
      </c>
      <c r="I948" s="64"/>
      <c r="J948" s="25"/>
      <c r="K948" s="25"/>
      <c r="L948" s="25"/>
      <c r="M948" s="25"/>
      <c r="N948" s="42"/>
      <c r="O948" s="42"/>
      <c r="P948" s="42"/>
      <c r="Q948" s="42"/>
      <c r="R948" s="42"/>
      <c r="S948" s="42"/>
      <c r="T948" s="42"/>
      <c r="U948" s="25"/>
      <c r="V948" s="25"/>
      <c r="W948" s="30" t="str">
        <f t="shared" si="44"/>
        <v/>
      </c>
      <c r="X948" s="25"/>
      <c r="Y948" s="24"/>
      <c r="Z948" s="36" t="str">
        <f t="shared" si="45"/>
        <v/>
      </c>
      <c r="AA948" s="30" t="str">
        <f ca="1">IF(X948=Apoio!$F$2,Apoio!$F$2,IF(X948=Apoio!$F$3,Apoio!$F$3,IF(X948=Apoio!$F$4,Apoio!$F$4,IF(Z948="","",IF(X948="","",IF(Z948-TODAY()&gt;0,Z948-TODAY(),"Venceu"))))))</f>
        <v/>
      </c>
      <c r="AB948" s="59"/>
    </row>
    <row r="949" spans="1:28" ht="36" hidden="1" customHeight="1">
      <c r="A949" s="23">
        <v>950</v>
      </c>
      <c r="B949" s="24"/>
      <c r="C949" s="25"/>
      <c r="D949" s="40" t="str">
        <f>IF($C949&gt;0,VLOOKUP($C949,CNIGP!$A:$AC,2,FALSE),"")</f>
        <v/>
      </c>
      <c r="E949" s="30" t="str">
        <f>IF($C949&gt;0,VLOOKUP($C949,CNIGP!$A:$AC,3,FALSE),"")</f>
        <v/>
      </c>
      <c r="F949" s="30" t="str">
        <f t="shared" si="43"/>
        <v/>
      </c>
      <c r="G949" s="30" t="str">
        <f>IF($C949&gt;0,VLOOKUP($C949,CNIGP!$A:$AC,9,FALSE),"")</f>
        <v/>
      </c>
      <c r="H949" s="30" t="str">
        <f>IF($C949&gt;0,VLOOKUP($C949,CNIGP!$A:$AC,25,FALSE),"")</f>
        <v/>
      </c>
      <c r="I949" s="64"/>
      <c r="J949" s="25"/>
      <c r="K949" s="25"/>
      <c r="L949" s="25"/>
      <c r="M949" s="25"/>
      <c r="N949" s="42"/>
      <c r="O949" s="42"/>
      <c r="P949" s="42"/>
      <c r="Q949" s="42"/>
      <c r="R949" s="42"/>
      <c r="S949" s="42"/>
      <c r="T949" s="42"/>
      <c r="U949" s="25"/>
      <c r="V949" s="25"/>
      <c r="W949" s="30" t="str">
        <f t="shared" si="44"/>
        <v/>
      </c>
      <c r="X949" s="25"/>
      <c r="Y949" s="24"/>
      <c r="Z949" s="36" t="str">
        <f t="shared" si="45"/>
        <v/>
      </c>
      <c r="AA949" s="30" t="str">
        <f ca="1">IF(X949=Apoio!$F$2,Apoio!$F$2,IF(X949=Apoio!$F$3,Apoio!$F$3,IF(X949=Apoio!$F$4,Apoio!$F$4,IF(Z949="","",IF(X949="","",IF(Z949-TODAY()&gt;0,Z949-TODAY(),"Venceu"))))))</f>
        <v/>
      </c>
      <c r="AB949" s="59"/>
    </row>
    <row r="950" spans="1:28" ht="36" hidden="1" customHeight="1">
      <c r="A950" s="23">
        <v>951</v>
      </c>
      <c r="B950" s="24"/>
      <c r="C950" s="25"/>
      <c r="D950" s="40" t="str">
        <f>IF($C950&gt;0,VLOOKUP($C950,CNIGP!$A:$AC,2,FALSE),"")</f>
        <v/>
      </c>
      <c r="E950" s="30" t="str">
        <f>IF($C950&gt;0,VLOOKUP($C950,CNIGP!$A:$AC,3,FALSE),"")</f>
        <v/>
      </c>
      <c r="F950" s="30" t="str">
        <f t="shared" si="43"/>
        <v/>
      </c>
      <c r="G950" s="30" t="str">
        <f>IF($C950&gt;0,VLOOKUP($C950,CNIGP!$A:$AC,9,FALSE),"")</f>
        <v/>
      </c>
      <c r="H950" s="30" t="str">
        <f>IF($C950&gt;0,VLOOKUP($C950,CNIGP!$A:$AC,25,FALSE),"")</f>
        <v/>
      </c>
      <c r="I950" s="64"/>
      <c r="J950" s="25"/>
      <c r="K950" s="25"/>
      <c r="L950" s="25"/>
      <c r="M950" s="25"/>
      <c r="N950" s="42"/>
      <c r="O950" s="42"/>
      <c r="P950" s="42"/>
      <c r="Q950" s="42"/>
      <c r="R950" s="42"/>
      <c r="S950" s="42"/>
      <c r="T950" s="42"/>
      <c r="U950" s="25"/>
      <c r="V950" s="25"/>
      <c r="W950" s="30" t="str">
        <f t="shared" si="44"/>
        <v/>
      </c>
      <c r="X950" s="25"/>
      <c r="Y950" s="24"/>
      <c r="Z950" s="36" t="str">
        <f t="shared" si="45"/>
        <v/>
      </c>
      <c r="AA950" s="30" t="str">
        <f ca="1">IF(X950=Apoio!$F$2,Apoio!$F$2,IF(X950=Apoio!$F$3,Apoio!$F$3,IF(X950=Apoio!$F$4,Apoio!$F$4,IF(Z950="","",IF(X950="","",IF(Z950-TODAY()&gt;0,Z950-TODAY(),"Venceu"))))))</f>
        <v/>
      </c>
      <c r="AB950" s="59"/>
    </row>
    <row r="951" spans="1:28" ht="36" hidden="1" customHeight="1">
      <c r="A951" s="23">
        <v>952</v>
      </c>
      <c r="B951" s="24"/>
      <c r="C951" s="25"/>
      <c r="D951" s="40" t="str">
        <f>IF($C951&gt;0,VLOOKUP($C951,CNIGP!$A:$AC,2,FALSE),"")</f>
        <v/>
      </c>
      <c r="E951" s="30" t="str">
        <f>IF($C951&gt;0,VLOOKUP($C951,CNIGP!$A:$AC,3,FALSE),"")</f>
        <v/>
      </c>
      <c r="F951" s="30" t="str">
        <f t="shared" si="43"/>
        <v/>
      </c>
      <c r="G951" s="30" t="str">
        <f>IF($C951&gt;0,VLOOKUP($C951,CNIGP!$A:$AC,9,FALSE),"")</f>
        <v/>
      </c>
      <c r="H951" s="30" t="str">
        <f>IF($C951&gt;0,VLOOKUP($C951,CNIGP!$A:$AC,25,FALSE),"")</f>
        <v/>
      </c>
      <c r="I951" s="64"/>
      <c r="J951" s="25"/>
      <c r="K951" s="25"/>
      <c r="L951" s="25"/>
      <c r="M951" s="25"/>
      <c r="N951" s="42"/>
      <c r="O951" s="42"/>
      <c r="P951" s="42"/>
      <c r="Q951" s="42"/>
      <c r="R951" s="42"/>
      <c r="S951" s="42"/>
      <c r="T951" s="42"/>
      <c r="U951" s="25"/>
      <c r="V951" s="25"/>
      <c r="W951" s="30" t="str">
        <f t="shared" si="44"/>
        <v/>
      </c>
      <c r="X951" s="25"/>
      <c r="Y951" s="24"/>
      <c r="Z951" s="36" t="str">
        <f t="shared" si="45"/>
        <v/>
      </c>
      <c r="AA951" s="30" t="str">
        <f ca="1">IF(X951=Apoio!$F$2,Apoio!$F$2,IF(X951=Apoio!$F$3,Apoio!$F$3,IF(X951=Apoio!$F$4,Apoio!$F$4,IF(Z951="","",IF(X951="","",IF(Z951-TODAY()&gt;0,Z951-TODAY(),"Venceu"))))))</f>
        <v/>
      </c>
      <c r="AB951" s="59"/>
    </row>
    <row r="952" spans="1:28" ht="36" hidden="1" customHeight="1">
      <c r="A952" s="23">
        <v>953</v>
      </c>
      <c r="B952" s="24"/>
      <c r="C952" s="25"/>
      <c r="D952" s="40" t="str">
        <f>IF($C952&gt;0,VLOOKUP($C952,CNIGP!$A:$AC,2,FALSE),"")</f>
        <v/>
      </c>
      <c r="E952" s="30" t="str">
        <f>IF($C952&gt;0,VLOOKUP($C952,CNIGP!$A:$AC,3,FALSE),"")</f>
        <v/>
      </c>
      <c r="F952" s="30" t="str">
        <f t="shared" si="43"/>
        <v/>
      </c>
      <c r="G952" s="30" t="str">
        <f>IF($C952&gt;0,VLOOKUP($C952,CNIGP!$A:$AC,9,FALSE),"")</f>
        <v/>
      </c>
      <c r="H952" s="30" t="str">
        <f>IF($C952&gt;0,VLOOKUP($C952,CNIGP!$A:$AC,25,FALSE),"")</f>
        <v/>
      </c>
      <c r="I952" s="64"/>
      <c r="J952" s="25"/>
      <c r="K952" s="25"/>
      <c r="L952" s="25"/>
      <c r="M952" s="25"/>
      <c r="N952" s="42"/>
      <c r="O952" s="42"/>
      <c r="P952" s="42"/>
      <c r="Q952" s="42"/>
      <c r="R952" s="42"/>
      <c r="S952" s="42"/>
      <c r="T952" s="42"/>
      <c r="U952" s="25"/>
      <c r="V952" s="25"/>
      <c r="W952" s="30" t="str">
        <f t="shared" si="44"/>
        <v/>
      </c>
      <c r="X952" s="25"/>
      <c r="Y952" s="24"/>
      <c r="Z952" s="36" t="str">
        <f t="shared" si="45"/>
        <v/>
      </c>
      <c r="AA952" s="30" t="str">
        <f ca="1">IF(X952=Apoio!$F$2,Apoio!$F$2,IF(X952=Apoio!$F$3,Apoio!$F$3,IF(X952=Apoio!$F$4,Apoio!$F$4,IF(Z952="","",IF(X952="","",IF(Z952-TODAY()&gt;0,Z952-TODAY(),"Venceu"))))))</f>
        <v/>
      </c>
      <c r="AB952" s="59"/>
    </row>
    <row r="953" spans="1:28" ht="36" hidden="1" customHeight="1">
      <c r="A953" s="23">
        <v>954</v>
      </c>
      <c r="B953" s="24"/>
      <c r="C953" s="25"/>
      <c r="D953" s="40" t="str">
        <f>IF($C953&gt;0,VLOOKUP($C953,CNIGP!$A:$AC,2,FALSE),"")</f>
        <v/>
      </c>
      <c r="E953" s="30" t="str">
        <f>IF($C953&gt;0,VLOOKUP($C953,CNIGP!$A:$AC,3,FALSE),"")</f>
        <v/>
      </c>
      <c r="F953" s="30" t="str">
        <f t="shared" si="43"/>
        <v/>
      </c>
      <c r="G953" s="30" t="str">
        <f>IF($C953&gt;0,VLOOKUP($C953,CNIGP!$A:$AC,9,FALSE),"")</f>
        <v/>
      </c>
      <c r="H953" s="30" t="str">
        <f>IF($C953&gt;0,VLOOKUP($C953,CNIGP!$A:$AC,25,FALSE),"")</f>
        <v/>
      </c>
      <c r="I953" s="64"/>
      <c r="J953" s="25"/>
      <c r="K953" s="25"/>
      <c r="L953" s="25"/>
      <c r="M953" s="25"/>
      <c r="N953" s="42"/>
      <c r="O953" s="42"/>
      <c r="P953" s="42"/>
      <c r="Q953" s="42"/>
      <c r="R953" s="42"/>
      <c r="S953" s="42"/>
      <c r="T953" s="42"/>
      <c r="U953" s="25"/>
      <c r="V953" s="25"/>
      <c r="W953" s="30" t="str">
        <f t="shared" si="44"/>
        <v/>
      </c>
      <c r="X953" s="25"/>
      <c r="Y953" s="24"/>
      <c r="Z953" s="36" t="str">
        <f t="shared" si="45"/>
        <v/>
      </c>
      <c r="AA953" s="30" t="str">
        <f ca="1">IF(X953=Apoio!$F$2,Apoio!$F$2,IF(X953=Apoio!$F$3,Apoio!$F$3,IF(X953=Apoio!$F$4,Apoio!$F$4,IF(Z953="","",IF(X953="","",IF(Z953-TODAY()&gt;0,Z953-TODAY(),"Venceu"))))))</f>
        <v/>
      </c>
      <c r="AB953" s="59"/>
    </row>
    <row r="954" spans="1:28" ht="36" hidden="1" customHeight="1">
      <c r="A954" s="23">
        <v>955</v>
      </c>
      <c r="B954" s="24"/>
      <c r="C954" s="25"/>
      <c r="D954" s="40" t="str">
        <f>IF($C954&gt;0,VLOOKUP($C954,CNIGP!$A:$AC,2,FALSE),"")</f>
        <v/>
      </c>
      <c r="E954" s="30" t="str">
        <f>IF($C954&gt;0,VLOOKUP($C954,CNIGP!$A:$AC,3,FALSE),"")</f>
        <v/>
      </c>
      <c r="F954" s="30" t="str">
        <f t="shared" si="43"/>
        <v/>
      </c>
      <c r="G954" s="30" t="str">
        <f>IF($C954&gt;0,VLOOKUP($C954,CNIGP!$A:$AC,9,FALSE),"")</f>
        <v/>
      </c>
      <c r="H954" s="30" t="str">
        <f>IF($C954&gt;0,VLOOKUP($C954,CNIGP!$A:$AC,25,FALSE),"")</f>
        <v/>
      </c>
      <c r="I954" s="64"/>
      <c r="J954" s="25"/>
      <c r="K954" s="25"/>
      <c r="L954" s="25"/>
      <c r="M954" s="25"/>
      <c r="N954" s="42"/>
      <c r="O954" s="42"/>
      <c r="P954" s="42"/>
      <c r="Q954" s="42"/>
      <c r="R954" s="42"/>
      <c r="S954" s="42"/>
      <c r="T954" s="42"/>
      <c r="U954" s="25"/>
      <c r="V954" s="25"/>
      <c r="W954" s="30" t="str">
        <f t="shared" si="44"/>
        <v/>
      </c>
      <c r="X954" s="25"/>
      <c r="Y954" s="24"/>
      <c r="Z954" s="36" t="str">
        <f t="shared" si="45"/>
        <v/>
      </c>
      <c r="AA954" s="30" t="str">
        <f ca="1">IF(X954=Apoio!$F$2,Apoio!$F$2,IF(X954=Apoio!$F$3,Apoio!$F$3,IF(X954=Apoio!$F$4,Apoio!$F$4,IF(Z954="","",IF(X954="","",IF(Z954-TODAY()&gt;0,Z954-TODAY(),"Venceu"))))))</f>
        <v/>
      </c>
      <c r="AB954" s="59"/>
    </row>
    <row r="955" spans="1:28" ht="36" hidden="1" customHeight="1">
      <c r="A955" s="23">
        <v>956</v>
      </c>
      <c r="B955" s="24"/>
      <c r="C955" s="25"/>
      <c r="D955" s="40" t="str">
        <f>IF($C955&gt;0,VLOOKUP($C955,CNIGP!$A:$AC,2,FALSE),"")</f>
        <v/>
      </c>
      <c r="E955" s="30" t="str">
        <f>IF($C955&gt;0,VLOOKUP($C955,CNIGP!$A:$AC,3,FALSE),"")</f>
        <v/>
      </c>
      <c r="F955" s="30" t="str">
        <f t="shared" si="43"/>
        <v/>
      </c>
      <c r="G955" s="30" t="str">
        <f>IF($C955&gt;0,VLOOKUP($C955,CNIGP!$A:$AC,9,FALSE),"")</f>
        <v/>
      </c>
      <c r="H955" s="30" t="str">
        <f>IF($C955&gt;0,VLOOKUP($C955,CNIGP!$A:$AC,25,FALSE),"")</f>
        <v/>
      </c>
      <c r="I955" s="64"/>
      <c r="J955" s="25"/>
      <c r="K955" s="25"/>
      <c r="L955" s="25"/>
      <c r="M955" s="25"/>
      <c r="N955" s="42"/>
      <c r="O955" s="42"/>
      <c r="P955" s="42"/>
      <c r="Q955" s="42"/>
      <c r="R955" s="42"/>
      <c r="S955" s="42"/>
      <c r="T955" s="42"/>
      <c r="U955" s="25"/>
      <c r="V955" s="25"/>
      <c r="W955" s="30" t="str">
        <f t="shared" si="44"/>
        <v/>
      </c>
      <c r="X955" s="25"/>
      <c r="Y955" s="24"/>
      <c r="Z955" s="36" t="str">
        <f t="shared" si="45"/>
        <v/>
      </c>
      <c r="AA955" s="30" t="str">
        <f ca="1">IF(X955=Apoio!$F$2,Apoio!$F$2,IF(X955=Apoio!$F$3,Apoio!$F$3,IF(X955=Apoio!$F$4,Apoio!$F$4,IF(Z955="","",IF(X955="","",IF(Z955-TODAY()&gt;0,Z955-TODAY(),"Venceu"))))))</f>
        <v/>
      </c>
      <c r="AB955" s="59"/>
    </row>
    <row r="956" spans="1:28" ht="36" hidden="1" customHeight="1">
      <c r="A956" s="23">
        <v>957</v>
      </c>
      <c r="B956" s="24"/>
      <c r="C956" s="25"/>
      <c r="D956" s="40" t="str">
        <f>IF($C956&gt;0,VLOOKUP($C956,CNIGP!$A:$AC,2,FALSE),"")</f>
        <v/>
      </c>
      <c r="E956" s="30" t="str">
        <f>IF($C956&gt;0,VLOOKUP($C956,CNIGP!$A:$AC,3,FALSE),"")</f>
        <v/>
      </c>
      <c r="F956" s="30" t="str">
        <f t="shared" si="43"/>
        <v/>
      </c>
      <c r="G956" s="30" t="str">
        <f>IF($C956&gt;0,VLOOKUP($C956,CNIGP!$A:$AC,9,FALSE),"")</f>
        <v/>
      </c>
      <c r="H956" s="30" t="str">
        <f>IF($C956&gt;0,VLOOKUP($C956,CNIGP!$A:$AC,25,FALSE),"")</f>
        <v/>
      </c>
      <c r="I956" s="64"/>
      <c r="J956" s="25"/>
      <c r="K956" s="25"/>
      <c r="L956" s="25"/>
      <c r="M956" s="25"/>
      <c r="N956" s="42"/>
      <c r="O956" s="42"/>
      <c r="P956" s="42"/>
      <c r="Q956" s="42"/>
      <c r="R956" s="42"/>
      <c r="S956" s="42"/>
      <c r="T956" s="42"/>
      <c r="U956" s="25"/>
      <c r="V956" s="25"/>
      <c r="W956" s="30" t="str">
        <f t="shared" si="44"/>
        <v/>
      </c>
      <c r="X956" s="25"/>
      <c r="Y956" s="24"/>
      <c r="Z956" s="36" t="str">
        <f t="shared" si="45"/>
        <v/>
      </c>
      <c r="AA956" s="30" t="str">
        <f ca="1">IF(X956=Apoio!$F$2,Apoio!$F$2,IF(X956=Apoio!$F$3,Apoio!$F$3,IF(X956=Apoio!$F$4,Apoio!$F$4,IF(Z956="","",IF(X956="","",IF(Z956-TODAY()&gt;0,Z956-TODAY(),"Venceu"))))))</f>
        <v/>
      </c>
      <c r="AB956" s="59"/>
    </row>
    <row r="957" spans="1:28" ht="36" hidden="1" customHeight="1">
      <c r="A957" s="23">
        <v>958</v>
      </c>
      <c r="B957" s="24"/>
      <c r="C957" s="25"/>
      <c r="D957" s="40" t="str">
        <f>IF($C957&gt;0,VLOOKUP($C957,CNIGP!$A:$AC,2,FALSE),"")</f>
        <v/>
      </c>
      <c r="E957" s="30" t="str">
        <f>IF($C957&gt;0,VLOOKUP($C957,CNIGP!$A:$AC,3,FALSE),"")</f>
        <v/>
      </c>
      <c r="F957" s="30" t="str">
        <f t="shared" si="43"/>
        <v/>
      </c>
      <c r="G957" s="30" t="str">
        <f>IF($C957&gt;0,VLOOKUP($C957,CNIGP!$A:$AC,9,FALSE),"")</f>
        <v/>
      </c>
      <c r="H957" s="30" t="str">
        <f>IF($C957&gt;0,VLOOKUP($C957,CNIGP!$A:$AC,25,FALSE),"")</f>
        <v/>
      </c>
      <c r="I957" s="64"/>
      <c r="J957" s="25"/>
      <c r="K957" s="25"/>
      <c r="L957" s="25"/>
      <c r="M957" s="25"/>
      <c r="N957" s="42"/>
      <c r="O957" s="42"/>
      <c r="P957" s="42"/>
      <c r="Q957" s="42"/>
      <c r="R957" s="42"/>
      <c r="S957" s="42"/>
      <c r="T957" s="42"/>
      <c r="U957" s="25"/>
      <c r="V957" s="25"/>
      <c r="W957" s="30" t="str">
        <f t="shared" si="44"/>
        <v/>
      </c>
      <c r="X957" s="25"/>
      <c r="Y957" s="24"/>
      <c r="Z957" s="36" t="str">
        <f t="shared" si="45"/>
        <v/>
      </c>
      <c r="AA957" s="30" t="str">
        <f ca="1">IF(X957=Apoio!$F$2,Apoio!$F$2,IF(X957=Apoio!$F$3,Apoio!$F$3,IF(X957=Apoio!$F$4,Apoio!$F$4,IF(Z957="","",IF(X957="","",IF(Z957-TODAY()&gt;0,Z957-TODAY(),"Venceu"))))))</f>
        <v/>
      </c>
      <c r="AB957" s="59"/>
    </row>
    <row r="958" spans="1:28" ht="36" hidden="1" customHeight="1">
      <c r="A958" s="23">
        <v>959</v>
      </c>
      <c r="B958" s="24"/>
      <c r="C958" s="25"/>
      <c r="D958" s="40" t="str">
        <f>IF($C958&gt;0,VLOOKUP($C958,CNIGP!$A:$AC,2,FALSE),"")</f>
        <v/>
      </c>
      <c r="E958" s="30" t="str">
        <f>IF($C958&gt;0,VLOOKUP($C958,CNIGP!$A:$AC,3,FALSE),"")</f>
        <v/>
      </c>
      <c r="F958" s="30" t="str">
        <f t="shared" si="43"/>
        <v/>
      </c>
      <c r="G958" s="30" t="str">
        <f>IF($C958&gt;0,VLOOKUP($C958,CNIGP!$A:$AC,9,FALSE),"")</f>
        <v/>
      </c>
      <c r="H958" s="30" t="str">
        <f>IF($C958&gt;0,VLOOKUP($C958,CNIGP!$A:$AC,25,FALSE),"")</f>
        <v/>
      </c>
      <c r="I958" s="64"/>
      <c r="J958" s="25"/>
      <c r="K958" s="25"/>
      <c r="L958" s="25"/>
      <c r="M958" s="25"/>
      <c r="N958" s="42"/>
      <c r="O958" s="42"/>
      <c r="P958" s="42"/>
      <c r="Q958" s="42"/>
      <c r="R958" s="42"/>
      <c r="S958" s="42"/>
      <c r="T958" s="42"/>
      <c r="U958" s="25"/>
      <c r="V958" s="25"/>
      <c r="W958" s="30" t="str">
        <f t="shared" si="44"/>
        <v/>
      </c>
      <c r="X958" s="25"/>
      <c r="Y958" s="24"/>
      <c r="Z958" s="36" t="str">
        <f t="shared" si="45"/>
        <v/>
      </c>
      <c r="AA958" s="30" t="str">
        <f ca="1">IF(X958=Apoio!$F$2,Apoio!$F$2,IF(X958=Apoio!$F$3,Apoio!$F$3,IF(X958=Apoio!$F$4,Apoio!$F$4,IF(Z958="","",IF(X958="","",IF(Z958-TODAY()&gt;0,Z958-TODAY(),"Venceu"))))))</f>
        <v/>
      </c>
      <c r="AB958" s="59"/>
    </row>
    <row r="959" spans="1:28" ht="36" hidden="1" customHeight="1">
      <c r="A959" s="23">
        <v>960</v>
      </c>
      <c r="B959" s="24"/>
      <c r="C959" s="25"/>
      <c r="D959" s="40" t="str">
        <f>IF($C959&gt;0,VLOOKUP($C959,CNIGP!$A:$AC,2,FALSE),"")</f>
        <v/>
      </c>
      <c r="E959" s="30" t="str">
        <f>IF($C959&gt;0,VLOOKUP($C959,CNIGP!$A:$AC,3,FALSE),"")</f>
        <v/>
      </c>
      <c r="F959" s="30" t="str">
        <f t="shared" si="43"/>
        <v/>
      </c>
      <c r="G959" s="30" t="str">
        <f>IF($C959&gt;0,VLOOKUP($C959,CNIGP!$A:$AC,9,FALSE),"")</f>
        <v/>
      </c>
      <c r="H959" s="30" t="str">
        <f>IF($C959&gt;0,VLOOKUP($C959,CNIGP!$A:$AC,25,FALSE),"")</f>
        <v/>
      </c>
      <c r="I959" s="64"/>
      <c r="J959" s="25"/>
      <c r="K959" s="25"/>
      <c r="L959" s="25"/>
      <c r="M959" s="25"/>
      <c r="N959" s="42"/>
      <c r="O959" s="42"/>
      <c r="P959" s="42"/>
      <c r="Q959" s="42"/>
      <c r="R959" s="42"/>
      <c r="S959" s="42"/>
      <c r="T959" s="42"/>
      <c r="U959" s="25"/>
      <c r="V959" s="25"/>
      <c r="W959" s="30" t="str">
        <f t="shared" si="44"/>
        <v/>
      </c>
      <c r="X959" s="25"/>
      <c r="Y959" s="24"/>
      <c r="Z959" s="36" t="str">
        <f t="shared" si="45"/>
        <v/>
      </c>
      <c r="AA959" s="30" t="str">
        <f ca="1">IF(X959=Apoio!$F$2,Apoio!$F$2,IF(X959=Apoio!$F$3,Apoio!$F$3,IF(X959=Apoio!$F$4,Apoio!$F$4,IF(Z959="","",IF(X959="","",IF(Z959-TODAY()&gt;0,Z959-TODAY(),"Venceu"))))))</f>
        <v/>
      </c>
      <c r="AB959" s="59"/>
    </row>
    <row r="960" spans="1:28" ht="36" hidden="1" customHeight="1">
      <c r="A960" s="23">
        <v>961</v>
      </c>
      <c r="B960" s="24"/>
      <c r="C960" s="25"/>
      <c r="D960" s="40" t="str">
        <f>IF($C960&gt;0,VLOOKUP($C960,CNIGP!$A:$AC,2,FALSE),"")</f>
        <v/>
      </c>
      <c r="E960" s="30" t="str">
        <f>IF($C960&gt;0,VLOOKUP($C960,CNIGP!$A:$AC,3,FALSE),"")</f>
        <v/>
      </c>
      <c r="F960" s="30" t="str">
        <f t="shared" si="43"/>
        <v/>
      </c>
      <c r="G960" s="30" t="str">
        <f>IF($C960&gt;0,VLOOKUP($C960,CNIGP!$A:$AC,9,FALSE),"")</f>
        <v/>
      </c>
      <c r="H960" s="30" t="str">
        <f>IF($C960&gt;0,VLOOKUP($C960,CNIGP!$A:$AC,25,FALSE),"")</f>
        <v/>
      </c>
      <c r="I960" s="64"/>
      <c r="J960" s="25"/>
      <c r="K960" s="25"/>
      <c r="L960" s="25"/>
      <c r="M960" s="25"/>
      <c r="N960" s="42"/>
      <c r="O960" s="42"/>
      <c r="P960" s="42"/>
      <c r="Q960" s="42"/>
      <c r="R960" s="42"/>
      <c r="S960" s="42"/>
      <c r="T960" s="42"/>
      <c r="U960" s="25"/>
      <c r="V960" s="25"/>
      <c r="W960" s="30" t="str">
        <f t="shared" si="44"/>
        <v/>
      </c>
      <c r="X960" s="25"/>
      <c r="Y960" s="24"/>
      <c r="Z960" s="36" t="str">
        <f t="shared" si="45"/>
        <v/>
      </c>
      <c r="AA960" s="30" t="str">
        <f ca="1">IF(X960=Apoio!$F$2,Apoio!$F$2,IF(X960=Apoio!$F$3,Apoio!$F$3,IF(X960=Apoio!$F$4,Apoio!$F$4,IF(Z960="","",IF(X960="","",IF(Z960-TODAY()&gt;0,Z960-TODAY(),"Venceu"))))))</f>
        <v/>
      </c>
      <c r="AB960" s="59"/>
    </row>
    <row r="961" spans="1:28" ht="36" hidden="1" customHeight="1">
      <c r="A961" s="23">
        <v>962</v>
      </c>
      <c r="B961" s="24"/>
      <c r="C961" s="25"/>
      <c r="D961" s="40" t="str">
        <f>IF($C961&gt;0,VLOOKUP($C961,CNIGP!$A:$AC,2,FALSE),"")</f>
        <v/>
      </c>
      <c r="E961" s="30" t="str">
        <f>IF($C961&gt;0,VLOOKUP($C961,CNIGP!$A:$AC,3,FALSE),"")</f>
        <v/>
      </c>
      <c r="F961" s="30" t="str">
        <f t="shared" si="43"/>
        <v/>
      </c>
      <c r="G961" s="30" t="str">
        <f>IF($C961&gt;0,VLOOKUP($C961,CNIGP!$A:$AC,9,FALSE),"")</f>
        <v/>
      </c>
      <c r="H961" s="30" t="str">
        <f>IF($C961&gt;0,VLOOKUP($C961,CNIGP!$A:$AC,25,FALSE),"")</f>
        <v/>
      </c>
      <c r="I961" s="64"/>
      <c r="J961" s="25"/>
      <c r="K961" s="25"/>
      <c r="L961" s="25"/>
      <c r="M961" s="25"/>
      <c r="N961" s="42"/>
      <c r="O961" s="42"/>
      <c r="P961" s="42"/>
      <c r="Q961" s="42"/>
      <c r="R961" s="42"/>
      <c r="S961" s="42"/>
      <c r="T961" s="42"/>
      <c r="U961" s="25"/>
      <c r="V961" s="25"/>
      <c r="W961" s="30" t="str">
        <f t="shared" si="44"/>
        <v/>
      </c>
      <c r="X961" s="25"/>
      <c r="Y961" s="24"/>
      <c r="Z961" s="36" t="str">
        <f t="shared" si="45"/>
        <v/>
      </c>
      <c r="AA961" s="30" t="str">
        <f ca="1">IF(X961=Apoio!$F$2,Apoio!$F$2,IF(X961=Apoio!$F$3,Apoio!$F$3,IF(X961=Apoio!$F$4,Apoio!$F$4,IF(Z961="","",IF(X961="","",IF(Z961-TODAY()&gt;0,Z961-TODAY(),"Venceu"))))))</f>
        <v/>
      </c>
      <c r="AB961" s="59"/>
    </row>
    <row r="962" spans="1:28" ht="36" hidden="1" customHeight="1">
      <c r="A962" s="23">
        <v>963</v>
      </c>
      <c r="B962" s="24"/>
      <c r="C962" s="25"/>
      <c r="D962" s="40" t="str">
        <f>IF($C962&gt;0,VLOOKUP($C962,CNIGP!$A:$AC,2,FALSE),"")</f>
        <v/>
      </c>
      <c r="E962" s="30" t="str">
        <f>IF($C962&gt;0,VLOOKUP($C962,CNIGP!$A:$AC,3,FALSE),"")</f>
        <v/>
      </c>
      <c r="F962" s="30" t="str">
        <f t="shared" si="43"/>
        <v/>
      </c>
      <c r="G962" s="30" t="str">
        <f>IF($C962&gt;0,VLOOKUP($C962,CNIGP!$A:$AC,9,FALSE),"")</f>
        <v/>
      </c>
      <c r="H962" s="30" t="str">
        <f>IF($C962&gt;0,VLOOKUP($C962,CNIGP!$A:$AC,25,FALSE),"")</f>
        <v/>
      </c>
      <c r="I962" s="64"/>
      <c r="J962" s="25"/>
      <c r="K962" s="25"/>
      <c r="L962" s="25"/>
      <c r="M962" s="25"/>
      <c r="N962" s="42"/>
      <c r="O962" s="42"/>
      <c r="P962" s="42"/>
      <c r="Q962" s="42"/>
      <c r="R962" s="42"/>
      <c r="S962" s="42"/>
      <c r="T962" s="42"/>
      <c r="U962" s="25"/>
      <c r="V962" s="25"/>
      <c r="W962" s="30" t="str">
        <f t="shared" si="44"/>
        <v/>
      </c>
      <c r="X962" s="25"/>
      <c r="Y962" s="24"/>
      <c r="Z962" s="36" t="str">
        <f t="shared" si="45"/>
        <v/>
      </c>
      <c r="AA962" s="30" t="str">
        <f ca="1">IF(X962=Apoio!$F$2,Apoio!$F$2,IF(X962=Apoio!$F$3,Apoio!$F$3,IF(X962=Apoio!$F$4,Apoio!$F$4,IF(Z962="","",IF(X962="","",IF(Z962-TODAY()&gt;0,Z962-TODAY(),"Venceu"))))))</f>
        <v/>
      </c>
      <c r="AB962" s="59"/>
    </row>
    <row r="963" spans="1:28" ht="36" hidden="1" customHeight="1">
      <c r="A963" s="23">
        <v>964</v>
      </c>
      <c r="B963" s="24"/>
      <c r="C963" s="25"/>
      <c r="D963" s="40" t="str">
        <f>IF($C963&gt;0,VLOOKUP($C963,CNIGP!$A:$AC,2,FALSE),"")</f>
        <v/>
      </c>
      <c r="E963" s="30" t="str">
        <f>IF($C963&gt;0,VLOOKUP($C963,CNIGP!$A:$AC,3,FALSE),"")</f>
        <v/>
      </c>
      <c r="F963" s="30" t="str">
        <f t="shared" si="43"/>
        <v/>
      </c>
      <c r="G963" s="30" t="str">
        <f>IF($C963&gt;0,VLOOKUP($C963,CNIGP!$A:$AC,9,FALSE),"")</f>
        <v/>
      </c>
      <c r="H963" s="30" t="str">
        <f>IF($C963&gt;0,VLOOKUP($C963,CNIGP!$A:$AC,25,FALSE),"")</f>
        <v/>
      </c>
      <c r="I963" s="64"/>
      <c r="J963" s="25"/>
      <c r="K963" s="25"/>
      <c r="L963" s="25"/>
      <c r="M963" s="25"/>
      <c r="N963" s="42"/>
      <c r="O963" s="42"/>
      <c r="P963" s="42"/>
      <c r="Q963" s="42"/>
      <c r="R963" s="42"/>
      <c r="S963" s="42"/>
      <c r="T963" s="42"/>
      <c r="U963" s="25"/>
      <c r="V963" s="25"/>
      <c r="W963" s="30" t="str">
        <f t="shared" si="44"/>
        <v/>
      </c>
      <c r="X963" s="25"/>
      <c r="Y963" s="24"/>
      <c r="Z963" s="36" t="str">
        <f t="shared" si="45"/>
        <v/>
      </c>
      <c r="AA963" s="30" t="str">
        <f ca="1">IF(X963=Apoio!$F$2,Apoio!$F$2,IF(X963=Apoio!$F$3,Apoio!$F$3,IF(X963=Apoio!$F$4,Apoio!$F$4,IF(Z963="","",IF(X963="","",IF(Z963-TODAY()&gt;0,Z963-TODAY(),"Venceu"))))))</f>
        <v/>
      </c>
      <c r="AB963" s="59"/>
    </row>
    <row r="964" spans="1:28" ht="36" hidden="1" customHeight="1">
      <c r="A964" s="23">
        <v>965</v>
      </c>
      <c r="B964" s="24"/>
      <c r="C964" s="25"/>
      <c r="D964" s="40" t="str">
        <f>IF($C964&gt;0,VLOOKUP($C964,CNIGP!$A:$AC,2,FALSE),"")</f>
        <v/>
      </c>
      <c r="E964" s="30" t="str">
        <f>IF($C964&gt;0,VLOOKUP($C964,CNIGP!$A:$AC,3,FALSE),"")</f>
        <v/>
      </c>
      <c r="F964" s="30" t="str">
        <f t="shared" si="43"/>
        <v/>
      </c>
      <c r="G964" s="30" t="str">
        <f>IF($C964&gt;0,VLOOKUP($C964,CNIGP!$A:$AC,9,FALSE),"")</f>
        <v/>
      </c>
      <c r="H964" s="30" t="str">
        <f>IF($C964&gt;0,VLOOKUP($C964,CNIGP!$A:$AC,25,FALSE),"")</f>
        <v/>
      </c>
      <c r="I964" s="64"/>
      <c r="J964" s="25"/>
      <c r="K964" s="25"/>
      <c r="L964" s="25"/>
      <c r="M964" s="25"/>
      <c r="N964" s="42"/>
      <c r="O964" s="42"/>
      <c r="P964" s="42"/>
      <c r="Q964" s="42"/>
      <c r="R964" s="42"/>
      <c r="S964" s="42"/>
      <c r="T964" s="42"/>
      <c r="U964" s="25"/>
      <c r="V964" s="25"/>
      <c r="W964" s="30" t="str">
        <f t="shared" si="44"/>
        <v/>
      </c>
      <c r="X964" s="25"/>
      <c r="Y964" s="24"/>
      <c r="Z964" s="36" t="str">
        <f t="shared" si="45"/>
        <v/>
      </c>
      <c r="AA964" s="30" t="str">
        <f ca="1">IF(X964=Apoio!$F$2,Apoio!$F$2,IF(X964=Apoio!$F$3,Apoio!$F$3,IF(X964=Apoio!$F$4,Apoio!$F$4,IF(Z964="","",IF(X964="","",IF(Z964-TODAY()&gt;0,Z964-TODAY(),"Venceu"))))))</f>
        <v/>
      </c>
      <c r="AB964" s="59"/>
    </row>
    <row r="965" spans="1:28" ht="36" hidden="1" customHeight="1">
      <c r="A965" s="23">
        <v>966</v>
      </c>
      <c r="B965" s="24"/>
      <c r="C965" s="25"/>
      <c r="D965" s="40" t="str">
        <f>IF($C965&gt;0,VLOOKUP($C965,CNIGP!$A:$AC,2,FALSE),"")</f>
        <v/>
      </c>
      <c r="E965" s="30" t="str">
        <f>IF($C965&gt;0,VLOOKUP($C965,CNIGP!$A:$AC,3,FALSE),"")</f>
        <v/>
      </c>
      <c r="F965" s="30" t="str">
        <f t="shared" si="43"/>
        <v/>
      </c>
      <c r="G965" s="30" t="str">
        <f>IF($C965&gt;0,VLOOKUP($C965,CNIGP!$A:$AC,9,FALSE),"")</f>
        <v/>
      </c>
      <c r="H965" s="30" t="str">
        <f>IF($C965&gt;0,VLOOKUP($C965,CNIGP!$A:$AC,25,FALSE),"")</f>
        <v/>
      </c>
      <c r="I965" s="64"/>
      <c r="J965" s="25"/>
      <c r="K965" s="25"/>
      <c r="L965" s="25"/>
      <c r="M965" s="25"/>
      <c r="N965" s="42"/>
      <c r="O965" s="42"/>
      <c r="P965" s="42"/>
      <c r="Q965" s="42"/>
      <c r="R965" s="42"/>
      <c r="S965" s="42"/>
      <c r="T965" s="42"/>
      <c r="U965" s="25"/>
      <c r="V965" s="25"/>
      <c r="W965" s="30" t="str">
        <f t="shared" si="44"/>
        <v/>
      </c>
      <c r="X965" s="25"/>
      <c r="Y965" s="24"/>
      <c r="Z965" s="36" t="str">
        <f t="shared" si="45"/>
        <v/>
      </c>
      <c r="AA965" s="30" t="str">
        <f ca="1">IF(X965=Apoio!$F$2,Apoio!$F$2,IF(X965=Apoio!$F$3,Apoio!$F$3,IF(X965=Apoio!$F$4,Apoio!$F$4,IF(Z965="","",IF(X965="","",IF(Z965-TODAY()&gt;0,Z965-TODAY(),"Venceu"))))))</f>
        <v/>
      </c>
      <c r="AB965" s="59"/>
    </row>
    <row r="966" spans="1:28" ht="36" hidden="1" customHeight="1">
      <c r="A966" s="23">
        <v>967</v>
      </c>
      <c r="B966" s="24"/>
      <c r="C966" s="25"/>
      <c r="D966" s="40" t="str">
        <f>IF($C966&gt;0,VLOOKUP($C966,CNIGP!$A:$AC,2,FALSE),"")</f>
        <v/>
      </c>
      <c r="E966" s="30" t="str">
        <f>IF($C966&gt;0,VLOOKUP($C966,CNIGP!$A:$AC,3,FALSE),"")</f>
        <v/>
      </c>
      <c r="F966" s="30" t="str">
        <f t="shared" si="43"/>
        <v/>
      </c>
      <c r="G966" s="30" t="str">
        <f>IF($C966&gt;0,VLOOKUP($C966,CNIGP!$A:$AC,9,FALSE),"")</f>
        <v/>
      </c>
      <c r="H966" s="30" t="str">
        <f>IF($C966&gt;0,VLOOKUP($C966,CNIGP!$A:$AC,25,FALSE),"")</f>
        <v/>
      </c>
      <c r="I966" s="64"/>
      <c r="J966" s="25"/>
      <c r="K966" s="25"/>
      <c r="L966" s="25"/>
      <c r="M966" s="25"/>
      <c r="N966" s="42"/>
      <c r="O966" s="42"/>
      <c r="P966" s="42"/>
      <c r="Q966" s="42"/>
      <c r="R966" s="42"/>
      <c r="S966" s="42"/>
      <c r="T966" s="42"/>
      <c r="U966" s="25"/>
      <c r="V966" s="25"/>
      <c r="W966" s="30" t="str">
        <f t="shared" si="44"/>
        <v/>
      </c>
      <c r="X966" s="25"/>
      <c r="Y966" s="24"/>
      <c r="Z966" s="36" t="str">
        <f t="shared" si="45"/>
        <v/>
      </c>
      <c r="AA966" s="30" t="str">
        <f ca="1">IF(X966=Apoio!$F$2,Apoio!$F$2,IF(X966=Apoio!$F$3,Apoio!$F$3,IF(X966=Apoio!$F$4,Apoio!$F$4,IF(Z966="","",IF(X966="","",IF(Z966-TODAY()&gt;0,Z966-TODAY(),"Venceu"))))))</f>
        <v/>
      </c>
      <c r="AB966" s="59"/>
    </row>
    <row r="967" spans="1:28" ht="36" hidden="1" customHeight="1">
      <c r="A967" s="23">
        <v>968</v>
      </c>
      <c r="B967" s="24"/>
      <c r="C967" s="25"/>
      <c r="D967" s="40" t="str">
        <f>IF($C967&gt;0,VLOOKUP($C967,CNIGP!$A:$AC,2,FALSE),"")</f>
        <v/>
      </c>
      <c r="E967" s="30" t="str">
        <f>IF($C967&gt;0,VLOOKUP($C967,CNIGP!$A:$AC,3,FALSE),"")</f>
        <v/>
      </c>
      <c r="F967" s="30" t="str">
        <f t="shared" si="43"/>
        <v/>
      </c>
      <c r="G967" s="30" t="str">
        <f>IF($C967&gt;0,VLOOKUP($C967,CNIGP!$A:$AC,9,FALSE),"")</f>
        <v/>
      </c>
      <c r="H967" s="30" t="str">
        <f>IF($C967&gt;0,VLOOKUP($C967,CNIGP!$A:$AC,25,FALSE),"")</f>
        <v/>
      </c>
      <c r="I967" s="64"/>
      <c r="J967" s="25"/>
      <c r="K967" s="25"/>
      <c r="L967" s="25"/>
      <c r="M967" s="25"/>
      <c r="N967" s="42"/>
      <c r="O967" s="42"/>
      <c r="P967" s="42"/>
      <c r="Q967" s="42"/>
      <c r="R967" s="42"/>
      <c r="S967" s="42"/>
      <c r="T967" s="42"/>
      <c r="U967" s="25"/>
      <c r="V967" s="25"/>
      <c r="W967" s="30" t="str">
        <f t="shared" si="44"/>
        <v/>
      </c>
      <c r="X967" s="25"/>
      <c r="Y967" s="24"/>
      <c r="Z967" s="36" t="str">
        <f t="shared" si="45"/>
        <v/>
      </c>
      <c r="AA967" s="30" t="str">
        <f ca="1">IF(X967=Apoio!$F$2,Apoio!$F$2,IF(X967=Apoio!$F$3,Apoio!$F$3,IF(X967=Apoio!$F$4,Apoio!$F$4,IF(Z967="","",IF(X967="","",IF(Z967-TODAY()&gt;0,Z967-TODAY(),"Venceu"))))))</f>
        <v/>
      </c>
      <c r="AB967" s="59"/>
    </row>
    <row r="968" spans="1:28" ht="36" hidden="1" customHeight="1">
      <c r="A968" s="23">
        <v>969</v>
      </c>
      <c r="B968" s="24"/>
      <c r="C968" s="25"/>
      <c r="D968" s="40" t="str">
        <f>IF($C968&gt;0,VLOOKUP($C968,CNIGP!$A:$AC,2,FALSE),"")</f>
        <v/>
      </c>
      <c r="E968" s="30" t="str">
        <f>IF($C968&gt;0,VLOOKUP($C968,CNIGP!$A:$AC,3,FALSE),"")</f>
        <v/>
      </c>
      <c r="F968" s="30" t="str">
        <f t="shared" si="43"/>
        <v/>
      </c>
      <c r="G968" s="30" t="str">
        <f>IF($C968&gt;0,VLOOKUP($C968,CNIGP!$A:$AC,9,FALSE),"")</f>
        <v/>
      </c>
      <c r="H968" s="30" t="str">
        <f>IF($C968&gt;0,VLOOKUP($C968,CNIGP!$A:$AC,25,FALSE),"")</f>
        <v/>
      </c>
      <c r="I968" s="64"/>
      <c r="J968" s="25"/>
      <c r="K968" s="25"/>
      <c r="L968" s="25"/>
      <c r="M968" s="25"/>
      <c r="N968" s="42"/>
      <c r="O968" s="42"/>
      <c r="P968" s="42"/>
      <c r="Q968" s="42"/>
      <c r="R968" s="42"/>
      <c r="S968" s="42"/>
      <c r="T968" s="42"/>
      <c r="U968" s="25"/>
      <c r="V968" s="25"/>
      <c r="W968" s="30" t="str">
        <f t="shared" si="44"/>
        <v/>
      </c>
      <c r="X968" s="25"/>
      <c r="Y968" s="24"/>
      <c r="Z968" s="36" t="str">
        <f t="shared" si="45"/>
        <v/>
      </c>
      <c r="AA968" s="30" t="str">
        <f ca="1">IF(X968=Apoio!$F$2,Apoio!$F$2,IF(X968=Apoio!$F$3,Apoio!$F$3,IF(X968=Apoio!$F$4,Apoio!$F$4,IF(Z968="","",IF(X968="","",IF(Z968-TODAY()&gt;0,Z968-TODAY(),"Venceu"))))))</f>
        <v/>
      </c>
      <c r="AB968" s="59"/>
    </row>
    <row r="969" spans="1:28" ht="36" hidden="1" customHeight="1">
      <c r="A969" s="23">
        <v>970</v>
      </c>
      <c r="B969" s="24"/>
      <c r="C969" s="25"/>
      <c r="D969" s="40" t="str">
        <f>IF($C969&gt;0,VLOOKUP($C969,CNIGP!$A:$AC,2,FALSE),"")</f>
        <v/>
      </c>
      <c r="E969" s="30" t="str">
        <f>IF($C969&gt;0,VLOOKUP($C969,CNIGP!$A:$AC,3,FALSE),"")</f>
        <v/>
      </c>
      <c r="F969" s="30" t="str">
        <f t="shared" si="43"/>
        <v/>
      </c>
      <c r="G969" s="30" t="str">
        <f>IF($C969&gt;0,VLOOKUP($C969,CNIGP!$A:$AC,9,FALSE),"")</f>
        <v/>
      </c>
      <c r="H969" s="30" t="str">
        <f>IF($C969&gt;0,VLOOKUP($C969,CNIGP!$A:$AC,25,FALSE),"")</f>
        <v/>
      </c>
      <c r="I969" s="64"/>
      <c r="J969" s="25"/>
      <c r="K969" s="25"/>
      <c r="L969" s="25"/>
      <c r="M969" s="25"/>
      <c r="N969" s="42"/>
      <c r="O969" s="42"/>
      <c r="P969" s="42"/>
      <c r="Q969" s="42"/>
      <c r="R969" s="42"/>
      <c r="S969" s="42"/>
      <c r="T969" s="42"/>
      <c r="U969" s="25"/>
      <c r="V969" s="25"/>
      <c r="W969" s="30" t="str">
        <f t="shared" si="44"/>
        <v/>
      </c>
      <c r="X969" s="25"/>
      <c r="Y969" s="24"/>
      <c r="Z969" s="36" t="str">
        <f t="shared" si="45"/>
        <v/>
      </c>
      <c r="AA969" s="30" t="str">
        <f ca="1">IF(X969=Apoio!$F$2,Apoio!$F$2,IF(X969=Apoio!$F$3,Apoio!$F$3,IF(X969=Apoio!$F$4,Apoio!$F$4,IF(Z969="","",IF(X969="","",IF(Z969-TODAY()&gt;0,Z969-TODAY(),"Venceu"))))))</f>
        <v/>
      </c>
      <c r="AB969" s="59"/>
    </row>
    <row r="970" spans="1:28" ht="36" hidden="1" customHeight="1">
      <c r="A970" s="23">
        <v>971</v>
      </c>
      <c r="B970" s="24"/>
      <c r="C970" s="25"/>
      <c r="D970" s="40" t="str">
        <f>IF($C970&gt;0,VLOOKUP($C970,CNIGP!$A:$AC,2,FALSE),"")</f>
        <v/>
      </c>
      <c r="E970" s="30" t="str">
        <f>IF($C970&gt;0,VLOOKUP($C970,CNIGP!$A:$AC,3,FALSE),"")</f>
        <v/>
      </c>
      <c r="F970" s="30" t="str">
        <f t="shared" si="43"/>
        <v/>
      </c>
      <c r="G970" s="30" t="str">
        <f>IF($C970&gt;0,VLOOKUP($C970,CNIGP!$A:$AC,9,FALSE),"")</f>
        <v/>
      </c>
      <c r="H970" s="30" t="str">
        <f>IF($C970&gt;0,VLOOKUP($C970,CNIGP!$A:$AC,25,FALSE),"")</f>
        <v/>
      </c>
      <c r="I970" s="64"/>
      <c r="J970" s="25"/>
      <c r="K970" s="25"/>
      <c r="L970" s="25"/>
      <c r="M970" s="25"/>
      <c r="N970" s="42"/>
      <c r="O970" s="42"/>
      <c r="P970" s="42"/>
      <c r="Q970" s="42"/>
      <c r="R970" s="42"/>
      <c r="S970" s="42"/>
      <c r="T970" s="42"/>
      <c r="U970" s="25"/>
      <c r="V970" s="25"/>
      <c r="W970" s="30" t="str">
        <f t="shared" si="44"/>
        <v/>
      </c>
      <c r="X970" s="25"/>
      <c r="Y970" s="24"/>
      <c r="Z970" s="36" t="str">
        <f t="shared" si="45"/>
        <v/>
      </c>
      <c r="AA970" s="30" t="str">
        <f ca="1">IF(X970=Apoio!$F$2,Apoio!$F$2,IF(X970=Apoio!$F$3,Apoio!$F$3,IF(X970=Apoio!$F$4,Apoio!$F$4,IF(Z970="","",IF(X970="","",IF(Z970-TODAY()&gt;0,Z970-TODAY(),"Venceu"))))))</f>
        <v/>
      </c>
      <c r="AB970" s="59"/>
    </row>
    <row r="971" spans="1:28" ht="36" hidden="1" customHeight="1">
      <c r="A971" s="23">
        <v>972</v>
      </c>
      <c r="B971" s="24"/>
      <c r="C971" s="25"/>
      <c r="D971" s="40" t="str">
        <f>IF($C971&gt;0,VLOOKUP($C971,CNIGP!$A:$AC,2,FALSE),"")</f>
        <v/>
      </c>
      <c r="E971" s="30" t="str">
        <f>IF($C971&gt;0,VLOOKUP($C971,CNIGP!$A:$AC,3,FALSE),"")</f>
        <v/>
      </c>
      <c r="F971" s="30" t="str">
        <f t="shared" si="43"/>
        <v/>
      </c>
      <c r="G971" s="30" t="str">
        <f>IF($C971&gt;0,VLOOKUP($C971,CNIGP!$A:$AC,9,FALSE),"")</f>
        <v/>
      </c>
      <c r="H971" s="30" t="str">
        <f>IF($C971&gt;0,VLOOKUP($C971,CNIGP!$A:$AC,25,FALSE),"")</f>
        <v/>
      </c>
      <c r="I971" s="64"/>
      <c r="J971" s="25"/>
      <c r="K971" s="25"/>
      <c r="L971" s="25"/>
      <c r="M971" s="25"/>
      <c r="N971" s="42"/>
      <c r="O971" s="42"/>
      <c r="P971" s="42"/>
      <c r="Q971" s="42"/>
      <c r="R971" s="42"/>
      <c r="S971" s="42"/>
      <c r="T971" s="42"/>
      <c r="U971" s="25"/>
      <c r="V971" s="25"/>
      <c r="W971" s="30" t="str">
        <f t="shared" si="44"/>
        <v/>
      </c>
      <c r="X971" s="25"/>
      <c r="Y971" s="24"/>
      <c r="Z971" s="36" t="str">
        <f t="shared" si="45"/>
        <v/>
      </c>
      <c r="AA971" s="30" t="str">
        <f ca="1">IF(X971=Apoio!$F$2,Apoio!$F$2,IF(X971=Apoio!$F$3,Apoio!$F$3,IF(X971=Apoio!$F$4,Apoio!$F$4,IF(Z971="","",IF(X971="","",IF(Z971-TODAY()&gt;0,Z971-TODAY(),"Venceu"))))))</f>
        <v/>
      </c>
      <c r="AB971" s="59"/>
    </row>
    <row r="972" spans="1:28" ht="36" hidden="1" customHeight="1">
      <c r="A972" s="23">
        <v>973</v>
      </c>
      <c r="B972" s="24"/>
      <c r="C972" s="25"/>
      <c r="D972" s="40" t="str">
        <f>IF($C972&gt;0,VLOOKUP($C972,CNIGP!$A:$AC,2,FALSE),"")</f>
        <v/>
      </c>
      <c r="E972" s="30" t="str">
        <f>IF($C972&gt;0,VLOOKUP($C972,CNIGP!$A:$AC,3,FALSE),"")</f>
        <v/>
      </c>
      <c r="F972" s="30" t="str">
        <f t="shared" ref="F972:F998" si="46">IF(B972&gt;0,IF(C972&gt;0,"Sim","Não"),"")</f>
        <v/>
      </c>
      <c r="G972" s="30" t="str">
        <f>IF($C972&gt;0,VLOOKUP($C972,CNIGP!$A:$AC,9,FALSE),"")</f>
        <v/>
      </c>
      <c r="H972" s="30" t="str">
        <f>IF($C972&gt;0,VLOOKUP($C972,CNIGP!$A:$AC,25,FALSE),"")</f>
        <v/>
      </c>
      <c r="I972" s="64"/>
      <c r="J972" s="25"/>
      <c r="K972" s="25"/>
      <c r="L972" s="25"/>
      <c r="M972" s="25"/>
      <c r="N972" s="42"/>
      <c r="O972" s="42"/>
      <c r="P972" s="42"/>
      <c r="Q972" s="42"/>
      <c r="R972" s="42"/>
      <c r="S972" s="42"/>
      <c r="T972" s="42"/>
      <c r="U972" s="25"/>
      <c r="V972" s="25"/>
      <c r="W972" s="30" t="str">
        <f t="shared" si="44"/>
        <v/>
      </c>
      <c r="X972" s="25"/>
      <c r="Y972" s="24"/>
      <c r="Z972" s="36" t="str">
        <f t="shared" si="45"/>
        <v/>
      </c>
      <c r="AA972" s="30" t="str">
        <f ca="1">IF(X972=Apoio!$F$2,Apoio!$F$2,IF(X972=Apoio!$F$3,Apoio!$F$3,IF(X972=Apoio!$F$4,Apoio!$F$4,IF(Z972="","",IF(X972="","",IF(Z972-TODAY()&gt;0,Z972-TODAY(),"Venceu"))))))</f>
        <v/>
      </c>
      <c r="AB972" s="59"/>
    </row>
    <row r="973" spans="1:28" ht="36" hidden="1" customHeight="1">
      <c r="A973" s="23">
        <v>974</v>
      </c>
      <c r="B973" s="24"/>
      <c r="C973" s="25"/>
      <c r="D973" s="40" t="str">
        <f>IF($C973&gt;0,VLOOKUP($C973,CNIGP!$A:$AC,2,FALSE),"")</f>
        <v/>
      </c>
      <c r="E973" s="30" t="str">
        <f>IF($C973&gt;0,VLOOKUP($C973,CNIGP!$A:$AC,3,FALSE),"")</f>
        <v/>
      </c>
      <c r="F973" s="30" t="str">
        <f t="shared" si="46"/>
        <v/>
      </c>
      <c r="G973" s="30" t="str">
        <f>IF($C973&gt;0,VLOOKUP($C973,CNIGP!$A:$AC,9,FALSE),"")</f>
        <v/>
      </c>
      <c r="H973" s="30" t="str">
        <f>IF($C973&gt;0,VLOOKUP($C973,CNIGP!$A:$AC,25,FALSE),"")</f>
        <v/>
      </c>
      <c r="I973" s="64"/>
      <c r="J973" s="25"/>
      <c r="K973" s="25"/>
      <c r="L973" s="25"/>
      <c r="M973" s="25"/>
      <c r="N973" s="42"/>
      <c r="O973" s="42"/>
      <c r="P973" s="42"/>
      <c r="Q973" s="42"/>
      <c r="R973" s="42"/>
      <c r="S973" s="42"/>
      <c r="T973" s="42"/>
      <c r="U973" s="25"/>
      <c r="V973" s="25"/>
      <c r="W973" s="30" t="str">
        <f t="shared" si="44"/>
        <v/>
      </c>
      <c r="X973" s="25"/>
      <c r="Y973" s="24"/>
      <c r="Z973" s="36" t="str">
        <f t="shared" si="45"/>
        <v/>
      </c>
      <c r="AA973" s="30" t="str">
        <f ca="1">IF(X973=Apoio!$F$2,Apoio!$F$2,IF(X973=Apoio!$F$3,Apoio!$F$3,IF(X973=Apoio!$F$4,Apoio!$F$4,IF(Z973="","",IF(X973="","",IF(Z973-TODAY()&gt;0,Z973-TODAY(),"Venceu"))))))</f>
        <v/>
      </c>
      <c r="AB973" s="59"/>
    </row>
    <row r="974" spans="1:28" ht="36" hidden="1" customHeight="1">
      <c r="A974" s="23">
        <v>975</v>
      </c>
      <c r="B974" s="24"/>
      <c r="C974" s="25"/>
      <c r="D974" s="40" t="str">
        <f>IF($C974&gt;0,VLOOKUP($C974,CNIGP!$A:$AC,2,FALSE),"")</f>
        <v/>
      </c>
      <c r="E974" s="30" t="str">
        <f>IF($C974&gt;0,VLOOKUP($C974,CNIGP!$A:$AC,3,FALSE),"")</f>
        <v/>
      </c>
      <c r="F974" s="30" t="str">
        <f t="shared" si="46"/>
        <v/>
      </c>
      <c r="G974" s="30" t="str">
        <f>IF($C974&gt;0,VLOOKUP($C974,CNIGP!$A:$AC,9,FALSE),"")</f>
        <v/>
      </c>
      <c r="H974" s="30" t="str">
        <f>IF($C974&gt;0,VLOOKUP($C974,CNIGP!$A:$AC,25,FALSE),"")</f>
        <v/>
      </c>
      <c r="I974" s="64"/>
      <c r="J974" s="25"/>
      <c r="K974" s="25"/>
      <c r="L974" s="25"/>
      <c r="M974" s="25"/>
      <c r="N974" s="42"/>
      <c r="O974" s="42"/>
      <c r="P974" s="42"/>
      <c r="Q974" s="42"/>
      <c r="R974" s="42"/>
      <c r="S974" s="42"/>
      <c r="T974" s="42"/>
      <c r="U974" s="25"/>
      <c r="V974" s="25"/>
      <c r="W974" s="30" t="str">
        <f t="shared" si="44"/>
        <v/>
      </c>
      <c r="X974" s="25"/>
      <c r="Y974" s="24"/>
      <c r="Z974" s="36" t="str">
        <f t="shared" si="45"/>
        <v/>
      </c>
      <c r="AA974" s="30" t="str">
        <f ca="1">IF(X974=Apoio!$F$2,Apoio!$F$2,IF(X974=Apoio!$F$3,Apoio!$F$3,IF(X974=Apoio!$F$4,Apoio!$F$4,IF(Z974="","",IF(X974="","",IF(Z974-TODAY()&gt;0,Z974-TODAY(),"Venceu"))))))</f>
        <v/>
      </c>
      <c r="AB974" s="59"/>
    </row>
    <row r="975" spans="1:28" ht="36" hidden="1" customHeight="1">
      <c r="A975" s="23">
        <v>976</v>
      </c>
      <c r="B975" s="24"/>
      <c r="C975" s="25"/>
      <c r="D975" s="40" t="str">
        <f>IF($C975&gt;0,VLOOKUP($C975,CNIGP!$A:$AC,2,FALSE),"")</f>
        <v/>
      </c>
      <c r="E975" s="30" t="str">
        <f>IF($C975&gt;0,VLOOKUP($C975,CNIGP!$A:$AC,3,FALSE),"")</f>
        <v/>
      </c>
      <c r="F975" s="30" t="str">
        <f t="shared" si="46"/>
        <v/>
      </c>
      <c r="G975" s="30" t="str">
        <f>IF($C975&gt;0,VLOOKUP($C975,CNIGP!$A:$AC,9,FALSE),"")</f>
        <v/>
      </c>
      <c r="H975" s="30" t="str">
        <f>IF($C975&gt;0,VLOOKUP($C975,CNIGP!$A:$AC,25,FALSE),"")</f>
        <v/>
      </c>
      <c r="I975" s="64"/>
      <c r="J975" s="25"/>
      <c r="K975" s="25"/>
      <c r="L975" s="25"/>
      <c r="M975" s="25"/>
      <c r="N975" s="42"/>
      <c r="O975" s="42"/>
      <c r="P975" s="42"/>
      <c r="Q975" s="42"/>
      <c r="R975" s="42"/>
      <c r="S975" s="42"/>
      <c r="T975" s="42"/>
      <c r="U975" s="25"/>
      <c r="V975" s="25"/>
      <c r="W975" s="30" t="str">
        <f t="shared" ref="W975:W998" si="47">IF(B975&gt;0,IF(T975&gt;0,$T$1,IF(S975&gt;0,$S$1,IF(R975&gt;0,$R$1,IF(Q975&gt;0,$Q$1,IF(P975&gt;0,$P$1,IF(O975&gt;0,$O$1,IF(N975&gt;0,$N$1,"Registrar demanda"))))))),"")</f>
        <v/>
      </c>
      <c r="X975" s="25"/>
      <c r="Y975" s="24"/>
      <c r="Z975" s="36" t="str">
        <f t="shared" si="45"/>
        <v/>
      </c>
      <c r="AA975" s="30" t="str">
        <f ca="1">IF(X975=Apoio!$F$2,Apoio!$F$2,IF(X975=Apoio!$F$3,Apoio!$F$3,IF(X975=Apoio!$F$4,Apoio!$F$4,IF(Z975="","",IF(X975="","",IF(Z975-TODAY()&gt;0,Z975-TODAY(),"Venceu"))))))</f>
        <v/>
      </c>
      <c r="AB975" s="59"/>
    </row>
    <row r="976" spans="1:28" ht="36" hidden="1" customHeight="1">
      <c r="A976" s="23">
        <v>977</v>
      </c>
      <c r="B976" s="24"/>
      <c r="C976" s="25"/>
      <c r="D976" s="40" t="str">
        <f>IF($C976&gt;0,VLOOKUP($C976,CNIGP!$A:$AC,2,FALSE),"")</f>
        <v/>
      </c>
      <c r="E976" s="30" t="str">
        <f>IF($C976&gt;0,VLOOKUP($C976,CNIGP!$A:$AC,3,FALSE),"")</f>
        <v/>
      </c>
      <c r="F976" s="30" t="str">
        <f t="shared" si="46"/>
        <v/>
      </c>
      <c r="G976" s="30" t="str">
        <f>IF($C976&gt;0,VLOOKUP($C976,CNIGP!$A:$AC,9,FALSE),"")</f>
        <v/>
      </c>
      <c r="H976" s="30" t="str">
        <f>IF($C976&gt;0,VLOOKUP($C976,CNIGP!$A:$AC,25,FALSE),"")</f>
        <v/>
      </c>
      <c r="I976" s="64"/>
      <c r="J976" s="25"/>
      <c r="K976" s="25"/>
      <c r="L976" s="25"/>
      <c r="M976" s="25"/>
      <c r="N976" s="42"/>
      <c r="O976" s="42"/>
      <c r="P976" s="42"/>
      <c r="Q976" s="42"/>
      <c r="R976" s="42"/>
      <c r="S976" s="42"/>
      <c r="T976" s="42"/>
      <c r="U976" s="25"/>
      <c r="V976" s="25"/>
      <c r="W976" s="30" t="str">
        <f t="shared" si="47"/>
        <v/>
      </c>
      <c r="X976" s="25"/>
      <c r="Y976" s="24"/>
      <c r="Z976" s="36" t="str">
        <f t="shared" si="45"/>
        <v/>
      </c>
      <c r="AA976" s="30" t="str">
        <f ca="1">IF(X976=Apoio!$F$2,Apoio!$F$2,IF(X976=Apoio!$F$3,Apoio!$F$3,IF(X976=Apoio!$F$4,Apoio!$F$4,IF(Z976="","",IF(X976="","",IF(Z976-TODAY()&gt;0,Z976-TODAY(),"Venceu"))))))</f>
        <v/>
      </c>
      <c r="AB976" s="59"/>
    </row>
    <row r="977" spans="1:28" ht="36" hidden="1" customHeight="1">
      <c r="A977" s="23">
        <v>978</v>
      </c>
      <c r="B977" s="24"/>
      <c r="C977" s="25"/>
      <c r="D977" s="40" t="str">
        <f>IF($C977&gt;0,VLOOKUP($C977,CNIGP!$A:$AC,2,FALSE),"")</f>
        <v/>
      </c>
      <c r="E977" s="30" t="str">
        <f>IF($C977&gt;0,VLOOKUP($C977,CNIGP!$A:$AC,3,FALSE),"")</f>
        <v/>
      </c>
      <c r="F977" s="30" t="str">
        <f t="shared" si="46"/>
        <v/>
      </c>
      <c r="G977" s="30" t="str">
        <f>IF($C977&gt;0,VLOOKUP($C977,CNIGP!$A:$AC,9,FALSE),"")</f>
        <v/>
      </c>
      <c r="H977" s="30" t="str">
        <f>IF($C977&gt;0,VLOOKUP($C977,CNIGP!$A:$AC,25,FALSE),"")</f>
        <v/>
      </c>
      <c r="I977" s="64"/>
      <c r="J977" s="25"/>
      <c r="K977" s="25"/>
      <c r="L977" s="25"/>
      <c r="M977" s="25"/>
      <c r="N977" s="42"/>
      <c r="O977" s="42"/>
      <c r="P977" s="42"/>
      <c r="Q977" s="42"/>
      <c r="R977" s="42"/>
      <c r="S977" s="42"/>
      <c r="T977" s="42"/>
      <c r="U977" s="25"/>
      <c r="V977" s="25"/>
      <c r="W977" s="30" t="str">
        <f t="shared" si="47"/>
        <v/>
      </c>
      <c r="X977" s="25"/>
      <c r="Y977" s="24"/>
      <c r="Z977" s="36" t="str">
        <f t="shared" si="45"/>
        <v/>
      </c>
      <c r="AA977" s="30" t="str">
        <f ca="1">IF(X977=Apoio!$F$2,Apoio!$F$2,IF(X977=Apoio!$F$3,Apoio!$F$3,IF(X977=Apoio!$F$4,Apoio!$F$4,IF(Z977="","",IF(X977="","",IF(Z977-TODAY()&gt;0,Z977-TODAY(),"Venceu"))))))</f>
        <v/>
      </c>
      <c r="AB977" s="59"/>
    </row>
    <row r="978" spans="1:28" ht="36" hidden="1" customHeight="1">
      <c r="A978" s="23">
        <v>979</v>
      </c>
      <c r="B978" s="24"/>
      <c r="C978" s="25"/>
      <c r="D978" s="40" t="str">
        <f>IF($C978&gt;0,VLOOKUP($C978,CNIGP!$A:$AC,2,FALSE),"")</f>
        <v/>
      </c>
      <c r="E978" s="30" t="str">
        <f>IF($C978&gt;0,VLOOKUP($C978,CNIGP!$A:$AC,3,FALSE),"")</f>
        <v/>
      </c>
      <c r="F978" s="30" t="str">
        <f t="shared" si="46"/>
        <v/>
      </c>
      <c r="G978" s="30" t="str">
        <f>IF($C978&gt;0,VLOOKUP($C978,CNIGP!$A:$AC,9,FALSE),"")</f>
        <v/>
      </c>
      <c r="H978" s="30" t="str">
        <f>IF($C978&gt;0,VLOOKUP($C978,CNIGP!$A:$AC,25,FALSE),"")</f>
        <v/>
      </c>
      <c r="I978" s="64"/>
      <c r="J978" s="25"/>
      <c r="K978" s="25"/>
      <c r="L978" s="25"/>
      <c r="M978" s="25"/>
      <c r="N978" s="42"/>
      <c r="O978" s="42"/>
      <c r="P978" s="42"/>
      <c r="Q978" s="42"/>
      <c r="R978" s="42"/>
      <c r="S978" s="42"/>
      <c r="T978" s="42"/>
      <c r="U978" s="25"/>
      <c r="V978" s="25"/>
      <c r="W978" s="30" t="str">
        <f t="shared" si="47"/>
        <v/>
      </c>
      <c r="X978" s="25"/>
      <c r="Y978" s="24"/>
      <c r="Z978" s="36" t="str">
        <f t="shared" si="45"/>
        <v/>
      </c>
      <c r="AA978" s="30" t="str">
        <f ca="1">IF(X978=Apoio!$F$2,Apoio!$F$2,IF(X978=Apoio!$F$3,Apoio!$F$3,IF(X978=Apoio!$F$4,Apoio!$F$4,IF(Z978="","",IF(X978="","",IF(Z978-TODAY()&gt;0,Z978-TODAY(),"Venceu"))))))</f>
        <v/>
      </c>
      <c r="AB978" s="59"/>
    </row>
    <row r="979" spans="1:28" ht="36" hidden="1" customHeight="1">
      <c r="A979" s="23">
        <v>980</v>
      </c>
      <c r="B979" s="24"/>
      <c r="C979" s="25"/>
      <c r="D979" s="40" t="str">
        <f>IF($C979&gt;0,VLOOKUP($C979,CNIGP!$A:$AC,2,FALSE),"")</f>
        <v/>
      </c>
      <c r="E979" s="30" t="str">
        <f>IF($C979&gt;0,VLOOKUP($C979,CNIGP!$A:$AC,3,FALSE),"")</f>
        <v/>
      </c>
      <c r="F979" s="30" t="str">
        <f t="shared" si="46"/>
        <v/>
      </c>
      <c r="G979" s="30" t="str">
        <f>IF($C979&gt;0,VLOOKUP($C979,CNIGP!$A:$AC,9,FALSE),"")</f>
        <v/>
      </c>
      <c r="H979" s="30" t="str">
        <f>IF($C979&gt;0,VLOOKUP($C979,CNIGP!$A:$AC,25,FALSE),"")</f>
        <v/>
      </c>
      <c r="I979" s="64"/>
      <c r="J979" s="25"/>
      <c r="K979" s="25"/>
      <c r="L979" s="25"/>
      <c r="M979" s="25"/>
      <c r="N979" s="42"/>
      <c r="O979" s="42"/>
      <c r="P979" s="42"/>
      <c r="Q979" s="42"/>
      <c r="R979" s="42"/>
      <c r="S979" s="42"/>
      <c r="T979" s="42"/>
      <c r="U979" s="25"/>
      <c r="V979" s="25"/>
      <c r="W979" s="30" t="str">
        <f t="shared" si="47"/>
        <v/>
      </c>
      <c r="X979" s="25"/>
      <c r="Y979" s="24"/>
      <c r="Z979" s="36" t="str">
        <f t="shared" si="45"/>
        <v/>
      </c>
      <c r="AA979" s="30" t="str">
        <f ca="1">IF(X979=Apoio!$F$2,Apoio!$F$2,IF(X979=Apoio!$F$3,Apoio!$F$3,IF(X979=Apoio!$F$4,Apoio!$F$4,IF(Z979="","",IF(X979="","",IF(Z979-TODAY()&gt;0,Z979-TODAY(),"Venceu"))))))</f>
        <v/>
      </c>
      <c r="AB979" s="59"/>
    </row>
    <row r="980" spans="1:28" ht="36" hidden="1" customHeight="1">
      <c r="A980" s="23">
        <v>981</v>
      </c>
      <c r="B980" s="24"/>
      <c r="C980" s="25"/>
      <c r="D980" s="40" t="str">
        <f>IF($C980&gt;0,VLOOKUP($C980,CNIGP!$A:$AC,2,FALSE),"")</f>
        <v/>
      </c>
      <c r="E980" s="30" t="str">
        <f>IF($C980&gt;0,VLOOKUP($C980,CNIGP!$A:$AC,3,FALSE),"")</f>
        <v/>
      </c>
      <c r="F980" s="30" t="str">
        <f t="shared" si="46"/>
        <v/>
      </c>
      <c r="G980" s="30" t="str">
        <f>IF($C980&gt;0,VLOOKUP($C980,CNIGP!$A:$AC,9,FALSE),"")</f>
        <v/>
      </c>
      <c r="H980" s="30" t="str">
        <f>IF($C980&gt;0,VLOOKUP($C980,CNIGP!$A:$AC,25,FALSE),"")</f>
        <v/>
      </c>
      <c r="I980" s="64"/>
      <c r="J980" s="25"/>
      <c r="K980" s="25"/>
      <c r="L980" s="25"/>
      <c r="M980" s="25"/>
      <c r="N980" s="42"/>
      <c r="O980" s="42"/>
      <c r="P980" s="42"/>
      <c r="Q980" s="42"/>
      <c r="R980" s="42"/>
      <c r="S980" s="42"/>
      <c r="T980" s="42"/>
      <c r="U980" s="25"/>
      <c r="V980" s="25"/>
      <c r="W980" s="30" t="str">
        <f t="shared" si="47"/>
        <v/>
      </c>
      <c r="X980" s="25"/>
      <c r="Y980" s="24"/>
      <c r="Z980" s="36" t="str">
        <f t="shared" si="45"/>
        <v/>
      </c>
      <c r="AA980" s="30" t="str">
        <f ca="1">IF(X980=Apoio!$F$2,Apoio!$F$2,IF(X980=Apoio!$F$3,Apoio!$F$3,IF(X980=Apoio!$F$4,Apoio!$F$4,IF(Z980="","",IF(X980="","",IF(Z980-TODAY()&gt;0,Z980-TODAY(),"Venceu"))))))</f>
        <v/>
      </c>
      <c r="AB980" s="59"/>
    </row>
    <row r="981" spans="1:28" ht="36" hidden="1" customHeight="1">
      <c r="A981" s="23">
        <v>982</v>
      </c>
      <c r="B981" s="24"/>
      <c r="C981" s="25"/>
      <c r="D981" s="40" t="str">
        <f>IF($C981&gt;0,VLOOKUP($C981,CNIGP!$A:$AC,2,FALSE),"")</f>
        <v/>
      </c>
      <c r="E981" s="30" t="str">
        <f>IF($C981&gt;0,VLOOKUP($C981,CNIGP!$A:$AC,3,FALSE),"")</f>
        <v/>
      </c>
      <c r="F981" s="30" t="str">
        <f t="shared" si="46"/>
        <v/>
      </c>
      <c r="G981" s="30" t="str">
        <f>IF($C981&gt;0,VLOOKUP($C981,CNIGP!$A:$AC,9,FALSE),"")</f>
        <v/>
      </c>
      <c r="H981" s="30" t="str">
        <f>IF($C981&gt;0,VLOOKUP($C981,CNIGP!$A:$AC,25,FALSE),"")</f>
        <v/>
      </c>
      <c r="I981" s="64"/>
      <c r="J981" s="25"/>
      <c r="K981" s="25"/>
      <c r="L981" s="25"/>
      <c r="M981" s="25"/>
      <c r="N981" s="42"/>
      <c r="O981" s="42"/>
      <c r="P981" s="42"/>
      <c r="Q981" s="42"/>
      <c r="R981" s="42"/>
      <c r="S981" s="42"/>
      <c r="T981" s="42"/>
      <c r="U981" s="25"/>
      <c r="V981" s="25"/>
      <c r="W981" s="30" t="str">
        <f t="shared" si="47"/>
        <v/>
      </c>
      <c r="X981" s="25"/>
      <c r="Y981" s="24"/>
      <c r="Z981" s="36" t="str">
        <f t="shared" ref="Z981:Z998" si="48">IF(Y981&gt;0,T981+Y981,"")</f>
        <v/>
      </c>
      <c r="AA981" s="30" t="str">
        <f ca="1">IF(X981=Apoio!$F$2,Apoio!$F$2,IF(X981=Apoio!$F$3,Apoio!$F$3,IF(X981=Apoio!$F$4,Apoio!$F$4,IF(Z981="","",IF(X981="","",IF(Z981-TODAY()&gt;0,Z981-TODAY(),"Venceu"))))))</f>
        <v/>
      </c>
      <c r="AB981" s="59"/>
    </row>
    <row r="982" spans="1:28" ht="36" hidden="1" customHeight="1">
      <c r="A982" s="23">
        <v>983</v>
      </c>
      <c r="B982" s="24"/>
      <c r="C982" s="25"/>
      <c r="D982" s="40" t="str">
        <f>IF($C982&gt;0,VLOOKUP($C982,CNIGP!$A:$AC,2,FALSE),"")</f>
        <v/>
      </c>
      <c r="E982" s="30" t="str">
        <f>IF($C982&gt;0,VLOOKUP($C982,CNIGP!$A:$AC,3,FALSE),"")</f>
        <v/>
      </c>
      <c r="F982" s="30" t="str">
        <f t="shared" si="46"/>
        <v/>
      </c>
      <c r="G982" s="30" t="str">
        <f>IF($C982&gt;0,VLOOKUP($C982,CNIGP!$A:$AC,9,FALSE),"")</f>
        <v/>
      </c>
      <c r="H982" s="30" t="str">
        <f>IF($C982&gt;0,VLOOKUP($C982,CNIGP!$A:$AC,25,FALSE),"")</f>
        <v/>
      </c>
      <c r="I982" s="64"/>
      <c r="J982" s="25"/>
      <c r="K982" s="25"/>
      <c r="L982" s="25"/>
      <c r="M982" s="25"/>
      <c r="N982" s="42"/>
      <c r="O982" s="42"/>
      <c r="P982" s="42"/>
      <c r="Q982" s="42"/>
      <c r="R982" s="42"/>
      <c r="S982" s="42"/>
      <c r="T982" s="42"/>
      <c r="U982" s="25"/>
      <c r="V982" s="25"/>
      <c r="W982" s="30" t="str">
        <f t="shared" si="47"/>
        <v/>
      </c>
      <c r="X982" s="25"/>
      <c r="Y982" s="24"/>
      <c r="Z982" s="36" t="str">
        <f t="shared" si="48"/>
        <v/>
      </c>
      <c r="AA982" s="30" t="str">
        <f ca="1">IF(X982=Apoio!$F$2,Apoio!$F$2,IF(X982=Apoio!$F$3,Apoio!$F$3,IF(X982=Apoio!$F$4,Apoio!$F$4,IF(Z982="","",IF(X982="","",IF(Z982-TODAY()&gt;0,Z982-TODAY(),"Venceu"))))))</f>
        <v/>
      </c>
      <c r="AB982" s="59"/>
    </row>
    <row r="983" spans="1:28" ht="36" hidden="1" customHeight="1">
      <c r="A983" s="23">
        <v>984</v>
      </c>
      <c r="B983" s="24"/>
      <c r="C983" s="25"/>
      <c r="D983" s="40" t="str">
        <f>IF($C983&gt;0,VLOOKUP($C983,CNIGP!$A:$AC,2,FALSE),"")</f>
        <v/>
      </c>
      <c r="E983" s="30" t="str">
        <f>IF($C983&gt;0,VLOOKUP($C983,CNIGP!$A:$AC,3,FALSE),"")</f>
        <v/>
      </c>
      <c r="F983" s="30" t="str">
        <f t="shared" si="46"/>
        <v/>
      </c>
      <c r="G983" s="30" t="str">
        <f>IF($C983&gt;0,VLOOKUP($C983,CNIGP!$A:$AC,9,FALSE),"")</f>
        <v/>
      </c>
      <c r="H983" s="30" t="str">
        <f>IF($C983&gt;0,VLOOKUP($C983,CNIGP!$A:$AC,25,FALSE),"")</f>
        <v/>
      </c>
      <c r="I983" s="64"/>
      <c r="J983" s="25"/>
      <c r="K983" s="25"/>
      <c r="L983" s="25"/>
      <c r="M983" s="25"/>
      <c r="N983" s="42"/>
      <c r="O983" s="42"/>
      <c r="P983" s="42"/>
      <c r="Q983" s="42"/>
      <c r="R983" s="42"/>
      <c r="S983" s="42"/>
      <c r="T983" s="42"/>
      <c r="U983" s="25"/>
      <c r="V983" s="25"/>
      <c r="W983" s="30" t="str">
        <f t="shared" si="47"/>
        <v/>
      </c>
      <c r="X983" s="25"/>
      <c r="Y983" s="24"/>
      <c r="Z983" s="36" t="str">
        <f t="shared" si="48"/>
        <v/>
      </c>
      <c r="AA983" s="30" t="str">
        <f ca="1">IF(X983=Apoio!$F$2,Apoio!$F$2,IF(X983=Apoio!$F$3,Apoio!$F$3,IF(X983=Apoio!$F$4,Apoio!$F$4,IF(Z983="","",IF(X983="","",IF(Z983-TODAY()&gt;0,Z983-TODAY(),"Venceu"))))))</f>
        <v/>
      </c>
      <c r="AB983" s="59"/>
    </row>
    <row r="984" spans="1:28" ht="36" hidden="1" customHeight="1">
      <c r="A984" s="23">
        <v>985</v>
      </c>
      <c r="B984" s="24"/>
      <c r="C984" s="25"/>
      <c r="D984" s="40" t="str">
        <f>IF($C984&gt;0,VLOOKUP($C984,CNIGP!$A:$AC,2,FALSE),"")</f>
        <v/>
      </c>
      <c r="E984" s="30" t="str">
        <f>IF($C984&gt;0,VLOOKUP($C984,CNIGP!$A:$AC,3,FALSE),"")</f>
        <v/>
      </c>
      <c r="F984" s="30" t="str">
        <f t="shared" si="46"/>
        <v/>
      </c>
      <c r="G984" s="30" t="str">
        <f>IF($C984&gt;0,VLOOKUP($C984,CNIGP!$A:$AC,9,FALSE),"")</f>
        <v/>
      </c>
      <c r="H984" s="30" t="str">
        <f>IF($C984&gt;0,VLOOKUP($C984,CNIGP!$A:$AC,25,FALSE),"")</f>
        <v/>
      </c>
      <c r="I984" s="64"/>
      <c r="J984" s="25"/>
      <c r="K984" s="25"/>
      <c r="L984" s="25"/>
      <c r="M984" s="25"/>
      <c r="N984" s="42"/>
      <c r="O984" s="42"/>
      <c r="P984" s="42"/>
      <c r="Q984" s="42"/>
      <c r="R984" s="42"/>
      <c r="S984" s="42"/>
      <c r="T984" s="42"/>
      <c r="U984" s="25"/>
      <c r="V984" s="25"/>
      <c r="W984" s="30" t="str">
        <f t="shared" si="47"/>
        <v/>
      </c>
      <c r="X984" s="25"/>
      <c r="Y984" s="24"/>
      <c r="Z984" s="36" t="str">
        <f t="shared" si="48"/>
        <v/>
      </c>
      <c r="AA984" s="30" t="str">
        <f ca="1">IF(X984=Apoio!$F$2,Apoio!$F$2,IF(X984=Apoio!$F$3,Apoio!$F$3,IF(X984=Apoio!$F$4,Apoio!$F$4,IF(Z984="","",IF(X984="","",IF(Z984-TODAY()&gt;0,Z984-TODAY(),"Venceu"))))))</f>
        <v/>
      </c>
      <c r="AB984" s="59"/>
    </row>
    <row r="985" spans="1:28" ht="36" hidden="1" customHeight="1">
      <c r="A985" s="23">
        <v>986</v>
      </c>
      <c r="B985" s="24"/>
      <c r="C985" s="25"/>
      <c r="D985" s="40" t="str">
        <f>IF($C985&gt;0,VLOOKUP($C985,CNIGP!$A:$AC,2,FALSE),"")</f>
        <v/>
      </c>
      <c r="E985" s="30" t="str">
        <f>IF($C985&gt;0,VLOOKUP($C985,CNIGP!$A:$AC,3,FALSE),"")</f>
        <v/>
      </c>
      <c r="F985" s="30" t="str">
        <f t="shared" si="46"/>
        <v/>
      </c>
      <c r="G985" s="30" t="str">
        <f>IF($C985&gt;0,VLOOKUP($C985,CNIGP!$A:$AC,9,FALSE),"")</f>
        <v/>
      </c>
      <c r="H985" s="30" t="str">
        <f>IF($C985&gt;0,VLOOKUP($C985,CNIGP!$A:$AC,25,FALSE),"")</f>
        <v/>
      </c>
      <c r="I985" s="64"/>
      <c r="J985" s="25"/>
      <c r="K985" s="25"/>
      <c r="L985" s="25"/>
      <c r="M985" s="25"/>
      <c r="N985" s="42"/>
      <c r="O985" s="42"/>
      <c r="P985" s="42"/>
      <c r="Q985" s="42"/>
      <c r="R985" s="42"/>
      <c r="S985" s="42"/>
      <c r="T985" s="42"/>
      <c r="U985" s="25"/>
      <c r="V985" s="25"/>
      <c r="W985" s="30" t="str">
        <f t="shared" si="47"/>
        <v/>
      </c>
      <c r="X985" s="25"/>
      <c r="Y985" s="24"/>
      <c r="Z985" s="36" t="str">
        <f t="shared" si="48"/>
        <v/>
      </c>
      <c r="AA985" s="30" t="str">
        <f ca="1">IF(X985=Apoio!$F$2,Apoio!$F$2,IF(X985=Apoio!$F$3,Apoio!$F$3,IF(X985=Apoio!$F$4,Apoio!$F$4,IF(Z985="","",IF(X985="","",IF(Z985-TODAY()&gt;0,Z985-TODAY(),"Venceu"))))))</f>
        <v/>
      </c>
      <c r="AB985" s="59"/>
    </row>
    <row r="986" spans="1:28" ht="36" hidden="1" customHeight="1">
      <c r="A986" s="23">
        <v>987</v>
      </c>
      <c r="B986" s="24"/>
      <c r="C986" s="25"/>
      <c r="D986" s="40" t="str">
        <f>IF($C986&gt;0,VLOOKUP($C986,CNIGP!$A:$AC,2,FALSE),"")</f>
        <v/>
      </c>
      <c r="E986" s="30" t="str">
        <f>IF($C986&gt;0,VLOOKUP($C986,CNIGP!$A:$AC,3,FALSE),"")</f>
        <v/>
      </c>
      <c r="F986" s="30" t="str">
        <f t="shared" si="46"/>
        <v/>
      </c>
      <c r="G986" s="30" t="str">
        <f>IF($C986&gt;0,VLOOKUP($C986,CNIGP!$A:$AC,9,FALSE),"")</f>
        <v/>
      </c>
      <c r="H986" s="30" t="str">
        <f>IF($C986&gt;0,VLOOKUP($C986,CNIGP!$A:$AC,25,FALSE),"")</f>
        <v/>
      </c>
      <c r="I986" s="64"/>
      <c r="J986" s="25"/>
      <c r="K986" s="25"/>
      <c r="L986" s="25"/>
      <c r="M986" s="25"/>
      <c r="N986" s="42"/>
      <c r="O986" s="42"/>
      <c r="P986" s="42"/>
      <c r="Q986" s="42"/>
      <c r="R986" s="42"/>
      <c r="S986" s="42"/>
      <c r="T986" s="42"/>
      <c r="U986" s="25"/>
      <c r="V986" s="25"/>
      <c r="W986" s="30" t="str">
        <f t="shared" si="47"/>
        <v/>
      </c>
      <c r="X986" s="25"/>
      <c r="Y986" s="24"/>
      <c r="Z986" s="36" t="str">
        <f t="shared" si="48"/>
        <v/>
      </c>
      <c r="AA986" s="30" t="str">
        <f ca="1">IF(X986=Apoio!$F$2,Apoio!$F$2,IF(X986=Apoio!$F$3,Apoio!$F$3,IF(X986=Apoio!$F$4,Apoio!$F$4,IF(Z986="","",IF(X986="","",IF(Z986-TODAY()&gt;0,Z986-TODAY(),"Venceu"))))))</f>
        <v/>
      </c>
      <c r="AB986" s="59"/>
    </row>
    <row r="987" spans="1:28" ht="36" hidden="1" customHeight="1">
      <c r="A987" s="23">
        <v>988</v>
      </c>
      <c r="B987" s="24"/>
      <c r="C987" s="25"/>
      <c r="D987" s="40" t="str">
        <f>IF($C987&gt;0,VLOOKUP($C987,CNIGP!$A:$AC,2,FALSE),"")</f>
        <v/>
      </c>
      <c r="E987" s="30" t="str">
        <f>IF($C987&gt;0,VLOOKUP($C987,CNIGP!$A:$AC,3,FALSE),"")</f>
        <v/>
      </c>
      <c r="F987" s="30" t="str">
        <f t="shared" si="46"/>
        <v/>
      </c>
      <c r="G987" s="30" t="str">
        <f>IF($C987&gt;0,VLOOKUP($C987,CNIGP!$A:$AC,9,FALSE),"")</f>
        <v/>
      </c>
      <c r="H987" s="30" t="str">
        <f>IF($C987&gt;0,VLOOKUP($C987,CNIGP!$A:$AC,25,FALSE),"")</f>
        <v/>
      </c>
      <c r="I987" s="64"/>
      <c r="J987" s="25"/>
      <c r="K987" s="25"/>
      <c r="L987" s="25"/>
      <c r="M987" s="25"/>
      <c r="N987" s="42"/>
      <c r="O987" s="42"/>
      <c r="P987" s="42"/>
      <c r="Q987" s="42"/>
      <c r="R987" s="42"/>
      <c r="S987" s="42"/>
      <c r="T987" s="42"/>
      <c r="U987" s="25"/>
      <c r="V987" s="25"/>
      <c r="W987" s="30" t="str">
        <f t="shared" si="47"/>
        <v/>
      </c>
      <c r="X987" s="25"/>
      <c r="Y987" s="24"/>
      <c r="Z987" s="36" t="str">
        <f t="shared" si="48"/>
        <v/>
      </c>
      <c r="AA987" s="30" t="str">
        <f ca="1">IF(X987=Apoio!$F$2,Apoio!$F$2,IF(X987=Apoio!$F$3,Apoio!$F$3,IF(X987=Apoio!$F$4,Apoio!$F$4,IF(Z987="","",IF(X987="","",IF(Z987-TODAY()&gt;0,Z987-TODAY(),"Venceu"))))))</f>
        <v/>
      </c>
      <c r="AB987" s="59"/>
    </row>
    <row r="988" spans="1:28" ht="36" hidden="1" customHeight="1">
      <c r="A988" s="23">
        <v>989</v>
      </c>
      <c r="B988" s="24"/>
      <c r="C988" s="25"/>
      <c r="D988" s="40" t="str">
        <f>IF($C988&gt;0,VLOOKUP($C988,CNIGP!$A:$AC,2,FALSE),"")</f>
        <v/>
      </c>
      <c r="E988" s="30" t="str">
        <f>IF($C988&gt;0,VLOOKUP($C988,CNIGP!$A:$AC,3,FALSE),"")</f>
        <v/>
      </c>
      <c r="F988" s="30" t="str">
        <f t="shared" si="46"/>
        <v/>
      </c>
      <c r="G988" s="30" t="str">
        <f>IF($C988&gt;0,VLOOKUP($C988,CNIGP!$A:$AC,9,FALSE),"")</f>
        <v/>
      </c>
      <c r="H988" s="30" t="str">
        <f>IF($C988&gt;0,VLOOKUP($C988,CNIGP!$A:$AC,25,FALSE),"")</f>
        <v/>
      </c>
      <c r="I988" s="64"/>
      <c r="J988" s="25"/>
      <c r="K988" s="25"/>
      <c r="L988" s="25"/>
      <c r="M988" s="25"/>
      <c r="N988" s="42"/>
      <c r="O988" s="42"/>
      <c r="P988" s="42"/>
      <c r="Q988" s="42"/>
      <c r="R988" s="42"/>
      <c r="S988" s="42"/>
      <c r="T988" s="42"/>
      <c r="U988" s="25"/>
      <c r="V988" s="25"/>
      <c r="W988" s="30" t="str">
        <f t="shared" si="47"/>
        <v/>
      </c>
      <c r="X988" s="25"/>
      <c r="Y988" s="24"/>
      <c r="Z988" s="36" t="str">
        <f t="shared" si="48"/>
        <v/>
      </c>
      <c r="AA988" s="30" t="str">
        <f ca="1">IF(X988=Apoio!$F$2,Apoio!$F$2,IF(X988=Apoio!$F$3,Apoio!$F$3,IF(X988=Apoio!$F$4,Apoio!$F$4,IF(Z988="","",IF(X988="","",IF(Z988-TODAY()&gt;0,Z988-TODAY(),"Venceu"))))))</f>
        <v/>
      </c>
      <c r="AB988" s="59"/>
    </row>
    <row r="989" spans="1:28" ht="36" hidden="1" customHeight="1">
      <c r="A989" s="23">
        <v>990</v>
      </c>
      <c r="B989" s="24"/>
      <c r="C989" s="25"/>
      <c r="D989" s="40" t="str">
        <f>IF($C989&gt;0,VLOOKUP($C989,CNIGP!$A:$AC,2,FALSE),"")</f>
        <v/>
      </c>
      <c r="E989" s="30" t="str">
        <f>IF($C989&gt;0,VLOOKUP($C989,CNIGP!$A:$AC,3,FALSE),"")</f>
        <v/>
      </c>
      <c r="F989" s="30" t="str">
        <f t="shared" si="46"/>
        <v/>
      </c>
      <c r="G989" s="30" t="str">
        <f>IF($C989&gt;0,VLOOKUP($C989,CNIGP!$A:$AC,9,FALSE),"")</f>
        <v/>
      </c>
      <c r="H989" s="30" t="str">
        <f>IF($C989&gt;0,VLOOKUP($C989,CNIGP!$A:$AC,25,FALSE),"")</f>
        <v/>
      </c>
      <c r="I989" s="64"/>
      <c r="J989" s="25"/>
      <c r="K989" s="25"/>
      <c r="L989" s="25"/>
      <c r="M989" s="25"/>
      <c r="N989" s="42"/>
      <c r="O989" s="42"/>
      <c r="P989" s="42"/>
      <c r="Q989" s="42"/>
      <c r="R989" s="42"/>
      <c r="S989" s="42"/>
      <c r="T989" s="42"/>
      <c r="U989" s="25"/>
      <c r="V989" s="25"/>
      <c r="W989" s="30" t="str">
        <f t="shared" si="47"/>
        <v/>
      </c>
      <c r="X989" s="25"/>
      <c r="Y989" s="24"/>
      <c r="Z989" s="36" t="str">
        <f t="shared" si="48"/>
        <v/>
      </c>
      <c r="AA989" s="30" t="str">
        <f ca="1">IF(X989=Apoio!$F$2,Apoio!$F$2,IF(X989=Apoio!$F$3,Apoio!$F$3,IF(X989=Apoio!$F$4,Apoio!$F$4,IF(Z989="","",IF(X989="","",IF(Z989-TODAY()&gt;0,Z989-TODAY(),"Venceu"))))))</f>
        <v/>
      </c>
      <c r="AB989" s="59"/>
    </row>
    <row r="990" spans="1:28" ht="36" hidden="1" customHeight="1">
      <c r="A990" s="23">
        <v>991</v>
      </c>
      <c r="B990" s="24"/>
      <c r="C990" s="25"/>
      <c r="D990" s="40" t="str">
        <f>IF($C990&gt;0,VLOOKUP($C990,CNIGP!$A:$AC,2,FALSE),"")</f>
        <v/>
      </c>
      <c r="E990" s="30" t="str">
        <f>IF($C990&gt;0,VLOOKUP($C990,CNIGP!$A:$AC,3,FALSE),"")</f>
        <v/>
      </c>
      <c r="F990" s="30" t="str">
        <f t="shared" si="46"/>
        <v/>
      </c>
      <c r="G990" s="30" t="str">
        <f>IF($C990&gt;0,VLOOKUP($C990,CNIGP!$A:$AC,9,FALSE),"")</f>
        <v/>
      </c>
      <c r="H990" s="30" t="str">
        <f>IF($C990&gt;0,VLOOKUP($C990,CNIGP!$A:$AC,25,FALSE),"")</f>
        <v/>
      </c>
      <c r="I990" s="64"/>
      <c r="J990" s="25"/>
      <c r="K990" s="25"/>
      <c r="L990" s="25"/>
      <c r="M990" s="25"/>
      <c r="N990" s="42"/>
      <c r="O990" s="42"/>
      <c r="P990" s="42"/>
      <c r="Q990" s="42"/>
      <c r="R990" s="42"/>
      <c r="S990" s="42"/>
      <c r="T990" s="42"/>
      <c r="U990" s="25"/>
      <c r="V990" s="25"/>
      <c r="W990" s="30" t="str">
        <f t="shared" si="47"/>
        <v/>
      </c>
      <c r="X990" s="25"/>
      <c r="Y990" s="24"/>
      <c r="Z990" s="36" t="str">
        <f t="shared" si="48"/>
        <v/>
      </c>
      <c r="AA990" s="30" t="str">
        <f ca="1">IF(X990=Apoio!$F$2,Apoio!$F$2,IF(X990=Apoio!$F$3,Apoio!$F$3,IF(X990=Apoio!$F$4,Apoio!$F$4,IF(Z990="","",IF(X990="","",IF(Z990-TODAY()&gt;0,Z990-TODAY(),"Venceu"))))))</f>
        <v/>
      </c>
      <c r="AB990" s="59"/>
    </row>
    <row r="991" spans="1:28" ht="36" hidden="1" customHeight="1">
      <c r="A991" s="23">
        <v>992</v>
      </c>
      <c r="B991" s="24"/>
      <c r="C991" s="25"/>
      <c r="D991" s="40" t="str">
        <f>IF($C991&gt;0,VLOOKUP($C991,CNIGP!$A:$AC,2,FALSE),"")</f>
        <v/>
      </c>
      <c r="E991" s="30" t="str">
        <f>IF($C991&gt;0,VLOOKUP($C991,CNIGP!$A:$AC,3,FALSE),"")</f>
        <v/>
      </c>
      <c r="F991" s="30" t="str">
        <f t="shared" si="46"/>
        <v/>
      </c>
      <c r="G991" s="30" t="str">
        <f>IF($C991&gt;0,VLOOKUP($C991,CNIGP!$A:$AC,9,FALSE),"")</f>
        <v/>
      </c>
      <c r="H991" s="30" t="str">
        <f>IF($C991&gt;0,VLOOKUP($C991,CNIGP!$A:$AC,25,FALSE),"")</f>
        <v/>
      </c>
      <c r="I991" s="64"/>
      <c r="J991" s="25"/>
      <c r="K991" s="25"/>
      <c r="L991" s="25"/>
      <c r="M991" s="25"/>
      <c r="N991" s="42"/>
      <c r="O991" s="42"/>
      <c r="P991" s="42"/>
      <c r="Q991" s="42"/>
      <c r="R991" s="42"/>
      <c r="S991" s="42"/>
      <c r="T991" s="42"/>
      <c r="U991" s="25"/>
      <c r="V991" s="25"/>
      <c r="W991" s="30" t="str">
        <f t="shared" si="47"/>
        <v/>
      </c>
      <c r="X991" s="25"/>
      <c r="Y991" s="24"/>
      <c r="Z991" s="36" t="str">
        <f t="shared" si="48"/>
        <v/>
      </c>
      <c r="AA991" s="30" t="str">
        <f ca="1">IF(X991=Apoio!$F$2,Apoio!$F$2,IF(X991=Apoio!$F$3,Apoio!$F$3,IF(X991=Apoio!$F$4,Apoio!$F$4,IF(Z991="","",IF(X991="","",IF(Z991-TODAY()&gt;0,Z991-TODAY(),"Venceu"))))))</f>
        <v/>
      </c>
      <c r="AB991" s="59"/>
    </row>
    <row r="992" spans="1:28" ht="36" hidden="1" customHeight="1">
      <c r="A992" s="23">
        <v>993</v>
      </c>
      <c r="B992" s="24"/>
      <c r="C992" s="25"/>
      <c r="D992" s="40" t="str">
        <f>IF($C992&gt;0,VLOOKUP($C992,CNIGP!$A:$AC,2,FALSE),"")</f>
        <v/>
      </c>
      <c r="E992" s="30" t="str">
        <f>IF($C992&gt;0,VLOOKUP($C992,CNIGP!$A:$AC,3,FALSE),"")</f>
        <v/>
      </c>
      <c r="F992" s="30" t="str">
        <f t="shared" si="46"/>
        <v/>
      </c>
      <c r="G992" s="30" t="str">
        <f>IF($C992&gt;0,VLOOKUP($C992,CNIGP!$A:$AC,9,FALSE),"")</f>
        <v/>
      </c>
      <c r="H992" s="30" t="str">
        <f>IF($C992&gt;0,VLOOKUP($C992,CNIGP!$A:$AC,25,FALSE),"")</f>
        <v/>
      </c>
      <c r="I992" s="64"/>
      <c r="J992" s="25"/>
      <c r="K992" s="25"/>
      <c r="L992" s="25"/>
      <c r="M992" s="25"/>
      <c r="N992" s="42"/>
      <c r="O992" s="42"/>
      <c r="P992" s="42"/>
      <c r="Q992" s="42"/>
      <c r="R992" s="42"/>
      <c r="S992" s="42"/>
      <c r="T992" s="42"/>
      <c r="U992" s="25"/>
      <c r="V992" s="25"/>
      <c r="W992" s="30" t="str">
        <f t="shared" si="47"/>
        <v/>
      </c>
      <c r="X992" s="25"/>
      <c r="Y992" s="24"/>
      <c r="Z992" s="36" t="str">
        <f t="shared" si="48"/>
        <v/>
      </c>
      <c r="AA992" s="30" t="str">
        <f ca="1">IF(X992=Apoio!$F$2,Apoio!$F$2,IF(X992=Apoio!$F$3,Apoio!$F$3,IF(X992=Apoio!$F$4,Apoio!$F$4,IF(Z992="","",IF(X992="","",IF(Z992-TODAY()&gt;0,Z992-TODAY(),"Venceu"))))))</f>
        <v/>
      </c>
      <c r="AB992" s="59"/>
    </row>
    <row r="993" spans="1:28" ht="36" hidden="1" customHeight="1">
      <c r="A993" s="23">
        <v>994</v>
      </c>
      <c r="B993" s="24"/>
      <c r="C993" s="25"/>
      <c r="D993" s="40" t="str">
        <f>IF($C993&gt;0,VLOOKUP($C993,CNIGP!$A:$AC,2,FALSE),"")</f>
        <v/>
      </c>
      <c r="E993" s="30" t="str">
        <f>IF($C993&gt;0,VLOOKUP($C993,CNIGP!$A:$AC,3,FALSE),"")</f>
        <v/>
      </c>
      <c r="F993" s="30" t="str">
        <f t="shared" si="46"/>
        <v/>
      </c>
      <c r="G993" s="30" t="str">
        <f>IF($C993&gt;0,VLOOKUP($C993,CNIGP!$A:$AC,9,FALSE),"")</f>
        <v/>
      </c>
      <c r="H993" s="30" t="str">
        <f>IF($C993&gt;0,VLOOKUP($C993,CNIGP!$A:$AC,25,FALSE),"")</f>
        <v/>
      </c>
      <c r="I993" s="64"/>
      <c r="J993" s="25"/>
      <c r="K993" s="25"/>
      <c r="L993" s="25"/>
      <c r="M993" s="25"/>
      <c r="N993" s="42"/>
      <c r="O993" s="42"/>
      <c r="P993" s="42"/>
      <c r="Q993" s="42"/>
      <c r="R993" s="42"/>
      <c r="S993" s="42"/>
      <c r="T993" s="42"/>
      <c r="U993" s="25"/>
      <c r="V993" s="25"/>
      <c r="W993" s="30" t="str">
        <f t="shared" si="47"/>
        <v/>
      </c>
      <c r="X993" s="25"/>
      <c r="Y993" s="24"/>
      <c r="Z993" s="36" t="str">
        <f t="shared" si="48"/>
        <v/>
      </c>
      <c r="AA993" s="30" t="str">
        <f ca="1">IF(X993=Apoio!$F$2,Apoio!$F$2,IF(X993=Apoio!$F$3,Apoio!$F$3,IF(X993=Apoio!$F$4,Apoio!$F$4,IF(Z993="","",IF(X993="","",IF(Z993-TODAY()&gt;0,Z993-TODAY(),"Venceu"))))))</f>
        <v/>
      </c>
      <c r="AB993" s="59"/>
    </row>
    <row r="994" spans="1:28" ht="36" hidden="1" customHeight="1">
      <c r="A994" s="23">
        <v>995</v>
      </c>
      <c r="B994" s="24"/>
      <c r="C994" s="25"/>
      <c r="D994" s="40" t="str">
        <f>IF($C994&gt;0,VLOOKUP($C994,CNIGP!$A:$AC,2,FALSE),"")</f>
        <v/>
      </c>
      <c r="E994" s="30" t="str">
        <f>IF($C994&gt;0,VLOOKUP($C994,CNIGP!$A:$AC,3,FALSE),"")</f>
        <v/>
      </c>
      <c r="F994" s="30" t="str">
        <f t="shared" si="46"/>
        <v/>
      </c>
      <c r="G994" s="30" t="str">
        <f>IF($C994&gt;0,VLOOKUP($C994,CNIGP!$A:$AC,9,FALSE),"")</f>
        <v/>
      </c>
      <c r="H994" s="30" t="str">
        <f>IF($C994&gt;0,VLOOKUP($C994,CNIGP!$A:$AC,25,FALSE),"")</f>
        <v/>
      </c>
      <c r="I994" s="64"/>
      <c r="J994" s="25"/>
      <c r="K994" s="25"/>
      <c r="L994" s="25"/>
      <c r="M994" s="25"/>
      <c r="N994" s="42"/>
      <c r="O994" s="42"/>
      <c r="P994" s="42"/>
      <c r="Q994" s="42"/>
      <c r="R994" s="42"/>
      <c r="S994" s="42"/>
      <c r="T994" s="42"/>
      <c r="U994" s="25"/>
      <c r="V994" s="25"/>
      <c r="W994" s="30" t="str">
        <f t="shared" si="47"/>
        <v/>
      </c>
      <c r="X994" s="25"/>
      <c r="Y994" s="24"/>
      <c r="Z994" s="36" t="str">
        <f t="shared" si="48"/>
        <v/>
      </c>
      <c r="AA994" s="30" t="str">
        <f ca="1">IF(X994=Apoio!$F$2,Apoio!$F$2,IF(X994=Apoio!$F$3,Apoio!$F$3,IF(X994=Apoio!$F$4,Apoio!$F$4,IF(Z994="","",IF(X994="","",IF(Z994-TODAY()&gt;0,Z994-TODAY(),"Venceu"))))))</f>
        <v/>
      </c>
      <c r="AB994" s="59"/>
    </row>
    <row r="995" spans="1:28" ht="36" hidden="1" customHeight="1">
      <c r="A995" s="23">
        <v>996</v>
      </c>
      <c r="B995" s="24"/>
      <c r="C995" s="25"/>
      <c r="D995" s="40" t="str">
        <f>IF($C995&gt;0,VLOOKUP($C995,CNIGP!$A:$AC,2,FALSE),"")</f>
        <v/>
      </c>
      <c r="E995" s="30" t="str">
        <f>IF($C995&gt;0,VLOOKUP($C995,CNIGP!$A:$AC,3,FALSE),"")</f>
        <v/>
      </c>
      <c r="F995" s="30" t="str">
        <f t="shared" si="46"/>
        <v/>
      </c>
      <c r="G995" s="30" t="str">
        <f>IF($C995&gt;0,VLOOKUP($C995,CNIGP!$A:$AC,9,FALSE),"")</f>
        <v/>
      </c>
      <c r="H995" s="30" t="str">
        <f>IF($C995&gt;0,VLOOKUP($C995,CNIGP!$A:$AC,25,FALSE),"")</f>
        <v/>
      </c>
      <c r="I995" s="64"/>
      <c r="J995" s="25"/>
      <c r="K995" s="25"/>
      <c r="L995" s="25"/>
      <c r="M995" s="25"/>
      <c r="N995" s="42"/>
      <c r="O995" s="42"/>
      <c r="P995" s="42"/>
      <c r="Q995" s="42"/>
      <c r="R995" s="42"/>
      <c r="S995" s="42"/>
      <c r="T995" s="42"/>
      <c r="U995" s="25"/>
      <c r="V995" s="25"/>
      <c r="W995" s="30" t="str">
        <f t="shared" si="47"/>
        <v/>
      </c>
      <c r="X995" s="25"/>
      <c r="Y995" s="24"/>
      <c r="Z995" s="36" t="str">
        <f t="shared" si="48"/>
        <v/>
      </c>
      <c r="AA995" s="30" t="str">
        <f ca="1">IF(X995=Apoio!$F$2,Apoio!$F$2,IF(X995=Apoio!$F$3,Apoio!$F$3,IF(X995=Apoio!$F$4,Apoio!$F$4,IF(Z995="","",IF(X995="","",IF(Z995-TODAY()&gt;0,Z995-TODAY(),"Venceu"))))))</f>
        <v/>
      </c>
      <c r="AB995" s="59"/>
    </row>
    <row r="996" spans="1:28" ht="36" hidden="1" customHeight="1">
      <c r="A996" s="23">
        <v>997</v>
      </c>
      <c r="B996" s="24"/>
      <c r="C996" s="25"/>
      <c r="D996" s="40" t="str">
        <f>IF($C996&gt;0,VLOOKUP($C996,CNIGP!$A:$AC,2,FALSE),"")</f>
        <v/>
      </c>
      <c r="E996" s="30" t="str">
        <f>IF($C996&gt;0,VLOOKUP($C996,CNIGP!$A:$AC,3,FALSE),"")</f>
        <v/>
      </c>
      <c r="F996" s="30" t="str">
        <f t="shared" si="46"/>
        <v/>
      </c>
      <c r="G996" s="30" t="str">
        <f>IF($C996&gt;0,VLOOKUP($C996,CNIGP!$A:$AC,9,FALSE),"")</f>
        <v/>
      </c>
      <c r="H996" s="30" t="str">
        <f>IF($C996&gt;0,VLOOKUP($C996,CNIGP!$A:$AC,25,FALSE),"")</f>
        <v/>
      </c>
      <c r="I996" s="64"/>
      <c r="J996" s="25"/>
      <c r="K996" s="25"/>
      <c r="L996" s="25"/>
      <c r="M996" s="25"/>
      <c r="N996" s="42"/>
      <c r="O996" s="42"/>
      <c r="P996" s="42"/>
      <c r="Q996" s="42"/>
      <c r="R996" s="42"/>
      <c r="S996" s="42"/>
      <c r="T996" s="42"/>
      <c r="U996" s="25"/>
      <c r="V996" s="25"/>
      <c r="W996" s="30" t="str">
        <f t="shared" si="47"/>
        <v/>
      </c>
      <c r="X996" s="25"/>
      <c r="Y996" s="24"/>
      <c r="Z996" s="36" t="str">
        <f t="shared" si="48"/>
        <v/>
      </c>
      <c r="AA996" s="30" t="str">
        <f ca="1">IF(X996=Apoio!$F$2,Apoio!$F$2,IF(X996=Apoio!$F$3,Apoio!$F$3,IF(X996=Apoio!$F$4,Apoio!$F$4,IF(Z996="","",IF(X996="","",IF(Z996-TODAY()&gt;0,Z996-TODAY(),"Venceu"))))))</f>
        <v/>
      </c>
      <c r="AB996" s="59"/>
    </row>
    <row r="997" spans="1:28" ht="36" hidden="1" customHeight="1">
      <c r="A997" s="23">
        <v>998</v>
      </c>
      <c r="B997" s="24"/>
      <c r="C997" s="25"/>
      <c r="D997" s="40" t="str">
        <f>IF($C997&gt;0,VLOOKUP($C997,CNIGP!$A:$AC,2,FALSE),"")</f>
        <v/>
      </c>
      <c r="E997" s="30" t="str">
        <f>IF($C997&gt;0,VLOOKUP($C997,CNIGP!$A:$AC,3,FALSE),"")</f>
        <v/>
      </c>
      <c r="F997" s="30" t="str">
        <f t="shared" si="46"/>
        <v/>
      </c>
      <c r="G997" s="30" t="str">
        <f>IF($C997&gt;0,VLOOKUP($C997,CNIGP!$A:$AC,9,FALSE),"")</f>
        <v/>
      </c>
      <c r="H997" s="30" t="str">
        <f>IF($C997&gt;0,VLOOKUP($C997,CNIGP!$A:$AC,25,FALSE),"")</f>
        <v/>
      </c>
      <c r="I997" s="64"/>
      <c r="J997" s="25"/>
      <c r="K997" s="25"/>
      <c r="L997" s="25"/>
      <c r="M997" s="25"/>
      <c r="N997" s="42"/>
      <c r="O997" s="42"/>
      <c r="P997" s="42"/>
      <c r="Q997" s="42"/>
      <c r="R997" s="42"/>
      <c r="S997" s="42"/>
      <c r="T997" s="42"/>
      <c r="U997" s="25"/>
      <c r="V997" s="25"/>
      <c r="W997" s="30" t="str">
        <f t="shared" si="47"/>
        <v/>
      </c>
      <c r="X997" s="25"/>
      <c r="Y997" s="24"/>
      <c r="Z997" s="36" t="str">
        <f t="shared" si="48"/>
        <v/>
      </c>
      <c r="AA997" s="30" t="str">
        <f ca="1">IF(X997=Apoio!$F$2,Apoio!$F$2,IF(X997=Apoio!$F$3,Apoio!$F$3,IF(X997=Apoio!$F$4,Apoio!$F$4,IF(Z997="","",IF(X997="","",IF(Z997-TODAY()&gt;0,Z997-TODAY(),"Venceu"))))))</f>
        <v/>
      </c>
      <c r="AB997" s="59"/>
    </row>
    <row r="998" spans="1:28" ht="31.5" hidden="1" customHeight="1">
      <c r="A998" s="23">
        <v>999</v>
      </c>
      <c r="B998" s="24"/>
      <c r="C998" s="25"/>
      <c r="D998" s="40" t="str">
        <f>IF($C998&gt;0,VLOOKUP($C998,CNIGP!$A:$AC,2,FALSE),"")</f>
        <v/>
      </c>
      <c r="E998" s="30" t="str">
        <f>IF($C998&gt;0,VLOOKUP($C998,CNIGP!$A:$AC,3,FALSE),"")</f>
        <v/>
      </c>
      <c r="F998" s="30" t="str">
        <f t="shared" si="46"/>
        <v/>
      </c>
      <c r="G998" s="30" t="str">
        <f>IF($C998&gt;0,VLOOKUP($C998,CNIGP!$A:$AC,9,FALSE),"")</f>
        <v/>
      </c>
      <c r="H998" s="30" t="str">
        <f>IF($C998&gt;0,VLOOKUP($C998,CNIGP!$A:$AC,25,FALSE),"")</f>
        <v/>
      </c>
      <c r="I998" s="64"/>
      <c r="J998" s="25"/>
      <c r="K998" s="25"/>
      <c r="L998" s="25"/>
      <c r="M998" s="25"/>
      <c r="N998" s="42"/>
      <c r="O998" s="42"/>
      <c r="P998" s="42"/>
      <c r="Q998" s="42"/>
      <c r="R998" s="42"/>
      <c r="S998" s="42"/>
      <c r="T998" s="42"/>
      <c r="U998" s="25"/>
      <c r="V998" s="25"/>
      <c r="W998" s="30" t="str">
        <f t="shared" si="47"/>
        <v/>
      </c>
      <c r="X998" s="25"/>
      <c r="Y998" s="24"/>
      <c r="Z998" s="36" t="str">
        <f t="shared" si="48"/>
        <v/>
      </c>
      <c r="AA998" s="30" t="str">
        <f ca="1">IF(X998=Apoio!$F$2,Apoio!$F$2,IF(X998=Apoio!$F$3,Apoio!$F$3,IF(X998=Apoio!$F$4,Apoio!$F$4,IF(Z998="","",IF(X998="","",IF(Z998-TODAY()&gt;0,Z998-TODAY(),"Venceu"))))))</f>
        <v/>
      </c>
      <c r="AB998" s="59"/>
    </row>
    <row r="999" spans="1:28" ht="15" customHeight="1">
      <c r="I999" s="134"/>
    </row>
  </sheetData>
  <sheetProtection sort="0" autoFilter="0"/>
  <autoFilter ref="A1:AC998" xr:uid="{440298A4-B0CA-4630-85CF-E27E8F2191B8}">
    <filterColumn colId="8">
      <filters>
        <filter val="Fiscalização no Ipharj"/>
        <filter val="Reiteração de ofício -Instituto de Pesquisa Histórica e Arqueológica do Rio de Janeiro - IPHARJ – Instituto de Pesquisa Histórica e Arqueológica do Rio de Janeiro (Ipharj)"/>
      </filters>
    </filterColumn>
  </autoFilter>
  <conditionalFormatting sqref="B1:B1048576">
    <cfRule type="duplicateValues" dxfId="40" priority="2"/>
  </conditionalFormatting>
  <conditionalFormatting sqref="X192:X331">
    <cfRule type="expression" dxfId="39" priority="20">
      <formula>AND(B192&gt;0,X192="")</formula>
    </cfRule>
  </conditionalFormatting>
  <conditionalFormatting sqref="X333:X998">
    <cfRule type="expression" dxfId="38" priority="27">
      <formula>AND(B333&gt;0,X333="")</formula>
    </cfRule>
  </conditionalFormatting>
  <conditionalFormatting sqref="Y332">
    <cfRule type="expression" dxfId="37" priority="51">
      <formula>AND(B332&gt;0,Y332="")</formula>
    </cfRule>
  </conditionalFormatting>
  <conditionalFormatting sqref="Z192:Z998">
    <cfRule type="expression" dxfId="36" priority="24">
      <formula>AND(Z192="",X192="Pendente")</formula>
    </cfRule>
  </conditionalFormatting>
  <conditionalFormatting sqref="AA83">
    <cfRule type="expression" dxfId="35" priority="18">
      <formula>AA83="Venceu"</formula>
    </cfRule>
    <cfRule type="expression" dxfId="34" priority="19">
      <formula>AA83&lt;30</formula>
    </cfRule>
  </conditionalFormatting>
  <conditionalFormatting sqref="AA183">
    <cfRule type="expression" dxfId="33" priority="16">
      <formula>AA183="Venceu"</formula>
    </cfRule>
    <cfRule type="expression" dxfId="32" priority="17">
      <formula>AA183&lt;30</formula>
    </cfRule>
  </conditionalFormatting>
  <conditionalFormatting sqref="AA192:AA200 AA202:AA998">
    <cfRule type="expression" dxfId="31" priority="14">
      <formula>AA192="Venceu"</formula>
    </cfRule>
    <cfRule type="expression" dxfId="30" priority="15">
      <formula>AA192&lt;30</formula>
    </cfRule>
  </conditionalFormatting>
  <dataValidations count="4">
    <dataValidation type="date" allowBlank="1" showInputMessage="1" showErrorMessage="1" sqref="Q252:T252 R256 S258 T272 N295 P295 S295 N305 Q305" xr:uid="{E2C4928B-EC96-4E62-B6E1-6EAF1214F83F}">
      <formula1>42005</formula1>
      <formula2>54789</formula2>
    </dataValidation>
    <dataValidation type="textLength" allowBlank="1" showInputMessage="1" showErrorMessage="1" sqref="B248 B252 B256 B258:B262 B264:B268 B275:B277 B279 B295:B296 B305:B307 B324:B327 B330" xr:uid="{73A04696-14A2-48F5-AD7D-5203C5AF7ED1}">
      <formula1>20</formula1>
      <formula2>20</formula2>
    </dataValidation>
    <dataValidation type="date" allowBlank="1" showInputMessage="1" showErrorMessage="1" sqref="Q2:T251 N2:P253 Q253:T253 R255 S255:T257 T259:T271 N255:Q277 N306:N1048576 Q306:Q1048576 N278:N294 O278:O1048576 P278:Q294 S259:S294 T273:T294 N296:N304 R257:R1048576 Q296:Q304 P296:P1048576 S296:T1048576" xr:uid="{438E6BA1-7111-4787-AB28-1273F9728E68}">
      <formula1>42005</formula1>
      <formula2>73051</formula2>
    </dataValidation>
    <dataValidation allowBlank="1" showInputMessage="1" showErrorMessage="1" sqref="AC1" xr:uid="{72EE8271-43B5-4EC4-A3A8-BDA57750F759}"/>
  </dataValidations>
  <pageMargins left="0.7" right="0.7" top="0.75" bottom="0.75" header="0" footer="0"/>
  <pageSetup orientation="landscape" r:id="rId1"/>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r:uid="{31DA7718-47CB-484A-A48A-5F05A3E7DB70}">
          <x14:formula1>
            <xm:f>Apoio!$P$1:$P$3</xm:f>
          </x14:formula1>
          <xm:sqref>J2:J998</xm:sqref>
        </x14:dataValidation>
        <x14:dataValidation type="list" allowBlank="1" showInputMessage="1" showErrorMessage="1" xr:uid="{513A16A1-7E92-4E50-91DB-B41DCA419606}">
          <x14:formula1>
            <xm:f>Apoio!$H$1:$H$3</xm:f>
          </x14:formula1>
          <xm:sqref>K2:L998</xm:sqref>
        </x14:dataValidation>
        <x14:dataValidation type="list" allowBlank="1" showInputMessage="1" showErrorMessage="1" xr:uid="{5A07A1D4-ED22-49D8-80B4-FAD8F1703AA5}">
          <x14:formula1>
            <xm:f>Apoio!$F$1:$F$4</xm:f>
          </x14:formula1>
          <xm:sqref>X2:X331 X333:X998 Y332</xm:sqref>
        </x14:dataValidation>
        <x14:dataValidation type="list" allowBlank="1" showInputMessage="1" showErrorMessage="1" xr:uid="{6AFF90CD-56A9-4984-B030-4201E9E3C52A}">
          <x14:formula1>
            <xm:f>Apoio!$H$1:$H$2</xm:f>
          </x14:formula1>
          <xm:sqref>AC2:AC1048576</xm:sqref>
        </x14:dataValidation>
        <x14:dataValidation type="list" allowBlank="1" showInputMessage="1" showErrorMessage="1" xr:uid="{AB0EA1B6-BCFE-41F6-9692-FD3A01956A9B}">
          <x14:formula1>
            <xm:f>Apoio!$D$1:$D$15</xm:f>
          </x14:formula1>
          <xm:sqref>M2:M998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B67E3-B48F-49C3-9C1E-05520660D1AE}">
  <sheetPr>
    <tabColor theme="5" tint="0.79998168889431442"/>
  </sheetPr>
  <dimension ref="A1:AD1500"/>
  <sheetViews>
    <sheetView zoomScaleNormal="100" workbookViewId="0">
      <pane xSplit="2" ySplit="1" topLeftCell="C2" activePane="bottomRight" state="frozen"/>
      <selection pane="bottomRight" sqref="A1:XFD1"/>
      <selection pane="bottomLeft" activeCell="A2" sqref="A2"/>
      <selection pane="topRight" activeCell="C1" sqref="C1"/>
    </sheetView>
  </sheetViews>
  <sheetFormatPr defaultColWidth="14.42578125" defaultRowHeight="15" customHeight="1"/>
  <cols>
    <col min="1" max="1" width="5.5703125" style="34" customWidth="1"/>
    <col min="2" max="2" width="17.42578125" style="30" customWidth="1"/>
    <col min="3" max="3" width="8.28515625" style="34" customWidth="1"/>
    <col min="4" max="4" width="29.28515625" style="30" customWidth="1"/>
    <col min="5" max="5" width="20.28515625" style="34" customWidth="1"/>
    <col min="6" max="6" width="20.85546875" style="34" customWidth="1"/>
    <col min="7" max="7" width="34" style="40" customWidth="1"/>
    <col min="8" max="9" width="7.85546875" style="30" customWidth="1"/>
    <col min="10" max="10" width="10.28515625" style="34" customWidth="1"/>
    <col min="11" max="18" width="10.28515625" style="54" customWidth="1"/>
    <col min="19" max="19" width="13.42578125" style="34" customWidth="1"/>
    <col min="20" max="20" width="10.28515625" style="34" customWidth="1"/>
    <col min="21" max="22" width="11.140625" style="34" customWidth="1"/>
    <col min="23" max="24" width="13.140625" style="34" customWidth="1"/>
    <col min="25" max="25" width="11.140625" style="34" customWidth="1"/>
    <col min="26" max="26" width="23.140625" style="33" customWidth="1"/>
    <col min="27" max="27" width="23.140625" style="52" customWidth="1"/>
    <col min="28" max="28" width="23.140625" style="33" customWidth="1"/>
    <col min="29" max="29" width="30.42578125" style="33" customWidth="1"/>
    <col min="30" max="16384" width="14.42578125" style="34"/>
  </cols>
  <sheetData>
    <row r="1" spans="1:30" s="66" customFormat="1" ht="28.5" customHeight="1">
      <c r="A1" s="66" t="s">
        <v>0</v>
      </c>
      <c r="B1" s="67" t="s">
        <v>1</v>
      </c>
      <c r="C1" s="67" t="s">
        <v>4</v>
      </c>
      <c r="D1" s="67" t="s">
        <v>1031</v>
      </c>
      <c r="E1" s="67" t="s">
        <v>1032</v>
      </c>
      <c r="F1" s="67" t="s">
        <v>1033</v>
      </c>
      <c r="G1" s="67" t="s">
        <v>1034</v>
      </c>
      <c r="H1" s="67" t="s">
        <v>9</v>
      </c>
      <c r="I1" s="67" t="s">
        <v>1035</v>
      </c>
      <c r="J1" s="67" t="s">
        <v>12</v>
      </c>
      <c r="K1" s="68" t="s">
        <v>13</v>
      </c>
      <c r="L1" s="68" t="s">
        <v>14</v>
      </c>
      <c r="M1" s="68" t="s">
        <v>15</v>
      </c>
      <c r="N1" s="68" t="s">
        <v>16</v>
      </c>
      <c r="O1" s="68" t="s">
        <v>17</v>
      </c>
      <c r="P1" s="68" t="s">
        <v>18</v>
      </c>
      <c r="Q1" s="68" t="s">
        <v>19</v>
      </c>
      <c r="R1" s="68" t="s">
        <v>1036</v>
      </c>
      <c r="S1" s="67" t="s">
        <v>20</v>
      </c>
      <c r="T1" s="67" t="s">
        <v>1037</v>
      </c>
      <c r="U1" s="67" t="s">
        <v>22</v>
      </c>
      <c r="V1" s="67" t="s">
        <v>23</v>
      </c>
      <c r="W1" s="67" t="s">
        <v>24</v>
      </c>
      <c r="X1" s="67" t="s">
        <v>1038</v>
      </c>
      <c r="Y1" s="67" t="s">
        <v>26</v>
      </c>
      <c r="Z1" s="67" t="s">
        <v>1039</v>
      </c>
      <c r="AA1" s="67" t="s">
        <v>1040</v>
      </c>
      <c r="AB1" s="67" t="s">
        <v>1041</v>
      </c>
      <c r="AC1" s="67" t="s">
        <v>1042</v>
      </c>
      <c r="AD1" s="66" t="s">
        <v>28</v>
      </c>
    </row>
    <row r="2" spans="1:30" ht="30" customHeight="1">
      <c r="A2" s="23">
        <v>1</v>
      </c>
      <c r="B2" s="24" t="s">
        <v>1043</v>
      </c>
      <c r="C2" s="25" t="s">
        <v>198</v>
      </c>
      <c r="D2" s="24" t="s">
        <v>1044</v>
      </c>
      <c r="E2" s="24" t="s">
        <v>1045</v>
      </c>
      <c r="F2" s="24" t="s">
        <v>1044</v>
      </c>
      <c r="G2"/>
      <c r="H2" s="27"/>
      <c r="I2" s="27"/>
      <c r="J2" s="28" t="s">
        <v>858</v>
      </c>
      <c r="K2" s="28">
        <v>42979</v>
      </c>
      <c r="L2" s="28"/>
      <c r="M2" s="28">
        <v>42979</v>
      </c>
      <c r="N2" s="28">
        <v>42979</v>
      </c>
      <c r="O2" s="28"/>
      <c r="P2" s="28">
        <v>42968</v>
      </c>
      <c r="Q2" s="28">
        <v>42968</v>
      </c>
      <c r="R2" s="28" t="s">
        <v>198</v>
      </c>
      <c r="S2" s="24" t="s">
        <v>198</v>
      </c>
      <c r="T2" s="24"/>
      <c r="U2" s="30" t="s">
        <v>37</v>
      </c>
      <c r="V2" s="24" t="s">
        <v>424</v>
      </c>
      <c r="W2" s="24"/>
      <c r="X2" s="30"/>
      <c r="Y2" s="30" t="s">
        <v>38</v>
      </c>
      <c r="Z2" s="31" t="s">
        <v>1046</v>
      </c>
      <c r="AA2" s="32"/>
    </row>
    <row r="3" spans="1:30" ht="30" customHeight="1">
      <c r="A3" s="23">
        <v>2</v>
      </c>
      <c r="B3" s="24" t="s">
        <v>1047</v>
      </c>
      <c r="C3" s="24" t="s">
        <v>84</v>
      </c>
      <c r="D3" s="24" t="s">
        <v>1048</v>
      </c>
      <c r="E3" s="24" t="s">
        <v>1049</v>
      </c>
      <c r="F3" s="24" t="s">
        <v>1050</v>
      </c>
      <c r="G3" s="26" t="s">
        <v>1051</v>
      </c>
      <c r="H3" s="27"/>
      <c r="I3" s="27"/>
      <c r="J3" s="28" t="s">
        <v>44</v>
      </c>
      <c r="K3" s="28">
        <v>43028</v>
      </c>
      <c r="L3" s="28"/>
      <c r="M3" s="28">
        <v>43035</v>
      </c>
      <c r="N3" s="28">
        <v>43035</v>
      </c>
      <c r="O3" s="28"/>
      <c r="P3" s="28">
        <v>43038</v>
      </c>
      <c r="Q3" s="28">
        <v>43039</v>
      </c>
      <c r="R3" s="28" t="s">
        <v>198</v>
      </c>
      <c r="S3" s="24" t="s">
        <v>1052</v>
      </c>
      <c r="T3" s="24" t="s">
        <v>1053</v>
      </c>
      <c r="U3" s="30" t="s">
        <v>37</v>
      </c>
      <c r="V3" s="24" t="s">
        <v>424</v>
      </c>
      <c r="W3" s="24"/>
      <c r="X3" s="30"/>
      <c r="Y3" s="30" t="str">
        <f ca="1">IF(W3=0,"x",IF(W3-TODAY()&gt;30,"prazo longo",IF(W3=TODAY(),"vence hoje",IF(W3&lt;TODAY(),"Venceu",IF(W3-TODAY()&lt;10,"menor que 10",IF(W3-TODAY()&lt;15,"prazo longo",IF(W3-TODAY()&lt;30,"prazo longo")))))))</f>
        <v>x</v>
      </c>
      <c r="Z3" s="35" t="s">
        <v>1054</v>
      </c>
      <c r="AA3" s="32"/>
    </row>
    <row r="4" spans="1:30" ht="30" customHeight="1">
      <c r="A4" s="23">
        <v>3</v>
      </c>
      <c r="B4" s="24" t="s">
        <v>1055</v>
      </c>
      <c r="C4" s="24" t="s">
        <v>1056</v>
      </c>
      <c r="D4" s="24" t="s">
        <v>1057</v>
      </c>
      <c r="E4" s="24" t="s">
        <v>1058</v>
      </c>
      <c r="F4" s="24" t="s">
        <v>1057</v>
      </c>
      <c r="G4" s="26" t="s">
        <v>1059</v>
      </c>
      <c r="H4" s="27"/>
      <c r="I4" s="27"/>
      <c r="J4" s="24" t="s">
        <v>44</v>
      </c>
      <c r="K4" s="28">
        <v>43053</v>
      </c>
      <c r="L4" s="28"/>
      <c r="M4" s="28">
        <v>43053</v>
      </c>
      <c r="N4" s="28">
        <v>43164</v>
      </c>
      <c r="O4" s="28"/>
      <c r="P4" s="28">
        <v>43167</v>
      </c>
      <c r="Q4" s="28">
        <v>43417</v>
      </c>
      <c r="R4" s="28"/>
      <c r="S4" s="24" t="s">
        <v>1060</v>
      </c>
      <c r="T4" s="24" t="s">
        <v>1061</v>
      </c>
      <c r="U4" s="36" t="s">
        <v>37</v>
      </c>
      <c r="V4" s="24" t="s">
        <v>38</v>
      </c>
      <c r="W4" s="24"/>
      <c r="X4" s="30"/>
      <c r="Y4" s="30" t="str">
        <f ca="1">IF(W4=0,"x",IF(W4-TODAY()&gt;30,"prazo longo",IF(W4=TODAY(),"vence hoje",IF(W4&lt;TODAY(),"Venceu",IF(W4-TODAY()&lt;10,"menor que 10",IF(W4-TODAY()&lt;15,"prazo longo",IF(W4-TODAY()&lt;30,"prazo longo")))))))</f>
        <v>x</v>
      </c>
      <c r="Z4" s="35"/>
      <c r="AA4" s="32"/>
      <c r="AB4" s="37"/>
    </row>
    <row r="5" spans="1:30" ht="30" customHeight="1">
      <c r="A5" s="23">
        <v>4</v>
      </c>
      <c r="B5" s="24" t="s">
        <v>1062</v>
      </c>
      <c r="C5" s="28" t="s">
        <v>651</v>
      </c>
      <c r="D5" s="24" t="s">
        <v>1063</v>
      </c>
      <c r="E5" s="24" t="s">
        <v>1058</v>
      </c>
      <c r="F5" s="24" t="s">
        <v>1063</v>
      </c>
      <c r="G5" s="26" t="s">
        <v>1064</v>
      </c>
      <c r="H5" s="27"/>
      <c r="I5" s="27"/>
      <c r="J5" s="28" t="s">
        <v>50</v>
      </c>
      <c r="K5" s="28">
        <v>43003</v>
      </c>
      <c r="L5" s="28"/>
      <c r="M5" s="28"/>
      <c r="N5" s="28">
        <v>43045</v>
      </c>
      <c r="O5" s="28"/>
      <c r="P5" s="28">
        <v>43046</v>
      </c>
      <c r="Q5" s="28">
        <v>43048</v>
      </c>
      <c r="R5" s="28" t="s">
        <v>198</v>
      </c>
      <c r="S5" s="24" t="s">
        <v>1065</v>
      </c>
      <c r="T5" s="24" t="s">
        <v>1066</v>
      </c>
      <c r="U5" s="30" t="s">
        <v>37</v>
      </c>
      <c r="V5" s="24" t="s">
        <v>38</v>
      </c>
      <c r="W5" s="24"/>
      <c r="X5" s="30"/>
      <c r="Y5" s="30" t="str">
        <f ca="1">IF(W5=0,"x",IF(W5-TODAY()&gt;30,"prazo longo",IF(W5=TODAY(),"vence hoje",IF(W5&lt;TODAY(),"Venceu",IF(W5-TODAY()&lt;10,"menor que 10",IF(W5-TODAY()&lt;15,"prazo longo",IF(W5-TODAY()&lt;30,"prazo longo")))))))</f>
        <v>x</v>
      </c>
      <c r="Z5" s="35"/>
      <c r="AA5" s="32"/>
    </row>
    <row r="6" spans="1:30" ht="30" customHeight="1">
      <c r="A6" s="23">
        <v>5</v>
      </c>
      <c r="B6" s="24" t="s">
        <v>1067</v>
      </c>
      <c r="C6" s="24" t="s">
        <v>30</v>
      </c>
      <c r="D6" s="24" t="s">
        <v>1068</v>
      </c>
      <c r="E6" s="24" t="s">
        <v>1069</v>
      </c>
      <c r="F6" s="24" t="s">
        <v>1070</v>
      </c>
      <c r="G6" s="26" t="s">
        <v>1071</v>
      </c>
      <c r="H6" s="27"/>
      <c r="I6" s="27"/>
      <c r="J6" s="28" t="s">
        <v>34</v>
      </c>
      <c r="K6" s="28">
        <v>43108</v>
      </c>
      <c r="L6" s="28"/>
      <c r="M6" s="28">
        <v>43108</v>
      </c>
      <c r="N6" s="28">
        <v>43108</v>
      </c>
      <c r="O6" s="28"/>
      <c r="P6" s="28">
        <v>43108</v>
      </c>
      <c r="Q6" s="28">
        <v>43476</v>
      </c>
      <c r="R6" s="28" t="s">
        <v>198</v>
      </c>
      <c r="S6" s="24" t="s">
        <v>1072</v>
      </c>
      <c r="T6" s="24" t="s">
        <v>1073</v>
      </c>
      <c r="U6" s="30" t="s">
        <v>37</v>
      </c>
      <c r="V6" s="24" t="s">
        <v>424</v>
      </c>
      <c r="W6" s="27"/>
      <c r="X6" s="38"/>
      <c r="Y6" s="30" t="s">
        <v>38</v>
      </c>
      <c r="Z6" s="35"/>
      <c r="AA6" s="32" t="s">
        <v>1074</v>
      </c>
      <c r="AB6" s="37" t="s">
        <v>1075</v>
      </c>
      <c r="AC6" s="39">
        <v>43811</v>
      </c>
    </row>
    <row r="7" spans="1:30" ht="30" customHeight="1">
      <c r="A7" s="23">
        <v>6</v>
      </c>
      <c r="B7" s="24" t="s">
        <v>1076</v>
      </c>
      <c r="C7" s="24" t="s">
        <v>30</v>
      </c>
      <c r="D7" s="24"/>
      <c r="E7" s="24" t="s">
        <v>1077</v>
      </c>
      <c r="F7" s="24" t="s">
        <v>1063</v>
      </c>
      <c r="G7" s="26" t="s">
        <v>1078</v>
      </c>
      <c r="H7" s="27"/>
      <c r="I7" s="27"/>
      <c r="J7" s="24" t="s">
        <v>44</v>
      </c>
      <c r="K7" s="28">
        <v>43160</v>
      </c>
      <c r="L7" s="28"/>
      <c r="M7" s="28">
        <v>43160</v>
      </c>
      <c r="N7" s="28">
        <v>43165</v>
      </c>
      <c r="O7" s="28"/>
      <c r="P7" s="28">
        <v>43166</v>
      </c>
      <c r="Q7" s="28">
        <v>43168</v>
      </c>
      <c r="R7" s="28"/>
      <c r="S7" s="24" t="s">
        <v>1079</v>
      </c>
      <c r="T7" s="24" t="s">
        <v>1080</v>
      </c>
      <c r="U7" s="30" t="s">
        <v>37</v>
      </c>
      <c r="V7" s="24" t="s">
        <v>424</v>
      </c>
      <c r="W7" s="24"/>
      <c r="X7" s="30"/>
      <c r="Y7" s="30" t="str">
        <f t="shared" ref="Y7:Y20" ca="1" si="0">IF(W7=0,"x",IF(W7-TODAY()&gt;30,"prazo longo",IF(W7=TODAY(),"vence hoje",IF(W7&lt;TODAY(),"Venceu",IF(W7-TODAY()&lt;10,"menor que 10",IF(W7-TODAY()&lt;15,"prazo longo",IF(W7-TODAY()&lt;30,"prazo longo")))))))</f>
        <v>x</v>
      </c>
      <c r="Z7" s="35" t="s">
        <v>1081</v>
      </c>
      <c r="AA7" s="32" t="s">
        <v>1082</v>
      </c>
      <c r="AB7" s="40" t="s">
        <v>1083</v>
      </c>
      <c r="AC7" s="39">
        <v>43845</v>
      </c>
    </row>
    <row r="8" spans="1:30" ht="30" customHeight="1">
      <c r="A8" s="23">
        <v>7</v>
      </c>
      <c r="B8" s="24" t="s">
        <v>1084</v>
      </c>
      <c r="C8" s="24" t="s">
        <v>191</v>
      </c>
      <c r="D8" s="24" t="s">
        <v>1085</v>
      </c>
      <c r="E8" s="24" t="s">
        <v>1049</v>
      </c>
      <c r="F8" s="24" t="s">
        <v>1086</v>
      </c>
      <c r="G8" s="35" t="s">
        <v>1087</v>
      </c>
      <c r="H8" s="24"/>
      <c r="I8" s="24"/>
      <c r="J8" s="24" t="s">
        <v>44</v>
      </c>
      <c r="K8" s="28">
        <v>43164</v>
      </c>
      <c r="L8" s="28"/>
      <c r="M8" s="28">
        <v>43165</v>
      </c>
      <c r="N8" s="28">
        <v>43165</v>
      </c>
      <c r="O8" s="28"/>
      <c r="P8" s="28"/>
      <c r="Q8" s="28"/>
      <c r="R8" s="28"/>
      <c r="S8" s="24" t="s">
        <v>1088</v>
      </c>
      <c r="T8" s="24"/>
      <c r="U8" s="30" t="s">
        <v>37</v>
      </c>
      <c r="V8" s="24" t="s">
        <v>38</v>
      </c>
      <c r="W8" s="24"/>
      <c r="X8" s="30"/>
      <c r="Y8" s="30" t="str">
        <f t="shared" ca="1" si="0"/>
        <v>x</v>
      </c>
      <c r="Z8" s="35"/>
      <c r="AA8" s="41"/>
    </row>
    <row r="9" spans="1:30" ht="30" customHeight="1">
      <c r="A9" s="23">
        <v>8</v>
      </c>
      <c r="B9" s="24" t="s">
        <v>1089</v>
      </c>
      <c r="C9" s="24" t="s">
        <v>1090</v>
      </c>
      <c r="D9" s="24" t="s">
        <v>1063</v>
      </c>
      <c r="E9" s="24" t="s">
        <v>1058</v>
      </c>
      <c r="F9" s="24" t="s">
        <v>1063</v>
      </c>
      <c r="G9" s="35" t="s">
        <v>1091</v>
      </c>
      <c r="H9" s="24"/>
      <c r="I9" s="24"/>
      <c r="J9" s="24" t="s">
        <v>50</v>
      </c>
      <c r="K9" s="42">
        <v>43179</v>
      </c>
      <c r="L9" s="42"/>
      <c r="M9" s="42">
        <v>43179</v>
      </c>
      <c r="N9" s="28">
        <v>43180</v>
      </c>
      <c r="O9" s="28"/>
      <c r="P9" s="28">
        <v>43180</v>
      </c>
      <c r="Q9" s="28">
        <v>43858</v>
      </c>
      <c r="R9" s="28"/>
      <c r="S9" s="24" t="s">
        <v>1092</v>
      </c>
      <c r="T9" s="24">
        <v>1802020</v>
      </c>
      <c r="U9" s="36" t="s">
        <v>37</v>
      </c>
      <c r="V9" s="28" t="s">
        <v>38</v>
      </c>
      <c r="W9" s="24"/>
      <c r="X9" s="30"/>
      <c r="Y9" s="30" t="str">
        <f t="shared" ca="1" si="0"/>
        <v>x</v>
      </c>
      <c r="Z9" s="35"/>
      <c r="AA9" s="32"/>
      <c r="AB9" s="40"/>
      <c r="AC9" s="39"/>
    </row>
    <row r="10" spans="1:30" ht="30" customHeight="1">
      <c r="A10" s="23">
        <v>9</v>
      </c>
      <c r="B10" s="24" t="s">
        <v>1093</v>
      </c>
      <c r="C10" s="24" t="s">
        <v>84</v>
      </c>
      <c r="D10" s="24" t="s">
        <v>553</v>
      </c>
      <c r="E10" s="24" t="s">
        <v>1069</v>
      </c>
      <c r="F10" s="24" t="s">
        <v>1070</v>
      </c>
      <c r="G10" s="35" t="s">
        <v>1094</v>
      </c>
      <c r="H10" s="24"/>
      <c r="I10" s="24"/>
      <c r="J10" s="28" t="s">
        <v>34</v>
      </c>
      <c r="K10" s="28">
        <v>43108</v>
      </c>
      <c r="L10" s="28"/>
      <c r="M10" s="28">
        <v>43108</v>
      </c>
      <c r="N10" s="28">
        <v>43108</v>
      </c>
      <c r="O10" s="28"/>
      <c r="P10" s="28">
        <v>43108</v>
      </c>
      <c r="Q10" s="28">
        <v>43111</v>
      </c>
      <c r="R10" s="28"/>
      <c r="S10" s="24" t="s">
        <v>1095</v>
      </c>
      <c r="T10" s="24" t="s">
        <v>1096</v>
      </c>
      <c r="U10" s="38" t="s">
        <v>37</v>
      </c>
      <c r="V10" s="24" t="s">
        <v>424</v>
      </c>
      <c r="W10" s="27"/>
      <c r="X10" s="38"/>
      <c r="Y10" s="30" t="str">
        <f t="shared" ca="1" si="0"/>
        <v>x</v>
      </c>
      <c r="Z10" s="35"/>
      <c r="AA10" s="32" t="s">
        <v>1097</v>
      </c>
    </row>
    <row r="11" spans="1:30" ht="30" customHeight="1">
      <c r="A11" s="23">
        <v>10</v>
      </c>
      <c r="B11" s="28" t="s">
        <v>1098</v>
      </c>
      <c r="C11" s="42" t="s">
        <v>318</v>
      </c>
      <c r="D11" s="24" t="s">
        <v>1099</v>
      </c>
      <c r="E11" s="24" t="s">
        <v>1100</v>
      </c>
      <c r="F11" s="24" t="s">
        <v>1050</v>
      </c>
      <c r="G11" s="35" t="s">
        <v>1101</v>
      </c>
      <c r="H11" s="24"/>
      <c r="I11" s="24"/>
      <c r="J11" s="27" t="s">
        <v>34</v>
      </c>
      <c r="K11" s="42">
        <v>43152</v>
      </c>
      <c r="L11" s="42"/>
      <c r="M11" s="42">
        <v>43160</v>
      </c>
      <c r="N11" s="28">
        <v>43167</v>
      </c>
      <c r="O11" s="28"/>
      <c r="P11" s="28">
        <v>43167</v>
      </c>
      <c r="Q11" s="28">
        <v>43188</v>
      </c>
      <c r="R11" s="28" t="s">
        <v>198</v>
      </c>
      <c r="S11" s="24">
        <v>332933</v>
      </c>
      <c r="T11" s="24">
        <v>349677</v>
      </c>
      <c r="U11" s="38" t="s">
        <v>37</v>
      </c>
      <c r="V11" s="24" t="s">
        <v>424</v>
      </c>
      <c r="W11" s="27"/>
      <c r="X11" s="38"/>
      <c r="Y11" s="30" t="str">
        <f t="shared" ca="1" si="0"/>
        <v>x</v>
      </c>
      <c r="Z11" s="35"/>
      <c r="AA11" s="32" t="s">
        <v>1102</v>
      </c>
      <c r="AB11" s="33" t="s">
        <v>1103</v>
      </c>
    </row>
    <row r="12" spans="1:30" ht="30" customHeight="1">
      <c r="A12" s="23">
        <v>11</v>
      </c>
      <c r="B12" s="24" t="s">
        <v>1104</v>
      </c>
      <c r="C12" s="24" t="s">
        <v>30</v>
      </c>
      <c r="D12" s="24" t="s">
        <v>1063</v>
      </c>
      <c r="E12" s="24" t="s">
        <v>1058</v>
      </c>
      <c r="F12" s="24" t="s">
        <v>1063</v>
      </c>
      <c r="G12" s="35" t="s">
        <v>1105</v>
      </c>
      <c r="H12" s="24"/>
      <c r="I12" s="24"/>
      <c r="J12" s="24" t="s">
        <v>34</v>
      </c>
      <c r="K12" s="42">
        <v>43473</v>
      </c>
      <c r="L12" s="42"/>
      <c r="M12" s="42">
        <v>43473</v>
      </c>
      <c r="N12" s="42">
        <v>43473</v>
      </c>
      <c r="O12" s="42"/>
      <c r="P12" s="42">
        <v>43473</v>
      </c>
      <c r="Q12" s="42">
        <v>43476</v>
      </c>
      <c r="R12" s="28"/>
      <c r="S12" s="24" t="s">
        <v>1106</v>
      </c>
      <c r="T12" s="24" t="s">
        <v>1107</v>
      </c>
      <c r="U12" s="38" t="s">
        <v>37</v>
      </c>
      <c r="V12" s="24" t="s">
        <v>424</v>
      </c>
      <c r="W12" s="27"/>
      <c r="X12" s="38"/>
      <c r="Y12" s="30" t="str">
        <f t="shared" ca="1" si="0"/>
        <v>x</v>
      </c>
      <c r="Z12" s="35"/>
      <c r="AA12" s="41"/>
    </row>
    <row r="13" spans="1:30" ht="30" customHeight="1">
      <c r="A13" s="23">
        <v>12</v>
      </c>
      <c r="B13" s="24" t="s">
        <v>1108</v>
      </c>
      <c r="C13" s="24" t="s">
        <v>166</v>
      </c>
      <c r="D13" s="24" t="s">
        <v>1086</v>
      </c>
      <c r="E13" s="24" t="s">
        <v>1058</v>
      </c>
      <c r="F13" s="24" t="s">
        <v>1086</v>
      </c>
      <c r="G13" s="35" t="s">
        <v>1109</v>
      </c>
      <c r="H13" s="24"/>
      <c r="I13" s="24"/>
      <c r="J13" s="24" t="s">
        <v>34</v>
      </c>
      <c r="K13" s="42">
        <v>43473</v>
      </c>
      <c r="L13" s="42"/>
      <c r="M13" s="42">
        <v>43473</v>
      </c>
      <c r="N13" s="42">
        <v>43473</v>
      </c>
      <c r="O13" s="42"/>
      <c r="P13" s="42">
        <v>43473</v>
      </c>
      <c r="Q13" s="42">
        <v>43476</v>
      </c>
      <c r="R13" s="28"/>
      <c r="S13" s="24" t="s">
        <v>1110</v>
      </c>
      <c r="T13" s="24" t="s">
        <v>1111</v>
      </c>
      <c r="U13" s="30" t="s">
        <v>37</v>
      </c>
      <c r="V13" s="24" t="s">
        <v>38</v>
      </c>
      <c r="W13" s="24"/>
      <c r="X13" s="30"/>
      <c r="Y13" s="30" t="str">
        <f t="shared" ca="1" si="0"/>
        <v>x</v>
      </c>
      <c r="Z13" s="35"/>
      <c r="AA13" s="41"/>
      <c r="AB13" s="33" t="s">
        <v>1112</v>
      </c>
    </row>
    <row r="14" spans="1:30" ht="30" customHeight="1">
      <c r="A14" s="23">
        <v>13</v>
      </c>
      <c r="B14" s="24" t="s">
        <v>1113</v>
      </c>
      <c r="C14" s="24" t="s">
        <v>191</v>
      </c>
      <c r="D14" s="24" t="s">
        <v>1068</v>
      </c>
      <c r="E14" s="24" t="s">
        <v>1069</v>
      </c>
      <c r="F14" s="24" t="s">
        <v>1070</v>
      </c>
      <c r="G14" s="35" t="s">
        <v>1114</v>
      </c>
      <c r="H14" s="24"/>
      <c r="I14" s="24"/>
      <c r="J14" s="24" t="s">
        <v>34</v>
      </c>
      <c r="K14" s="42">
        <v>43474</v>
      </c>
      <c r="L14" s="42"/>
      <c r="M14" s="42">
        <v>43474</v>
      </c>
      <c r="N14" s="42">
        <v>43474</v>
      </c>
      <c r="O14" s="42"/>
      <c r="P14" s="42">
        <v>43474</v>
      </c>
      <c r="Q14" s="42">
        <v>43476</v>
      </c>
      <c r="R14" s="28"/>
      <c r="S14" s="24" t="s">
        <v>1115</v>
      </c>
      <c r="T14" s="24" t="s">
        <v>1116</v>
      </c>
      <c r="U14" s="36" t="s">
        <v>37</v>
      </c>
      <c r="V14" s="27" t="s">
        <v>38</v>
      </c>
      <c r="W14" s="27"/>
      <c r="X14" s="38"/>
      <c r="Y14" s="30" t="str">
        <f t="shared" ca="1" si="0"/>
        <v>x</v>
      </c>
      <c r="Z14" s="35"/>
      <c r="AA14" s="41"/>
    </row>
    <row r="15" spans="1:30" ht="30" customHeight="1">
      <c r="A15" s="23">
        <v>14</v>
      </c>
      <c r="B15" s="24" t="s">
        <v>1117</v>
      </c>
      <c r="C15" s="24" t="s">
        <v>318</v>
      </c>
      <c r="D15" s="24" t="s">
        <v>1085</v>
      </c>
      <c r="E15" s="24" t="s">
        <v>1049</v>
      </c>
      <c r="F15" s="24" t="s">
        <v>1086</v>
      </c>
      <c r="G15" s="35" t="s">
        <v>1118</v>
      </c>
      <c r="H15" s="24"/>
      <c r="I15" s="24"/>
      <c r="J15" s="24" t="s">
        <v>50</v>
      </c>
      <c r="K15" s="42">
        <v>43208</v>
      </c>
      <c r="L15" s="42"/>
      <c r="M15" s="42">
        <v>43209</v>
      </c>
      <c r="N15" s="42">
        <v>43213</v>
      </c>
      <c r="O15" s="42"/>
      <c r="P15" s="28"/>
      <c r="Q15" s="28"/>
      <c r="R15" s="28"/>
      <c r="S15" s="24" t="s">
        <v>1119</v>
      </c>
      <c r="T15" s="24"/>
      <c r="U15" s="38" t="s">
        <v>37</v>
      </c>
      <c r="V15" s="24" t="s">
        <v>424</v>
      </c>
      <c r="W15" s="27"/>
      <c r="X15" s="38"/>
      <c r="Y15" s="30" t="str">
        <f t="shared" ca="1" si="0"/>
        <v>x</v>
      </c>
      <c r="Z15" s="35"/>
      <c r="AA15" s="41"/>
      <c r="AB15" s="43" t="s">
        <v>1120</v>
      </c>
      <c r="AC15" s="39">
        <v>43748</v>
      </c>
    </row>
    <row r="16" spans="1:30" ht="30" customHeight="1">
      <c r="A16" s="23">
        <v>15</v>
      </c>
      <c r="B16" s="24" t="s">
        <v>1121</v>
      </c>
      <c r="C16" s="24" t="s">
        <v>226</v>
      </c>
      <c r="D16" s="24" t="s">
        <v>1122</v>
      </c>
      <c r="E16" s="24" t="s">
        <v>1100</v>
      </c>
      <c r="F16" s="24" t="s">
        <v>1050</v>
      </c>
      <c r="G16" s="35" t="s">
        <v>1123</v>
      </c>
      <c r="H16" s="24"/>
      <c r="I16" s="24"/>
      <c r="J16" s="24" t="s">
        <v>50</v>
      </c>
      <c r="K16" s="42">
        <v>43242</v>
      </c>
      <c r="L16" s="42"/>
      <c r="M16" s="42">
        <v>43242</v>
      </c>
      <c r="N16" s="42">
        <v>43243</v>
      </c>
      <c r="O16" s="42"/>
      <c r="P16" s="42">
        <v>43244</v>
      </c>
      <c r="Q16" s="42">
        <v>43250</v>
      </c>
      <c r="R16" s="28"/>
      <c r="S16" s="24" t="s">
        <v>1124</v>
      </c>
      <c r="T16" s="24" t="s">
        <v>1125</v>
      </c>
      <c r="U16" s="30" t="s">
        <v>37</v>
      </c>
      <c r="V16" s="24" t="s">
        <v>38</v>
      </c>
      <c r="W16" s="24"/>
      <c r="X16" s="30"/>
      <c r="Y16" s="30" t="str">
        <f t="shared" ca="1" si="0"/>
        <v>x</v>
      </c>
      <c r="Z16" s="35"/>
      <c r="AA16" s="41"/>
      <c r="AB16" s="183" t="s">
        <v>1126</v>
      </c>
      <c r="AC16" s="39">
        <v>43668</v>
      </c>
    </row>
    <row r="17" spans="1:29" ht="30" customHeight="1">
      <c r="A17" s="23">
        <v>16</v>
      </c>
      <c r="B17" s="24" t="s">
        <v>1127</v>
      </c>
      <c r="C17" s="24" t="s">
        <v>131</v>
      </c>
      <c r="D17" s="24" t="s">
        <v>1122</v>
      </c>
      <c r="E17" s="24" t="s">
        <v>1045</v>
      </c>
      <c r="F17" s="24" t="s">
        <v>1044</v>
      </c>
      <c r="G17" s="35" t="s">
        <v>1128</v>
      </c>
      <c r="H17" s="24"/>
      <c r="I17" s="24"/>
      <c r="J17" s="24" t="s">
        <v>50</v>
      </c>
      <c r="K17" s="28">
        <v>43241</v>
      </c>
      <c r="L17" s="28"/>
      <c r="M17" s="42">
        <v>43245</v>
      </c>
      <c r="N17" s="42">
        <v>43248</v>
      </c>
      <c r="O17" s="42"/>
      <c r="P17" s="42">
        <v>43294</v>
      </c>
      <c r="Q17" s="42">
        <v>43301</v>
      </c>
      <c r="R17" s="28"/>
      <c r="S17" s="24" t="s">
        <v>1129</v>
      </c>
      <c r="T17" s="24" t="s">
        <v>1130</v>
      </c>
      <c r="U17" s="30" t="s">
        <v>37</v>
      </c>
      <c r="V17" s="24" t="s">
        <v>424</v>
      </c>
      <c r="W17" s="24"/>
      <c r="X17" s="30"/>
      <c r="Y17" s="30" t="str">
        <f t="shared" ca="1" si="0"/>
        <v>x</v>
      </c>
      <c r="Z17" s="35"/>
      <c r="AA17" s="41"/>
      <c r="AB17" s="40" t="s">
        <v>1131</v>
      </c>
      <c r="AC17" s="39">
        <v>43679</v>
      </c>
    </row>
    <row r="18" spans="1:29" ht="30" customHeight="1">
      <c r="A18" s="23">
        <v>17</v>
      </c>
      <c r="B18" s="24" t="s">
        <v>1132</v>
      </c>
      <c r="C18" s="24" t="s">
        <v>30</v>
      </c>
      <c r="D18" s="24" t="s">
        <v>1122</v>
      </c>
      <c r="E18" s="24" t="s">
        <v>1045</v>
      </c>
      <c r="F18" s="24" t="s">
        <v>1133</v>
      </c>
      <c r="G18" s="35" t="s">
        <v>1134</v>
      </c>
      <c r="H18" s="24"/>
      <c r="I18" s="24"/>
      <c r="J18" s="24" t="s">
        <v>44</v>
      </c>
      <c r="K18" s="28">
        <v>43242</v>
      </c>
      <c r="L18" s="28"/>
      <c r="M18" s="28">
        <v>43242</v>
      </c>
      <c r="N18" s="28">
        <v>43266</v>
      </c>
      <c r="O18" s="28"/>
      <c r="P18" s="28"/>
      <c r="Q18" s="28">
        <v>43276</v>
      </c>
      <c r="R18" s="28"/>
      <c r="S18" s="24" t="s">
        <v>1135</v>
      </c>
      <c r="T18" s="24" t="s">
        <v>1136</v>
      </c>
      <c r="U18" s="30" t="s">
        <v>37</v>
      </c>
      <c r="V18" s="24" t="s">
        <v>424</v>
      </c>
      <c r="W18" s="27"/>
      <c r="X18" s="38"/>
      <c r="Y18" s="30" t="str">
        <f t="shared" ca="1" si="0"/>
        <v>x</v>
      </c>
      <c r="Z18" s="35" t="s">
        <v>1137</v>
      </c>
      <c r="AA18" s="41"/>
      <c r="AB18" s="40" t="s">
        <v>1138</v>
      </c>
      <c r="AC18" s="39">
        <v>43286</v>
      </c>
    </row>
    <row r="19" spans="1:29" ht="30" customHeight="1">
      <c r="A19" s="23">
        <v>18</v>
      </c>
      <c r="B19" s="24" t="s">
        <v>1139</v>
      </c>
      <c r="C19" s="24" t="s">
        <v>78</v>
      </c>
      <c r="D19" s="24" t="s">
        <v>1057</v>
      </c>
      <c r="E19" s="24" t="s">
        <v>1058</v>
      </c>
      <c r="F19" s="24" t="s">
        <v>1057</v>
      </c>
      <c r="G19" s="35" t="s">
        <v>1140</v>
      </c>
      <c r="H19" s="24"/>
      <c r="I19" s="24"/>
      <c r="J19" s="24" t="s">
        <v>50</v>
      </c>
      <c r="K19" s="28">
        <v>43294</v>
      </c>
      <c r="L19" s="28"/>
      <c r="M19" s="28">
        <v>43294</v>
      </c>
      <c r="N19" s="28">
        <v>43299</v>
      </c>
      <c r="O19" s="28"/>
      <c r="P19" s="28">
        <v>43314</v>
      </c>
      <c r="Q19" s="28">
        <v>43314</v>
      </c>
      <c r="R19" s="28"/>
      <c r="S19" s="24" t="s">
        <v>1141</v>
      </c>
      <c r="T19" s="24" t="s">
        <v>1142</v>
      </c>
      <c r="U19" s="38" t="s">
        <v>37</v>
      </c>
      <c r="V19" s="24" t="s">
        <v>424</v>
      </c>
      <c r="W19" s="27"/>
      <c r="X19" s="38"/>
      <c r="Y19" s="30" t="str">
        <f t="shared" ca="1" si="0"/>
        <v>x</v>
      </c>
      <c r="Z19" s="35"/>
      <c r="AA19" s="32"/>
      <c r="AB19" s="40" t="s">
        <v>1143</v>
      </c>
      <c r="AC19" s="39">
        <v>43664</v>
      </c>
    </row>
    <row r="20" spans="1:29" ht="30" customHeight="1">
      <c r="A20" s="23">
        <v>19</v>
      </c>
      <c r="B20" s="24" t="s">
        <v>1144</v>
      </c>
      <c r="C20" s="24" t="s">
        <v>131</v>
      </c>
      <c r="D20" s="24" t="s">
        <v>1122</v>
      </c>
      <c r="E20" s="24" t="s">
        <v>1045</v>
      </c>
      <c r="F20" s="24" t="s">
        <v>1122</v>
      </c>
      <c r="G20" s="35" t="s">
        <v>1145</v>
      </c>
      <c r="H20" s="24"/>
      <c r="I20" s="24"/>
      <c r="J20" s="24" t="s">
        <v>44</v>
      </c>
      <c r="K20" s="42">
        <v>43291</v>
      </c>
      <c r="L20" s="42"/>
      <c r="M20" s="42">
        <v>43291</v>
      </c>
      <c r="N20" s="28">
        <v>43298</v>
      </c>
      <c r="O20" s="28"/>
      <c r="P20" s="28">
        <v>43311</v>
      </c>
      <c r="Q20" s="28">
        <v>43312</v>
      </c>
      <c r="R20" s="28"/>
      <c r="S20" s="24" t="s">
        <v>1146</v>
      </c>
      <c r="T20" s="24" t="s">
        <v>1147</v>
      </c>
      <c r="U20" s="38" t="s">
        <v>37</v>
      </c>
      <c r="V20" s="24" t="s">
        <v>38</v>
      </c>
      <c r="W20" s="24"/>
      <c r="X20" s="30"/>
      <c r="Y20" s="30" t="str">
        <f t="shared" ca="1" si="0"/>
        <v>x</v>
      </c>
      <c r="Z20" s="35"/>
      <c r="AA20" s="41"/>
      <c r="AB20" s="37" t="s">
        <v>1148</v>
      </c>
      <c r="AC20" s="39">
        <v>43546</v>
      </c>
    </row>
    <row r="21" spans="1:29" ht="30" customHeight="1">
      <c r="A21" s="23">
        <v>20</v>
      </c>
      <c r="B21" s="24" t="s">
        <v>1149</v>
      </c>
      <c r="C21" s="24" t="s">
        <v>89</v>
      </c>
      <c r="D21" s="24" t="s">
        <v>1063</v>
      </c>
      <c r="E21" s="24" t="s">
        <v>1058</v>
      </c>
      <c r="F21" s="24" t="s">
        <v>1063</v>
      </c>
      <c r="G21" s="35" t="s">
        <v>1150</v>
      </c>
      <c r="H21" s="24"/>
      <c r="I21" s="24"/>
      <c r="J21" s="24" t="s">
        <v>34</v>
      </c>
      <c r="K21" s="42">
        <v>43473</v>
      </c>
      <c r="L21" s="42"/>
      <c r="M21" s="42">
        <v>43473</v>
      </c>
      <c r="N21" s="42">
        <v>43473</v>
      </c>
      <c r="O21" s="42"/>
      <c r="P21" s="42">
        <v>43473</v>
      </c>
      <c r="Q21" s="28">
        <v>43476</v>
      </c>
      <c r="R21" s="28"/>
      <c r="S21" s="24" t="s">
        <v>1151</v>
      </c>
      <c r="T21" s="24" t="s">
        <v>1152</v>
      </c>
      <c r="U21" s="30" t="s">
        <v>37</v>
      </c>
      <c r="V21" s="24" t="s">
        <v>424</v>
      </c>
      <c r="W21" s="27"/>
      <c r="X21" s="38"/>
      <c r="Y21" s="30" t="s">
        <v>1153</v>
      </c>
      <c r="Z21" s="35"/>
      <c r="AA21" s="41" t="s">
        <v>1154</v>
      </c>
    </row>
    <row r="22" spans="1:29" ht="30" customHeight="1">
      <c r="A22" s="23">
        <v>21</v>
      </c>
      <c r="B22" s="24" t="s">
        <v>1155</v>
      </c>
      <c r="C22" s="24" t="s">
        <v>1156</v>
      </c>
      <c r="D22" s="24" t="s">
        <v>1086</v>
      </c>
      <c r="E22" s="24" t="s">
        <v>1058</v>
      </c>
      <c r="F22" s="24" t="s">
        <v>1086</v>
      </c>
      <c r="G22" s="35" t="s">
        <v>1157</v>
      </c>
      <c r="H22" s="24"/>
      <c r="I22" s="24"/>
      <c r="J22" s="24" t="s">
        <v>44</v>
      </c>
      <c r="K22" s="28">
        <v>43328</v>
      </c>
      <c r="L22" s="28"/>
      <c r="M22" s="28">
        <v>43328</v>
      </c>
      <c r="N22" s="28">
        <v>43328</v>
      </c>
      <c r="O22" s="28"/>
      <c r="P22" s="28">
        <v>43329</v>
      </c>
      <c r="Q22" s="28">
        <v>43496</v>
      </c>
      <c r="R22" s="28"/>
      <c r="S22" s="24" t="s">
        <v>1158</v>
      </c>
      <c r="T22" s="24" t="s">
        <v>1159</v>
      </c>
      <c r="U22" s="30" t="s">
        <v>37</v>
      </c>
      <c r="V22" s="24" t="s">
        <v>38</v>
      </c>
      <c r="W22" s="27"/>
      <c r="X22" s="38"/>
      <c r="Y22" s="30" t="str">
        <f t="shared" ref="Y22:Y27" ca="1" si="1">IF(W22=0,"x",IF(W22-TODAY()&gt;30,"prazo longo",IF(W22=TODAY(),"vence hoje",IF(W22&lt;TODAY(),"Venceu",IF(W22-TODAY()&lt;10,"menor que 10",IF(W22-TODAY()&lt;15,"prazo longo",IF(W22-TODAY()&lt;30,"prazo longo")))))))</f>
        <v>x</v>
      </c>
      <c r="Z22" s="35"/>
      <c r="AA22" s="32"/>
    </row>
    <row r="23" spans="1:29" ht="30" customHeight="1">
      <c r="A23" s="23">
        <v>22</v>
      </c>
      <c r="B23" s="24" t="s">
        <v>262</v>
      </c>
      <c r="C23" s="24" t="s">
        <v>131</v>
      </c>
      <c r="D23" s="24" t="s">
        <v>1057</v>
      </c>
      <c r="E23" s="24" t="s">
        <v>1058</v>
      </c>
      <c r="F23" s="24" t="s">
        <v>1057</v>
      </c>
      <c r="G23" s="35" t="s">
        <v>1160</v>
      </c>
      <c r="H23" s="24"/>
      <c r="I23" s="24"/>
      <c r="J23" s="24" t="s">
        <v>50</v>
      </c>
      <c r="K23" s="28">
        <v>43347</v>
      </c>
      <c r="L23" s="28"/>
      <c r="M23" s="28">
        <v>43355</v>
      </c>
      <c r="N23" s="28">
        <v>43357</v>
      </c>
      <c r="O23" s="28"/>
      <c r="P23" s="28">
        <v>43357</v>
      </c>
      <c r="Q23" s="28">
        <v>43382</v>
      </c>
      <c r="R23" s="28"/>
      <c r="S23" s="24" t="s">
        <v>389</v>
      </c>
      <c r="T23" s="24" t="s">
        <v>1161</v>
      </c>
      <c r="U23" s="30" t="s">
        <v>37</v>
      </c>
      <c r="V23" s="24" t="s">
        <v>38</v>
      </c>
      <c r="W23" s="24"/>
      <c r="X23" s="30"/>
      <c r="Y23" s="30" t="str">
        <f t="shared" ca="1" si="1"/>
        <v>x</v>
      </c>
      <c r="Z23" s="35"/>
      <c r="AA23" s="41"/>
      <c r="AB23" s="44" t="s">
        <v>1162</v>
      </c>
      <c r="AC23" s="44"/>
    </row>
    <row r="24" spans="1:29" ht="30" customHeight="1">
      <c r="A24" s="23">
        <v>23</v>
      </c>
      <c r="B24" s="24" t="s">
        <v>1163</v>
      </c>
      <c r="C24" s="24" t="s">
        <v>131</v>
      </c>
      <c r="D24" s="24" t="s">
        <v>1057</v>
      </c>
      <c r="E24" s="24" t="s">
        <v>1058</v>
      </c>
      <c r="F24" s="24" t="s">
        <v>1057</v>
      </c>
      <c r="G24" s="35" t="s">
        <v>1164</v>
      </c>
      <c r="H24" s="24"/>
      <c r="I24" s="24"/>
      <c r="J24" s="24" t="s">
        <v>50</v>
      </c>
      <c r="K24" s="28">
        <v>43361</v>
      </c>
      <c r="L24" s="28"/>
      <c r="M24" s="28">
        <v>43360</v>
      </c>
      <c r="N24" s="28">
        <v>43362</v>
      </c>
      <c r="O24" s="28"/>
      <c r="P24" s="28">
        <v>43364</v>
      </c>
      <c r="Q24" s="28">
        <v>43364</v>
      </c>
      <c r="R24" s="28"/>
      <c r="S24" s="24" t="s">
        <v>1165</v>
      </c>
      <c r="T24" s="24" t="s">
        <v>1166</v>
      </c>
      <c r="U24" s="30" t="s">
        <v>37</v>
      </c>
      <c r="V24" s="24" t="s">
        <v>424</v>
      </c>
      <c r="W24" s="27"/>
      <c r="X24" s="38"/>
      <c r="Y24" s="30" t="str">
        <f t="shared" ca="1" si="1"/>
        <v>x</v>
      </c>
      <c r="Z24" s="35"/>
      <c r="AA24" s="41"/>
    </row>
    <row r="25" spans="1:29" ht="30" customHeight="1">
      <c r="A25" s="23">
        <v>24</v>
      </c>
      <c r="B25" s="24" t="s">
        <v>1167</v>
      </c>
      <c r="C25" s="24" t="s">
        <v>1168</v>
      </c>
      <c r="D25" s="24" t="s">
        <v>1057</v>
      </c>
      <c r="E25" s="24" t="s">
        <v>1045</v>
      </c>
      <c r="F25" s="24" t="s">
        <v>1057</v>
      </c>
      <c r="G25" s="35" t="s">
        <v>1169</v>
      </c>
      <c r="H25" s="24"/>
      <c r="I25" s="24"/>
      <c r="J25" s="24" t="s">
        <v>50</v>
      </c>
      <c r="K25" s="28">
        <v>43362</v>
      </c>
      <c r="L25" s="28"/>
      <c r="M25" s="28">
        <v>43363</v>
      </c>
      <c r="N25" s="28">
        <v>43364</v>
      </c>
      <c r="O25" s="28"/>
      <c r="P25" s="28"/>
      <c r="Q25" s="28"/>
      <c r="R25" s="28"/>
      <c r="S25" s="24" t="s">
        <v>1170</v>
      </c>
      <c r="T25" s="24"/>
      <c r="U25" s="30" t="s">
        <v>37</v>
      </c>
      <c r="V25" s="24" t="s">
        <v>424</v>
      </c>
      <c r="W25" s="24"/>
      <c r="X25" s="30"/>
      <c r="Y25" s="30" t="str">
        <f t="shared" ca="1" si="1"/>
        <v>x</v>
      </c>
      <c r="Z25" s="35"/>
      <c r="AA25" s="32" t="s">
        <v>1171</v>
      </c>
    </row>
    <row r="26" spans="1:29" ht="30" customHeight="1">
      <c r="A26" s="23">
        <v>25</v>
      </c>
      <c r="B26" s="24" t="s">
        <v>1172</v>
      </c>
      <c r="C26" s="24" t="s">
        <v>78</v>
      </c>
      <c r="D26" s="24" t="s">
        <v>1122</v>
      </c>
      <c r="E26" s="24" t="s">
        <v>1045</v>
      </c>
      <c r="F26" s="24" t="s">
        <v>1122</v>
      </c>
      <c r="G26" s="35" t="s">
        <v>1173</v>
      </c>
      <c r="H26" s="24"/>
      <c r="I26" s="24"/>
      <c r="J26" s="24" t="s">
        <v>44</v>
      </c>
      <c r="K26" s="28">
        <v>43325</v>
      </c>
      <c r="L26" s="28"/>
      <c r="M26" s="28">
        <v>43334</v>
      </c>
      <c r="N26" s="28">
        <v>43364</v>
      </c>
      <c r="O26" s="28"/>
      <c r="P26" s="28">
        <v>43364</v>
      </c>
      <c r="Q26" s="28">
        <v>43364</v>
      </c>
      <c r="R26" s="28"/>
      <c r="S26" s="24" t="s">
        <v>1174</v>
      </c>
      <c r="T26" s="24" t="s">
        <v>1175</v>
      </c>
      <c r="U26" s="30" t="s">
        <v>37</v>
      </c>
      <c r="V26" s="24" t="s">
        <v>424</v>
      </c>
      <c r="W26" s="24"/>
      <c r="X26" s="30"/>
      <c r="Y26" s="30" t="str">
        <f t="shared" ca="1" si="1"/>
        <v>x</v>
      </c>
      <c r="Z26" s="35"/>
      <c r="AA26" s="41" t="s">
        <v>1176</v>
      </c>
    </row>
    <row r="27" spans="1:29" ht="30" customHeight="1">
      <c r="A27" s="23">
        <v>26</v>
      </c>
      <c r="B27" s="24" t="s">
        <v>1177</v>
      </c>
      <c r="C27" s="24" t="s">
        <v>651</v>
      </c>
      <c r="D27" s="24" t="s">
        <v>1178</v>
      </c>
      <c r="E27" s="24" t="s">
        <v>1058</v>
      </c>
      <c r="F27" s="24" t="s">
        <v>1179</v>
      </c>
      <c r="G27" s="35" t="s">
        <v>1180</v>
      </c>
      <c r="H27" s="24"/>
      <c r="I27" s="24"/>
      <c r="J27" s="24" t="s">
        <v>50</v>
      </c>
      <c r="K27" s="28">
        <v>43376</v>
      </c>
      <c r="L27" s="28"/>
      <c r="M27" s="28">
        <v>43376</v>
      </c>
      <c r="N27" s="28">
        <v>43423</v>
      </c>
      <c r="O27" s="28"/>
      <c r="P27" s="28">
        <v>43573</v>
      </c>
      <c r="Q27" s="28">
        <v>43578</v>
      </c>
      <c r="R27" s="28"/>
      <c r="S27" s="24" t="s">
        <v>1181</v>
      </c>
      <c r="T27" s="24" t="s">
        <v>1182</v>
      </c>
      <c r="U27" s="30" t="s">
        <v>37</v>
      </c>
      <c r="V27" s="24" t="s">
        <v>38</v>
      </c>
      <c r="W27" s="27"/>
      <c r="X27" s="38"/>
      <c r="Y27" s="30" t="str">
        <f t="shared" ca="1" si="1"/>
        <v>x</v>
      </c>
      <c r="Z27" s="35"/>
      <c r="AA27" s="32"/>
    </row>
    <row r="28" spans="1:29" ht="30" customHeight="1">
      <c r="A28" s="23">
        <v>27</v>
      </c>
      <c r="B28" s="24" t="s">
        <v>1183</v>
      </c>
      <c r="C28" s="24" t="s">
        <v>318</v>
      </c>
      <c r="D28" s="24" t="s">
        <v>1099</v>
      </c>
      <c r="E28" s="24" t="s">
        <v>1100</v>
      </c>
      <c r="F28" s="24" t="s">
        <v>1050</v>
      </c>
      <c r="G28" s="35" t="s">
        <v>1184</v>
      </c>
      <c r="H28" s="24"/>
      <c r="I28" s="24"/>
      <c r="J28" s="24" t="s">
        <v>44</v>
      </c>
      <c r="K28" s="42">
        <v>43367</v>
      </c>
      <c r="L28" s="42"/>
      <c r="M28" s="42">
        <v>43367</v>
      </c>
      <c r="N28" s="28">
        <v>43384</v>
      </c>
      <c r="O28" s="28"/>
      <c r="P28" s="28" t="s">
        <v>1185</v>
      </c>
      <c r="Q28" s="28" t="s">
        <v>1186</v>
      </c>
      <c r="R28" s="28" t="s">
        <v>198</v>
      </c>
      <c r="S28" s="24" t="s">
        <v>1187</v>
      </c>
      <c r="T28" s="24" t="s">
        <v>1188</v>
      </c>
      <c r="U28" s="30" t="s">
        <v>37</v>
      </c>
      <c r="V28" s="24" t="s">
        <v>38</v>
      </c>
      <c r="W28" s="27"/>
      <c r="X28" s="38"/>
      <c r="Y28" s="30" t="s">
        <v>1153</v>
      </c>
      <c r="Z28" s="35"/>
      <c r="AA28" s="41"/>
    </row>
    <row r="29" spans="1:29" ht="30" customHeight="1">
      <c r="A29" s="23">
        <v>28</v>
      </c>
      <c r="B29" s="24" t="s">
        <v>1189</v>
      </c>
      <c r="C29" s="24" t="s">
        <v>651</v>
      </c>
      <c r="D29" s="24" t="s">
        <v>1178</v>
      </c>
      <c r="E29" s="24" t="s">
        <v>1058</v>
      </c>
      <c r="F29" s="24" t="s">
        <v>1179</v>
      </c>
      <c r="G29" s="35" t="s">
        <v>1190</v>
      </c>
      <c r="H29" s="24"/>
      <c r="I29" s="24"/>
      <c r="J29" s="24" t="s">
        <v>50</v>
      </c>
      <c r="K29" s="28">
        <v>43388</v>
      </c>
      <c r="L29" s="28"/>
      <c r="M29" s="28">
        <v>43388</v>
      </c>
      <c r="N29" s="28">
        <v>43423</v>
      </c>
      <c r="O29" s="28"/>
      <c r="P29" s="28">
        <v>43573</v>
      </c>
      <c r="Q29" s="28">
        <v>43578</v>
      </c>
      <c r="R29" s="28"/>
      <c r="S29" s="24" t="s">
        <v>1191</v>
      </c>
      <c r="T29" s="24" t="s">
        <v>1192</v>
      </c>
      <c r="U29" s="30" t="s">
        <v>37</v>
      </c>
      <c r="V29" s="24" t="s">
        <v>38</v>
      </c>
      <c r="W29" s="27"/>
      <c r="X29" s="38"/>
      <c r="Y29" s="30" t="str">
        <f t="shared" ref="Y29:Y43" ca="1" si="2">IF(W29=0,"x",IF(W29-TODAY()&gt;30,"prazo longo",IF(W29=TODAY(),"vence hoje",IF(W29&lt;TODAY(),"Venceu",IF(W29-TODAY()&lt;10,"menor que 10",IF(W29-TODAY()&lt;15,"prazo longo",IF(W29-TODAY()&lt;30,"prazo longo")))))))</f>
        <v>x</v>
      </c>
      <c r="Z29" s="35"/>
      <c r="AA29" s="32"/>
    </row>
    <row r="30" spans="1:29" ht="30" customHeight="1">
      <c r="A30" s="23">
        <v>29</v>
      </c>
      <c r="B30" s="24" t="s">
        <v>1193</v>
      </c>
      <c r="C30" s="24" t="s">
        <v>166</v>
      </c>
      <c r="D30" s="24" t="s">
        <v>1068</v>
      </c>
      <c r="E30" s="24" t="s">
        <v>1069</v>
      </c>
      <c r="F30" s="24" t="s">
        <v>1122</v>
      </c>
      <c r="G30" s="35" t="s">
        <v>1194</v>
      </c>
      <c r="H30" s="24"/>
      <c r="I30" s="24"/>
      <c r="J30" s="24" t="s">
        <v>44</v>
      </c>
      <c r="K30" s="28">
        <v>43383</v>
      </c>
      <c r="L30" s="28"/>
      <c r="M30" s="28">
        <v>43383</v>
      </c>
      <c r="N30" s="28">
        <v>43403</v>
      </c>
      <c r="O30" s="28"/>
      <c r="P30" s="28">
        <v>43404</v>
      </c>
      <c r="Q30" s="28">
        <v>43405</v>
      </c>
      <c r="R30" s="28"/>
      <c r="S30" s="24" t="s">
        <v>1195</v>
      </c>
      <c r="T30" s="24" t="s">
        <v>1196</v>
      </c>
      <c r="U30" s="30" t="s">
        <v>37</v>
      </c>
      <c r="V30" s="24" t="s">
        <v>424</v>
      </c>
      <c r="W30" s="27"/>
      <c r="X30" s="38"/>
      <c r="Y30" s="30" t="str">
        <f t="shared" ca="1" si="2"/>
        <v>x</v>
      </c>
      <c r="Z30" s="35"/>
      <c r="AA30" s="41"/>
      <c r="AB30" s="40" t="s">
        <v>1197</v>
      </c>
      <c r="AC30" s="39">
        <v>43405</v>
      </c>
    </row>
    <row r="31" spans="1:29" ht="30" customHeight="1">
      <c r="A31" s="23">
        <v>30</v>
      </c>
      <c r="B31" s="24" t="s">
        <v>1172</v>
      </c>
      <c r="C31" s="24" t="s">
        <v>78</v>
      </c>
      <c r="D31" s="24" t="s">
        <v>1086</v>
      </c>
      <c r="E31" s="24" t="s">
        <v>1058</v>
      </c>
      <c r="F31" s="24" t="s">
        <v>1086</v>
      </c>
      <c r="G31" s="35" t="s">
        <v>1198</v>
      </c>
      <c r="H31" s="24"/>
      <c r="I31" s="24"/>
      <c r="J31" s="24" t="s">
        <v>44</v>
      </c>
      <c r="K31" s="28">
        <v>43402</v>
      </c>
      <c r="L31" s="28"/>
      <c r="M31" s="28">
        <v>43402</v>
      </c>
      <c r="N31" s="28">
        <v>43404</v>
      </c>
      <c r="O31" s="28"/>
      <c r="P31" s="28">
        <v>43404</v>
      </c>
      <c r="Q31" s="28">
        <v>43405</v>
      </c>
      <c r="R31" s="28"/>
      <c r="S31" s="24" t="s">
        <v>1199</v>
      </c>
      <c r="T31" s="24" t="s">
        <v>1200</v>
      </c>
      <c r="U31" s="30" t="s">
        <v>37</v>
      </c>
      <c r="V31" s="24" t="s">
        <v>424</v>
      </c>
      <c r="W31" s="27"/>
      <c r="X31" s="38"/>
      <c r="Y31" s="30" t="str">
        <f t="shared" ca="1" si="2"/>
        <v>x</v>
      </c>
      <c r="Z31" s="35"/>
      <c r="AA31" s="32" t="s">
        <v>1201</v>
      </c>
      <c r="AB31" s="40" t="s">
        <v>1202</v>
      </c>
      <c r="AC31" s="39">
        <v>43410</v>
      </c>
    </row>
    <row r="32" spans="1:29" ht="30" customHeight="1">
      <c r="A32" s="23">
        <v>31</v>
      </c>
      <c r="B32" s="24" t="s">
        <v>1203</v>
      </c>
      <c r="C32" s="24" t="s">
        <v>226</v>
      </c>
      <c r="D32" s="24" t="s">
        <v>1057</v>
      </c>
      <c r="E32" s="24" t="s">
        <v>1058</v>
      </c>
      <c r="F32" s="24" t="s">
        <v>1057</v>
      </c>
      <c r="G32" s="35" t="s">
        <v>1204</v>
      </c>
      <c r="H32" s="24"/>
      <c r="I32" s="24"/>
      <c r="J32" s="24" t="s">
        <v>50</v>
      </c>
      <c r="K32" s="28">
        <v>43426</v>
      </c>
      <c r="L32" s="28"/>
      <c r="M32" s="28">
        <v>43426</v>
      </c>
      <c r="N32" s="28">
        <v>43448</v>
      </c>
      <c r="O32" s="28"/>
      <c r="P32" s="28">
        <v>43448</v>
      </c>
      <c r="Q32" s="28">
        <v>43454</v>
      </c>
      <c r="R32" s="28"/>
      <c r="S32" s="24" t="s">
        <v>1205</v>
      </c>
      <c r="T32" s="24" t="s">
        <v>1206</v>
      </c>
      <c r="U32" s="30" t="s">
        <v>37</v>
      </c>
      <c r="V32" s="24" t="s">
        <v>424</v>
      </c>
      <c r="W32" s="27"/>
      <c r="X32" s="38"/>
      <c r="Y32" s="30" t="str">
        <f t="shared" ca="1" si="2"/>
        <v>x</v>
      </c>
      <c r="Z32" s="35"/>
      <c r="AA32" s="41"/>
      <c r="AB32" s="40" t="s">
        <v>1207</v>
      </c>
      <c r="AC32" s="39">
        <v>43719</v>
      </c>
    </row>
    <row r="33" spans="1:29" ht="30" customHeight="1">
      <c r="A33" s="23">
        <v>32</v>
      </c>
      <c r="B33" s="24" t="s">
        <v>1208</v>
      </c>
      <c r="C33" s="24" t="s">
        <v>202</v>
      </c>
      <c r="D33" s="24" t="s">
        <v>1122</v>
      </c>
      <c r="E33" s="24" t="s">
        <v>1069</v>
      </c>
      <c r="F33" s="24" t="s">
        <v>1209</v>
      </c>
      <c r="G33" s="35" t="s">
        <v>1210</v>
      </c>
      <c r="H33" s="24"/>
      <c r="I33" s="24"/>
      <c r="J33" s="28" t="s">
        <v>44</v>
      </c>
      <c r="K33" s="28" t="s">
        <v>1211</v>
      </c>
      <c r="L33" s="28"/>
      <c r="M33" s="28"/>
      <c r="N33" s="28">
        <v>43404</v>
      </c>
      <c r="O33" s="28"/>
      <c r="P33" s="28">
        <v>43404</v>
      </c>
      <c r="Q33" s="28">
        <v>43405</v>
      </c>
      <c r="R33" s="28"/>
      <c r="S33" s="24" t="s">
        <v>1212</v>
      </c>
      <c r="T33" s="24"/>
      <c r="U33" s="30" t="s">
        <v>37</v>
      </c>
      <c r="V33" s="24" t="s">
        <v>424</v>
      </c>
      <c r="W33" s="27"/>
      <c r="X33" s="38"/>
      <c r="Y33" s="30" t="str">
        <f t="shared" ca="1" si="2"/>
        <v>x</v>
      </c>
      <c r="Z33" s="35" t="s">
        <v>1213</v>
      </c>
      <c r="AA33" s="41" t="s">
        <v>1176</v>
      </c>
    </row>
    <row r="34" spans="1:29" ht="30" customHeight="1">
      <c r="A34" s="23">
        <v>33</v>
      </c>
      <c r="B34" s="24" t="s">
        <v>1214</v>
      </c>
      <c r="C34" s="24" t="s">
        <v>110</v>
      </c>
      <c r="D34" s="24" t="s">
        <v>1057</v>
      </c>
      <c r="E34" s="24" t="s">
        <v>1058</v>
      </c>
      <c r="F34" s="24" t="s">
        <v>1057</v>
      </c>
      <c r="G34" s="35" t="s">
        <v>1215</v>
      </c>
      <c r="H34" s="24"/>
      <c r="I34" s="24"/>
      <c r="J34" s="28" t="s">
        <v>34</v>
      </c>
      <c r="K34" s="28">
        <v>43440</v>
      </c>
      <c r="L34" s="28"/>
      <c r="M34" s="28">
        <v>43440</v>
      </c>
      <c r="N34" s="28">
        <v>43441</v>
      </c>
      <c r="O34" s="28"/>
      <c r="P34" s="28">
        <v>43441</v>
      </c>
      <c r="Q34" s="28"/>
      <c r="R34" s="28" t="s">
        <v>198</v>
      </c>
      <c r="S34" s="24" t="s">
        <v>1216</v>
      </c>
      <c r="T34" s="24"/>
      <c r="U34" s="30" t="s">
        <v>37</v>
      </c>
      <c r="V34" s="24" t="s">
        <v>424</v>
      </c>
      <c r="W34" s="24"/>
      <c r="X34" s="30"/>
      <c r="Y34" s="30" t="str">
        <f t="shared" ca="1" si="2"/>
        <v>x</v>
      </c>
      <c r="Z34" s="35"/>
      <c r="AA34" s="41" t="s">
        <v>1217</v>
      </c>
    </row>
    <row r="35" spans="1:29" ht="30" customHeight="1">
      <c r="A35" s="23">
        <v>34</v>
      </c>
      <c r="B35" s="24" t="s">
        <v>1218</v>
      </c>
      <c r="C35" s="24" t="s">
        <v>89</v>
      </c>
      <c r="D35" s="24" t="s">
        <v>1122</v>
      </c>
      <c r="E35" s="24" t="s">
        <v>1069</v>
      </c>
      <c r="F35" s="24" t="s">
        <v>1219</v>
      </c>
      <c r="G35" s="35" t="s">
        <v>1220</v>
      </c>
      <c r="H35" s="24"/>
      <c r="I35" s="24"/>
      <c r="J35" s="28" t="s">
        <v>34</v>
      </c>
      <c r="K35" s="28">
        <v>43433</v>
      </c>
      <c r="L35" s="28"/>
      <c r="M35" s="28">
        <v>43446</v>
      </c>
      <c r="N35" s="28"/>
      <c r="O35" s="28"/>
      <c r="P35" s="28"/>
      <c r="Q35" s="28"/>
      <c r="R35" s="28"/>
      <c r="S35" s="24" t="s">
        <v>198</v>
      </c>
      <c r="T35" s="24"/>
      <c r="U35" s="30" t="s">
        <v>37</v>
      </c>
      <c r="V35" s="28" t="s">
        <v>38</v>
      </c>
      <c r="W35" s="27"/>
      <c r="X35" s="38"/>
      <c r="Y35" s="30" t="str">
        <f t="shared" ca="1" si="2"/>
        <v>x</v>
      </c>
      <c r="Z35" s="31" t="s">
        <v>1221</v>
      </c>
      <c r="AA35" s="41"/>
    </row>
    <row r="36" spans="1:29" ht="30" customHeight="1">
      <c r="A36" s="23">
        <v>35</v>
      </c>
      <c r="B36" s="24" t="s">
        <v>1222</v>
      </c>
      <c r="C36" s="24" t="s">
        <v>166</v>
      </c>
      <c r="D36" s="24" t="s">
        <v>1068</v>
      </c>
      <c r="E36" s="24" t="s">
        <v>1069</v>
      </c>
      <c r="F36" s="24" t="s">
        <v>1070</v>
      </c>
      <c r="G36" s="35" t="s">
        <v>1223</v>
      </c>
      <c r="H36" s="24"/>
      <c r="I36" s="24"/>
      <c r="J36" s="24" t="s">
        <v>34</v>
      </c>
      <c r="K36" s="42">
        <v>43404</v>
      </c>
      <c r="L36" s="42"/>
      <c r="M36" s="42">
        <v>43444</v>
      </c>
      <c r="N36" s="42">
        <v>43444</v>
      </c>
      <c r="O36" s="42"/>
      <c r="P36" s="42">
        <v>43444</v>
      </c>
      <c r="Q36" s="42">
        <v>43446</v>
      </c>
      <c r="R36" s="28"/>
      <c r="S36" s="24" t="s">
        <v>1224</v>
      </c>
      <c r="T36" s="24"/>
      <c r="U36" s="38" t="s">
        <v>37</v>
      </c>
      <c r="V36" s="24" t="s">
        <v>38</v>
      </c>
      <c r="W36" s="27"/>
      <c r="X36" s="38"/>
      <c r="Y36" s="30" t="str">
        <f t="shared" ca="1" si="2"/>
        <v>x</v>
      </c>
      <c r="Z36" s="35" t="s">
        <v>1225</v>
      </c>
      <c r="AA36" s="41"/>
      <c r="AB36" s="40" t="s">
        <v>1226</v>
      </c>
      <c r="AC36" s="39">
        <v>43446</v>
      </c>
    </row>
    <row r="37" spans="1:29" ht="30" customHeight="1">
      <c r="A37" s="23">
        <v>36</v>
      </c>
      <c r="B37" s="24" t="s">
        <v>1227</v>
      </c>
      <c r="C37" s="24" t="s">
        <v>110</v>
      </c>
      <c r="D37" s="24" t="s">
        <v>1228</v>
      </c>
      <c r="E37" s="24" t="s">
        <v>1069</v>
      </c>
      <c r="F37" s="24" t="s">
        <v>1228</v>
      </c>
      <c r="G37" s="35" t="s">
        <v>1229</v>
      </c>
      <c r="H37" s="24"/>
      <c r="I37" s="24"/>
      <c r="J37" s="24" t="s">
        <v>50</v>
      </c>
      <c r="K37" s="28">
        <v>43438</v>
      </c>
      <c r="L37" s="28"/>
      <c r="M37" s="28">
        <v>43438</v>
      </c>
      <c r="N37" s="28">
        <v>43830</v>
      </c>
      <c r="O37" s="28"/>
      <c r="P37" s="28">
        <v>43467</v>
      </c>
      <c r="Q37" s="28">
        <v>43495</v>
      </c>
      <c r="R37" s="28"/>
      <c r="S37" s="24" t="s">
        <v>1230</v>
      </c>
      <c r="T37" s="24" t="s">
        <v>1231</v>
      </c>
      <c r="U37" s="30" t="s">
        <v>37</v>
      </c>
      <c r="V37" s="24" t="s">
        <v>38</v>
      </c>
      <c r="W37" s="24"/>
      <c r="X37" s="30"/>
      <c r="Y37" s="30" t="str">
        <f t="shared" ca="1" si="2"/>
        <v>x</v>
      </c>
      <c r="Z37" s="35"/>
      <c r="AA37" s="41"/>
      <c r="AB37" s="40" t="s">
        <v>1232</v>
      </c>
      <c r="AC37" s="39">
        <v>43721</v>
      </c>
    </row>
    <row r="38" spans="1:29" ht="30" customHeight="1">
      <c r="A38" s="23">
        <v>37</v>
      </c>
      <c r="B38" s="24" t="s">
        <v>1233</v>
      </c>
      <c r="C38" s="24" t="s">
        <v>72</v>
      </c>
      <c r="D38" s="24" t="s">
        <v>553</v>
      </c>
      <c r="E38" s="24" t="s">
        <v>1100</v>
      </c>
      <c r="F38" s="24" t="s">
        <v>1050</v>
      </c>
      <c r="G38" s="35" t="s">
        <v>1234</v>
      </c>
      <c r="H38" s="24"/>
      <c r="I38" s="24"/>
      <c r="J38" s="24" t="s">
        <v>44</v>
      </c>
      <c r="K38" s="28">
        <v>43440</v>
      </c>
      <c r="L38" s="28"/>
      <c r="M38" s="28">
        <v>43444</v>
      </c>
      <c r="N38" s="28">
        <v>43473</v>
      </c>
      <c r="O38" s="28"/>
      <c r="P38" s="28">
        <v>43474</v>
      </c>
      <c r="Q38" s="28">
        <v>43480</v>
      </c>
      <c r="R38" s="28"/>
      <c r="S38" s="24" t="s">
        <v>1235</v>
      </c>
      <c r="T38" s="24" t="s">
        <v>1236</v>
      </c>
      <c r="U38" s="36" t="s">
        <v>37</v>
      </c>
      <c r="V38" s="28" t="s">
        <v>38</v>
      </c>
      <c r="W38" s="24"/>
      <c r="X38" s="30"/>
      <c r="Y38" s="30" t="str">
        <f t="shared" ca="1" si="2"/>
        <v>x</v>
      </c>
      <c r="Z38" s="35"/>
      <c r="AA38" s="41"/>
      <c r="AB38" s="40" t="s">
        <v>1237</v>
      </c>
      <c r="AC38" s="39">
        <v>43480</v>
      </c>
    </row>
    <row r="39" spans="1:29" ht="30" customHeight="1">
      <c r="A39" s="23">
        <v>38</v>
      </c>
      <c r="B39" s="24" t="s">
        <v>1238</v>
      </c>
      <c r="C39" s="24" t="s">
        <v>89</v>
      </c>
      <c r="D39" s="24" t="s">
        <v>1122</v>
      </c>
      <c r="E39" s="24" t="s">
        <v>1045</v>
      </c>
      <c r="F39" s="24" t="s">
        <v>1122</v>
      </c>
      <c r="G39" s="35" t="s">
        <v>1239</v>
      </c>
      <c r="H39" s="24"/>
      <c r="I39" s="24"/>
      <c r="J39" s="24" t="s">
        <v>34</v>
      </c>
      <c r="K39" s="42">
        <v>43473</v>
      </c>
      <c r="L39" s="42"/>
      <c r="M39" s="42">
        <v>43473</v>
      </c>
      <c r="N39" s="28">
        <v>43473</v>
      </c>
      <c r="O39" s="28"/>
      <c r="P39" s="28">
        <v>43473</v>
      </c>
      <c r="Q39" s="28">
        <v>43476</v>
      </c>
      <c r="R39" s="28"/>
      <c r="S39" s="24" t="s">
        <v>1240</v>
      </c>
      <c r="T39" s="24" t="s">
        <v>1241</v>
      </c>
      <c r="U39" s="30" t="s">
        <v>37</v>
      </c>
      <c r="V39" s="24" t="s">
        <v>38</v>
      </c>
      <c r="W39" s="24"/>
      <c r="X39" s="30"/>
      <c r="Y39" s="30" t="str">
        <f t="shared" ca="1" si="2"/>
        <v>x</v>
      </c>
      <c r="Z39" s="35" t="s">
        <v>1242</v>
      </c>
      <c r="AA39" s="41"/>
    </row>
    <row r="40" spans="1:29" ht="30" customHeight="1">
      <c r="A40" s="23">
        <v>39</v>
      </c>
      <c r="B40" s="24" t="s">
        <v>1243</v>
      </c>
      <c r="C40" s="24" t="s">
        <v>78</v>
      </c>
      <c r="D40" s="24" t="s">
        <v>1244</v>
      </c>
      <c r="E40" s="24" t="s">
        <v>1049</v>
      </c>
      <c r="F40" s="24" t="s">
        <v>1063</v>
      </c>
      <c r="G40" s="35" t="s">
        <v>1245</v>
      </c>
      <c r="H40" s="24"/>
      <c r="I40" s="24"/>
      <c r="J40" s="28" t="s">
        <v>34</v>
      </c>
      <c r="K40" s="28">
        <v>43474</v>
      </c>
      <c r="L40" s="28"/>
      <c r="M40" s="28">
        <v>43474</v>
      </c>
      <c r="N40" s="28">
        <v>43474</v>
      </c>
      <c r="O40" s="28"/>
      <c r="P40" s="28">
        <v>43474</v>
      </c>
      <c r="Q40" s="28"/>
      <c r="R40" s="28"/>
      <c r="S40" s="24" t="s">
        <v>1246</v>
      </c>
      <c r="T40" s="24" t="s">
        <v>1247</v>
      </c>
      <c r="U40" s="30" t="s">
        <v>37</v>
      </c>
      <c r="V40" s="24" t="s">
        <v>38</v>
      </c>
      <c r="W40" s="24"/>
      <c r="X40" s="30"/>
      <c r="Y40" s="30" t="str">
        <f t="shared" ca="1" si="2"/>
        <v>x</v>
      </c>
      <c r="Z40" s="35" t="s">
        <v>1248</v>
      </c>
      <c r="AA40" s="32"/>
      <c r="AC40" s="39"/>
    </row>
    <row r="41" spans="1:29" ht="30" customHeight="1">
      <c r="A41" s="23">
        <v>40</v>
      </c>
      <c r="B41" s="24" t="s">
        <v>1249</v>
      </c>
      <c r="C41" s="24" t="s">
        <v>84</v>
      </c>
      <c r="D41" s="24" t="s">
        <v>1250</v>
      </c>
      <c r="E41" s="24" t="s">
        <v>1069</v>
      </c>
      <c r="F41" s="24" t="s">
        <v>1070</v>
      </c>
      <c r="G41" s="35" t="s">
        <v>1251</v>
      </c>
      <c r="H41" s="24"/>
      <c r="I41" s="24"/>
      <c r="J41" s="24" t="s">
        <v>34</v>
      </c>
      <c r="K41" s="28">
        <v>43474</v>
      </c>
      <c r="L41" s="28"/>
      <c r="M41" s="28">
        <v>43474</v>
      </c>
      <c r="N41" s="28">
        <v>43474</v>
      </c>
      <c r="O41" s="28"/>
      <c r="P41" s="28">
        <v>43474</v>
      </c>
      <c r="Q41" s="28">
        <v>43476</v>
      </c>
      <c r="R41" s="28"/>
      <c r="S41" s="24" t="s">
        <v>1252</v>
      </c>
      <c r="T41" s="24" t="s">
        <v>1253</v>
      </c>
      <c r="U41" s="30" t="s">
        <v>37</v>
      </c>
      <c r="V41" s="24" t="s">
        <v>38</v>
      </c>
      <c r="W41" s="24"/>
      <c r="X41" s="30"/>
      <c r="Y41" s="30" t="str">
        <f t="shared" ca="1" si="2"/>
        <v>x</v>
      </c>
      <c r="Z41" s="35"/>
      <c r="AA41" s="32"/>
      <c r="AB41" s="40" t="s">
        <v>1254</v>
      </c>
      <c r="AC41" s="39">
        <v>43665</v>
      </c>
    </row>
    <row r="42" spans="1:29" ht="30" customHeight="1">
      <c r="A42" s="23">
        <v>41</v>
      </c>
      <c r="B42" s="24" t="s">
        <v>1255</v>
      </c>
      <c r="C42" s="24" t="s">
        <v>226</v>
      </c>
      <c r="D42" s="24" t="s">
        <v>1256</v>
      </c>
      <c r="E42" s="24" t="s">
        <v>1257</v>
      </c>
      <c r="F42" s="24" t="s">
        <v>1063</v>
      </c>
      <c r="G42" s="35" t="s">
        <v>1258</v>
      </c>
      <c r="H42" s="24"/>
      <c r="I42" s="24"/>
      <c r="J42" s="24" t="s">
        <v>50</v>
      </c>
      <c r="K42" s="28">
        <v>43474</v>
      </c>
      <c r="L42" s="28"/>
      <c r="M42" s="28">
        <v>43474</v>
      </c>
      <c r="N42" s="28">
        <v>43474</v>
      </c>
      <c r="O42" s="28"/>
      <c r="P42" s="28">
        <v>43475</v>
      </c>
      <c r="Q42" s="28">
        <v>43480</v>
      </c>
      <c r="R42" s="28">
        <v>43486</v>
      </c>
      <c r="S42" s="24" t="s">
        <v>1259</v>
      </c>
      <c r="T42" s="24" t="s">
        <v>1260</v>
      </c>
      <c r="U42" s="30" t="s">
        <v>37</v>
      </c>
      <c r="V42" s="28" t="s">
        <v>38</v>
      </c>
      <c r="W42" s="27"/>
      <c r="X42" s="38"/>
      <c r="Y42" s="30" t="str">
        <f t="shared" ca="1" si="2"/>
        <v>x</v>
      </c>
      <c r="Z42" s="35"/>
      <c r="AA42" s="32"/>
    </row>
    <row r="43" spans="1:29" ht="30" customHeight="1">
      <c r="A43" s="23">
        <v>42</v>
      </c>
      <c r="B43" s="24" t="s">
        <v>1261</v>
      </c>
      <c r="C43" s="24" t="s">
        <v>30</v>
      </c>
      <c r="D43" s="24" t="s">
        <v>1133</v>
      </c>
      <c r="E43" s="24" t="s">
        <v>1045</v>
      </c>
      <c r="F43" s="24" t="s">
        <v>1133</v>
      </c>
      <c r="G43" s="35" t="s">
        <v>1262</v>
      </c>
      <c r="H43" s="24"/>
      <c r="I43" s="24"/>
      <c r="J43" s="24" t="s">
        <v>34</v>
      </c>
      <c r="K43" s="28">
        <v>43467</v>
      </c>
      <c r="L43" s="28"/>
      <c r="M43" s="28">
        <v>43467</v>
      </c>
      <c r="N43" s="28">
        <v>43467</v>
      </c>
      <c r="O43" s="28"/>
      <c r="P43" s="28">
        <v>43467</v>
      </c>
      <c r="Q43" s="28"/>
      <c r="R43" s="28"/>
      <c r="S43" s="24" t="s">
        <v>510</v>
      </c>
      <c r="T43" s="24"/>
      <c r="U43" s="30" t="s">
        <v>37</v>
      </c>
      <c r="V43" s="28" t="s">
        <v>38</v>
      </c>
      <c r="W43" s="24"/>
      <c r="X43" s="30"/>
      <c r="Y43" s="30" t="str">
        <f t="shared" ca="1" si="2"/>
        <v>x</v>
      </c>
      <c r="Z43" s="35"/>
      <c r="AA43" s="32"/>
    </row>
    <row r="44" spans="1:29" ht="30" customHeight="1">
      <c r="A44" s="23">
        <v>43</v>
      </c>
      <c r="B44" s="24" t="s">
        <v>1263</v>
      </c>
      <c r="C44" s="24" t="s">
        <v>30</v>
      </c>
      <c r="D44" s="24" t="s">
        <v>1068</v>
      </c>
      <c r="E44" s="24" t="s">
        <v>1069</v>
      </c>
      <c r="F44" s="24" t="s">
        <v>1070</v>
      </c>
      <c r="G44" s="35" t="s">
        <v>1264</v>
      </c>
      <c r="H44" s="24"/>
      <c r="I44" s="24"/>
      <c r="J44" s="24" t="s">
        <v>50</v>
      </c>
      <c r="K44" s="28">
        <v>43476</v>
      </c>
      <c r="L44" s="28"/>
      <c r="M44" s="28">
        <v>43476</v>
      </c>
      <c r="N44" s="28">
        <v>43479</v>
      </c>
      <c r="O44" s="28"/>
      <c r="P44" s="28">
        <v>43482</v>
      </c>
      <c r="Q44" s="28">
        <v>43508</v>
      </c>
      <c r="R44" s="28"/>
      <c r="S44" s="24" t="s">
        <v>1265</v>
      </c>
      <c r="T44" s="24" t="s">
        <v>1266</v>
      </c>
      <c r="U44" s="30" t="s">
        <v>37</v>
      </c>
      <c r="V44" s="28" t="s">
        <v>38</v>
      </c>
      <c r="W44" s="27"/>
      <c r="X44" s="38"/>
      <c r="Y44" s="30"/>
      <c r="Z44" s="35"/>
      <c r="AA44" s="32"/>
      <c r="AB44" s="40" t="s">
        <v>1267</v>
      </c>
      <c r="AC44" s="39">
        <v>43508</v>
      </c>
    </row>
    <row r="45" spans="1:29" ht="30" customHeight="1">
      <c r="A45" s="23">
        <v>44</v>
      </c>
      <c r="B45" s="24" t="s">
        <v>1268</v>
      </c>
      <c r="C45" s="24" t="s">
        <v>1269</v>
      </c>
      <c r="D45" s="24" t="s">
        <v>1270</v>
      </c>
      <c r="E45" s="24" t="s">
        <v>1045</v>
      </c>
      <c r="F45" s="24" t="s">
        <v>1070</v>
      </c>
      <c r="G45" s="35" t="s">
        <v>1271</v>
      </c>
      <c r="H45" s="24"/>
      <c r="I45" s="24"/>
      <c r="J45" s="24" t="s">
        <v>44</v>
      </c>
      <c r="K45" s="28">
        <v>43476</v>
      </c>
      <c r="L45" s="28"/>
      <c r="M45" s="28">
        <v>43479</v>
      </c>
      <c r="N45" s="28">
        <v>43479</v>
      </c>
      <c r="O45" s="28"/>
      <c r="P45" s="28">
        <v>43479</v>
      </c>
      <c r="Q45" s="28"/>
      <c r="R45" s="28"/>
      <c r="S45" s="24" t="s">
        <v>1272</v>
      </c>
      <c r="T45" s="24"/>
      <c r="U45" s="30" t="s">
        <v>37</v>
      </c>
      <c r="V45" s="28" t="s">
        <v>38</v>
      </c>
      <c r="W45" s="27"/>
      <c r="X45" s="38"/>
      <c r="Y45" s="30" t="str">
        <f t="shared" ref="Y45:Y76" ca="1" si="3">IF(W45=0,"x",IF(W45-TODAY()&gt;30,"prazo longo",IF(W45=TODAY(),"vence hoje",IF(W45&lt;TODAY(),"Venceu",IF(W45-TODAY()&lt;10,"menor que 10",IF(W45-TODAY()&lt;15,"prazo longo",IF(W45-TODAY()&lt;30,"prazo longo")))))))</f>
        <v>x</v>
      </c>
      <c r="Z45" s="35"/>
      <c r="AA45" s="32"/>
    </row>
    <row r="46" spans="1:29" ht="30" customHeight="1">
      <c r="A46" s="23">
        <v>45</v>
      </c>
      <c r="B46" s="24" t="s">
        <v>1273</v>
      </c>
      <c r="C46" s="24"/>
      <c r="D46" s="24" t="s">
        <v>553</v>
      </c>
      <c r="E46" s="24" t="s">
        <v>1045</v>
      </c>
      <c r="F46" s="24"/>
      <c r="G46" s="35" t="s">
        <v>1274</v>
      </c>
      <c r="H46" s="24"/>
      <c r="I46" s="24"/>
      <c r="J46" s="24"/>
      <c r="K46" s="28"/>
      <c r="L46" s="28"/>
      <c r="M46" s="28"/>
      <c r="N46" s="28"/>
      <c r="O46" s="28"/>
      <c r="P46" s="28"/>
      <c r="Q46" s="28"/>
      <c r="R46" s="28"/>
      <c r="S46" s="24" t="s">
        <v>198</v>
      </c>
      <c r="T46" s="24"/>
      <c r="U46" s="30" t="s">
        <v>37</v>
      </c>
      <c r="V46" s="24" t="s">
        <v>424</v>
      </c>
      <c r="W46" s="27"/>
      <c r="X46" s="38"/>
      <c r="Y46" s="30" t="str">
        <f t="shared" ca="1" si="3"/>
        <v>x</v>
      </c>
      <c r="Z46" s="35"/>
      <c r="AA46" s="32"/>
      <c r="AB46" s="40" t="s">
        <v>1275</v>
      </c>
      <c r="AC46" s="39">
        <v>43444</v>
      </c>
    </row>
    <row r="47" spans="1:29" ht="30" customHeight="1">
      <c r="A47" s="23">
        <v>46</v>
      </c>
      <c r="B47" s="24" t="s">
        <v>1276</v>
      </c>
      <c r="C47" s="24" t="s">
        <v>110</v>
      </c>
      <c r="D47" s="24" t="s">
        <v>1277</v>
      </c>
      <c r="E47" s="24" t="s">
        <v>1045</v>
      </c>
      <c r="F47" s="24" t="s">
        <v>1278</v>
      </c>
      <c r="G47" s="35" t="s">
        <v>1279</v>
      </c>
      <c r="H47" s="24"/>
      <c r="I47" s="24"/>
      <c r="J47" s="24" t="s">
        <v>50</v>
      </c>
      <c r="K47" s="28">
        <v>43115</v>
      </c>
      <c r="L47" s="28"/>
      <c r="M47" s="28">
        <v>43116</v>
      </c>
      <c r="N47" s="28">
        <v>43116</v>
      </c>
      <c r="O47" s="28"/>
      <c r="P47" s="28"/>
      <c r="Q47" s="28"/>
      <c r="R47" s="28"/>
      <c r="S47" s="24" t="s">
        <v>1280</v>
      </c>
      <c r="T47" s="24"/>
      <c r="U47" s="30" t="s">
        <v>37</v>
      </c>
      <c r="V47" s="28" t="s">
        <v>38</v>
      </c>
      <c r="W47" s="27"/>
      <c r="X47" s="38"/>
      <c r="Y47" s="30" t="str">
        <f t="shared" ca="1" si="3"/>
        <v>x</v>
      </c>
      <c r="Z47" s="35"/>
      <c r="AA47" s="32"/>
    </row>
    <row r="48" spans="1:29" ht="30" customHeight="1">
      <c r="A48" s="23">
        <v>47</v>
      </c>
      <c r="B48" s="24" t="s">
        <v>1281</v>
      </c>
      <c r="C48" s="24" t="s">
        <v>166</v>
      </c>
      <c r="D48" s="24" t="s">
        <v>1256</v>
      </c>
      <c r="E48" s="24" t="s">
        <v>1257</v>
      </c>
      <c r="F48" s="24" t="s">
        <v>1063</v>
      </c>
      <c r="G48" s="35" t="s">
        <v>1282</v>
      </c>
      <c r="H48" s="24"/>
      <c r="I48" s="24"/>
      <c r="J48" s="24" t="s">
        <v>44</v>
      </c>
      <c r="K48" s="28">
        <v>43480</v>
      </c>
      <c r="L48" s="28"/>
      <c r="M48" s="28">
        <v>43481</v>
      </c>
      <c r="N48" s="28">
        <v>43481</v>
      </c>
      <c r="O48" s="28"/>
      <c r="P48" s="28">
        <v>43481</v>
      </c>
      <c r="Q48" s="28">
        <v>43482</v>
      </c>
      <c r="R48" s="28">
        <v>43481</v>
      </c>
      <c r="S48" s="24" t="s">
        <v>1283</v>
      </c>
      <c r="T48" s="24"/>
      <c r="U48" s="30" t="s">
        <v>37</v>
      </c>
      <c r="V48" s="24" t="s">
        <v>38</v>
      </c>
      <c r="W48" s="27"/>
      <c r="X48" s="38"/>
      <c r="Y48" s="30" t="str">
        <f t="shared" ca="1" si="3"/>
        <v>x</v>
      </c>
      <c r="Z48" s="35"/>
      <c r="AA48" s="32"/>
    </row>
    <row r="49" spans="1:27" ht="30" customHeight="1">
      <c r="A49" s="23">
        <v>48</v>
      </c>
      <c r="B49" s="24" t="s">
        <v>1149</v>
      </c>
      <c r="C49" s="24" t="s">
        <v>89</v>
      </c>
      <c r="D49" s="24" t="s">
        <v>1244</v>
      </c>
      <c r="E49" s="24" t="s">
        <v>1049</v>
      </c>
      <c r="F49" s="24" t="s">
        <v>1063</v>
      </c>
      <c r="G49" s="35" t="s">
        <v>1284</v>
      </c>
      <c r="H49" s="24"/>
      <c r="I49" s="24"/>
      <c r="J49" s="24" t="s">
        <v>50</v>
      </c>
      <c r="K49" s="28">
        <v>43116</v>
      </c>
      <c r="L49" s="28"/>
      <c r="M49" s="28">
        <v>43116</v>
      </c>
      <c r="N49" s="28">
        <v>43116</v>
      </c>
      <c r="O49" s="28"/>
      <c r="P49" s="28">
        <v>43482</v>
      </c>
      <c r="Q49" s="28">
        <v>43486</v>
      </c>
      <c r="R49" s="28"/>
      <c r="S49" s="24" t="s">
        <v>1285</v>
      </c>
      <c r="T49" s="24" t="s">
        <v>1286</v>
      </c>
      <c r="U49" s="30" t="s">
        <v>37</v>
      </c>
      <c r="V49" s="24" t="s">
        <v>38</v>
      </c>
      <c r="W49" s="24"/>
      <c r="X49" s="30"/>
      <c r="Y49" s="30" t="str">
        <f t="shared" ca="1" si="3"/>
        <v>x</v>
      </c>
      <c r="Z49" s="35"/>
      <c r="AA49" s="32"/>
    </row>
    <row r="50" spans="1:27" ht="30" customHeight="1">
      <c r="A50" s="23">
        <v>49</v>
      </c>
      <c r="B50" s="24" t="s">
        <v>1287</v>
      </c>
      <c r="C50" s="25" t="s">
        <v>198</v>
      </c>
      <c r="D50" s="24" t="s">
        <v>1178</v>
      </c>
      <c r="E50" s="24" t="s">
        <v>1045</v>
      </c>
      <c r="F50" s="24" t="s">
        <v>1044</v>
      </c>
      <c r="G50" s="35" t="s">
        <v>1288</v>
      </c>
      <c r="H50" s="24"/>
      <c r="I50" s="24"/>
      <c r="J50" s="24" t="s">
        <v>34</v>
      </c>
      <c r="K50" s="28">
        <v>43117</v>
      </c>
      <c r="L50" s="28"/>
      <c r="M50" s="28">
        <v>43117</v>
      </c>
      <c r="N50" s="28">
        <v>43117</v>
      </c>
      <c r="O50" s="28"/>
      <c r="P50" s="28">
        <v>43117</v>
      </c>
      <c r="Q50" s="28"/>
      <c r="R50" s="28"/>
      <c r="S50" s="24" t="s">
        <v>198</v>
      </c>
      <c r="T50" s="24" t="s">
        <v>1289</v>
      </c>
      <c r="U50" s="30" t="s">
        <v>37</v>
      </c>
      <c r="V50" s="24" t="s">
        <v>38</v>
      </c>
      <c r="W50" s="24"/>
      <c r="X50" s="30"/>
      <c r="Y50" s="30" t="str">
        <f t="shared" ca="1" si="3"/>
        <v>x</v>
      </c>
      <c r="Z50" s="35"/>
      <c r="AA50" s="32"/>
    </row>
    <row r="51" spans="1:27" ht="30" customHeight="1">
      <c r="A51" s="23">
        <v>50</v>
      </c>
      <c r="B51" s="24" t="s">
        <v>1290</v>
      </c>
      <c r="C51" s="24" t="s">
        <v>61</v>
      </c>
      <c r="D51" s="24" t="s">
        <v>1291</v>
      </c>
      <c r="E51" s="24" t="s">
        <v>1045</v>
      </c>
      <c r="F51" s="24" t="s">
        <v>1292</v>
      </c>
      <c r="G51" s="35" t="s">
        <v>1293</v>
      </c>
      <c r="H51" s="24"/>
      <c r="I51" s="24"/>
      <c r="J51" s="24" t="s">
        <v>34</v>
      </c>
      <c r="K51" s="28">
        <v>43104</v>
      </c>
      <c r="L51" s="28"/>
      <c r="M51" s="28">
        <v>43117</v>
      </c>
      <c r="N51" s="28">
        <v>43117</v>
      </c>
      <c r="O51" s="28"/>
      <c r="P51" s="28">
        <v>43117</v>
      </c>
      <c r="Q51" s="28"/>
      <c r="R51" s="28"/>
      <c r="S51" s="24" t="s">
        <v>1294</v>
      </c>
      <c r="T51" s="24"/>
      <c r="U51" s="30" t="s">
        <v>37</v>
      </c>
      <c r="V51" s="24" t="s">
        <v>38</v>
      </c>
      <c r="W51" s="27"/>
      <c r="X51" s="38"/>
      <c r="Y51" s="30" t="str">
        <f t="shared" ca="1" si="3"/>
        <v>x</v>
      </c>
      <c r="Z51" s="35"/>
      <c r="AA51" s="32"/>
    </row>
    <row r="52" spans="1:27" ht="30" customHeight="1">
      <c r="A52" s="23">
        <v>51</v>
      </c>
      <c r="B52" s="24" t="s">
        <v>1295</v>
      </c>
      <c r="C52" s="24" t="s">
        <v>110</v>
      </c>
      <c r="D52" s="24" t="s">
        <v>1256</v>
      </c>
      <c r="E52" s="24" t="s">
        <v>1257</v>
      </c>
      <c r="F52" s="24" t="s">
        <v>1063</v>
      </c>
      <c r="G52" s="35" t="s">
        <v>1296</v>
      </c>
      <c r="H52" s="24"/>
      <c r="I52" s="24"/>
      <c r="J52" s="24" t="s">
        <v>44</v>
      </c>
      <c r="K52" s="28">
        <v>43483</v>
      </c>
      <c r="L52" s="28"/>
      <c r="M52" s="28">
        <v>43483</v>
      </c>
      <c r="N52" s="28">
        <v>43486</v>
      </c>
      <c r="O52" s="28"/>
      <c r="P52" s="28">
        <v>43486</v>
      </c>
      <c r="Q52" s="28">
        <v>43487</v>
      </c>
      <c r="R52" s="28">
        <v>43490</v>
      </c>
      <c r="S52" s="24" t="s">
        <v>1297</v>
      </c>
      <c r="T52" s="24" t="s">
        <v>1298</v>
      </c>
      <c r="U52" s="30" t="s">
        <v>37</v>
      </c>
      <c r="V52" s="24" t="s">
        <v>38</v>
      </c>
      <c r="W52" s="28"/>
      <c r="X52" s="36"/>
      <c r="Y52" s="30" t="str">
        <f t="shared" ca="1" si="3"/>
        <v>x</v>
      </c>
      <c r="Z52" s="35"/>
      <c r="AA52" s="32"/>
    </row>
    <row r="53" spans="1:27" ht="30" customHeight="1">
      <c r="A53" s="23">
        <v>52</v>
      </c>
      <c r="B53" s="24" t="s">
        <v>1299</v>
      </c>
      <c r="C53" s="24" t="s">
        <v>78</v>
      </c>
      <c r="D53" s="24" t="s">
        <v>1256</v>
      </c>
      <c r="E53" s="24" t="s">
        <v>1257</v>
      </c>
      <c r="F53" s="24" t="s">
        <v>1063</v>
      </c>
      <c r="G53" s="35" t="s">
        <v>1300</v>
      </c>
      <c r="H53" s="24"/>
      <c r="I53" s="24"/>
      <c r="J53" s="24" t="s">
        <v>44</v>
      </c>
      <c r="K53" s="28">
        <v>43483</v>
      </c>
      <c r="L53" s="28"/>
      <c r="M53" s="28">
        <v>43483</v>
      </c>
      <c r="N53" s="28">
        <v>43486</v>
      </c>
      <c r="O53" s="28"/>
      <c r="P53" s="28">
        <v>43486</v>
      </c>
      <c r="Q53" s="28" t="s">
        <v>1301</v>
      </c>
      <c r="R53" s="28" t="s">
        <v>1302</v>
      </c>
      <c r="S53" s="24" t="s">
        <v>1303</v>
      </c>
      <c r="T53" s="24" t="s">
        <v>1304</v>
      </c>
      <c r="U53" s="30" t="s">
        <v>37</v>
      </c>
      <c r="V53" s="24" t="s">
        <v>38</v>
      </c>
      <c r="W53" s="28"/>
      <c r="X53" s="36"/>
      <c r="Y53" s="30" t="str">
        <f t="shared" ca="1" si="3"/>
        <v>x</v>
      </c>
      <c r="Z53" s="35"/>
      <c r="AA53" s="32"/>
    </row>
    <row r="54" spans="1:27" ht="30" customHeight="1">
      <c r="A54" s="23">
        <v>53</v>
      </c>
      <c r="B54" s="24" t="s">
        <v>262</v>
      </c>
      <c r="C54" s="24" t="s">
        <v>131</v>
      </c>
      <c r="D54" s="24" t="s">
        <v>1244</v>
      </c>
      <c r="E54" s="24" t="s">
        <v>1049</v>
      </c>
      <c r="F54" s="24" t="s">
        <v>1063</v>
      </c>
      <c r="G54" s="35" t="s">
        <v>1305</v>
      </c>
      <c r="H54" s="24"/>
      <c r="I54" s="24"/>
      <c r="J54" s="24" t="s">
        <v>50</v>
      </c>
      <c r="K54" s="28">
        <v>43483</v>
      </c>
      <c r="L54" s="28"/>
      <c r="M54" s="28">
        <v>43483</v>
      </c>
      <c r="N54" s="28">
        <v>43483</v>
      </c>
      <c r="O54" s="28"/>
      <c r="P54" s="28">
        <v>43497</v>
      </c>
      <c r="Q54" s="28">
        <v>43502</v>
      </c>
      <c r="R54" s="28"/>
      <c r="S54" s="24" t="s">
        <v>1306</v>
      </c>
      <c r="T54" s="24" t="s">
        <v>1307</v>
      </c>
      <c r="U54" s="30" t="s">
        <v>37</v>
      </c>
      <c r="V54" s="24" t="s">
        <v>38</v>
      </c>
      <c r="W54" s="24"/>
      <c r="X54" s="30"/>
      <c r="Y54" s="30" t="str">
        <f t="shared" ca="1" si="3"/>
        <v>x</v>
      </c>
      <c r="Z54" s="35"/>
      <c r="AA54" s="32"/>
    </row>
    <row r="55" spans="1:27" ht="30" customHeight="1">
      <c r="A55" s="23">
        <v>54</v>
      </c>
      <c r="B55" s="24" t="s">
        <v>1308</v>
      </c>
      <c r="C55" s="24" t="s">
        <v>89</v>
      </c>
      <c r="D55" s="24" t="s">
        <v>1277</v>
      </c>
      <c r="E55" s="24" t="s">
        <v>1045</v>
      </c>
      <c r="F55" s="24" t="s">
        <v>1278</v>
      </c>
      <c r="G55" s="35" t="s">
        <v>1309</v>
      </c>
      <c r="H55" s="24"/>
      <c r="I55" s="24"/>
      <c r="J55" s="24" t="s">
        <v>50</v>
      </c>
      <c r="K55" s="28">
        <v>43482</v>
      </c>
      <c r="L55" s="28"/>
      <c r="M55" s="28">
        <v>43482</v>
      </c>
      <c r="N55" s="28">
        <v>43488</v>
      </c>
      <c r="O55" s="28"/>
      <c r="P55" s="28">
        <v>43497</v>
      </c>
      <c r="Q55" s="28">
        <v>43500</v>
      </c>
      <c r="R55" s="28"/>
      <c r="S55" s="24" t="s">
        <v>1310</v>
      </c>
      <c r="T55" s="24" t="s">
        <v>1311</v>
      </c>
      <c r="U55" s="30" t="s">
        <v>37</v>
      </c>
      <c r="V55" s="28" t="s">
        <v>38</v>
      </c>
      <c r="W55" s="24"/>
      <c r="X55" s="30"/>
      <c r="Y55" s="30" t="str">
        <f t="shared" ca="1" si="3"/>
        <v>x</v>
      </c>
      <c r="Z55" s="35"/>
      <c r="AA55" s="32"/>
    </row>
    <row r="56" spans="1:27" ht="30" customHeight="1">
      <c r="A56" s="23">
        <v>55</v>
      </c>
      <c r="B56" s="24" t="s">
        <v>1312</v>
      </c>
      <c r="C56" s="25" t="s">
        <v>198</v>
      </c>
      <c r="D56" s="24" t="s">
        <v>1044</v>
      </c>
      <c r="E56" s="24" t="s">
        <v>1045</v>
      </c>
      <c r="F56" s="24" t="s">
        <v>1044</v>
      </c>
      <c r="G56" s="35" t="s">
        <v>1313</v>
      </c>
      <c r="H56" s="24"/>
      <c r="I56" s="24"/>
      <c r="J56" s="24" t="s">
        <v>44</v>
      </c>
      <c r="K56" s="42" t="s">
        <v>198</v>
      </c>
      <c r="L56" s="42"/>
      <c r="M56" s="42" t="s">
        <v>198</v>
      </c>
      <c r="N56" s="28">
        <v>43486</v>
      </c>
      <c r="O56" s="28"/>
      <c r="P56" s="28"/>
      <c r="Q56" s="28"/>
      <c r="R56" s="28"/>
      <c r="S56" s="24" t="s">
        <v>1314</v>
      </c>
      <c r="T56" s="24"/>
      <c r="U56" s="30" t="s">
        <v>37</v>
      </c>
      <c r="V56" s="24" t="s">
        <v>38</v>
      </c>
      <c r="W56" s="27"/>
      <c r="X56" s="38"/>
      <c r="Y56" s="30" t="str">
        <f t="shared" ca="1" si="3"/>
        <v>x</v>
      </c>
      <c r="Z56" s="35"/>
      <c r="AA56" s="32"/>
    </row>
    <row r="57" spans="1:27" ht="30" customHeight="1">
      <c r="A57" s="23">
        <v>56</v>
      </c>
      <c r="B57" s="24" t="s">
        <v>1315</v>
      </c>
      <c r="C57" s="24" t="s">
        <v>1316</v>
      </c>
      <c r="D57" s="24" t="s">
        <v>1317</v>
      </c>
      <c r="E57" s="24" t="s">
        <v>1100</v>
      </c>
      <c r="F57" s="24" t="s">
        <v>1292</v>
      </c>
      <c r="G57" s="35" t="s">
        <v>1318</v>
      </c>
      <c r="H57" s="24"/>
      <c r="I57" s="24"/>
      <c r="J57" s="24" t="s">
        <v>44</v>
      </c>
      <c r="K57" s="28">
        <v>43430</v>
      </c>
      <c r="L57" s="28"/>
      <c r="M57" s="28">
        <v>43430</v>
      </c>
      <c r="N57" s="28">
        <v>43486</v>
      </c>
      <c r="O57" s="28"/>
      <c r="P57" s="28">
        <v>43486</v>
      </c>
      <c r="Q57" s="28" t="s">
        <v>1319</v>
      </c>
      <c r="R57" s="28"/>
      <c r="S57" s="24" t="s">
        <v>1320</v>
      </c>
      <c r="T57" s="24"/>
      <c r="U57" s="30" t="s">
        <v>37</v>
      </c>
      <c r="V57" s="24" t="s">
        <v>38</v>
      </c>
      <c r="W57" s="24"/>
      <c r="X57" s="30"/>
      <c r="Y57" s="30" t="str">
        <f t="shared" ca="1" si="3"/>
        <v>x</v>
      </c>
      <c r="Z57" s="35"/>
      <c r="AA57" s="32"/>
    </row>
    <row r="58" spans="1:27" ht="30" customHeight="1">
      <c r="A58" s="23">
        <v>57</v>
      </c>
      <c r="B58" s="24" t="s">
        <v>1321</v>
      </c>
      <c r="C58" s="24" t="s">
        <v>198</v>
      </c>
      <c r="D58" s="24" t="s">
        <v>1133</v>
      </c>
      <c r="E58" s="24" t="s">
        <v>1045</v>
      </c>
      <c r="F58" s="24" t="s">
        <v>1133</v>
      </c>
      <c r="G58" s="35" t="s">
        <v>1322</v>
      </c>
      <c r="H58" s="24"/>
      <c r="I58" s="24"/>
      <c r="J58" s="24" t="s">
        <v>34</v>
      </c>
      <c r="K58" s="28">
        <v>43488</v>
      </c>
      <c r="L58" s="28"/>
      <c r="M58" s="28">
        <v>43488</v>
      </c>
      <c r="N58" s="28">
        <v>43488</v>
      </c>
      <c r="O58" s="28"/>
      <c r="P58" s="28">
        <v>43488</v>
      </c>
      <c r="Q58" s="28"/>
      <c r="R58" s="28"/>
      <c r="S58" s="24" t="s">
        <v>1323</v>
      </c>
      <c r="T58" s="24"/>
      <c r="U58" s="30" t="s">
        <v>37</v>
      </c>
      <c r="V58" s="24" t="s">
        <v>38</v>
      </c>
      <c r="W58" s="24"/>
      <c r="X58" s="30"/>
      <c r="Y58" s="30" t="str">
        <f t="shared" ca="1" si="3"/>
        <v>x</v>
      </c>
      <c r="Z58" s="35"/>
      <c r="AA58" s="32"/>
    </row>
    <row r="59" spans="1:27" ht="30" customHeight="1">
      <c r="A59" s="23">
        <v>58</v>
      </c>
      <c r="B59" s="24" t="s">
        <v>1324</v>
      </c>
      <c r="C59" s="24" t="s">
        <v>104</v>
      </c>
      <c r="D59" s="24" t="s">
        <v>1256</v>
      </c>
      <c r="E59" s="24" t="s">
        <v>1257</v>
      </c>
      <c r="F59" s="24" t="s">
        <v>1063</v>
      </c>
      <c r="G59" s="35" t="s">
        <v>1325</v>
      </c>
      <c r="H59" s="24"/>
      <c r="I59" s="24"/>
      <c r="J59" s="24" t="s">
        <v>44</v>
      </c>
      <c r="K59" s="28">
        <v>43488</v>
      </c>
      <c r="L59" s="28"/>
      <c r="M59" s="28">
        <v>43488</v>
      </c>
      <c r="N59" s="28">
        <v>43489</v>
      </c>
      <c r="O59" s="28"/>
      <c r="P59" s="28">
        <v>43489</v>
      </c>
      <c r="Q59" s="28">
        <v>43490</v>
      </c>
      <c r="R59" s="28">
        <v>43490</v>
      </c>
      <c r="S59" s="24" t="s">
        <v>1326</v>
      </c>
      <c r="T59" s="24"/>
      <c r="U59" s="30" t="s">
        <v>37</v>
      </c>
      <c r="V59" s="24" t="s">
        <v>38</v>
      </c>
      <c r="W59" s="24"/>
      <c r="X59" s="30"/>
      <c r="Y59" s="30" t="str">
        <f t="shared" ca="1" si="3"/>
        <v>x</v>
      </c>
      <c r="Z59" s="35"/>
      <c r="AA59" s="32"/>
    </row>
    <row r="60" spans="1:27" ht="30" customHeight="1">
      <c r="A60" s="23">
        <v>59</v>
      </c>
      <c r="B60" s="24" t="s">
        <v>1327</v>
      </c>
      <c r="C60" s="24" t="s">
        <v>226</v>
      </c>
      <c r="D60" s="24" t="s">
        <v>1256</v>
      </c>
      <c r="E60" s="24" t="s">
        <v>1257</v>
      </c>
      <c r="F60" s="24" t="s">
        <v>1063</v>
      </c>
      <c r="G60" s="35" t="s">
        <v>1328</v>
      </c>
      <c r="H60" s="24"/>
      <c r="I60" s="24"/>
      <c r="J60" s="24" t="s">
        <v>44</v>
      </c>
      <c r="K60" s="28">
        <v>43489</v>
      </c>
      <c r="L60" s="28"/>
      <c r="M60" s="28">
        <v>43489</v>
      </c>
      <c r="N60" s="28">
        <v>43489</v>
      </c>
      <c r="O60" s="28"/>
      <c r="P60" s="28">
        <v>43489</v>
      </c>
      <c r="Q60" s="28">
        <v>43490</v>
      </c>
      <c r="R60" s="28">
        <v>43493</v>
      </c>
      <c r="S60" s="24" t="s">
        <v>1329</v>
      </c>
      <c r="T60" s="24"/>
      <c r="U60" s="30" t="s">
        <v>37</v>
      </c>
      <c r="V60" s="24" t="s">
        <v>38</v>
      </c>
      <c r="W60" s="24"/>
      <c r="X60" s="30"/>
      <c r="Y60" s="30" t="str">
        <f t="shared" ca="1" si="3"/>
        <v>x</v>
      </c>
      <c r="Z60" s="35"/>
      <c r="AA60" s="32"/>
    </row>
    <row r="61" spans="1:27" ht="30" customHeight="1">
      <c r="A61" s="23">
        <v>60</v>
      </c>
      <c r="B61" s="28" t="s">
        <v>1330</v>
      </c>
      <c r="C61" s="28" t="s">
        <v>72</v>
      </c>
      <c r="D61" s="24" t="s">
        <v>1331</v>
      </c>
      <c r="E61" s="28" t="s">
        <v>1332</v>
      </c>
      <c r="F61" s="24" t="s">
        <v>1333</v>
      </c>
      <c r="G61" s="31" t="s">
        <v>1334</v>
      </c>
      <c r="H61" s="28"/>
      <c r="I61" s="28"/>
      <c r="J61" s="24" t="s">
        <v>44</v>
      </c>
      <c r="K61" s="28">
        <v>43494</v>
      </c>
      <c r="L61" s="28"/>
      <c r="M61" s="28">
        <v>43494</v>
      </c>
      <c r="N61" s="28">
        <v>43495</v>
      </c>
      <c r="O61" s="28"/>
      <c r="P61" s="28">
        <v>43496</v>
      </c>
      <c r="Q61" s="28"/>
      <c r="R61" s="28"/>
      <c r="S61" s="24" t="s">
        <v>1335</v>
      </c>
      <c r="T61" s="24"/>
      <c r="U61" s="36" t="s">
        <v>37</v>
      </c>
      <c r="V61" s="28" t="s">
        <v>38</v>
      </c>
      <c r="W61" s="27"/>
      <c r="X61" s="38"/>
      <c r="Y61" s="30" t="str">
        <f t="shared" ca="1" si="3"/>
        <v>x</v>
      </c>
      <c r="Z61" s="31"/>
      <c r="AA61" s="45"/>
    </row>
    <row r="62" spans="1:27" ht="30" customHeight="1">
      <c r="A62" s="23">
        <v>61</v>
      </c>
      <c r="B62" s="24" t="s">
        <v>1336</v>
      </c>
      <c r="C62" s="24" t="s">
        <v>84</v>
      </c>
      <c r="D62" s="24" t="s">
        <v>1331</v>
      </c>
      <c r="E62" s="28" t="s">
        <v>1332</v>
      </c>
      <c r="F62" s="24" t="s">
        <v>1333</v>
      </c>
      <c r="G62" s="35" t="s">
        <v>1337</v>
      </c>
      <c r="H62" s="24"/>
      <c r="I62" s="24"/>
      <c r="J62" s="24" t="s">
        <v>50</v>
      </c>
      <c r="K62" s="28">
        <v>43495</v>
      </c>
      <c r="L62" s="28"/>
      <c r="M62" s="28">
        <v>43495</v>
      </c>
      <c r="N62" s="28">
        <v>43495</v>
      </c>
      <c r="O62" s="28"/>
      <c r="P62" s="28">
        <v>43495</v>
      </c>
      <c r="Q62" s="28"/>
      <c r="R62" s="28"/>
      <c r="S62" s="24" t="s">
        <v>1338</v>
      </c>
      <c r="T62" s="24"/>
      <c r="U62" s="30" t="s">
        <v>37</v>
      </c>
      <c r="V62" s="24" t="s">
        <v>38</v>
      </c>
      <c r="W62" s="24"/>
      <c r="X62" s="30"/>
      <c r="Y62" s="30" t="str">
        <f t="shared" ca="1" si="3"/>
        <v>x</v>
      </c>
      <c r="Z62" s="35"/>
      <c r="AA62" s="32"/>
    </row>
    <row r="63" spans="1:27" ht="30" customHeight="1">
      <c r="A63" s="23">
        <v>62</v>
      </c>
      <c r="B63" s="24" t="s">
        <v>1339</v>
      </c>
      <c r="C63" s="24" t="s">
        <v>30</v>
      </c>
      <c r="D63" s="24" t="s">
        <v>1057</v>
      </c>
      <c r="E63" s="28" t="s">
        <v>1058</v>
      </c>
      <c r="F63" s="24" t="s">
        <v>1057</v>
      </c>
      <c r="G63" s="35" t="s">
        <v>1340</v>
      </c>
      <c r="H63" s="24"/>
      <c r="I63" s="24"/>
      <c r="J63" s="24" t="s">
        <v>34</v>
      </c>
      <c r="K63" s="28">
        <v>43493</v>
      </c>
      <c r="L63" s="28"/>
      <c r="M63" s="28">
        <v>43493</v>
      </c>
      <c r="N63" s="28">
        <v>43493</v>
      </c>
      <c r="O63" s="28"/>
      <c r="P63" s="28">
        <v>43494</v>
      </c>
      <c r="Q63" s="28" t="s">
        <v>1341</v>
      </c>
      <c r="R63" s="28"/>
      <c r="S63" s="24" t="s">
        <v>1342</v>
      </c>
      <c r="T63" s="24" t="s">
        <v>1343</v>
      </c>
      <c r="U63" s="30" t="s">
        <v>37</v>
      </c>
      <c r="V63" s="24" t="s">
        <v>38</v>
      </c>
      <c r="W63" s="27"/>
      <c r="X63" s="38"/>
      <c r="Y63" s="30" t="str">
        <f t="shared" ca="1" si="3"/>
        <v>x</v>
      </c>
      <c r="Z63" s="35"/>
      <c r="AA63" s="32"/>
    </row>
    <row r="64" spans="1:27" ht="30" customHeight="1">
      <c r="A64" s="23">
        <v>63</v>
      </c>
      <c r="B64" s="24" t="s">
        <v>1067</v>
      </c>
      <c r="C64" s="24" t="s">
        <v>30</v>
      </c>
      <c r="D64" s="24" t="s">
        <v>1344</v>
      </c>
      <c r="E64" s="24" t="s">
        <v>1049</v>
      </c>
      <c r="F64" s="24" t="s">
        <v>1278</v>
      </c>
      <c r="G64" s="35" t="s">
        <v>1345</v>
      </c>
      <c r="H64" s="24"/>
      <c r="I64" s="24"/>
      <c r="J64" s="24" t="s">
        <v>50</v>
      </c>
      <c r="K64" s="28">
        <v>43494</v>
      </c>
      <c r="L64" s="28"/>
      <c r="M64" s="28">
        <v>43494</v>
      </c>
      <c r="N64" s="28">
        <v>43496</v>
      </c>
      <c r="O64" s="28"/>
      <c r="P64" s="28">
        <v>43497</v>
      </c>
      <c r="Q64" s="28">
        <v>43502</v>
      </c>
      <c r="R64" s="28"/>
      <c r="S64" s="24" t="s">
        <v>1346</v>
      </c>
      <c r="T64" s="24" t="s">
        <v>1347</v>
      </c>
      <c r="U64" s="30" t="s">
        <v>37</v>
      </c>
      <c r="V64" s="28" t="s">
        <v>38</v>
      </c>
      <c r="W64" s="24"/>
      <c r="X64" s="30"/>
      <c r="Y64" s="30" t="str">
        <f t="shared" ca="1" si="3"/>
        <v>x</v>
      </c>
      <c r="Z64" s="35"/>
      <c r="AA64" s="32"/>
    </row>
    <row r="65" spans="1:27" ht="30" customHeight="1">
      <c r="A65" s="23">
        <v>64</v>
      </c>
      <c r="B65" s="24" t="s">
        <v>1348</v>
      </c>
      <c r="C65" s="24" t="s">
        <v>89</v>
      </c>
      <c r="D65" s="24" t="s">
        <v>1133</v>
      </c>
      <c r="E65" s="24" t="s">
        <v>1045</v>
      </c>
      <c r="F65" s="24" t="s">
        <v>1133</v>
      </c>
      <c r="G65" s="35" t="s">
        <v>1349</v>
      </c>
      <c r="H65" s="24"/>
      <c r="I65" s="24"/>
      <c r="J65" s="24" t="s">
        <v>50</v>
      </c>
      <c r="K65" s="28">
        <v>43494</v>
      </c>
      <c r="L65" s="28"/>
      <c r="M65" s="28">
        <v>43496</v>
      </c>
      <c r="N65" s="28">
        <v>43497</v>
      </c>
      <c r="O65" s="28"/>
      <c r="P65" s="28">
        <v>43502</v>
      </c>
      <c r="Q65" s="28"/>
      <c r="R65" s="28"/>
      <c r="S65" s="24" t="s">
        <v>1350</v>
      </c>
      <c r="T65" s="24"/>
      <c r="U65" s="30" t="s">
        <v>37</v>
      </c>
      <c r="V65" s="28" t="s">
        <v>38</v>
      </c>
      <c r="W65" s="24"/>
      <c r="X65" s="30"/>
      <c r="Y65" s="30" t="str">
        <f t="shared" ca="1" si="3"/>
        <v>x</v>
      </c>
      <c r="Z65" s="35"/>
      <c r="AA65" s="32"/>
    </row>
    <row r="66" spans="1:27" ht="30" customHeight="1">
      <c r="A66" s="23">
        <v>65</v>
      </c>
      <c r="B66" s="24" t="s">
        <v>1238</v>
      </c>
      <c r="C66" s="24" t="s">
        <v>89</v>
      </c>
      <c r="D66" s="24" t="s">
        <v>1133</v>
      </c>
      <c r="E66" s="24" t="s">
        <v>1045</v>
      </c>
      <c r="F66" s="24" t="s">
        <v>1122</v>
      </c>
      <c r="G66" s="35" t="s">
        <v>1351</v>
      </c>
      <c r="H66" s="24"/>
      <c r="I66" s="24"/>
      <c r="J66" s="24" t="s">
        <v>34</v>
      </c>
      <c r="K66" s="42">
        <v>43500</v>
      </c>
      <c r="L66" s="42"/>
      <c r="M66" s="42">
        <v>43500</v>
      </c>
      <c r="N66" s="42">
        <v>43500</v>
      </c>
      <c r="O66" s="42"/>
      <c r="P66" s="42">
        <v>43500</v>
      </c>
      <c r="Q66" s="42">
        <v>43502</v>
      </c>
      <c r="R66" s="28"/>
      <c r="S66" s="24" t="s">
        <v>1352</v>
      </c>
      <c r="T66" s="24"/>
      <c r="U66" s="30" t="s">
        <v>37</v>
      </c>
      <c r="V66" s="24" t="s">
        <v>38</v>
      </c>
      <c r="W66" s="27"/>
      <c r="X66" s="38"/>
      <c r="Y66" s="30" t="str">
        <f t="shared" ca="1" si="3"/>
        <v>x</v>
      </c>
      <c r="Z66" s="35"/>
      <c r="AA66" s="32"/>
    </row>
    <row r="67" spans="1:27" ht="30" customHeight="1">
      <c r="A67" s="23">
        <v>66</v>
      </c>
      <c r="B67" s="24" t="s">
        <v>1348</v>
      </c>
      <c r="C67" s="24" t="s">
        <v>89</v>
      </c>
      <c r="D67" s="24" t="s">
        <v>1353</v>
      </c>
      <c r="E67" s="24" t="s">
        <v>1332</v>
      </c>
      <c r="F67" s="24" t="s">
        <v>1354</v>
      </c>
      <c r="G67" s="35" t="s">
        <v>1355</v>
      </c>
      <c r="H67" s="24"/>
      <c r="I67" s="24"/>
      <c r="J67" s="24" t="s">
        <v>50</v>
      </c>
      <c r="K67" s="42">
        <v>43500</v>
      </c>
      <c r="L67" s="42"/>
      <c r="M67" s="42">
        <v>43500</v>
      </c>
      <c r="N67" s="42">
        <v>43500</v>
      </c>
      <c r="O67" s="42"/>
      <c r="P67" s="28">
        <v>43502</v>
      </c>
      <c r="Q67" s="28"/>
      <c r="R67" s="28"/>
      <c r="S67" s="24" t="s">
        <v>1356</v>
      </c>
      <c r="T67" s="24"/>
      <c r="U67" s="30" t="s">
        <v>37</v>
      </c>
      <c r="V67" s="28" t="s">
        <v>38</v>
      </c>
      <c r="W67" s="24"/>
      <c r="X67" s="30"/>
      <c r="Y67" s="30" t="str">
        <f t="shared" ca="1" si="3"/>
        <v>x</v>
      </c>
      <c r="Z67" s="35"/>
      <c r="AA67" s="32"/>
    </row>
    <row r="68" spans="1:27" ht="30" customHeight="1">
      <c r="A68" s="23">
        <v>67</v>
      </c>
      <c r="B68" s="24" t="s">
        <v>1315</v>
      </c>
      <c r="C68" s="24" t="s">
        <v>1316</v>
      </c>
      <c r="D68" s="24" t="s">
        <v>553</v>
      </c>
      <c r="E68" s="24" t="s">
        <v>1069</v>
      </c>
      <c r="F68" s="24" t="s">
        <v>1070</v>
      </c>
      <c r="G68" s="35" t="s">
        <v>1357</v>
      </c>
      <c r="H68" s="24"/>
      <c r="I68" s="24"/>
      <c r="J68" s="24" t="s">
        <v>34</v>
      </c>
      <c r="K68" s="28">
        <v>43500</v>
      </c>
      <c r="L68" s="28"/>
      <c r="M68" s="28">
        <v>43500</v>
      </c>
      <c r="N68" s="28">
        <v>43500</v>
      </c>
      <c r="O68" s="28"/>
      <c r="P68" s="28">
        <v>43500</v>
      </c>
      <c r="Q68" s="28"/>
      <c r="R68" s="28"/>
      <c r="S68" s="24" t="s">
        <v>1358</v>
      </c>
      <c r="T68" s="24"/>
      <c r="U68" s="30" t="s">
        <v>37</v>
      </c>
      <c r="V68" s="24" t="s">
        <v>38</v>
      </c>
      <c r="W68" s="24"/>
      <c r="X68" s="30"/>
      <c r="Y68" s="30" t="str">
        <f t="shared" ca="1" si="3"/>
        <v>x</v>
      </c>
      <c r="Z68" s="35"/>
      <c r="AA68" s="32"/>
    </row>
    <row r="69" spans="1:27" ht="30" customHeight="1">
      <c r="A69" s="23">
        <v>68</v>
      </c>
      <c r="B69" s="24" t="s">
        <v>1359</v>
      </c>
      <c r="C69" s="24" t="s">
        <v>104</v>
      </c>
      <c r="D69" s="24" t="s">
        <v>1256</v>
      </c>
      <c r="E69" s="24" t="s">
        <v>1257</v>
      </c>
      <c r="F69" s="24" t="s">
        <v>1063</v>
      </c>
      <c r="G69" s="35" t="s">
        <v>1360</v>
      </c>
      <c r="H69" s="24"/>
      <c r="I69" s="24"/>
      <c r="J69" s="24" t="s">
        <v>50</v>
      </c>
      <c r="K69" s="28">
        <v>43502</v>
      </c>
      <c r="L69" s="28"/>
      <c r="M69" s="28">
        <v>43502</v>
      </c>
      <c r="N69" s="28">
        <v>43502</v>
      </c>
      <c r="O69" s="28"/>
      <c r="P69" s="28">
        <v>43502</v>
      </c>
      <c r="Q69" s="28"/>
      <c r="R69" s="28"/>
      <c r="S69" s="24" t="s">
        <v>1361</v>
      </c>
      <c r="T69" s="24"/>
      <c r="U69" s="30" t="s">
        <v>37</v>
      </c>
      <c r="V69" s="24" t="s">
        <v>38</v>
      </c>
      <c r="W69" s="24"/>
      <c r="X69" s="30"/>
      <c r="Y69" s="30" t="str">
        <f t="shared" ca="1" si="3"/>
        <v>x</v>
      </c>
      <c r="Z69" s="35"/>
      <c r="AA69" s="32"/>
    </row>
    <row r="70" spans="1:27" ht="30" customHeight="1">
      <c r="A70" s="23">
        <v>69</v>
      </c>
      <c r="B70" s="24" t="s">
        <v>1362</v>
      </c>
      <c r="C70" s="24" t="s">
        <v>104</v>
      </c>
      <c r="D70" s="24" t="s">
        <v>1363</v>
      </c>
      <c r="E70" s="24" t="s">
        <v>1077</v>
      </c>
      <c r="F70" s="24" t="s">
        <v>1063</v>
      </c>
      <c r="G70" s="35" t="s">
        <v>1364</v>
      </c>
      <c r="H70" s="24"/>
      <c r="I70" s="24"/>
      <c r="J70" s="24" t="s">
        <v>50</v>
      </c>
      <c r="K70" s="28">
        <v>43502</v>
      </c>
      <c r="L70" s="28"/>
      <c r="M70" s="28">
        <v>43502</v>
      </c>
      <c r="N70" s="28">
        <v>43502</v>
      </c>
      <c r="O70" s="28"/>
      <c r="P70" s="28">
        <v>43503</v>
      </c>
      <c r="Q70" s="28"/>
      <c r="R70" s="28"/>
      <c r="S70" s="24" t="s">
        <v>1365</v>
      </c>
      <c r="T70" s="24"/>
      <c r="U70" s="30" t="s">
        <v>37</v>
      </c>
      <c r="V70" s="24" t="s">
        <v>38</v>
      </c>
      <c r="W70" s="24"/>
      <c r="X70" s="30"/>
      <c r="Y70" s="30" t="str">
        <f t="shared" ca="1" si="3"/>
        <v>x</v>
      </c>
      <c r="Z70" s="35"/>
      <c r="AA70" s="32"/>
    </row>
    <row r="71" spans="1:27" ht="30" customHeight="1">
      <c r="A71" s="23">
        <v>70</v>
      </c>
      <c r="B71" s="24" t="s">
        <v>1359</v>
      </c>
      <c r="C71" s="24" t="s">
        <v>104</v>
      </c>
      <c r="D71" s="24" t="s">
        <v>1344</v>
      </c>
      <c r="E71" s="24" t="s">
        <v>1049</v>
      </c>
      <c r="F71" s="24" t="s">
        <v>1278</v>
      </c>
      <c r="G71" s="35" t="s">
        <v>1360</v>
      </c>
      <c r="H71" s="24"/>
      <c r="I71" s="24"/>
      <c r="J71" s="24" t="s">
        <v>50</v>
      </c>
      <c r="K71" s="28">
        <v>43503</v>
      </c>
      <c r="L71" s="28"/>
      <c r="M71" s="28">
        <v>43503</v>
      </c>
      <c r="N71" s="28">
        <v>43503</v>
      </c>
      <c r="O71" s="28"/>
      <c r="P71" s="28">
        <v>43504</v>
      </c>
      <c r="Q71" s="28">
        <v>43508</v>
      </c>
      <c r="R71" s="28">
        <v>43516</v>
      </c>
      <c r="S71" s="24" t="s">
        <v>1366</v>
      </c>
      <c r="T71" s="24" t="s">
        <v>1367</v>
      </c>
      <c r="U71" s="30" t="s">
        <v>37</v>
      </c>
      <c r="V71" s="24" t="s">
        <v>38</v>
      </c>
      <c r="W71" s="24"/>
      <c r="X71" s="30"/>
      <c r="Y71" s="30" t="str">
        <f t="shared" ca="1" si="3"/>
        <v>x</v>
      </c>
      <c r="Z71" s="35"/>
      <c r="AA71" s="32"/>
    </row>
    <row r="72" spans="1:27" ht="30" customHeight="1">
      <c r="A72" s="23">
        <v>71</v>
      </c>
      <c r="B72" s="24" t="s">
        <v>1368</v>
      </c>
      <c r="C72" s="24" t="s">
        <v>191</v>
      </c>
      <c r="D72" s="24" t="s">
        <v>1331</v>
      </c>
      <c r="E72" s="24" t="s">
        <v>1332</v>
      </c>
      <c r="F72" s="24" t="s">
        <v>1333</v>
      </c>
      <c r="G72" s="35" t="s">
        <v>1369</v>
      </c>
      <c r="H72" s="24"/>
      <c r="I72" s="24"/>
      <c r="J72" s="24" t="s">
        <v>44</v>
      </c>
      <c r="K72" s="28">
        <v>43494</v>
      </c>
      <c r="L72" s="28"/>
      <c r="M72" s="28">
        <v>43495</v>
      </c>
      <c r="N72" s="28">
        <v>43507</v>
      </c>
      <c r="O72" s="28"/>
      <c r="P72" s="28">
        <v>43507</v>
      </c>
      <c r="Q72" s="28"/>
      <c r="R72" s="28"/>
      <c r="S72" s="24" t="s">
        <v>1370</v>
      </c>
      <c r="T72" s="24"/>
      <c r="U72" s="30" t="s">
        <v>37</v>
      </c>
      <c r="V72" s="28" t="s">
        <v>38</v>
      </c>
      <c r="W72" s="24"/>
      <c r="X72" s="30"/>
      <c r="Y72" s="30" t="str">
        <f t="shared" ca="1" si="3"/>
        <v>x</v>
      </c>
      <c r="Z72" s="35"/>
      <c r="AA72" s="32"/>
    </row>
    <row r="73" spans="1:27" ht="30" customHeight="1">
      <c r="A73" s="23">
        <v>72</v>
      </c>
      <c r="B73" s="24" t="s">
        <v>1371</v>
      </c>
      <c r="C73" s="24" t="s">
        <v>198</v>
      </c>
      <c r="D73" s="24" t="s">
        <v>1049</v>
      </c>
      <c r="E73" s="24" t="s">
        <v>1049</v>
      </c>
      <c r="F73" s="24"/>
      <c r="G73" s="35" t="s">
        <v>1372</v>
      </c>
      <c r="H73" s="24"/>
      <c r="I73" s="24"/>
      <c r="J73" s="24" t="s">
        <v>34</v>
      </c>
      <c r="K73" s="28">
        <v>43508</v>
      </c>
      <c r="L73" s="28"/>
      <c r="M73" s="28">
        <v>43508</v>
      </c>
      <c r="N73" s="28">
        <v>43508</v>
      </c>
      <c r="O73" s="28"/>
      <c r="P73" s="28">
        <v>43508</v>
      </c>
      <c r="Q73" s="28"/>
      <c r="R73" s="28"/>
      <c r="S73" s="24" t="s">
        <v>1373</v>
      </c>
      <c r="T73" s="24"/>
      <c r="U73" s="30" t="s">
        <v>37</v>
      </c>
      <c r="V73" s="28" t="s">
        <v>38</v>
      </c>
      <c r="W73" s="24"/>
      <c r="X73" s="30"/>
      <c r="Y73" s="30" t="str">
        <f t="shared" ca="1" si="3"/>
        <v>x</v>
      </c>
      <c r="Z73" s="35"/>
      <c r="AA73" s="32"/>
    </row>
    <row r="74" spans="1:27" ht="30" customHeight="1">
      <c r="A74" s="23">
        <v>73</v>
      </c>
      <c r="B74" s="24" t="s">
        <v>1104</v>
      </c>
      <c r="C74" s="24" t="s">
        <v>30</v>
      </c>
      <c r="D74" s="24" t="s">
        <v>1244</v>
      </c>
      <c r="E74" s="24" t="s">
        <v>1049</v>
      </c>
      <c r="F74" s="24" t="s">
        <v>1063</v>
      </c>
      <c r="G74" s="35" t="s">
        <v>1374</v>
      </c>
      <c r="H74" s="24"/>
      <c r="I74" s="24"/>
      <c r="J74" s="24" t="s">
        <v>50</v>
      </c>
      <c r="K74" s="28">
        <v>43508</v>
      </c>
      <c r="L74" s="28"/>
      <c r="M74" s="28">
        <v>43508</v>
      </c>
      <c r="N74" s="28">
        <v>43508</v>
      </c>
      <c r="O74" s="28"/>
      <c r="P74" s="28">
        <v>43514</v>
      </c>
      <c r="Q74" s="28">
        <v>43525</v>
      </c>
      <c r="R74" s="28"/>
      <c r="S74" s="24" t="s">
        <v>1375</v>
      </c>
      <c r="T74" s="24"/>
      <c r="U74" s="30" t="s">
        <v>37</v>
      </c>
      <c r="V74" s="28" t="s">
        <v>38</v>
      </c>
      <c r="W74" s="24"/>
      <c r="X74" s="30"/>
      <c r="Y74" s="30" t="str">
        <f t="shared" ca="1" si="3"/>
        <v>x</v>
      </c>
      <c r="Z74" s="35"/>
      <c r="AA74" s="32"/>
    </row>
    <row r="75" spans="1:27" ht="30" customHeight="1">
      <c r="A75" s="23">
        <v>74</v>
      </c>
      <c r="B75" s="24" t="s">
        <v>1348</v>
      </c>
      <c r="C75" s="24" t="s">
        <v>89</v>
      </c>
      <c r="D75" s="24" t="s">
        <v>1344</v>
      </c>
      <c r="E75" s="24" t="s">
        <v>1049</v>
      </c>
      <c r="F75" s="24" t="s">
        <v>1278</v>
      </c>
      <c r="G75" s="35" t="s">
        <v>1376</v>
      </c>
      <c r="H75" s="24"/>
      <c r="I75" s="24"/>
      <c r="J75" s="24" t="s">
        <v>50</v>
      </c>
      <c r="K75" s="28">
        <v>43509</v>
      </c>
      <c r="L75" s="28"/>
      <c r="M75" s="28">
        <v>43509</v>
      </c>
      <c r="N75" s="28">
        <v>43509</v>
      </c>
      <c r="O75" s="28"/>
      <c r="P75" s="28"/>
      <c r="Q75" s="28"/>
      <c r="R75" s="28"/>
      <c r="S75" s="24" t="s">
        <v>1377</v>
      </c>
      <c r="T75" s="24"/>
      <c r="U75" s="30" t="s">
        <v>37</v>
      </c>
      <c r="V75" s="28" t="s">
        <v>38</v>
      </c>
      <c r="W75" s="24"/>
      <c r="X75" s="30"/>
      <c r="Y75" s="30" t="str">
        <f t="shared" ca="1" si="3"/>
        <v>x</v>
      </c>
      <c r="Z75" s="35"/>
      <c r="AA75" s="32"/>
    </row>
    <row r="76" spans="1:27" ht="30" customHeight="1">
      <c r="A76" s="23">
        <v>75</v>
      </c>
      <c r="B76" s="24" t="s">
        <v>1208</v>
      </c>
      <c r="C76" s="24" t="s">
        <v>202</v>
      </c>
      <c r="D76" s="24" t="s">
        <v>553</v>
      </c>
      <c r="E76" s="24" t="s">
        <v>1069</v>
      </c>
      <c r="F76" s="24" t="s">
        <v>1209</v>
      </c>
      <c r="G76" s="35" t="s">
        <v>1378</v>
      </c>
      <c r="H76" s="24"/>
      <c r="I76" s="24"/>
      <c r="J76" s="24" t="s">
        <v>44</v>
      </c>
      <c r="K76" s="28">
        <v>43508</v>
      </c>
      <c r="L76" s="28"/>
      <c r="M76" s="28">
        <v>43509</v>
      </c>
      <c r="N76" s="28">
        <v>43510</v>
      </c>
      <c r="O76" s="28"/>
      <c r="P76" s="28">
        <v>43515</v>
      </c>
      <c r="Q76" s="28">
        <v>43525</v>
      </c>
      <c r="R76" s="28"/>
      <c r="S76" s="24" t="s">
        <v>1379</v>
      </c>
      <c r="T76" s="24" t="s">
        <v>1380</v>
      </c>
      <c r="U76" s="30" t="s">
        <v>37</v>
      </c>
      <c r="V76" s="28" t="s">
        <v>38</v>
      </c>
      <c r="W76" s="24"/>
      <c r="X76" s="30"/>
      <c r="Y76" s="30" t="str">
        <f t="shared" ca="1" si="3"/>
        <v>x</v>
      </c>
      <c r="Z76" s="35"/>
      <c r="AA76" s="32"/>
    </row>
    <row r="77" spans="1:27" ht="30" customHeight="1">
      <c r="A77" s="23">
        <v>76</v>
      </c>
      <c r="B77" s="24" t="s">
        <v>1055</v>
      </c>
      <c r="C77" s="24" t="s">
        <v>1056</v>
      </c>
      <c r="D77" s="24" t="s">
        <v>1057</v>
      </c>
      <c r="E77" s="24" t="s">
        <v>1058</v>
      </c>
      <c r="F77" s="24" t="s">
        <v>1057</v>
      </c>
      <c r="G77" s="26" t="s">
        <v>1059</v>
      </c>
      <c r="H77" s="27"/>
      <c r="I77" s="27"/>
      <c r="J77" s="24" t="s">
        <v>44</v>
      </c>
      <c r="K77" s="28">
        <v>43507</v>
      </c>
      <c r="L77" s="28"/>
      <c r="M77" s="28">
        <v>43507</v>
      </c>
      <c r="N77" s="28">
        <v>43511</v>
      </c>
      <c r="O77" s="28"/>
      <c r="P77" s="28">
        <v>43511</v>
      </c>
      <c r="Q77" s="28">
        <v>43849</v>
      </c>
      <c r="R77" s="28"/>
      <c r="S77" s="24" t="s">
        <v>1381</v>
      </c>
      <c r="T77" s="24" t="s">
        <v>1382</v>
      </c>
      <c r="U77" s="30" t="s">
        <v>37</v>
      </c>
      <c r="V77" s="24" t="s">
        <v>38</v>
      </c>
      <c r="W77" s="24"/>
      <c r="X77" s="30"/>
      <c r="Y77" s="30" t="str">
        <f t="shared" ref="Y77:Y108" ca="1" si="4">IF(W77=0,"x",IF(W77-TODAY()&gt;30,"prazo longo",IF(W77=TODAY(),"vence hoje",IF(W77&lt;TODAY(),"Venceu",IF(W77-TODAY()&lt;10,"menor que 10",IF(W77-TODAY()&lt;15,"prazo longo",IF(W77-TODAY()&lt;30,"prazo longo")))))))</f>
        <v>x</v>
      </c>
      <c r="Z77" s="35"/>
      <c r="AA77" s="32"/>
    </row>
    <row r="78" spans="1:27" ht="30" customHeight="1">
      <c r="A78" s="23">
        <v>77</v>
      </c>
      <c r="B78" s="24" t="s">
        <v>1383</v>
      </c>
      <c r="C78" s="24" t="s">
        <v>41</v>
      </c>
      <c r="D78" s="24" t="s">
        <v>1256</v>
      </c>
      <c r="E78" s="24" t="s">
        <v>1257</v>
      </c>
      <c r="F78" s="24" t="s">
        <v>1063</v>
      </c>
      <c r="G78" s="35" t="s">
        <v>1384</v>
      </c>
      <c r="H78" s="24"/>
      <c r="I78" s="24"/>
      <c r="J78" s="24" t="s">
        <v>50</v>
      </c>
      <c r="K78" s="28">
        <v>43514</v>
      </c>
      <c r="L78" s="28"/>
      <c r="M78" s="28">
        <v>43514</v>
      </c>
      <c r="N78" s="28">
        <v>43514</v>
      </c>
      <c r="O78" s="28"/>
      <c r="P78" s="28">
        <v>43514</v>
      </c>
      <c r="Q78" s="28">
        <v>43515</v>
      </c>
      <c r="R78" s="28">
        <v>43517</v>
      </c>
      <c r="S78" s="24" t="s">
        <v>1385</v>
      </c>
      <c r="T78" s="24" t="s">
        <v>1386</v>
      </c>
      <c r="U78" s="30" t="s">
        <v>37</v>
      </c>
      <c r="V78" s="28" t="s">
        <v>38</v>
      </c>
      <c r="W78" s="24"/>
      <c r="X78" s="30"/>
      <c r="Y78" s="30" t="str">
        <f t="shared" ca="1" si="4"/>
        <v>x</v>
      </c>
      <c r="Z78" s="35"/>
      <c r="AA78" s="32"/>
    </row>
    <row r="79" spans="1:27" ht="30" customHeight="1">
      <c r="A79" s="23">
        <v>78</v>
      </c>
      <c r="B79" s="24" t="s">
        <v>448</v>
      </c>
      <c r="C79" s="24" t="s">
        <v>30</v>
      </c>
      <c r="D79" s="24" t="s">
        <v>1344</v>
      </c>
      <c r="E79" s="24" t="s">
        <v>1049</v>
      </c>
      <c r="F79" s="24" t="s">
        <v>1278</v>
      </c>
      <c r="G79" s="35" t="s">
        <v>1387</v>
      </c>
      <c r="H79" s="24"/>
      <c r="I79" s="24"/>
      <c r="J79" s="24" t="s">
        <v>50</v>
      </c>
      <c r="K79" s="28">
        <v>43469</v>
      </c>
      <c r="L79" s="28"/>
      <c r="M79" s="28">
        <v>43500</v>
      </c>
      <c r="N79" s="28">
        <v>43515</v>
      </c>
      <c r="O79" s="28"/>
      <c r="P79" s="28"/>
      <c r="Q79" s="28"/>
      <c r="R79" s="28"/>
      <c r="S79" s="24" t="s">
        <v>1388</v>
      </c>
      <c r="T79" s="24"/>
      <c r="U79" s="30" t="s">
        <v>37</v>
      </c>
      <c r="V79" s="24" t="s">
        <v>424</v>
      </c>
      <c r="W79" s="24"/>
      <c r="X79" s="30"/>
      <c r="Y79" s="30" t="str">
        <f t="shared" ca="1" si="4"/>
        <v>x</v>
      </c>
      <c r="Z79" s="35"/>
      <c r="AA79" s="32"/>
    </row>
    <row r="80" spans="1:27" ht="30" customHeight="1">
      <c r="A80" s="23">
        <v>79</v>
      </c>
      <c r="B80" s="24" t="s">
        <v>1389</v>
      </c>
      <c r="C80" s="24" t="s">
        <v>30</v>
      </c>
      <c r="D80" s="24" t="s">
        <v>1390</v>
      </c>
      <c r="E80" s="24" t="s">
        <v>1077</v>
      </c>
      <c r="F80" s="24" t="s">
        <v>1391</v>
      </c>
      <c r="G80" s="35" t="s">
        <v>1392</v>
      </c>
      <c r="H80" s="24"/>
      <c r="I80" s="24"/>
      <c r="J80" s="24" t="s">
        <v>50</v>
      </c>
      <c r="K80" s="28">
        <v>43517</v>
      </c>
      <c r="L80" s="28"/>
      <c r="M80" s="28">
        <v>43517</v>
      </c>
      <c r="N80" s="28">
        <v>43517</v>
      </c>
      <c r="O80" s="28"/>
      <c r="P80" s="28">
        <v>43517</v>
      </c>
      <c r="Q80" s="28">
        <v>43518</v>
      </c>
      <c r="R80" s="28"/>
      <c r="S80" s="24" t="s">
        <v>1393</v>
      </c>
      <c r="T80" s="24" t="s">
        <v>1394</v>
      </c>
      <c r="U80" s="30" t="s">
        <v>37</v>
      </c>
      <c r="V80" s="28" t="s">
        <v>38</v>
      </c>
      <c r="W80" s="24"/>
      <c r="X80" s="30"/>
      <c r="Y80" s="30" t="str">
        <f t="shared" ca="1" si="4"/>
        <v>x</v>
      </c>
      <c r="Z80" s="35"/>
      <c r="AA80" s="32"/>
    </row>
    <row r="81" spans="1:27" ht="30" customHeight="1">
      <c r="A81" s="23">
        <v>80</v>
      </c>
      <c r="B81" s="24" t="s">
        <v>1395</v>
      </c>
      <c r="C81" s="24" t="s">
        <v>191</v>
      </c>
      <c r="D81" s="24" t="s">
        <v>1133</v>
      </c>
      <c r="E81" s="24" t="s">
        <v>1122</v>
      </c>
      <c r="F81" s="24" t="s">
        <v>1122</v>
      </c>
      <c r="G81" s="35" t="s">
        <v>1396</v>
      </c>
      <c r="H81" s="24"/>
      <c r="I81" s="24"/>
      <c r="J81" s="24" t="s">
        <v>34</v>
      </c>
      <c r="K81" s="28">
        <v>43514</v>
      </c>
      <c r="L81" s="28"/>
      <c r="M81" s="28">
        <v>43515</v>
      </c>
      <c r="N81" s="28">
        <v>43515</v>
      </c>
      <c r="O81" s="28"/>
      <c r="P81" s="28">
        <v>43515</v>
      </c>
      <c r="Q81" s="28">
        <v>43515</v>
      </c>
      <c r="R81" s="28"/>
      <c r="S81" s="24" t="s">
        <v>1397</v>
      </c>
      <c r="T81" s="24" t="s">
        <v>1398</v>
      </c>
      <c r="U81" s="30" t="s">
        <v>37</v>
      </c>
      <c r="V81" s="28" t="s">
        <v>38</v>
      </c>
      <c r="W81" s="24"/>
      <c r="X81" s="30"/>
      <c r="Y81" s="30" t="str">
        <f t="shared" ca="1" si="4"/>
        <v>x</v>
      </c>
      <c r="Z81" s="35"/>
      <c r="AA81" s="32"/>
    </row>
    <row r="82" spans="1:27" ht="30" customHeight="1">
      <c r="A82" s="23">
        <v>81</v>
      </c>
      <c r="B82" s="24" t="s">
        <v>435</v>
      </c>
      <c r="C82" s="24" t="s">
        <v>48</v>
      </c>
      <c r="D82" s="24" t="s">
        <v>1399</v>
      </c>
      <c r="E82" s="24" t="s">
        <v>1077</v>
      </c>
      <c r="F82" s="24" t="s">
        <v>1070</v>
      </c>
      <c r="G82" s="35" t="s">
        <v>1400</v>
      </c>
      <c r="H82" s="24"/>
      <c r="I82" s="24"/>
      <c r="J82" s="24" t="s">
        <v>50</v>
      </c>
      <c r="K82" s="28">
        <v>43518</v>
      </c>
      <c r="L82" s="28"/>
      <c r="M82" s="28">
        <v>43518</v>
      </c>
      <c r="N82" s="28">
        <v>43518</v>
      </c>
      <c r="O82" s="28"/>
      <c r="P82" s="28">
        <v>43524</v>
      </c>
      <c r="Q82" s="28">
        <v>43525</v>
      </c>
      <c r="R82" s="28"/>
      <c r="S82" s="24" t="s">
        <v>1401</v>
      </c>
      <c r="T82" s="24" t="s">
        <v>1402</v>
      </c>
      <c r="U82" s="30" t="s">
        <v>37</v>
      </c>
      <c r="V82" s="28" t="s">
        <v>38</v>
      </c>
      <c r="W82" s="24"/>
      <c r="X82" s="30"/>
      <c r="Y82" s="30" t="str">
        <f t="shared" ca="1" si="4"/>
        <v>x</v>
      </c>
      <c r="Z82" s="35"/>
      <c r="AA82" s="32"/>
    </row>
    <row r="83" spans="1:27" ht="30" customHeight="1">
      <c r="A83" s="23">
        <v>82</v>
      </c>
      <c r="B83" s="24" t="s">
        <v>1403</v>
      </c>
      <c r="C83" s="24" t="s">
        <v>191</v>
      </c>
      <c r="D83" s="24" t="s">
        <v>1404</v>
      </c>
      <c r="E83" s="24" t="s">
        <v>1122</v>
      </c>
      <c r="F83" s="24" t="s">
        <v>1070</v>
      </c>
      <c r="G83" s="35" t="s">
        <v>1405</v>
      </c>
      <c r="H83" s="24"/>
      <c r="I83" s="24"/>
      <c r="J83" s="24" t="s">
        <v>50</v>
      </c>
      <c r="K83" s="28">
        <v>43515</v>
      </c>
      <c r="L83" s="28"/>
      <c r="M83" s="28">
        <v>43523</v>
      </c>
      <c r="N83" s="28">
        <v>43523</v>
      </c>
      <c r="O83" s="28"/>
      <c r="P83" s="28">
        <v>43531</v>
      </c>
      <c r="Q83" s="28">
        <v>43539</v>
      </c>
      <c r="R83" s="28"/>
      <c r="S83" s="24" t="s">
        <v>1406</v>
      </c>
      <c r="T83" s="24"/>
      <c r="U83" s="30" t="s">
        <v>37</v>
      </c>
      <c r="V83" s="24" t="s">
        <v>38</v>
      </c>
      <c r="W83" s="24"/>
      <c r="X83" s="30"/>
      <c r="Y83" s="30" t="str">
        <f t="shared" ca="1" si="4"/>
        <v>x</v>
      </c>
      <c r="Z83" s="35"/>
      <c r="AA83" s="32"/>
    </row>
    <row r="84" spans="1:27" ht="30" customHeight="1">
      <c r="A84" s="23">
        <v>83</v>
      </c>
      <c r="B84" s="24" t="s">
        <v>1407</v>
      </c>
      <c r="C84" s="24" t="s">
        <v>255</v>
      </c>
      <c r="D84" s="24" t="s">
        <v>1256</v>
      </c>
      <c r="E84" s="24" t="s">
        <v>1257</v>
      </c>
      <c r="F84" s="24" t="s">
        <v>1063</v>
      </c>
      <c r="G84" s="35" t="s">
        <v>1408</v>
      </c>
      <c r="H84" s="24"/>
      <c r="I84" s="24"/>
      <c r="J84" s="24" t="s">
        <v>50</v>
      </c>
      <c r="K84" s="28">
        <v>43525</v>
      </c>
      <c r="L84" s="28"/>
      <c r="M84" s="28">
        <v>43525</v>
      </c>
      <c r="N84" s="28">
        <v>43525</v>
      </c>
      <c r="O84" s="28"/>
      <c r="P84" s="28">
        <v>43531</v>
      </c>
      <c r="Q84" s="28" t="s">
        <v>1409</v>
      </c>
      <c r="R84" s="28">
        <v>43543</v>
      </c>
      <c r="S84" s="24" t="s">
        <v>1410</v>
      </c>
      <c r="T84" s="24" t="s">
        <v>1411</v>
      </c>
      <c r="U84" s="30" t="s">
        <v>37</v>
      </c>
      <c r="V84" s="24" t="s">
        <v>38</v>
      </c>
      <c r="W84" s="24"/>
      <c r="X84" s="30"/>
      <c r="Y84" s="30" t="str">
        <f t="shared" ca="1" si="4"/>
        <v>x</v>
      </c>
      <c r="Z84" s="35"/>
      <c r="AA84" s="32"/>
    </row>
    <row r="85" spans="1:27" ht="30" customHeight="1">
      <c r="A85" s="23">
        <v>84</v>
      </c>
      <c r="B85" s="24" t="s">
        <v>1412</v>
      </c>
      <c r="C85" s="24" t="s">
        <v>1413</v>
      </c>
      <c r="D85" s="24" t="s">
        <v>1086</v>
      </c>
      <c r="E85" s="24" t="s">
        <v>1058</v>
      </c>
      <c r="F85" s="24" t="s">
        <v>1086</v>
      </c>
      <c r="G85" s="35" t="s">
        <v>1414</v>
      </c>
      <c r="H85" s="24"/>
      <c r="I85" s="24"/>
      <c r="J85" s="24" t="s">
        <v>34</v>
      </c>
      <c r="K85" s="28">
        <v>43525</v>
      </c>
      <c r="L85" s="28"/>
      <c r="M85" s="28">
        <v>43531</v>
      </c>
      <c r="N85" s="28">
        <v>43531</v>
      </c>
      <c r="O85" s="28"/>
      <c r="P85" s="28">
        <v>43531</v>
      </c>
      <c r="Q85" s="28">
        <v>43531</v>
      </c>
      <c r="R85" s="28"/>
      <c r="S85" s="24" t="s">
        <v>1415</v>
      </c>
      <c r="T85" s="24"/>
      <c r="U85" s="30" t="s">
        <v>37</v>
      </c>
      <c r="V85" s="28" t="s">
        <v>38</v>
      </c>
      <c r="W85" s="24"/>
      <c r="X85" s="30"/>
      <c r="Y85" s="30" t="str">
        <f t="shared" ca="1" si="4"/>
        <v>x</v>
      </c>
      <c r="Z85" s="35"/>
      <c r="AA85" s="32"/>
    </row>
    <row r="86" spans="1:27" ht="30" customHeight="1">
      <c r="A86" s="23">
        <v>85</v>
      </c>
      <c r="B86" s="24" t="s">
        <v>1416</v>
      </c>
      <c r="C86" s="24" t="s">
        <v>191</v>
      </c>
      <c r="D86" s="24" t="s">
        <v>1045</v>
      </c>
      <c r="E86" s="24" t="s">
        <v>1045</v>
      </c>
      <c r="F86" s="24" t="s">
        <v>1417</v>
      </c>
      <c r="G86" s="35" t="s">
        <v>1418</v>
      </c>
      <c r="H86" s="24"/>
      <c r="I86" s="24"/>
      <c r="J86" s="24" t="s">
        <v>34</v>
      </c>
      <c r="K86" s="28">
        <v>43538</v>
      </c>
      <c r="L86" s="28"/>
      <c r="M86" s="28">
        <v>43538</v>
      </c>
      <c r="N86" s="28">
        <v>43538</v>
      </c>
      <c r="O86" s="28"/>
      <c r="P86" s="28">
        <v>43538</v>
      </c>
      <c r="Q86" s="28"/>
      <c r="R86" s="28"/>
      <c r="S86" s="24" t="s">
        <v>510</v>
      </c>
      <c r="T86" s="24"/>
      <c r="U86" s="30" t="s">
        <v>37</v>
      </c>
      <c r="V86" s="28" t="s">
        <v>38</v>
      </c>
      <c r="W86" s="24"/>
      <c r="X86" s="30"/>
      <c r="Y86" s="30" t="str">
        <f t="shared" ca="1" si="4"/>
        <v>x</v>
      </c>
      <c r="Z86" s="35"/>
      <c r="AA86" s="32"/>
    </row>
    <row r="87" spans="1:27" ht="30" customHeight="1">
      <c r="A87" s="23">
        <v>86</v>
      </c>
      <c r="B87" s="24" t="s">
        <v>1155</v>
      </c>
      <c r="C87" s="24" t="s">
        <v>1156</v>
      </c>
      <c r="D87" s="24" t="s">
        <v>1086</v>
      </c>
      <c r="E87" s="24" t="s">
        <v>1058</v>
      </c>
      <c r="F87" s="24" t="s">
        <v>1086</v>
      </c>
      <c r="G87" s="35" t="s">
        <v>1157</v>
      </c>
      <c r="H87" s="24"/>
      <c r="I87" s="24"/>
      <c r="J87" s="24" t="s">
        <v>34</v>
      </c>
      <c r="K87" s="28">
        <v>43538</v>
      </c>
      <c r="L87" s="28"/>
      <c r="M87" s="28">
        <v>43538</v>
      </c>
      <c r="N87" s="28">
        <v>43538</v>
      </c>
      <c r="O87" s="28"/>
      <c r="P87" s="28">
        <v>43538</v>
      </c>
      <c r="Q87" s="28"/>
      <c r="R87" s="28"/>
      <c r="S87" s="24" t="s">
        <v>510</v>
      </c>
      <c r="T87" s="24"/>
      <c r="U87" s="30" t="s">
        <v>37</v>
      </c>
      <c r="V87" s="24" t="s">
        <v>38</v>
      </c>
      <c r="W87" s="24"/>
      <c r="X87" s="30"/>
      <c r="Y87" s="30" t="str">
        <f t="shared" ca="1" si="4"/>
        <v>x</v>
      </c>
      <c r="Z87" s="35"/>
      <c r="AA87" s="32"/>
    </row>
    <row r="88" spans="1:27" ht="30" customHeight="1">
      <c r="A88" s="23">
        <v>87</v>
      </c>
      <c r="B88" s="24" t="s">
        <v>1419</v>
      </c>
      <c r="C88" s="24" t="s">
        <v>104</v>
      </c>
      <c r="D88" s="24" t="s">
        <v>1363</v>
      </c>
      <c r="E88" s="24" t="s">
        <v>1077</v>
      </c>
      <c r="F88" s="24" t="s">
        <v>1063</v>
      </c>
      <c r="G88" s="35" t="s">
        <v>1420</v>
      </c>
      <c r="H88" s="24"/>
      <c r="I88" s="24"/>
      <c r="J88" s="24" t="s">
        <v>50</v>
      </c>
      <c r="K88" s="28">
        <v>43539</v>
      </c>
      <c r="L88" s="28"/>
      <c r="M88" s="28">
        <v>43539</v>
      </c>
      <c r="N88" s="28">
        <v>43539</v>
      </c>
      <c r="O88" s="28"/>
      <c r="P88" s="28">
        <v>43539</v>
      </c>
      <c r="Q88" s="28">
        <v>43539</v>
      </c>
      <c r="R88" s="28"/>
      <c r="S88" s="24" t="s">
        <v>1421</v>
      </c>
      <c r="T88" s="24" t="s">
        <v>1422</v>
      </c>
      <c r="U88" s="30" t="s">
        <v>37</v>
      </c>
      <c r="V88" s="24" t="s">
        <v>38</v>
      </c>
      <c r="W88" s="24"/>
      <c r="X88" s="30"/>
      <c r="Y88" s="30" t="str">
        <f t="shared" ca="1" si="4"/>
        <v>x</v>
      </c>
      <c r="Z88" s="35"/>
      <c r="AA88" s="32"/>
    </row>
    <row r="89" spans="1:27" ht="30" customHeight="1">
      <c r="A89" s="23">
        <v>88</v>
      </c>
      <c r="B89" s="24" t="s">
        <v>1423</v>
      </c>
      <c r="C89" s="24" t="s">
        <v>318</v>
      </c>
      <c r="D89" s="24" t="s">
        <v>1122</v>
      </c>
      <c r="E89" s="24" t="s">
        <v>1122</v>
      </c>
      <c r="F89" s="24" t="s">
        <v>1069</v>
      </c>
      <c r="G89" s="35" t="s">
        <v>1424</v>
      </c>
      <c r="H89" s="24"/>
      <c r="I89" s="24"/>
      <c r="J89" s="24" t="s">
        <v>34</v>
      </c>
      <c r="K89" s="28">
        <v>43518</v>
      </c>
      <c r="L89" s="28"/>
      <c r="M89" s="28">
        <v>43542</v>
      </c>
      <c r="N89" s="28">
        <v>43542</v>
      </c>
      <c r="O89" s="28"/>
      <c r="P89" s="28">
        <v>43542</v>
      </c>
      <c r="Q89" s="28"/>
      <c r="R89" s="28"/>
      <c r="S89" s="24" t="s">
        <v>510</v>
      </c>
      <c r="T89" s="24"/>
      <c r="U89" s="30" t="s">
        <v>37</v>
      </c>
      <c r="V89" s="24" t="s">
        <v>38</v>
      </c>
      <c r="W89" s="24"/>
      <c r="X89" s="30"/>
      <c r="Y89" s="30" t="str">
        <f t="shared" ca="1" si="4"/>
        <v>x</v>
      </c>
      <c r="Z89" s="35"/>
      <c r="AA89" s="32"/>
    </row>
    <row r="90" spans="1:27" ht="30" customHeight="1">
      <c r="A90" s="23">
        <v>89</v>
      </c>
      <c r="B90" s="24" t="s">
        <v>1425</v>
      </c>
      <c r="C90" s="24" t="s">
        <v>110</v>
      </c>
      <c r="D90" s="24" t="s">
        <v>1085</v>
      </c>
      <c r="E90" s="24" t="s">
        <v>1049</v>
      </c>
      <c r="F90" s="24" t="s">
        <v>1086</v>
      </c>
      <c r="G90" s="35" t="s">
        <v>1426</v>
      </c>
      <c r="H90" s="24"/>
      <c r="I90" s="24"/>
      <c r="J90" s="24" t="s">
        <v>50</v>
      </c>
      <c r="K90" s="28">
        <v>43517</v>
      </c>
      <c r="L90" s="28"/>
      <c r="M90" s="28">
        <v>43517</v>
      </c>
      <c r="N90" s="28">
        <v>43517</v>
      </c>
      <c r="O90" s="28"/>
      <c r="P90" s="28"/>
      <c r="Q90" s="28"/>
      <c r="R90" s="28"/>
      <c r="S90" s="24" t="s">
        <v>1427</v>
      </c>
      <c r="T90" s="24"/>
      <c r="U90" s="30" t="s">
        <v>37</v>
      </c>
      <c r="V90" s="24" t="s">
        <v>38</v>
      </c>
      <c r="W90" s="24"/>
      <c r="X90" s="30"/>
      <c r="Y90" s="30" t="str">
        <f t="shared" ca="1" si="4"/>
        <v>x</v>
      </c>
      <c r="Z90" s="35"/>
      <c r="AA90" s="32"/>
    </row>
    <row r="91" spans="1:27" ht="30" customHeight="1">
      <c r="A91" s="23">
        <v>90</v>
      </c>
      <c r="B91" s="24" t="s">
        <v>1428</v>
      </c>
      <c r="C91" s="24" t="s">
        <v>89</v>
      </c>
      <c r="D91" s="24" t="s">
        <v>1270</v>
      </c>
      <c r="E91" s="24" t="s">
        <v>1122</v>
      </c>
      <c r="F91" s="24" t="s">
        <v>1209</v>
      </c>
      <c r="G91" s="35" t="s">
        <v>1429</v>
      </c>
      <c r="H91" s="24"/>
      <c r="I91" s="24"/>
      <c r="J91" s="24" t="s">
        <v>50</v>
      </c>
      <c r="K91" s="28">
        <v>43517</v>
      </c>
      <c r="L91" s="28"/>
      <c r="M91" s="28">
        <v>43517</v>
      </c>
      <c r="N91" s="28">
        <v>43546</v>
      </c>
      <c r="O91" s="28"/>
      <c r="P91" s="28">
        <v>43546</v>
      </c>
      <c r="Q91" s="28" t="s">
        <v>1430</v>
      </c>
      <c r="R91" s="28"/>
      <c r="S91" s="24" t="s">
        <v>1431</v>
      </c>
      <c r="T91" s="24"/>
      <c r="U91" s="30" t="s">
        <v>37</v>
      </c>
      <c r="V91" s="24" t="s">
        <v>38</v>
      </c>
      <c r="W91" s="24"/>
      <c r="X91" s="30"/>
      <c r="Y91" s="30" t="str">
        <f t="shared" ca="1" si="4"/>
        <v>x</v>
      </c>
      <c r="Z91" s="35" t="s">
        <v>1432</v>
      </c>
      <c r="AA91" s="32"/>
    </row>
    <row r="92" spans="1:27" ht="30" customHeight="1">
      <c r="A92" s="23">
        <v>91</v>
      </c>
      <c r="B92" s="24" t="s">
        <v>1433</v>
      </c>
      <c r="C92" s="24" t="s">
        <v>84</v>
      </c>
      <c r="D92" s="24" t="s">
        <v>1045</v>
      </c>
      <c r="E92" s="24" t="s">
        <v>1045</v>
      </c>
      <c r="F92" s="24"/>
      <c r="G92" s="35" t="s">
        <v>1434</v>
      </c>
      <c r="H92" s="24"/>
      <c r="I92" s="24"/>
      <c r="J92" s="24" t="s">
        <v>34</v>
      </c>
      <c r="K92" s="28">
        <v>43524</v>
      </c>
      <c r="L92" s="28"/>
      <c r="M92" s="28">
        <v>43525</v>
      </c>
      <c r="N92" s="28">
        <v>43525</v>
      </c>
      <c r="O92" s="28"/>
      <c r="P92" s="28">
        <v>43525</v>
      </c>
      <c r="Q92" s="28">
        <v>43544</v>
      </c>
      <c r="R92" s="28"/>
      <c r="S92" s="24" t="s">
        <v>1435</v>
      </c>
      <c r="T92" s="24"/>
      <c r="U92" s="30" t="s">
        <v>37</v>
      </c>
      <c r="V92" s="24" t="s">
        <v>38</v>
      </c>
      <c r="W92" s="24"/>
      <c r="X92" s="30"/>
      <c r="Y92" s="30" t="str">
        <f t="shared" ca="1" si="4"/>
        <v>x</v>
      </c>
      <c r="Z92" s="35"/>
      <c r="AA92" s="32"/>
    </row>
    <row r="93" spans="1:27" ht="30" customHeight="1">
      <c r="A93" s="23">
        <v>92</v>
      </c>
      <c r="B93" s="24" t="s">
        <v>1436</v>
      </c>
      <c r="C93" s="24" t="s">
        <v>198</v>
      </c>
      <c r="D93" s="24" t="s">
        <v>1044</v>
      </c>
      <c r="E93" s="24" t="s">
        <v>1045</v>
      </c>
      <c r="F93" s="24" t="s">
        <v>1044</v>
      </c>
      <c r="G93" s="35" t="s">
        <v>1437</v>
      </c>
      <c r="H93" s="24"/>
      <c r="I93" s="24"/>
      <c r="J93" s="24" t="s">
        <v>34</v>
      </c>
      <c r="K93" s="28"/>
      <c r="L93" s="28"/>
      <c r="M93" s="28">
        <v>43546</v>
      </c>
      <c r="N93" s="28">
        <v>43546</v>
      </c>
      <c r="O93" s="28"/>
      <c r="P93" s="28">
        <v>43546</v>
      </c>
      <c r="Q93" s="28">
        <v>43546</v>
      </c>
      <c r="R93" s="28"/>
      <c r="S93" s="24"/>
      <c r="T93" s="24"/>
      <c r="U93" s="30" t="s">
        <v>37</v>
      </c>
      <c r="V93" s="24" t="s">
        <v>38</v>
      </c>
      <c r="W93" s="24"/>
      <c r="X93" s="30"/>
      <c r="Y93" s="30" t="str">
        <f t="shared" ca="1" si="4"/>
        <v>x</v>
      </c>
      <c r="Z93" s="35"/>
      <c r="AA93" s="32"/>
    </row>
    <row r="94" spans="1:27" ht="30" customHeight="1">
      <c r="A94" s="23">
        <v>93</v>
      </c>
      <c r="B94" s="24" t="s">
        <v>1425</v>
      </c>
      <c r="C94" s="24" t="s">
        <v>110</v>
      </c>
      <c r="D94" s="24" t="s">
        <v>1344</v>
      </c>
      <c r="E94" s="24" t="s">
        <v>1049</v>
      </c>
      <c r="F94" s="24" t="s">
        <v>1278</v>
      </c>
      <c r="G94" s="35" t="s">
        <v>1426</v>
      </c>
      <c r="H94" s="24"/>
      <c r="I94" s="24"/>
      <c r="J94" s="24" t="s">
        <v>50</v>
      </c>
      <c r="K94" s="28">
        <v>43517</v>
      </c>
      <c r="L94" s="28"/>
      <c r="M94" s="28">
        <v>43546</v>
      </c>
      <c r="N94" s="28">
        <v>43549</v>
      </c>
      <c r="O94" s="28"/>
      <c r="P94" s="28">
        <v>43550</v>
      </c>
      <c r="Q94" s="28">
        <v>43591</v>
      </c>
      <c r="R94" s="28"/>
      <c r="S94" s="24" t="s">
        <v>1438</v>
      </c>
      <c r="T94" s="24" t="s">
        <v>1439</v>
      </c>
      <c r="U94" s="30" t="s">
        <v>37</v>
      </c>
      <c r="V94" s="24" t="s">
        <v>424</v>
      </c>
      <c r="W94" s="24"/>
      <c r="X94" s="30"/>
      <c r="Y94" s="30" t="str">
        <f t="shared" ca="1" si="4"/>
        <v>x</v>
      </c>
      <c r="Z94" s="35"/>
      <c r="AA94" s="32"/>
    </row>
    <row r="95" spans="1:27" ht="30" customHeight="1">
      <c r="A95" s="23">
        <v>94</v>
      </c>
      <c r="B95" s="24" t="s">
        <v>1440</v>
      </c>
      <c r="C95" s="24" t="s">
        <v>1441</v>
      </c>
      <c r="D95" s="24" t="s">
        <v>1086</v>
      </c>
      <c r="E95" s="24" t="s">
        <v>1058</v>
      </c>
      <c r="F95" s="24" t="s">
        <v>1086</v>
      </c>
      <c r="G95" s="35" t="s">
        <v>1442</v>
      </c>
      <c r="H95" s="24"/>
      <c r="I95" s="24"/>
      <c r="J95" s="24" t="s">
        <v>50</v>
      </c>
      <c r="K95" s="28">
        <v>43551</v>
      </c>
      <c r="L95" s="28"/>
      <c r="M95" s="28">
        <v>43551</v>
      </c>
      <c r="N95" s="28">
        <v>43552</v>
      </c>
      <c r="O95" s="28"/>
      <c r="P95" s="28">
        <v>43552</v>
      </c>
      <c r="Q95" s="28">
        <v>43560</v>
      </c>
      <c r="R95" s="28"/>
      <c r="S95" s="24" t="s">
        <v>1443</v>
      </c>
      <c r="T95" s="24" t="s">
        <v>1444</v>
      </c>
      <c r="U95" s="30" t="s">
        <v>37</v>
      </c>
      <c r="V95" s="24" t="s">
        <v>38</v>
      </c>
      <c r="W95" s="24"/>
      <c r="X95" s="30"/>
      <c r="Y95" s="30" t="str">
        <f t="shared" ca="1" si="4"/>
        <v>x</v>
      </c>
      <c r="Z95" s="35"/>
      <c r="AA95" s="32"/>
    </row>
    <row r="96" spans="1:27" ht="30" customHeight="1">
      <c r="A96" s="23">
        <v>95</v>
      </c>
      <c r="B96" s="24" t="s">
        <v>1445</v>
      </c>
      <c r="C96" s="24" t="s">
        <v>255</v>
      </c>
      <c r="D96" s="24" t="s">
        <v>1256</v>
      </c>
      <c r="E96" s="24" t="s">
        <v>1257</v>
      </c>
      <c r="F96" s="24" t="s">
        <v>1063</v>
      </c>
      <c r="G96" s="35" t="s">
        <v>1446</v>
      </c>
      <c r="H96" s="24"/>
      <c r="I96" s="24"/>
      <c r="J96" s="24" t="s">
        <v>50</v>
      </c>
      <c r="K96" s="28">
        <v>43552</v>
      </c>
      <c r="L96" s="28"/>
      <c r="M96" s="28">
        <v>43552</v>
      </c>
      <c r="N96" s="28">
        <v>43552</v>
      </c>
      <c r="O96" s="28"/>
      <c r="P96" s="28">
        <v>43552</v>
      </c>
      <c r="Q96" s="28">
        <v>43559</v>
      </c>
      <c r="R96" s="28">
        <v>43563</v>
      </c>
      <c r="S96" s="24" t="s">
        <v>1447</v>
      </c>
      <c r="T96" s="24" t="s">
        <v>1448</v>
      </c>
      <c r="U96" s="30" t="s">
        <v>37</v>
      </c>
      <c r="V96" s="24" t="s">
        <v>38</v>
      </c>
      <c r="W96" s="24"/>
      <c r="X96" s="30"/>
      <c r="Y96" s="30" t="str">
        <f t="shared" ca="1" si="4"/>
        <v>x</v>
      </c>
      <c r="Z96" s="35"/>
      <c r="AA96" s="32"/>
    </row>
    <row r="97" spans="1:29" ht="30" customHeight="1">
      <c r="A97" s="23">
        <v>96</v>
      </c>
      <c r="B97" s="24" t="s">
        <v>1449</v>
      </c>
      <c r="C97" s="24" t="s">
        <v>131</v>
      </c>
      <c r="D97" s="24" t="s">
        <v>1390</v>
      </c>
      <c r="E97" s="24" t="s">
        <v>1077</v>
      </c>
      <c r="F97" s="24" t="s">
        <v>1391</v>
      </c>
      <c r="G97" s="35" t="s">
        <v>1450</v>
      </c>
      <c r="H97" s="24"/>
      <c r="I97" s="24"/>
      <c r="J97" s="24" t="s">
        <v>50</v>
      </c>
      <c r="K97" s="28">
        <v>43564</v>
      </c>
      <c r="L97" s="28"/>
      <c r="M97" s="28">
        <v>43564</v>
      </c>
      <c r="N97" s="28">
        <v>43564</v>
      </c>
      <c r="O97" s="28"/>
      <c r="P97" s="28">
        <v>43564</v>
      </c>
      <c r="Q97" s="28">
        <v>43565</v>
      </c>
      <c r="R97" s="28"/>
      <c r="S97" s="24" t="s">
        <v>1451</v>
      </c>
      <c r="T97" s="24" t="s">
        <v>1452</v>
      </c>
      <c r="U97" s="30" t="s">
        <v>37</v>
      </c>
      <c r="V97" s="24" t="s">
        <v>38</v>
      </c>
      <c r="W97" s="24"/>
      <c r="X97" s="30"/>
      <c r="Y97" s="30" t="str">
        <f t="shared" ca="1" si="4"/>
        <v>x</v>
      </c>
      <c r="Z97" s="35"/>
      <c r="AA97" s="32"/>
    </row>
    <row r="98" spans="1:29" ht="30" customHeight="1">
      <c r="A98" s="23">
        <v>97</v>
      </c>
      <c r="B98" s="24" t="s">
        <v>1433</v>
      </c>
      <c r="C98" s="24" t="s">
        <v>84</v>
      </c>
      <c r="D98" s="24" t="s">
        <v>1250</v>
      </c>
      <c r="E98" s="24" t="s">
        <v>1069</v>
      </c>
      <c r="F98" s="24" t="s">
        <v>1219</v>
      </c>
      <c r="G98" s="35" t="s">
        <v>1453</v>
      </c>
      <c r="H98" s="24"/>
      <c r="I98" s="24"/>
      <c r="J98" s="24" t="s">
        <v>34</v>
      </c>
      <c r="K98" s="28">
        <v>43553</v>
      </c>
      <c r="L98" s="28"/>
      <c r="M98" s="28">
        <v>43553</v>
      </c>
      <c r="N98" s="28">
        <v>43553</v>
      </c>
      <c r="O98" s="28"/>
      <c r="P98" s="28">
        <v>43553</v>
      </c>
      <c r="Q98" s="28">
        <v>43553</v>
      </c>
      <c r="R98" s="28"/>
      <c r="S98" s="24" t="s">
        <v>1454</v>
      </c>
      <c r="T98" s="24"/>
      <c r="U98" s="30" t="s">
        <v>37</v>
      </c>
      <c r="V98" s="24" t="s">
        <v>38</v>
      </c>
      <c r="W98" s="24"/>
      <c r="X98" s="30"/>
      <c r="Y98" s="30" t="str">
        <f t="shared" ca="1" si="4"/>
        <v>x</v>
      </c>
      <c r="Z98" s="35"/>
      <c r="AA98" s="32"/>
    </row>
    <row r="99" spans="1:29" ht="30" customHeight="1">
      <c r="A99" s="23">
        <v>98</v>
      </c>
      <c r="B99" s="24" t="s">
        <v>1144</v>
      </c>
      <c r="C99" s="24" t="s">
        <v>131</v>
      </c>
      <c r="D99" s="24" t="s">
        <v>1122</v>
      </c>
      <c r="E99" s="24" t="s">
        <v>1045</v>
      </c>
      <c r="F99" s="24" t="s">
        <v>1122</v>
      </c>
      <c r="G99" s="35" t="s">
        <v>1455</v>
      </c>
      <c r="H99" s="24"/>
      <c r="I99" s="24"/>
      <c r="J99" s="24" t="s">
        <v>34</v>
      </c>
      <c r="K99" s="42">
        <v>43517</v>
      </c>
      <c r="L99" s="42"/>
      <c r="M99" s="42">
        <v>43542</v>
      </c>
      <c r="N99" s="42">
        <v>43542</v>
      </c>
      <c r="O99" s="42"/>
      <c r="P99" s="42">
        <v>43542</v>
      </c>
      <c r="Q99" s="28">
        <v>43546</v>
      </c>
      <c r="R99" s="28"/>
      <c r="S99" s="24" t="s">
        <v>1456</v>
      </c>
      <c r="T99" s="24"/>
      <c r="U99" s="38" t="s">
        <v>37</v>
      </c>
      <c r="V99" s="27" t="s">
        <v>38</v>
      </c>
      <c r="W99" s="27"/>
      <c r="X99" s="38"/>
      <c r="Y99" s="30" t="str">
        <f t="shared" ca="1" si="4"/>
        <v>x</v>
      </c>
      <c r="Z99" s="35"/>
      <c r="AA99" s="32"/>
    </row>
    <row r="100" spans="1:29" ht="30" customHeight="1">
      <c r="A100" s="23">
        <v>99</v>
      </c>
      <c r="B100" s="24" t="s">
        <v>1457</v>
      </c>
      <c r="C100" s="24" t="s">
        <v>84</v>
      </c>
      <c r="D100" s="24" t="s">
        <v>1250</v>
      </c>
      <c r="E100" s="24" t="s">
        <v>1069</v>
      </c>
      <c r="F100" s="24" t="s">
        <v>1219</v>
      </c>
      <c r="G100" s="35" t="s">
        <v>1458</v>
      </c>
      <c r="H100" s="24"/>
      <c r="I100" s="24"/>
      <c r="J100" s="24" t="s">
        <v>34</v>
      </c>
      <c r="K100" s="42">
        <v>43518</v>
      </c>
      <c r="L100" s="42"/>
      <c r="M100" s="42">
        <v>43523</v>
      </c>
      <c r="N100" s="42">
        <v>43523</v>
      </c>
      <c r="O100" s="42"/>
      <c r="P100" s="42">
        <v>43523</v>
      </c>
      <c r="Q100" s="42">
        <v>43538</v>
      </c>
      <c r="R100" s="28"/>
      <c r="S100" s="24" t="s">
        <v>1459</v>
      </c>
      <c r="T100" s="24" t="s">
        <v>1460</v>
      </c>
      <c r="U100" s="38" t="s">
        <v>37</v>
      </c>
      <c r="V100" s="27" t="s">
        <v>38</v>
      </c>
      <c r="W100" s="24"/>
      <c r="X100" s="30"/>
      <c r="Y100" s="30" t="str">
        <f t="shared" ca="1" si="4"/>
        <v>x</v>
      </c>
      <c r="Z100" s="35"/>
      <c r="AA100" s="32"/>
    </row>
    <row r="101" spans="1:29" ht="30" customHeight="1">
      <c r="A101" s="23">
        <v>100</v>
      </c>
      <c r="B101" s="24" t="s">
        <v>1461</v>
      </c>
      <c r="C101" s="24" t="s">
        <v>166</v>
      </c>
      <c r="D101" s="24" t="s">
        <v>1353</v>
      </c>
      <c r="E101" s="24" t="s">
        <v>1332</v>
      </c>
      <c r="F101" s="24" t="s">
        <v>1462</v>
      </c>
      <c r="G101" s="35" t="s">
        <v>1463</v>
      </c>
      <c r="H101" s="24"/>
      <c r="I101" s="24"/>
      <c r="J101" s="24" t="s">
        <v>34</v>
      </c>
      <c r="K101" s="42">
        <v>43566</v>
      </c>
      <c r="L101" s="42"/>
      <c r="M101" s="42">
        <v>43566</v>
      </c>
      <c r="N101" s="42">
        <v>43566</v>
      </c>
      <c r="O101" s="42"/>
      <c r="P101" s="28"/>
      <c r="Q101" s="28"/>
      <c r="R101" s="28"/>
      <c r="S101" s="24" t="s">
        <v>1464</v>
      </c>
      <c r="T101" s="24"/>
      <c r="U101" s="38" t="s">
        <v>37</v>
      </c>
      <c r="V101" s="27" t="s">
        <v>38</v>
      </c>
      <c r="W101" s="24"/>
      <c r="X101" s="30"/>
      <c r="Y101" s="30" t="str">
        <f t="shared" ca="1" si="4"/>
        <v>x</v>
      </c>
      <c r="Z101" s="35"/>
      <c r="AA101" s="32"/>
    </row>
    <row r="102" spans="1:29" ht="30" customHeight="1">
      <c r="A102" s="23">
        <v>101</v>
      </c>
      <c r="B102" s="24" t="s">
        <v>1465</v>
      </c>
      <c r="C102" s="24" t="s">
        <v>166</v>
      </c>
      <c r="D102" s="24" t="s">
        <v>1353</v>
      </c>
      <c r="E102" s="24" t="s">
        <v>1332</v>
      </c>
      <c r="F102" s="24" t="s">
        <v>1462</v>
      </c>
      <c r="G102" s="35" t="s">
        <v>1466</v>
      </c>
      <c r="H102" s="24"/>
      <c r="I102" s="24"/>
      <c r="J102" s="24" t="s">
        <v>34</v>
      </c>
      <c r="K102" s="42">
        <v>43566</v>
      </c>
      <c r="L102" s="42"/>
      <c r="M102" s="42">
        <v>43566</v>
      </c>
      <c r="N102" s="42">
        <v>43566</v>
      </c>
      <c r="O102" s="42"/>
      <c r="P102" s="28"/>
      <c r="Q102" s="28"/>
      <c r="R102" s="28"/>
      <c r="S102" s="24" t="s">
        <v>1467</v>
      </c>
      <c r="T102" s="24"/>
      <c r="U102" s="38" t="s">
        <v>37</v>
      </c>
      <c r="V102" s="27" t="s">
        <v>38</v>
      </c>
      <c r="W102" s="27"/>
      <c r="X102" s="38"/>
      <c r="Y102" s="30" t="str">
        <f t="shared" ca="1" si="4"/>
        <v>x</v>
      </c>
      <c r="Z102" s="35"/>
      <c r="AA102" s="32"/>
    </row>
    <row r="103" spans="1:29" ht="30" customHeight="1">
      <c r="A103" s="23">
        <v>102</v>
      </c>
      <c r="B103" s="24" t="s">
        <v>1468</v>
      </c>
      <c r="C103" s="24" t="s">
        <v>166</v>
      </c>
      <c r="D103" s="24" t="s">
        <v>1353</v>
      </c>
      <c r="E103" s="24" t="s">
        <v>1332</v>
      </c>
      <c r="F103" s="24" t="s">
        <v>1462</v>
      </c>
      <c r="G103" s="35" t="s">
        <v>1469</v>
      </c>
      <c r="H103" s="24"/>
      <c r="I103" s="24"/>
      <c r="J103" s="24" t="s">
        <v>34</v>
      </c>
      <c r="K103" s="42">
        <v>43566</v>
      </c>
      <c r="L103" s="42"/>
      <c r="M103" s="42">
        <v>43566</v>
      </c>
      <c r="N103" s="42">
        <v>43566</v>
      </c>
      <c r="O103" s="42"/>
      <c r="P103" s="28"/>
      <c r="Q103" s="28"/>
      <c r="R103" s="28"/>
      <c r="S103" s="24" t="s">
        <v>1470</v>
      </c>
      <c r="T103" s="24"/>
      <c r="U103" s="38" t="s">
        <v>37</v>
      </c>
      <c r="V103" s="27" t="s">
        <v>38</v>
      </c>
      <c r="W103" s="27"/>
      <c r="X103" s="38"/>
      <c r="Y103" s="30" t="str">
        <f t="shared" ca="1" si="4"/>
        <v>x</v>
      </c>
      <c r="Z103" s="35"/>
      <c r="AA103" s="32"/>
    </row>
    <row r="104" spans="1:29" ht="30" customHeight="1">
      <c r="A104" s="23">
        <v>103</v>
      </c>
      <c r="B104" s="24" t="s">
        <v>1471</v>
      </c>
      <c r="C104" s="24" t="s">
        <v>30</v>
      </c>
      <c r="D104" s="24" t="s">
        <v>1353</v>
      </c>
      <c r="E104" s="24" t="s">
        <v>1332</v>
      </c>
      <c r="F104" s="24" t="s">
        <v>1462</v>
      </c>
      <c r="G104" s="35" t="s">
        <v>1472</v>
      </c>
      <c r="H104" s="24"/>
      <c r="I104" s="24"/>
      <c r="J104" s="24" t="s">
        <v>34</v>
      </c>
      <c r="K104" s="42">
        <v>43566</v>
      </c>
      <c r="L104" s="42"/>
      <c r="M104" s="42">
        <v>43566</v>
      </c>
      <c r="N104" s="42">
        <v>43566</v>
      </c>
      <c r="O104" s="42"/>
      <c r="P104" s="28"/>
      <c r="Q104" s="28"/>
      <c r="R104" s="28"/>
      <c r="S104" s="24" t="s">
        <v>1473</v>
      </c>
      <c r="T104" s="24"/>
      <c r="U104" s="38" t="s">
        <v>37</v>
      </c>
      <c r="V104" s="27" t="s">
        <v>38</v>
      </c>
      <c r="W104" s="27"/>
      <c r="X104" s="38"/>
      <c r="Y104" s="30" t="str">
        <f t="shared" ca="1" si="4"/>
        <v>x</v>
      </c>
      <c r="Z104" s="35"/>
      <c r="AA104" s="32"/>
    </row>
    <row r="105" spans="1:29" ht="30" customHeight="1">
      <c r="A105" s="23">
        <v>104</v>
      </c>
      <c r="B105" s="24" t="s">
        <v>1474</v>
      </c>
      <c r="C105" s="24" t="s">
        <v>191</v>
      </c>
      <c r="D105" s="24" t="s">
        <v>1256</v>
      </c>
      <c r="E105" s="24" t="s">
        <v>1257</v>
      </c>
      <c r="F105" s="24" t="s">
        <v>1063</v>
      </c>
      <c r="G105" s="35" t="s">
        <v>1475</v>
      </c>
      <c r="H105" s="24"/>
      <c r="I105" s="24"/>
      <c r="J105" s="24" t="s">
        <v>50</v>
      </c>
      <c r="K105" s="42">
        <v>43567</v>
      </c>
      <c r="L105" s="42"/>
      <c r="M105" s="42">
        <v>43567</v>
      </c>
      <c r="N105" s="42">
        <v>43567</v>
      </c>
      <c r="O105" s="42"/>
      <c r="P105" s="42">
        <v>43567</v>
      </c>
      <c r="Q105" s="42">
        <v>43567</v>
      </c>
      <c r="R105" s="42">
        <v>43579</v>
      </c>
      <c r="S105" s="24" t="s">
        <v>1476</v>
      </c>
      <c r="T105" s="24" t="s">
        <v>1477</v>
      </c>
      <c r="U105" s="38" t="s">
        <v>37</v>
      </c>
      <c r="V105" s="27" t="s">
        <v>38</v>
      </c>
      <c r="W105" s="24"/>
      <c r="X105" s="30"/>
      <c r="Y105" s="30" t="str">
        <f t="shared" ca="1" si="4"/>
        <v>x</v>
      </c>
      <c r="Z105" s="35"/>
      <c r="AA105" s="32"/>
    </row>
    <row r="106" spans="1:29" ht="30" customHeight="1">
      <c r="A106" s="23">
        <v>105</v>
      </c>
      <c r="B106" s="24" t="s">
        <v>1478</v>
      </c>
      <c r="C106" s="24" t="s">
        <v>275</v>
      </c>
      <c r="D106" s="24" t="s">
        <v>1363</v>
      </c>
      <c r="E106" s="24" t="s">
        <v>1077</v>
      </c>
      <c r="F106" s="24" t="s">
        <v>1063</v>
      </c>
      <c r="G106" s="35" t="s">
        <v>1479</v>
      </c>
      <c r="H106" s="24"/>
      <c r="I106" s="24"/>
      <c r="J106" s="24" t="s">
        <v>34</v>
      </c>
      <c r="K106" s="42">
        <v>43563</v>
      </c>
      <c r="L106" s="42"/>
      <c r="M106" s="42">
        <v>43566</v>
      </c>
      <c r="N106" s="42">
        <v>43570</v>
      </c>
      <c r="O106" s="42"/>
      <c r="P106" s="42">
        <v>43570</v>
      </c>
      <c r="Q106" s="42">
        <v>43571</v>
      </c>
      <c r="R106" s="28"/>
      <c r="S106" s="24" t="s">
        <v>1480</v>
      </c>
      <c r="T106" s="24" t="s">
        <v>1481</v>
      </c>
      <c r="U106" s="38" t="s">
        <v>37</v>
      </c>
      <c r="V106" s="27" t="s">
        <v>38</v>
      </c>
      <c r="W106" s="24"/>
      <c r="X106" s="30"/>
      <c r="Y106" s="30" t="str">
        <f t="shared" ca="1" si="4"/>
        <v>x</v>
      </c>
      <c r="Z106" s="35"/>
      <c r="AA106" s="32"/>
    </row>
    <row r="107" spans="1:29" ht="30" customHeight="1">
      <c r="A107" s="23">
        <v>106</v>
      </c>
      <c r="B107" s="24" t="s">
        <v>1482</v>
      </c>
      <c r="C107" s="24" t="s">
        <v>280</v>
      </c>
      <c r="D107" s="24" t="s">
        <v>1250</v>
      </c>
      <c r="E107" s="24" t="s">
        <v>1069</v>
      </c>
      <c r="F107" s="24" t="s">
        <v>1209</v>
      </c>
      <c r="G107" s="35" t="s">
        <v>1483</v>
      </c>
      <c r="H107" s="24"/>
      <c r="I107" s="24"/>
      <c r="J107" s="24" t="s">
        <v>34</v>
      </c>
      <c r="K107" s="42">
        <v>43560</v>
      </c>
      <c r="L107" s="42"/>
      <c r="M107" s="42">
        <v>43570</v>
      </c>
      <c r="N107" s="42">
        <v>43570</v>
      </c>
      <c r="O107" s="42"/>
      <c r="P107" s="42">
        <v>43570</v>
      </c>
      <c r="Q107" s="42">
        <v>43584</v>
      </c>
      <c r="R107" s="28"/>
      <c r="S107" s="24" t="s">
        <v>1484</v>
      </c>
      <c r="T107" s="24"/>
      <c r="U107" s="38" t="s">
        <v>37</v>
      </c>
      <c r="V107" s="27" t="s">
        <v>38</v>
      </c>
      <c r="W107" s="24"/>
      <c r="X107" s="30"/>
      <c r="Y107" s="30" t="str">
        <f t="shared" ca="1" si="4"/>
        <v>x</v>
      </c>
      <c r="Z107" s="35"/>
      <c r="AA107" s="32"/>
    </row>
    <row r="108" spans="1:29" ht="30" customHeight="1">
      <c r="A108" s="23">
        <v>107</v>
      </c>
      <c r="B108" s="24" t="s">
        <v>1485</v>
      </c>
      <c r="C108" s="24" t="s">
        <v>84</v>
      </c>
      <c r="D108" s="24" t="s">
        <v>1250</v>
      </c>
      <c r="E108" s="24" t="s">
        <v>1069</v>
      </c>
      <c r="F108" s="24" t="s">
        <v>1219</v>
      </c>
      <c r="G108" s="35" t="s">
        <v>1486</v>
      </c>
      <c r="H108" s="24"/>
      <c r="I108" s="24"/>
      <c r="J108" s="24" t="s">
        <v>50</v>
      </c>
      <c r="K108" s="42">
        <v>43570</v>
      </c>
      <c r="L108" s="42"/>
      <c r="M108" s="42">
        <v>43570</v>
      </c>
      <c r="N108" s="42">
        <v>43571</v>
      </c>
      <c r="O108" s="42"/>
      <c r="P108" s="28"/>
      <c r="Q108" s="28"/>
      <c r="R108" s="28"/>
      <c r="S108" s="24" t="s">
        <v>1487</v>
      </c>
      <c r="T108" s="24"/>
      <c r="U108" s="38" t="s">
        <v>37</v>
      </c>
      <c r="V108" s="24" t="s">
        <v>553</v>
      </c>
      <c r="W108" s="24"/>
      <c r="X108" s="30"/>
      <c r="Y108" s="30" t="str">
        <f t="shared" ca="1" si="4"/>
        <v>x</v>
      </c>
      <c r="Z108" s="35"/>
      <c r="AA108" s="32"/>
    </row>
    <row r="109" spans="1:29" ht="30" customHeight="1">
      <c r="A109" s="23">
        <v>108</v>
      </c>
      <c r="B109" s="24" t="s">
        <v>1249</v>
      </c>
      <c r="C109" s="24" t="s">
        <v>84</v>
      </c>
      <c r="D109" s="24" t="s">
        <v>1277</v>
      </c>
      <c r="E109" s="24" t="s">
        <v>1069</v>
      </c>
      <c r="F109" s="24" t="s">
        <v>1278</v>
      </c>
      <c r="G109" s="35" t="s">
        <v>1488</v>
      </c>
      <c r="H109" s="24"/>
      <c r="I109" s="24"/>
      <c r="J109" s="24" t="s">
        <v>50</v>
      </c>
      <c r="K109" s="42">
        <v>43571</v>
      </c>
      <c r="L109" s="42"/>
      <c r="M109" s="42">
        <v>43571</v>
      </c>
      <c r="N109" s="42">
        <v>43571</v>
      </c>
      <c r="O109" s="42"/>
      <c r="P109" s="42">
        <v>43571</v>
      </c>
      <c r="Q109" s="42">
        <v>43575</v>
      </c>
      <c r="R109" s="28"/>
      <c r="S109" s="24" t="s">
        <v>1489</v>
      </c>
      <c r="T109" s="24" t="s">
        <v>1490</v>
      </c>
      <c r="U109" s="38" t="s">
        <v>37</v>
      </c>
      <c r="V109" s="24" t="s">
        <v>424</v>
      </c>
      <c r="W109" s="24"/>
      <c r="X109" s="30"/>
      <c r="Y109" s="30" t="str">
        <f t="shared" ref="Y109:Y140" ca="1" si="5">IF(W109=0,"x",IF(W109-TODAY()&gt;30,"prazo longo",IF(W109=TODAY(),"vence hoje",IF(W109&lt;TODAY(),"Venceu",IF(W109-TODAY()&lt;10,"menor que 10",IF(W109-TODAY()&lt;15,"prazo longo",IF(W109-TODAY()&lt;30,"prazo longo")))))))</f>
        <v>x</v>
      </c>
      <c r="Z109" s="35"/>
      <c r="AA109" s="32"/>
      <c r="AB109" s="40" t="s">
        <v>1254</v>
      </c>
      <c r="AC109" s="44"/>
    </row>
    <row r="110" spans="1:29" ht="30" customHeight="1">
      <c r="A110" s="23">
        <v>109</v>
      </c>
      <c r="B110" s="24" t="s">
        <v>1491</v>
      </c>
      <c r="C110" s="24" t="s">
        <v>30</v>
      </c>
      <c r="D110" s="24" t="s">
        <v>1086</v>
      </c>
      <c r="E110" s="24" t="s">
        <v>1058</v>
      </c>
      <c r="F110" s="24" t="s">
        <v>1086</v>
      </c>
      <c r="G110" s="35" t="s">
        <v>1492</v>
      </c>
      <c r="H110" s="24"/>
      <c r="I110" s="24"/>
      <c r="J110" s="24" t="s">
        <v>34</v>
      </c>
      <c r="K110" s="28">
        <v>43558</v>
      </c>
      <c r="L110" s="28"/>
      <c r="M110" s="42">
        <v>43573</v>
      </c>
      <c r="N110" s="42">
        <v>43573</v>
      </c>
      <c r="O110" s="42"/>
      <c r="P110" s="42">
        <v>43573</v>
      </c>
      <c r="Q110" s="28"/>
      <c r="R110" s="28"/>
      <c r="S110" s="24" t="s">
        <v>1493</v>
      </c>
      <c r="T110" s="24"/>
      <c r="U110" s="30" t="s">
        <v>37</v>
      </c>
      <c r="V110" s="24" t="s">
        <v>38</v>
      </c>
      <c r="W110" s="24"/>
      <c r="X110" s="30"/>
      <c r="Y110" s="30" t="str">
        <f t="shared" ca="1" si="5"/>
        <v>x</v>
      </c>
      <c r="Z110" s="35"/>
      <c r="AA110" s="32"/>
    </row>
    <row r="111" spans="1:29" ht="30" customHeight="1">
      <c r="A111" s="23">
        <v>110</v>
      </c>
      <c r="B111" s="24" t="s">
        <v>1494</v>
      </c>
      <c r="C111" s="24" t="s">
        <v>255</v>
      </c>
      <c r="D111" s="24" t="s">
        <v>1495</v>
      </c>
      <c r="E111" s="24" t="s">
        <v>1496</v>
      </c>
      <c r="F111" s="24" t="s">
        <v>1497</v>
      </c>
      <c r="G111" s="35" t="s">
        <v>1498</v>
      </c>
      <c r="H111" s="24"/>
      <c r="I111" s="24"/>
      <c r="J111" s="24" t="s">
        <v>34</v>
      </c>
      <c r="K111" s="42">
        <v>43522</v>
      </c>
      <c r="L111" s="42"/>
      <c r="M111" s="42">
        <v>43573</v>
      </c>
      <c r="N111" s="42">
        <v>43573</v>
      </c>
      <c r="O111" s="42"/>
      <c r="P111" s="42">
        <v>43573</v>
      </c>
      <c r="Q111" s="28"/>
      <c r="R111" s="28"/>
      <c r="S111" s="24" t="s">
        <v>1499</v>
      </c>
      <c r="T111" s="24"/>
      <c r="U111" s="30" t="s">
        <v>37</v>
      </c>
      <c r="V111" s="24" t="s">
        <v>38</v>
      </c>
      <c r="W111" s="24"/>
      <c r="X111" s="30"/>
      <c r="Y111" s="30" t="str">
        <f t="shared" ca="1" si="5"/>
        <v>x</v>
      </c>
      <c r="Z111" s="35"/>
      <c r="AA111" s="32"/>
    </row>
    <row r="112" spans="1:29" ht="30" customHeight="1">
      <c r="A112" s="23">
        <v>111</v>
      </c>
      <c r="B112" s="24" t="s">
        <v>1500</v>
      </c>
      <c r="C112" s="24" t="s">
        <v>110</v>
      </c>
      <c r="D112" s="24" t="s">
        <v>1353</v>
      </c>
      <c r="E112" s="24" t="s">
        <v>1332</v>
      </c>
      <c r="F112" s="24" t="s">
        <v>1462</v>
      </c>
      <c r="G112" s="35" t="s">
        <v>1501</v>
      </c>
      <c r="H112" s="24"/>
      <c r="I112" s="24"/>
      <c r="J112" s="24" t="s">
        <v>50</v>
      </c>
      <c r="K112" s="28">
        <v>43564</v>
      </c>
      <c r="L112" s="28"/>
      <c r="M112" s="28">
        <v>43564</v>
      </c>
      <c r="N112" s="28">
        <v>43564</v>
      </c>
      <c r="O112" s="28"/>
      <c r="P112" s="28"/>
      <c r="Q112" s="28"/>
      <c r="R112" s="28"/>
      <c r="S112" s="24" t="s">
        <v>1502</v>
      </c>
      <c r="T112" s="24"/>
      <c r="U112" s="30" t="s">
        <v>37</v>
      </c>
      <c r="V112" s="24" t="s">
        <v>38</v>
      </c>
      <c r="W112" s="24"/>
      <c r="X112" s="30"/>
      <c r="Y112" s="30" t="str">
        <f t="shared" ca="1" si="5"/>
        <v>x</v>
      </c>
      <c r="Z112" s="35"/>
      <c r="AA112" s="32"/>
    </row>
    <row r="113" spans="1:27" ht="30" customHeight="1">
      <c r="A113" s="23">
        <v>112</v>
      </c>
      <c r="B113" s="24" t="s">
        <v>1503</v>
      </c>
      <c r="C113" s="24" t="s">
        <v>110</v>
      </c>
      <c r="D113" s="24" t="s">
        <v>1353</v>
      </c>
      <c r="E113" s="24" t="s">
        <v>1332</v>
      </c>
      <c r="F113" s="24" t="s">
        <v>1462</v>
      </c>
      <c r="G113" s="35" t="s">
        <v>1504</v>
      </c>
      <c r="H113" s="24"/>
      <c r="I113" s="24"/>
      <c r="J113" s="24" t="s">
        <v>50</v>
      </c>
      <c r="K113" s="28">
        <v>43564</v>
      </c>
      <c r="L113" s="28"/>
      <c r="M113" s="28">
        <v>43564</v>
      </c>
      <c r="N113" s="28">
        <v>43564</v>
      </c>
      <c r="O113" s="28"/>
      <c r="P113" s="28"/>
      <c r="Q113" s="28"/>
      <c r="R113" s="28"/>
      <c r="S113" s="24" t="s">
        <v>1505</v>
      </c>
      <c r="T113" s="24"/>
      <c r="U113" s="30" t="s">
        <v>37</v>
      </c>
      <c r="V113" s="24" t="s">
        <v>38</v>
      </c>
      <c r="W113" s="27"/>
      <c r="X113" s="38"/>
      <c r="Y113" s="30" t="str">
        <f t="shared" ca="1" si="5"/>
        <v>x</v>
      </c>
      <c r="Z113" s="35"/>
      <c r="AA113" s="32"/>
    </row>
    <row r="114" spans="1:27" ht="30" customHeight="1">
      <c r="A114" s="23">
        <v>113</v>
      </c>
      <c r="B114" s="24" t="s">
        <v>1506</v>
      </c>
      <c r="C114" s="24" t="s">
        <v>131</v>
      </c>
      <c r="D114" s="24" t="s">
        <v>1353</v>
      </c>
      <c r="E114" s="24" t="s">
        <v>1332</v>
      </c>
      <c r="F114" s="24" t="s">
        <v>1462</v>
      </c>
      <c r="G114" s="35" t="s">
        <v>1507</v>
      </c>
      <c r="H114" s="24"/>
      <c r="I114" s="24"/>
      <c r="J114" s="24" t="s">
        <v>50</v>
      </c>
      <c r="K114" s="28">
        <v>43564</v>
      </c>
      <c r="L114" s="28"/>
      <c r="M114" s="28">
        <v>43564</v>
      </c>
      <c r="N114" s="28">
        <v>43564</v>
      </c>
      <c r="O114" s="28"/>
      <c r="P114" s="28"/>
      <c r="Q114" s="28"/>
      <c r="R114" s="28"/>
      <c r="S114" s="24" t="s">
        <v>1508</v>
      </c>
      <c r="T114" s="24"/>
      <c r="U114" s="30" t="s">
        <v>37</v>
      </c>
      <c r="V114" s="24" t="s">
        <v>38</v>
      </c>
      <c r="W114" s="27"/>
      <c r="X114" s="38"/>
      <c r="Y114" s="30" t="str">
        <f t="shared" ca="1" si="5"/>
        <v>x</v>
      </c>
      <c r="Z114" s="35"/>
      <c r="AA114" s="32"/>
    </row>
    <row r="115" spans="1:27" ht="30" customHeight="1">
      <c r="A115" s="23">
        <v>114</v>
      </c>
      <c r="B115" s="24" t="s">
        <v>1509</v>
      </c>
      <c r="C115" s="24" t="s">
        <v>131</v>
      </c>
      <c r="D115" s="24" t="s">
        <v>1353</v>
      </c>
      <c r="E115" s="24" t="s">
        <v>1332</v>
      </c>
      <c r="F115" s="24" t="s">
        <v>1462</v>
      </c>
      <c r="G115" s="35" t="s">
        <v>1510</v>
      </c>
      <c r="H115" s="24"/>
      <c r="I115" s="24"/>
      <c r="J115" s="24" t="s">
        <v>50</v>
      </c>
      <c r="K115" s="28">
        <v>43564</v>
      </c>
      <c r="L115" s="28"/>
      <c r="M115" s="28">
        <v>43564</v>
      </c>
      <c r="N115" s="28">
        <v>43564</v>
      </c>
      <c r="O115" s="28"/>
      <c r="P115" s="28"/>
      <c r="Q115" s="28"/>
      <c r="R115" s="28"/>
      <c r="S115" s="24" t="s">
        <v>1511</v>
      </c>
      <c r="T115" s="24"/>
      <c r="U115" s="30" t="s">
        <v>37</v>
      </c>
      <c r="V115" s="24" t="s">
        <v>38</v>
      </c>
      <c r="W115" s="28"/>
      <c r="X115" s="36"/>
      <c r="Y115" s="30" t="str">
        <f t="shared" ca="1" si="5"/>
        <v>x</v>
      </c>
      <c r="Z115" s="35"/>
      <c r="AA115" s="32"/>
    </row>
    <row r="116" spans="1:27" ht="30" customHeight="1">
      <c r="A116" s="23">
        <v>115</v>
      </c>
      <c r="B116" s="24" t="s">
        <v>1512</v>
      </c>
      <c r="C116" s="24" t="s">
        <v>218</v>
      </c>
      <c r="D116" s="24" t="s">
        <v>1353</v>
      </c>
      <c r="E116" s="24" t="s">
        <v>1332</v>
      </c>
      <c r="F116" s="24" t="s">
        <v>1462</v>
      </c>
      <c r="G116" s="35" t="s">
        <v>1513</v>
      </c>
      <c r="H116" s="24"/>
      <c r="I116" s="24"/>
      <c r="J116" s="24" t="s">
        <v>50</v>
      </c>
      <c r="K116" s="28">
        <v>43565</v>
      </c>
      <c r="L116" s="28"/>
      <c r="M116" s="28">
        <v>43565</v>
      </c>
      <c r="N116" s="28">
        <v>43565</v>
      </c>
      <c r="O116" s="28"/>
      <c r="P116" s="28"/>
      <c r="Q116" s="28"/>
      <c r="R116" s="28"/>
      <c r="S116" s="24" t="s">
        <v>1514</v>
      </c>
      <c r="T116" s="24"/>
      <c r="U116" s="30" t="s">
        <v>37</v>
      </c>
      <c r="V116" s="24" t="s">
        <v>38</v>
      </c>
      <c r="W116" s="24"/>
      <c r="X116" s="30"/>
      <c r="Y116" s="30" t="str">
        <f t="shared" ca="1" si="5"/>
        <v>x</v>
      </c>
      <c r="Z116" s="35"/>
      <c r="AA116" s="32"/>
    </row>
    <row r="117" spans="1:27" ht="30" customHeight="1">
      <c r="A117" s="23">
        <v>116</v>
      </c>
      <c r="B117" s="24" t="s">
        <v>1515</v>
      </c>
      <c r="C117" s="24" t="s">
        <v>218</v>
      </c>
      <c r="D117" s="24" t="s">
        <v>1353</v>
      </c>
      <c r="E117" s="24" t="s">
        <v>1332</v>
      </c>
      <c r="F117" s="24" t="s">
        <v>1462</v>
      </c>
      <c r="G117" s="35" t="s">
        <v>1516</v>
      </c>
      <c r="H117" s="24"/>
      <c r="I117" s="24"/>
      <c r="J117" s="24" t="s">
        <v>50</v>
      </c>
      <c r="K117" s="28">
        <v>43565</v>
      </c>
      <c r="L117" s="28"/>
      <c r="M117" s="28">
        <v>43565</v>
      </c>
      <c r="N117" s="28">
        <v>43565</v>
      </c>
      <c r="O117" s="28"/>
      <c r="P117" s="28"/>
      <c r="Q117" s="28"/>
      <c r="R117" s="28"/>
      <c r="S117" s="24" t="s">
        <v>1517</v>
      </c>
      <c r="T117" s="24"/>
      <c r="U117" s="30" t="s">
        <v>37</v>
      </c>
      <c r="V117" s="24" t="s">
        <v>38</v>
      </c>
      <c r="W117" s="24"/>
      <c r="X117" s="30"/>
      <c r="Y117" s="30" t="str">
        <f t="shared" ca="1" si="5"/>
        <v>x</v>
      </c>
      <c r="Z117" s="35"/>
      <c r="AA117" s="32"/>
    </row>
    <row r="118" spans="1:27" ht="30" customHeight="1">
      <c r="A118" s="23">
        <v>117</v>
      </c>
      <c r="B118" s="24" t="s">
        <v>1518</v>
      </c>
      <c r="C118" s="24" t="s">
        <v>255</v>
      </c>
      <c r="D118" s="24" t="s">
        <v>1353</v>
      </c>
      <c r="E118" s="24" t="s">
        <v>1332</v>
      </c>
      <c r="F118" s="24" t="s">
        <v>1462</v>
      </c>
      <c r="G118" s="35" t="s">
        <v>1519</v>
      </c>
      <c r="H118" s="24"/>
      <c r="I118" s="24"/>
      <c r="J118" s="24" t="s">
        <v>50</v>
      </c>
      <c r="K118" s="28">
        <v>43565</v>
      </c>
      <c r="L118" s="28"/>
      <c r="M118" s="28">
        <v>43565</v>
      </c>
      <c r="N118" s="28">
        <v>43565</v>
      </c>
      <c r="O118" s="28"/>
      <c r="P118" s="28"/>
      <c r="Q118" s="28"/>
      <c r="R118" s="28"/>
      <c r="S118" s="24" t="s">
        <v>1520</v>
      </c>
      <c r="T118" s="24"/>
      <c r="U118" s="30" t="s">
        <v>37</v>
      </c>
      <c r="V118" s="24" t="s">
        <v>38</v>
      </c>
      <c r="W118" s="24"/>
      <c r="X118" s="30"/>
      <c r="Y118" s="30" t="str">
        <f t="shared" ca="1" si="5"/>
        <v>x</v>
      </c>
      <c r="Z118" s="35"/>
      <c r="AA118" s="32"/>
    </row>
    <row r="119" spans="1:27" ht="30" customHeight="1">
      <c r="A119" s="23">
        <v>118</v>
      </c>
      <c r="B119" s="24" t="s">
        <v>1521</v>
      </c>
      <c r="C119" s="24" t="s">
        <v>255</v>
      </c>
      <c r="D119" s="24" t="s">
        <v>1353</v>
      </c>
      <c r="E119" s="24" t="s">
        <v>1332</v>
      </c>
      <c r="F119" s="24" t="s">
        <v>1462</v>
      </c>
      <c r="G119" s="35" t="s">
        <v>1522</v>
      </c>
      <c r="H119" s="24"/>
      <c r="I119" s="24"/>
      <c r="J119" s="24" t="s">
        <v>50</v>
      </c>
      <c r="K119" s="28">
        <v>43565</v>
      </c>
      <c r="L119" s="28"/>
      <c r="M119" s="28">
        <v>43565</v>
      </c>
      <c r="N119" s="28">
        <v>43565</v>
      </c>
      <c r="O119" s="28"/>
      <c r="P119" s="28"/>
      <c r="Q119" s="28"/>
      <c r="R119" s="28"/>
      <c r="S119" s="24" t="s">
        <v>1523</v>
      </c>
      <c r="T119" s="24"/>
      <c r="U119" s="30" t="s">
        <v>37</v>
      </c>
      <c r="V119" s="24" t="s">
        <v>38</v>
      </c>
      <c r="W119" s="24"/>
      <c r="X119" s="30"/>
      <c r="Y119" s="30" t="str">
        <f t="shared" ca="1" si="5"/>
        <v>x</v>
      </c>
      <c r="Z119" s="35"/>
      <c r="AA119" s="32"/>
    </row>
    <row r="120" spans="1:27" ht="30" customHeight="1">
      <c r="A120" s="23">
        <v>119</v>
      </c>
      <c r="B120" s="24" t="s">
        <v>1503</v>
      </c>
      <c r="C120" s="24" t="s">
        <v>110</v>
      </c>
      <c r="D120" s="24" t="s">
        <v>1353</v>
      </c>
      <c r="E120" s="24" t="s">
        <v>1332</v>
      </c>
      <c r="F120" s="24" t="s">
        <v>1462</v>
      </c>
      <c r="G120" s="35" t="s">
        <v>1524</v>
      </c>
      <c r="H120" s="24"/>
      <c r="I120" s="24"/>
      <c r="J120" s="24" t="s">
        <v>50</v>
      </c>
      <c r="K120" s="28">
        <v>43565</v>
      </c>
      <c r="L120" s="28"/>
      <c r="M120" s="28">
        <v>43565</v>
      </c>
      <c r="N120" s="28">
        <v>43565</v>
      </c>
      <c r="O120" s="28"/>
      <c r="P120" s="28"/>
      <c r="Q120" s="28"/>
      <c r="R120" s="28"/>
      <c r="S120" s="24" t="s">
        <v>1525</v>
      </c>
      <c r="T120" s="24"/>
      <c r="U120" s="30" t="s">
        <v>37</v>
      </c>
      <c r="V120" s="24" t="s">
        <v>38</v>
      </c>
      <c r="W120" s="28"/>
      <c r="X120" s="36"/>
      <c r="Y120" s="30" t="str">
        <f t="shared" ca="1" si="5"/>
        <v>x</v>
      </c>
      <c r="Z120" s="35"/>
      <c r="AA120" s="32"/>
    </row>
    <row r="121" spans="1:27" ht="30" customHeight="1">
      <c r="A121" s="23">
        <v>120</v>
      </c>
      <c r="B121" s="24" t="s">
        <v>1526</v>
      </c>
      <c r="C121" s="24" t="s">
        <v>218</v>
      </c>
      <c r="D121" s="24" t="s">
        <v>1353</v>
      </c>
      <c r="E121" s="24" t="s">
        <v>1332</v>
      </c>
      <c r="F121" s="24" t="s">
        <v>1462</v>
      </c>
      <c r="G121" s="35" t="s">
        <v>1527</v>
      </c>
      <c r="H121" s="24"/>
      <c r="I121" s="24"/>
      <c r="J121" s="24" t="s">
        <v>50</v>
      </c>
      <c r="K121" s="28">
        <v>43566</v>
      </c>
      <c r="L121" s="28"/>
      <c r="M121" s="28">
        <v>43566</v>
      </c>
      <c r="N121" s="28">
        <v>43566</v>
      </c>
      <c r="O121" s="28"/>
      <c r="P121" s="28"/>
      <c r="Q121" s="28"/>
      <c r="R121" s="28"/>
      <c r="S121" s="24" t="s">
        <v>1528</v>
      </c>
      <c r="T121" s="24"/>
      <c r="U121" s="30" t="s">
        <v>37</v>
      </c>
      <c r="V121" s="24" t="s">
        <v>38</v>
      </c>
      <c r="W121" s="24"/>
      <c r="X121" s="30"/>
      <c r="Y121" s="30" t="str">
        <f t="shared" ca="1" si="5"/>
        <v>x</v>
      </c>
      <c r="Z121" s="35"/>
      <c r="AA121" s="32"/>
    </row>
    <row r="122" spans="1:27" ht="30" customHeight="1">
      <c r="A122" s="23">
        <v>121</v>
      </c>
      <c r="B122" s="24" t="s">
        <v>1529</v>
      </c>
      <c r="C122" s="24" t="s">
        <v>280</v>
      </c>
      <c r="D122" s="24" t="s">
        <v>1353</v>
      </c>
      <c r="E122" s="24" t="s">
        <v>1332</v>
      </c>
      <c r="F122" s="24" t="s">
        <v>1462</v>
      </c>
      <c r="G122" s="35" t="s">
        <v>1530</v>
      </c>
      <c r="H122" s="24"/>
      <c r="I122" s="24"/>
      <c r="J122" s="24" t="s">
        <v>50</v>
      </c>
      <c r="K122" s="28">
        <v>43566</v>
      </c>
      <c r="L122" s="28"/>
      <c r="M122" s="28">
        <v>43566</v>
      </c>
      <c r="N122" s="28">
        <v>43566</v>
      </c>
      <c r="O122" s="28"/>
      <c r="P122" s="28"/>
      <c r="Q122" s="28"/>
      <c r="R122" s="28"/>
      <c r="S122" s="24" t="s">
        <v>1531</v>
      </c>
      <c r="T122" s="24"/>
      <c r="U122" s="30" t="s">
        <v>37</v>
      </c>
      <c r="V122" s="24" t="s">
        <v>38</v>
      </c>
      <c r="W122" s="24"/>
      <c r="X122" s="30"/>
      <c r="Y122" s="30" t="str">
        <f t="shared" ca="1" si="5"/>
        <v>x</v>
      </c>
      <c r="Z122" s="35"/>
      <c r="AA122" s="32"/>
    </row>
    <row r="123" spans="1:27" ht="30" customHeight="1">
      <c r="A123" s="23">
        <v>122</v>
      </c>
      <c r="B123" s="24" t="s">
        <v>1532</v>
      </c>
      <c r="C123" s="24" t="s">
        <v>255</v>
      </c>
      <c r="D123" s="24" t="s">
        <v>1353</v>
      </c>
      <c r="E123" s="24" t="s">
        <v>1332</v>
      </c>
      <c r="F123" s="24" t="s">
        <v>1462</v>
      </c>
      <c r="G123" s="35" t="s">
        <v>1533</v>
      </c>
      <c r="H123" s="24"/>
      <c r="I123" s="24"/>
      <c r="J123" s="24" t="s">
        <v>50</v>
      </c>
      <c r="K123" s="28">
        <v>43566</v>
      </c>
      <c r="L123" s="28"/>
      <c r="M123" s="28">
        <v>43566</v>
      </c>
      <c r="N123" s="28">
        <v>43566</v>
      </c>
      <c r="O123" s="28"/>
      <c r="P123" s="28"/>
      <c r="Q123" s="28"/>
      <c r="R123" s="28"/>
      <c r="S123" s="24" t="s">
        <v>1534</v>
      </c>
      <c r="T123" s="24"/>
      <c r="U123" s="30" t="s">
        <v>37</v>
      </c>
      <c r="V123" s="24" t="s">
        <v>38</v>
      </c>
      <c r="W123" s="24"/>
      <c r="X123" s="30"/>
      <c r="Y123" s="30" t="str">
        <f t="shared" ca="1" si="5"/>
        <v>x</v>
      </c>
      <c r="Z123" s="35"/>
      <c r="AA123" s="32"/>
    </row>
    <row r="124" spans="1:27" ht="30" customHeight="1">
      <c r="A124" s="23">
        <v>123</v>
      </c>
      <c r="B124" s="24" t="s">
        <v>1535</v>
      </c>
      <c r="C124" s="24" t="s">
        <v>255</v>
      </c>
      <c r="D124" s="24" t="s">
        <v>1363</v>
      </c>
      <c r="E124" s="24" t="s">
        <v>1077</v>
      </c>
      <c r="F124" s="24" t="s">
        <v>1063</v>
      </c>
      <c r="G124" s="35" t="s">
        <v>1536</v>
      </c>
      <c r="H124" s="24"/>
      <c r="I124" s="24"/>
      <c r="J124" s="24" t="s">
        <v>50</v>
      </c>
      <c r="K124" s="28">
        <v>43577</v>
      </c>
      <c r="L124" s="28"/>
      <c r="M124" s="28">
        <v>43577</v>
      </c>
      <c r="N124" s="28">
        <v>43580</v>
      </c>
      <c r="O124" s="28"/>
      <c r="P124" s="28">
        <v>43580</v>
      </c>
      <c r="Q124" s="28">
        <v>43580</v>
      </c>
      <c r="R124" s="28"/>
      <c r="S124" s="24" t="s">
        <v>1537</v>
      </c>
      <c r="T124" s="24" t="s">
        <v>1538</v>
      </c>
      <c r="U124" s="30" t="s">
        <v>37</v>
      </c>
      <c r="V124" s="24" t="s">
        <v>38</v>
      </c>
      <c r="W124" s="24"/>
      <c r="X124" s="30"/>
      <c r="Y124" s="30" t="str">
        <f t="shared" ca="1" si="5"/>
        <v>x</v>
      </c>
      <c r="Z124" s="35"/>
      <c r="AA124" s="32"/>
    </row>
    <row r="125" spans="1:27" ht="30" customHeight="1">
      <c r="A125" s="23">
        <v>124</v>
      </c>
      <c r="B125" s="24" t="s">
        <v>1539</v>
      </c>
      <c r="C125" s="24" t="s">
        <v>131</v>
      </c>
      <c r="D125" s="24" t="s">
        <v>1256</v>
      </c>
      <c r="E125" s="24" t="s">
        <v>1257</v>
      </c>
      <c r="F125" s="24" t="s">
        <v>1063</v>
      </c>
      <c r="G125" s="35" t="s">
        <v>1540</v>
      </c>
      <c r="H125" s="24"/>
      <c r="I125" s="24"/>
      <c r="J125" s="24" t="s">
        <v>50</v>
      </c>
      <c r="K125" s="28">
        <v>43580</v>
      </c>
      <c r="L125" s="28"/>
      <c r="M125" s="28">
        <v>43581</v>
      </c>
      <c r="N125" s="28">
        <v>43581</v>
      </c>
      <c r="O125" s="28"/>
      <c r="P125" s="28"/>
      <c r="Q125" s="28"/>
      <c r="R125" s="28">
        <v>43594</v>
      </c>
      <c r="S125" s="24" t="s">
        <v>1541</v>
      </c>
      <c r="T125" s="24" t="s">
        <v>1542</v>
      </c>
      <c r="U125" s="30" t="s">
        <v>37</v>
      </c>
      <c r="V125" s="24" t="s">
        <v>38</v>
      </c>
      <c r="W125" s="24"/>
      <c r="X125" s="30"/>
      <c r="Y125" s="30" t="str">
        <f t="shared" ca="1" si="5"/>
        <v>x</v>
      </c>
      <c r="Z125" s="35"/>
      <c r="AA125" s="32"/>
    </row>
    <row r="126" spans="1:27" ht="30" customHeight="1">
      <c r="A126" s="23">
        <v>125</v>
      </c>
      <c r="B126" s="24" t="s">
        <v>1543</v>
      </c>
      <c r="C126" s="24" t="s">
        <v>131</v>
      </c>
      <c r="D126" s="24" t="s">
        <v>1363</v>
      </c>
      <c r="E126" s="24" t="s">
        <v>1077</v>
      </c>
      <c r="F126" s="24" t="s">
        <v>1063</v>
      </c>
      <c r="G126" s="130" t="s">
        <v>1544</v>
      </c>
      <c r="H126" s="46"/>
      <c r="I126" s="46"/>
      <c r="J126" s="24" t="s">
        <v>50</v>
      </c>
      <c r="K126" s="28">
        <v>43580</v>
      </c>
      <c r="L126" s="28"/>
      <c r="M126" s="28">
        <v>43581</v>
      </c>
      <c r="N126" s="28">
        <v>43581</v>
      </c>
      <c r="O126" s="28"/>
      <c r="P126" s="28">
        <v>43584</v>
      </c>
      <c r="Q126" s="28">
        <v>43588</v>
      </c>
      <c r="R126" s="28"/>
      <c r="S126" s="24" t="s">
        <v>1545</v>
      </c>
      <c r="T126" s="24" t="s">
        <v>1546</v>
      </c>
      <c r="U126" s="30" t="s">
        <v>37</v>
      </c>
      <c r="V126" s="24" t="s">
        <v>38</v>
      </c>
      <c r="W126" s="24"/>
      <c r="X126" s="30"/>
      <c r="Y126" s="30" t="str">
        <f t="shared" ca="1" si="5"/>
        <v>x</v>
      </c>
      <c r="Z126" s="35"/>
      <c r="AA126" s="32"/>
    </row>
    <row r="127" spans="1:27" ht="30" customHeight="1">
      <c r="A127" s="23">
        <v>126</v>
      </c>
      <c r="B127" s="24" t="s">
        <v>1547</v>
      </c>
      <c r="C127" s="24" t="s">
        <v>651</v>
      </c>
      <c r="D127" s="24" t="s">
        <v>1045</v>
      </c>
      <c r="E127" s="24" t="s">
        <v>1045</v>
      </c>
      <c r="F127" s="24" t="s">
        <v>1045</v>
      </c>
      <c r="G127" s="35" t="s">
        <v>1548</v>
      </c>
      <c r="H127" s="24"/>
      <c r="I127" s="24"/>
      <c r="J127" s="24" t="s">
        <v>50</v>
      </c>
      <c r="K127" s="28">
        <v>43570</v>
      </c>
      <c r="L127" s="28"/>
      <c r="M127" s="28">
        <v>43573</v>
      </c>
      <c r="N127" s="28">
        <v>43584</v>
      </c>
      <c r="O127" s="28"/>
      <c r="P127" s="28">
        <v>43584</v>
      </c>
      <c r="Q127" s="28">
        <v>43588</v>
      </c>
      <c r="R127" s="28"/>
      <c r="S127" s="24" t="s">
        <v>1549</v>
      </c>
      <c r="T127" s="24" t="s">
        <v>1550</v>
      </c>
      <c r="U127" s="30" t="s">
        <v>37</v>
      </c>
      <c r="V127" s="24" t="s">
        <v>38</v>
      </c>
      <c r="W127" s="27"/>
      <c r="X127" s="38"/>
      <c r="Y127" s="30" t="str">
        <f t="shared" ca="1" si="5"/>
        <v>x</v>
      </c>
      <c r="Z127" s="35"/>
      <c r="AA127" s="32"/>
    </row>
    <row r="128" spans="1:27" ht="30" customHeight="1">
      <c r="A128" s="23">
        <v>127</v>
      </c>
      <c r="B128" s="24" t="s">
        <v>1551</v>
      </c>
      <c r="C128" s="24" t="s">
        <v>255</v>
      </c>
      <c r="D128" s="24" t="s">
        <v>1317</v>
      </c>
      <c r="E128" s="24" t="s">
        <v>1100</v>
      </c>
      <c r="F128" s="24" t="s">
        <v>1292</v>
      </c>
      <c r="G128" s="35" t="s">
        <v>1552</v>
      </c>
      <c r="H128" s="24"/>
      <c r="I128" s="24"/>
      <c r="J128" s="24" t="s">
        <v>34</v>
      </c>
      <c r="K128" s="28">
        <v>43577</v>
      </c>
      <c r="L128" s="28"/>
      <c r="M128" s="28">
        <v>43584</v>
      </c>
      <c r="N128" s="28">
        <v>43584</v>
      </c>
      <c r="O128" s="28"/>
      <c r="P128" s="28">
        <v>43584</v>
      </c>
      <c r="Q128" s="28"/>
      <c r="R128" s="28"/>
      <c r="S128" s="24" t="s">
        <v>1553</v>
      </c>
      <c r="T128" s="24"/>
      <c r="U128" s="30" t="s">
        <v>37</v>
      </c>
      <c r="V128" s="24" t="s">
        <v>38</v>
      </c>
      <c r="W128" s="24"/>
      <c r="X128" s="30"/>
      <c r="Y128" s="30" t="str">
        <f t="shared" ca="1" si="5"/>
        <v>x</v>
      </c>
      <c r="Z128" s="35"/>
      <c r="AA128" s="32"/>
    </row>
    <row r="129" spans="1:27" ht="30" customHeight="1">
      <c r="A129" s="23">
        <v>128</v>
      </c>
      <c r="B129" s="24" t="s">
        <v>1554</v>
      </c>
      <c r="C129" s="24" t="s">
        <v>1555</v>
      </c>
      <c r="D129" s="24" t="s">
        <v>1556</v>
      </c>
      <c r="E129" s="24" t="s">
        <v>1077</v>
      </c>
      <c r="F129" s="24" t="s">
        <v>1557</v>
      </c>
      <c r="G129" s="35" t="s">
        <v>1558</v>
      </c>
      <c r="H129" s="24"/>
      <c r="I129" s="24"/>
      <c r="J129" s="24" t="s">
        <v>34</v>
      </c>
      <c r="K129" s="28">
        <v>43572</v>
      </c>
      <c r="L129" s="28"/>
      <c r="M129" s="28">
        <v>43573</v>
      </c>
      <c r="N129" s="28">
        <v>43573</v>
      </c>
      <c r="O129" s="28"/>
      <c r="P129" s="28">
        <v>43573</v>
      </c>
      <c r="Q129" s="28">
        <v>43581</v>
      </c>
      <c r="R129" s="28"/>
      <c r="S129" s="24" t="s">
        <v>1559</v>
      </c>
      <c r="T129" s="24" t="s">
        <v>1560</v>
      </c>
      <c r="U129" s="30" t="s">
        <v>37</v>
      </c>
      <c r="V129" s="24" t="s">
        <v>38</v>
      </c>
      <c r="W129" s="27"/>
      <c r="X129" s="38"/>
      <c r="Y129" s="30" t="str">
        <f t="shared" ca="1" si="5"/>
        <v>x</v>
      </c>
      <c r="Z129" s="35"/>
      <c r="AA129" s="32"/>
    </row>
    <row r="130" spans="1:27" ht="30" customHeight="1">
      <c r="A130" s="23">
        <v>129</v>
      </c>
      <c r="B130" s="24" t="s">
        <v>1561</v>
      </c>
      <c r="C130" s="24" t="s">
        <v>104</v>
      </c>
      <c r="D130" s="24" t="s">
        <v>1363</v>
      </c>
      <c r="E130" s="24" t="s">
        <v>1077</v>
      </c>
      <c r="F130" s="24" t="s">
        <v>1063</v>
      </c>
      <c r="G130" s="35" t="s">
        <v>1562</v>
      </c>
      <c r="H130" s="24"/>
      <c r="I130" s="24"/>
      <c r="J130" s="24" t="s">
        <v>50</v>
      </c>
      <c r="K130" s="28">
        <v>43584</v>
      </c>
      <c r="L130" s="28"/>
      <c r="M130" s="28">
        <v>43585</v>
      </c>
      <c r="N130" s="28">
        <v>43585</v>
      </c>
      <c r="O130" s="28"/>
      <c r="P130" s="28">
        <v>43585</v>
      </c>
      <c r="Q130" s="28">
        <v>43588</v>
      </c>
      <c r="R130" s="28"/>
      <c r="S130" s="24" t="s">
        <v>1563</v>
      </c>
      <c r="T130" s="24" t="s">
        <v>1564</v>
      </c>
      <c r="U130" s="30" t="s">
        <v>37</v>
      </c>
      <c r="V130" s="24" t="s">
        <v>38</v>
      </c>
      <c r="W130" s="24"/>
      <c r="X130" s="30"/>
      <c r="Y130" s="30" t="str">
        <f t="shared" ca="1" si="5"/>
        <v>x</v>
      </c>
      <c r="Z130" s="35"/>
      <c r="AA130" s="32"/>
    </row>
    <row r="131" spans="1:27" ht="30" customHeight="1">
      <c r="A131" s="23">
        <v>130</v>
      </c>
      <c r="B131" s="24" t="s">
        <v>1565</v>
      </c>
      <c r="C131" s="24" t="s">
        <v>250</v>
      </c>
      <c r="D131" s="24" t="s">
        <v>1363</v>
      </c>
      <c r="E131" s="24" t="s">
        <v>1077</v>
      </c>
      <c r="F131" s="24" t="s">
        <v>1063</v>
      </c>
      <c r="G131" s="35" t="s">
        <v>1566</v>
      </c>
      <c r="H131" s="24"/>
      <c r="I131" s="24"/>
      <c r="J131" s="24" t="s">
        <v>1567</v>
      </c>
      <c r="K131" s="28">
        <v>43585</v>
      </c>
      <c r="L131" s="28"/>
      <c r="M131" s="28">
        <v>43585</v>
      </c>
      <c r="N131" s="28">
        <v>43585</v>
      </c>
      <c r="O131" s="28"/>
      <c r="P131" s="28">
        <v>43585</v>
      </c>
      <c r="Q131" s="28">
        <v>43588</v>
      </c>
      <c r="R131" s="28"/>
      <c r="S131" s="24" t="s">
        <v>1568</v>
      </c>
      <c r="T131" s="24" t="s">
        <v>1569</v>
      </c>
      <c r="U131" s="30" t="s">
        <v>37</v>
      </c>
      <c r="V131" s="24" t="s">
        <v>38</v>
      </c>
      <c r="W131" s="24"/>
      <c r="X131" s="30"/>
      <c r="Y131" s="30" t="str">
        <f t="shared" ca="1" si="5"/>
        <v>x</v>
      </c>
      <c r="Z131" s="35"/>
      <c r="AA131" s="32"/>
    </row>
    <row r="132" spans="1:27" ht="30" customHeight="1">
      <c r="A132" s="23">
        <v>131</v>
      </c>
      <c r="B132" s="24" t="s">
        <v>1570</v>
      </c>
      <c r="C132" s="24" t="s">
        <v>255</v>
      </c>
      <c r="D132" s="24" t="s">
        <v>1085</v>
      </c>
      <c r="E132" s="24" t="s">
        <v>1049</v>
      </c>
      <c r="F132" s="24" t="s">
        <v>1086</v>
      </c>
      <c r="G132" s="35" t="s">
        <v>1571</v>
      </c>
      <c r="H132" s="24"/>
      <c r="I132" s="24"/>
      <c r="J132" s="24" t="s">
        <v>34</v>
      </c>
      <c r="K132" s="28">
        <v>43594</v>
      </c>
      <c r="L132" s="28"/>
      <c r="M132" s="28">
        <v>43594</v>
      </c>
      <c r="N132" s="28">
        <v>43594</v>
      </c>
      <c r="O132" s="28"/>
      <c r="P132" s="28">
        <v>43594</v>
      </c>
      <c r="Q132" s="28"/>
      <c r="R132" s="28"/>
      <c r="S132" s="24" t="s">
        <v>510</v>
      </c>
      <c r="T132" s="24"/>
      <c r="U132" s="30" t="s">
        <v>37</v>
      </c>
      <c r="V132" s="24" t="s">
        <v>38</v>
      </c>
      <c r="W132" s="24"/>
      <c r="X132" s="30"/>
      <c r="Y132" s="30" t="str">
        <f t="shared" ca="1" si="5"/>
        <v>x</v>
      </c>
      <c r="Z132" s="35"/>
      <c r="AA132" s="32"/>
    </row>
    <row r="133" spans="1:27" ht="30" customHeight="1">
      <c r="A133" s="23">
        <v>132</v>
      </c>
      <c r="B133" s="24" t="s">
        <v>1572</v>
      </c>
      <c r="C133" s="24" t="s">
        <v>104</v>
      </c>
      <c r="D133" s="24" t="s">
        <v>1363</v>
      </c>
      <c r="E133" s="24" t="s">
        <v>1077</v>
      </c>
      <c r="F133" s="24" t="s">
        <v>1063</v>
      </c>
      <c r="G133" s="35" t="s">
        <v>1573</v>
      </c>
      <c r="H133" s="24"/>
      <c r="I133" s="24"/>
      <c r="J133" s="24" t="s">
        <v>34</v>
      </c>
      <c r="K133" s="28">
        <v>43587</v>
      </c>
      <c r="L133" s="28"/>
      <c r="M133" s="28">
        <v>43593</v>
      </c>
      <c r="N133" s="28">
        <v>43594</v>
      </c>
      <c r="O133" s="28"/>
      <c r="P133" s="28">
        <v>43594</v>
      </c>
      <c r="Q133" s="28">
        <v>43594</v>
      </c>
      <c r="R133" s="28"/>
      <c r="S133" s="24" t="s">
        <v>1574</v>
      </c>
      <c r="T133" s="24" t="s">
        <v>1575</v>
      </c>
      <c r="U133" s="30" t="s">
        <v>37</v>
      </c>
      <c r="V133" s="24" t="s">
        <v>38</v>
      </c>
      <c r="W133" s="24"/>
      <c r="X133" s="30"/>
      <c r="Y133" s="30" t="str">
        <f t="shared" ca="1" si="5"/>
        <v>x</v>
      </c>
      <c r="Z133" s="35"/>
      <c r="AA133" s="32"/>
    </row>
    <row r="134" spans="1:27" ht="30" customHeight="1">
      <c r="A134" s="23">
        <v>133</v>
      </c>
      <c r="B134" s="24" t="s">
        <v>1576</v>
      </c>
      <c r="C134" s="24" t="s">
        <v>104</v>
      </c>
      <c r="D134" s="24" t="s">
        <v>1331</v>
      </c>
      <c r="E134" s="24" t="s">
        <v>1332</v>
      </c>
      <c r="F134" s="24" t="s">
        <v>1333</v>
      </c>
      <c r="G134" s="35" t="s">
        <v>1577</v>
      </c>
      <c r="H134" s="24"/>
      <c r="I134" s="24"/>
      <c r="J134" s="24" t="s">
        <v>50</v>
      </c>
      <c r="K134" s="28">
        <v>43584</v>
      </c>
      <c r="L134" s="28"/>
      <c r="M134" s="28">
        <v>43594</v>
      </c>
      <c r="N134" s="28">
        <v>43598</v>
      </c>
      <c r="O134" s="28"/>
      <c r="P134" s="28"/>
      <c r="Q134" s="28"/>
      <c r="R134" s="28"/>
      <c r="S134" s="24" t="s">
        <v>1578</v>
      </c>
      <c r="T134" s="24"/>
      <c r="U134" s="30" t="s">
        <v>37</v>
      </c>
      <c r="V134" s="24" t="s">
        <v>38</v>
      </c>
      <c r="W134" s="24"/>
      <c r="X134" s="30"/>
      <c r="Y134" s="30" t="str">
        <f t="shared" ca="1" si="5"/>
        <v>x</v>
      </c>
      <c r="Z134" s="35"/>
      <c r="AA134" s="32"/>
    </row>
    <row r="135" spans="1:27" ht="30" customHeight="1">
      <c r="A135" s="23">
        <v>134</v>
      </c>
      <c r="B135" s="24" t="s">
        <v>1579</v>
      </c>
      <c r="C135" s="24" t="s">
        <v>166</v>
      </c>
      <c r="D135" s="24" t="s">
        <v>1331</v>
      </c>
      <c r="E135" s="24" t="s">
        <v>1332</v>
      </c>
      <c r="F135" s="24" t="s">
        <v>1333</v>
      </c>
      <c r="G135" s="35" t="s">
        <v>1580</v>
      </c>
      <c r="H135" s="24"/>
      <c r="I135" s="24"/>
      <c r="J135" s="24" t="s">
        <v>50</v>
      </c>
      <c r="K135" s="28">
        <v>43570</v>
      </c>
      <c r="L135" s="28"/>
      <c r="M135" s="28">
        <v>43570</v>
      </c>
      <c r="N135" s="28">
        <v>43614</v>
      </c>
      <c r="O135" s="28"/>
      <c r="P135" s="28"/>
      <c r="Q135" s="28"/>
      <c r="R135" s="28"/>
      <c r="S135" s="24" t="s">
        <v>1581</v>
      </c>
      <c r="T135" s="24"/>
      <c r="U135" s="30" t="s">
        <v>37</v>
      </c>
      <c r="V135" s="24" t="s">
        <v>38</v>
      </c>
      <c r="W135" s="24"/>
      <c r="X135" s="30"/>
      <c r="Y135" s="30" t="str">
        <f t="shared" ca="1" si="5"/>
        <v>x</v>
      </c>
      <c r="Z135" s="35"/>
      <c r="AA135" s="32"/>
    </row>
    <row r="136" spans="1:27" ht="30" customHeight="1">
      <c r="A136" s="23">
        <v>135</v>
      </c>
      <c r="B136" s="24" t="s">
        <v>1582</v>
      </c>
      <c r="C136" s="24" t="s">
        <v>131</v>
      </c>
      <c r="D136" s="24" t="s">
        <v>1390</v>
      </c>
      <c r="E136" s="24" t="s">
        <v>1077</v>
      </c>
      <c r="F136" s="24" t="s">
        <v>1391</v>
      </c>
      <c r="G136" s="35" t="s">
        <v>1583</v>
      </c>
      <c r="H136" s="24"/>
      <c r="I136" s="24"/>
      <c r="J136" s="24" t="s">
        <v>1567</v>
      </c>
      <c r="K136" s="28">
        <v>43599</v>
      </c>
      <c r="L136" s="28"/>
      <c r="M136" s="28">
        <v>43600</v>
      </c>
      <c r="N136" s="28">
        <v>43600</v>
      </c>
      <c r="O136" s="28"/>
      <c r="P136" s="28">
        <v>43600</v>
      </c>
      <c r="Q136" s="28">
        <v>43600</v>
      </c>
      <c r="R136" s="28"/>
      <c r="S136" s="24" t="s">
        <v>1584</v>
      </c>
      <c r="T136" s="24" t="s">
        <v>1585</v>
      </c>
      <c r="U136" s="30" t="s">
        <v>37</v>
      </c>
      <c r="V136" s="24" t="s">
        <v>38</v>
      </c>
      <c r="W136" s="24"/>
      <c r="X136" s="30"/>
      <c r="Y136" s="30" t="str">
        <f t="shared" ca="1" si="5"/>
        <v>x</v>
      </c>
      <c r="Z136" s="35"/>
      <c r="AA136" s="32"/>
    </row>
    <row r="137" spans="1:27" ht="30" customHeight="1">
      <c r="A137" s="23">
        <v>136</v>
      </c>
      <c r="B137" s="24" t="s">
        <v>1586</v>
      </c>
      <c r="C137" s="24" t="s">
        <v>30</v>
      </c>
      <c r="D137" s="24" t="s">
        <v>1057</v>
      </c>
      <c r="E137" s="24" t="s">
        <v>1069</v>
      </c>
      <c r="F137" s="24" t="s">
        <v>1070</v>
      </c>
      <c r="G137" s="35" t="s">
        <v>1587</v>
      </c>
      <c r="H137" s="24"/>
      <c r="I137" s="24"/>
      <c r="J137" s="24" t="s">
        <v>34</v>
      </c>
      <c r="K137" s="28">
        <v>43599</v>
      </c>
      <c r="L137" s="28"/>
      <c r="M137" s="28">
        <v>43601</v>
      </c>
      <c r="N137" s="28">
        <v>43602</v>
      </c>
      <c r="O137" s="28"/>
      <c r="P137" s="28">
        <v>43602</v>
      </c>
      <c r="Q137" s="28">
        <v>43602</v>
      </c>
      <c r="R137" s="28"/>
      <c r="S137" s="24" t="s">
        <v>1588</v>
      </c>
      <c r="T137" s="24" t="s">
        <v>1589</v>
      </c>
      <c r="U137" s="30" t="s">
        <v>37</v>
      </c>
      <c r="V137" s="24" t="s">
        <v>38</v>
      </c>
      <c r="W137" s="24"/>
      <c r="X137" s="30"/>
      <c r="Y137" s="30" t="str">
        <f t="shared" ca="1" si="5"/>
        <v>x</v>
      </c>
      <c r="Z137" s="35" t="s">
        <v>1590</v>
      </c>
      <c r="AA137" s="32"/>
    </row>
    <row r="138" spans="1:27" ht="30" customHeight="1">
      <c r="A138" s="23">
        <v>137</v>
      </c>
      <c r="B138" s="24" t="s">
        <v>1591</v>
      </c>
      <c r="C138" s="24" t="s">
        <v>1592</v>
      </c>
      <c r="D138" s="24" t="s">
        <v>1085</v>
      </c>
      <c r="E138" s="24" t="s">
        <v>1049</v>
      </c>
      <c r="F138" s="24" t="s">
        <v>1086</v>
      </c>
      <c r="G138" s="35" t="s">
        <v>1593</v>
      </c>
      <c r="H138" s="24"/>
      <c r="I138" s="24"/>
      <c r="J138" s="24" t="s">
        <v>50</v>
      </c>
      <c r="K138" s="28">
        <v>43606</v>
      </c>
      <c r="L138" s="28"/>
      <c r="M138" s="28">
        <v>43606</v>
      </c>
      <c r="N138" s="28">
        <v>43607</v>
      </c>
      <c r="O138" s="28"/>
      <c r="P138" s="28"/>
      <c r="Q138" s="28"/>
      <c r="R138" s="28"/>
      <c r="S138" s="24" t="s">
        <v>1594</v>
      </c>
      <c r="T138" s="24"/>
      <c r="U138" s="30" t="s">
        <v>37</v>
      </c>
      <c r="V138" s="24" t="s">
        <v>38</v>
      </c>
      <c r="W138" s="24"/>
      <c r="X138" s="30"/>
      <c r="Y138" s="30" t="str">
        <f t="shared" ca="1" si="5"/>
        <v>x</v>
      </c>
      <c r="Z138" s="35"/>
      <c r="AA138" s="32"/>
    </row>
    <row r="139" spans="1:27" ht="30" customHeight="1">
      <c r="A139" s="23">
        <v>138</v>
      </c>
      <c r="B139" s="24" t="s">
        <v>1595</v>
      </c>
      <c r="C139" s="24" t="s">
        <v>198</v>
      </c>
      <c r="D139" s="24" t="s">
        <v>1045</v>
      </c>
      <c r="E139" s="24" t="s">
        <v>1045</v>
      </c>
      <c r="F139" s="24" t="s">
        <v>1045</v>
      </c>
      <c r="G139" s="35" t="s">
        <v>1596</v>
      </c>
      <c r="H139" s="24"/>
      <c r="I139" s="24"/>
      <c r="J139" s="24" t="s">
        <v>34</v>
      </c>
      <c r="K139" s="28">
        <v>43593</v>
      </c>
      <c r="L139" s="28"/>
      <c r="M139" s="28">
        <v>43605</v>
      </c>
      <c r="N139" s="28">
        <v>43608</v>
      </c>
      <c r="O139" s="28"/>
      <c r="P139" s="28">
        <v>43608</v>
      </c>
      <c r="Q139" s="28">
        <v>43608</v>
      </c>
      <c r="R139" s="28"/>
      <c r="S139" s="24"/>
      <c r="T139" s="24"/>
      <c r="U139" s="30" t="s">
        <v>37</v>
      </c>
      <c r="V139" s="24" t="s">
        <v>38</v>
      </c>
      <c r="W139" s="24"/>
      <c r="X139" s="30"/>
      <c r="Y139" s="30" t="str">
        <f t="shared" ca="1" si="5"/>
        <v>x</v>
      </c>
      <c r="Z139" s="35"/>
      <c r="AA139" s="32"/>
    </row>
    <row r="140" spans="1:27" ht="30" customHeight="1">
      <c r="A140" s="23">
        <v>139</v>
      </c>
      <c r="B140" s="24" t="s">
        <v>1597</v>
      </c>
      <c r="C140" s="24" t="s">
        <v>104</v>
      </c>
      <c r="D140" s="24" t="s">
        <v>1363</v>
      </c>
      <c r="E140" s="24" t="s">
        <v>1077</v>
      </c>
      <c r="F140" s="24" t="s">
        <v>1063</v>
      </c>
      <c r="G140" s="35" t="s">
        <v>1598</v>
      </c>
      <c r="H140" s="24"/>
      <c r="I140" s="24"/>
      <c r="J140" s="24" t="s">
        <v>1599</v>
      </c>
      <c r="K140" s="28">
        <v>43600</v>
      </c>
      <c r="L140" s="28"/>
      <c r="M140" s="28"/>
      <c r="N140" s="28">
        <v>43606</v>
      </c>
      <c r="O140" s="28"/>
      <c r="P140" s="28">
        <v>43606</v>
      </c>
      <c r="Q140" s="28">
        <v>43606</v>
      </c>
      <c r="R140" s="28"/>
      <c r="S140" s="24"/>
      <c r="T140" s="24" t="s">
        <v>1600</v>
      </c>
      <c r="U140" s="30" t="s">
        <v>37</v>
      </c>
      <c r="V140" s="24" t="s">
        <v>38</v>
      </c>
      <c r="W140" s="24"/>
      <c r="X140" s="30"/>
      <c r="Y140" s="30" t="str">
        <f t="shared" ca="1" si="5"/>
        <v>x</v>
      </c>
      <c r="Z140" s="35"/>
      <c r="AA140" s="32"/>
    </row>
    <row r="141" spans="1:27" ht="30" customHeight="1">
      <c r="A141" s="23">
        <v>140</v>
      </c>
      <c r="B141" s="24" t="s">
        <v>1601</v>
      </c>
      <c r="C141" s="24" t="s">
        <v>104</v>
      </c>
      <c r="D141" s="24" t="s">
        <v>1363</v>
      </c>
      <c r="E141" s="24" t="s">
        <v>1077</v>
      </c>
      <c r="F141" s="24" t="s">
        <v>1063</v>
      </c>
      <c r="G141" s="35" t="s">
        <v>1602</v>
      </c>
      <c r="H141" s="24"/>
      <c r="I141" s="24"/>
      <c r="J141" s="24" t="s">
        <v>1599</v>
      </c>
      <c r="K141" s="28">
        <v>43595</v>
      </c>
      <c r="L141" s="28"/>
      <c r="M141" s="28">
        <v>43595</v>
      </c>
      <c r="N141" s="28">
        <v>43602</v>
      </c>
      <c r="O141" s="28"/>
      <c r="P141" s="28">
        <v>43602</v>
      </c>
      <c r="Q141" s="28">
        <v>43605</v>
      </c>
      <c r="R141" s="28"/>
      <c r="S141" s="24"/>
      <c r="T141" s="24" t="s">
        <v>1603</v>
      </c>
      <c r="U141" s="30" t="s">
        <v>37</v>
      </c>
      <c r="V141" s="24" t="s">
        <v>38</v>
      </c>
      <c r="W141" s="24"/>
      <c r="X141" s="30"/>
      <c r="Y141" s="30" t="str">
        <f t="shared" ref="Y141:Y166" ca="1" si="6">IF(W141=0,"x",IF(W141-TODAY()&gt;30,"prazo longo",IF(W141=TODAY(),"vence hoje",IF(W141&lt;TODAY(),"Venceu",IF(W141-TODAY()&lt;10,"menor que 10",IF(W141-TODAY()&lt;15,"prazo longo",IF(W141-TODAY()&lt;30,"prazo longo")))))))</f>
        <v>x</v>
      </c>
      <c r="Z141" s="35"/>
      <c r="AA141" s="32"/>
    </row>
    <row r="142" spans="1:27" ht="30" customHeight="1">
      <c r="A142" s="23">
        <v>141</v>
      </c>
      <c r="B142" s="24" t="s">
        <v>1604</v>
      </c>
      <c r="C142" s="24" t="s">
        <v>104</v>
      </c>
      <c r="D142" s="24" t="s">
        <v>1256</v>
      </c>
      <c r="E142" s="24" t="s">
        <v>1257</v>
      </c>
      <c r="F142" s="24" t="s">
        <v>1063</v>
      </c>
      <c r="G142" s="35" t="s">
        <v>1605</v>
      </c>
      <c r="H142" s="24"/>
      <c r="I142" s="24"/>
      <c r="J142" s="24" t="s">
        <v>1599</v>
      </c>
      <c r="K142" s="28">
        <v>43600</v>
      </c>
      <c r="L142" s="28"/>
      <c r="M142" s="28">
        <v>43602</v>
      </c>
      <c r="N142" s="28">
        <v>43602</v>
      </c>
      <c r="O142" s="28"/>
      <c r="P142" s="28">
        <v>43602</v>
      </c>
      <c r="Q142" s="28">
        <v>43602</v>
      </c>
      <c r="R142" s="28">
        <v>43607</v>
      </c>
      <c r="S142" s="24"/>
      <c r="T142" s="24" t="s">
        <v>1606</v>
      </c>
      <c r="U142" s="30" t="s">
        <v>37</v>
      </c>
      <c r="V142" s="24" t="s">
        <v>38</v>
      </c>
      <c r="W142" s="24"/>
      <c r="X142" s="30"/>
      <c r="Y142" s="30" t="str">
        <f t="shared" ca="1" si="6"/>
        <v>x</v>
      </c>
      <c r="Z142" s="35"/>
      <c r="AA142" s="32"/>
    </row>
    <row r="143" spans="1:27" ht="30" customHeight="1">
      <c r="A143" s="23">
        <v>142</v>
      </c>
      <c r="B143" s="24" t="s">
        <v>725</v>
      </c>
      <c r="C143" s="24" t="s">
        <v>651</v>
      </c>
      <c r="D143" s="24" t="s">
        <v>1045</v>
      </c>
      <c r="E143" s="24" t="s">
        <v>1045</v>
      </c>
      <c r="F143" s="24" t="s">
        <v>1045</v>
      </c>
      <c r="G143" s="35" t="s">
        <v>1607</v>
      </c>
      <c r="H143" s="24"/>
      <c r="I143" s="24"/>
      <c r="J143" s="24" t="s">
        <v>50</v>
      </c>
      <c r="K143" s="28">
        <v>43594</v>
      </c>
      <c r="L143" s="28"/>
      <c r="M143" s="28">
        <v>43609</v>
      </c>
      <c r="N143" s="28">
        <v>43609</v>
      </c>
      <c r="O143" s="28"/>
      <c r="P143" s="28">
        <v>43644</v>
      </c>
      <c r="Q143" s="28">
        <v>43644</v>
      </c>
      <c r="R143" s="28"/>
      <c r="S143" s="24" t="s">
        <v>1608</v>
      </c>
      <c r="T143" s="24" t="s">
        <v>1609</v>
      </c>
      <c r="U143" s="30" t="s">
        <v>37</v>
      </c>
      <c r="V143" s="24" t="s">
        <v>38</v>
      </c>
      <c r="W143" s="24"/>
      <c r="X143" s="30"/>
      <c r="Y143" s="30" t="str">
        <f t="shared" ca="1" si="6"/>
        <v>x</v>
      </c>
      <c r="Z143" s="35"/>
      <c r="AA143" s="32"/>
    </row>
    <row r="144" spans="1:27" ht="30" customHeight="1">
      <c r="A144" s="23">
        <v>143</v>
      </c>
      <c r="B144" s="24" t="s">
        <v>1610</v>
      </c>
      <c r="C144" s="24" t="s">
        <v>84</v>
      </c>
      <c r="D144" s="24" t="s">
        <v>1611</v>
      </c>
      <c r="E144" s="24" t="s">
        <v>1496</v>
      </c>
      <c r="F144" s="24" t="s">
        <v>1612</v>
      </c>
      <c r="G144" s="35" t="s">
        <v>1613</v>
      </c>
      <c r="H144" s="24"/>
      <c r="I144" s="24"/>
      <c r="J144" s="24" t="s">
        <v>34</v>
      </c>
      <c r="K144" s="28">
        <v>43592</v>
      </c>
      <c r="L144" s="28"/>
      <c r="M144" s="28">
        <v>43612</v>
      </c>
      <c r="N144" s="28">
        <v>43612</v>
      </c>
      <c r="O144" s="28"/>
      <c r="P144" s="28"/>
      <c r="Q144" s="28"/>
      <c r="R144" s="28"/>
      <c r="S144" s="24" t="s">
        <v>510</v>
      </c>
      <c r="T144" s="24"/>
      <c r="U144" s="30" t="s">
        <v>37</v>
      </c>
      <c r="V144" s="28" t="s">
        <v>38</v>
      </c>
      <c r="W144" s="24"/>
      <c r="X144" s="30"/>
      <c r="Y144" s="30" t="str">
        <f t="shared" ca="1" si="6"/>
        <v>x</v>
      </c>
      <c r="Z144" s="35"/>
      <c r="AA144" s="32"/>
    </row>
    <row r="145" spans="1:29" ht="30" customHeight="1">
      <c r="A145" s="23">
        <v>144</v>
      </c>
      <c r="B145" s="24" t="s">
        <v>1614</v>
      </c>
      <c r="C145" s="24" t="s">
        <v>191</v>
      </c>
      <c r="D145" s="24" t="s">
        <v>1363</v>
      </c>
      <c r="E145" s="24" t="s">
        <v>1077</v>
      </c>
      <c r="F145" s="24" t="s">
        <v>1063</v>
      </c>
      <c r="G145" s="35" t="s">
        <v>1615</v>
      </c>
      <c r="H145" s="24"/>
      <c r="I145" s="24"/>
      <c r="J145" s="24" t="s">
        <v>50</v>
      </c>
      <c r="K145" s="28">
        <v>43612</v>
      </c>
      <c r="L145" s="28"/>
      <c r="M145" s="28">
        <v>43612</v>
      </c>
      <c r="N145" s="28">
        <v>43613</v>
      </c>
      <c r="O145" s="28"/>
      <c r="P145" s="28"/>
      <c r="Q145" s="28"/>
      <c r="R145" s="28"/>
      <c r="S145" s="24" t="s">
        <v>1616</v>
      </c>
      <c r="T145" s="24"/>
      <c r="U145" s="30" t="s">
        <v>37</v>
      </c>
      <c r="V145" s="28" t="s">
        <v>38</v>
      </c>
      <c r="W145" s="24"/>
      <c r="X145" s="30"/>
      <c r="Y145" s="30" t="str">
        <f t="shared" ca="1" si="6"/>
        <v>x</v>
      </c>
      <c r="Z145" s="35"/>
      <c r="AA145" s="32"/>
    </row>
    <row r="146" spans="1:29" ht="30" customHeight="1">
      <c r="A146" s="23">
        <v>145</v>
      </c>
      <c r="B146" s="24" t="s">
        <v>1617</v>
      </c>
      <c r="C146" s="24" t="s">
        <v>30</v>
      </c>
      <c r="D146" s="24" t="s">
        <v>1256</v>
      </c>
      <c r="E146" s="24" t="s">
        <v>1257</v>
      </c>
      <c r="F146" s="24" t="s">
        <v>1063</v>
      </c>
      <c r="G146" s="35" t="s">
        <v>1618</v>
      </c>
      <c r="H146" s="24"/>
      <c r="I146" s="24"/>
      <c r="J146" s="24" t="s">
        <v>34</v>
      </c>
      <c r="K146" s="28">
        <v>43609</v>
      </c>
      <c r="L146" s="28"/>
      <c r="M146" s="28">
        <v>43609</v>
      </c>
      <c r="N146" s="28">
        <v>43609</v>
      </c>
      <c r="O146" s="28"/>
      <c r="P146" s="28">
        <v>43609</v>
      </c>
      <c r="Q146" s="28">
        <v>43614</v>
      </c>
      <c r="R146" s="28"/>
      <c r="S146" s="24" t="s">
        <v>1619</v>
      </c>
      <c r="T146" s="24" t="s">
        <v>1620</v>
      </c>
      <c r="U146" s="30" t="s">
        <v>37</v>
      </c>
      <c r="V146" s="28" t="s">
        <v>38</v>
      </c>
      <c r="W146" s="24"/>
      <c r="X146" s="30"/>
      <c r="Y146" s="30" t="str">
        <f t="shared" ca="1" si="6"/>
        <v>x</v>
      </c>
      <c r="Z146" s="35"/>
      <c r="AA146" s="32"/>
    </row>
    <row r="147" spans="1:29" ht="30" customHeight="1">
      <c r="A147" s="23">
        <v>146</v>
      </c>
      <c r="B147" s="24" t="s">
        <v>1621</v>
      </c>
      <c r="C147" s="24" t="s">
        <v>255</v>
      </c>
      <c r="D147" s="24" t="s">
        <v>1256</v>
      </c>
      <c r="E147" s="24" t="s">
        <v>1257</v>
      </c>
      <c r="F147" s="24" t="s">
        <v>1063</v>
      </c>
      <c r="G147" s="35" t="s">
        <v>1622</v>
      </c>
      <c r="H147" s="24"/>
      <c r="I147" s="24"/>
      <c r="J147" s="24" t="s">
        <v>50</v>
      </c>
      <c r="K147" s="28">
        <v>43605</v>
      </c>
      <c r="L147" s="28"/>
      <c r="M147" s="28">
        <v>43606</v>
      </c>
      <c r="N147" s="28">
        <v>43606</v>
      </c>
      <c r="O147" s="28"/>
      <c r="P147" s="28">
        <v>43607</v>
      </c>
      <c r="Q147" s="28">
        <v>43607</v>
      </c>
      <c r="R147" s="28">
        <v>43612</v>
      </c>
      <c r="S147" s="24" t="s">
        <v>1623</v>
      </c>
      <c r="T147" s="24" t="s">
        <v>1624</v>
      </c>
      <c r="U147" s="30" t="s">
        <v>37</v>
      </c>
      <c r="V147" s="28" t="s">
        <v>38</v>
      </c>
      <c r="W147" s="24"/>
      <c r="X147" s="30"/>
      <c r="Y147" s="30" t="str">
        <f t="shared" ca="1" si="6"/>
        <v>x</v>
      </c>
      <c r="Z147" s="35"/>
      <c r="AA147" s="32"/>
    </row>
    <row r="148" spans="1:29" ht="30" customHeight="1">
      <c r="A148" s="23">
        <v>147</v>
      </c>
      <c r="B148" s="24" t="s">
        <v>1625</v>
      </c>
      <c r="C148" s="24" t="s">
        <v>1555</v>
      </c>
      <c r="D148" s="24" t="s">
        <v>1390</v>
      </c>
      <c r="E148" s="24" t="s">
        <v>1077</v>
      </c>
      <c r="F148" s="24" t="s">
        <v>1391</v>
      </c>
      <c r="G148" s="35" t="s">
        <v>1626</v>
      </c>
      <c r="H148" s="24"/>
      <c r="I148" s="24"/>
      <c r="J148" s="24" t="s">
        <v>34</v>
      </c>
      <c r="K148" s="28">
        <v>43622</v>
      </c>
      <c r="L148" s="28"/>
      <c r="M148" s="28">
        <v>43628</v>
      </c>
      <c r="N148" s="28">
        <v>43628</v>
      </c>
      <c r="O148" s="28"/>
      <c r="P148" s="28">
        <v>43628</v>
      </c>
      <c r="Q148" s="28">
        <v>43628</v>
      </c>
      <c r="R148" s="28"/>
      <c r="S148" s="24" t="s">
        <v>1627</v>
      </c>
      <c r="T148" s="24" t="s">
        <v>1628</v>
      </c>
      <c r="U148" s="30" t="s">
        <v>37</v>
      </c>
      <c r="V148" s="28" t="s">
        <v>38</v>
      </c>
      <c r="W148" s="24"/>
      <c r="X148" s="30"/>
      <c r="Y148" s="30" t="str">
        <f t="shared" ca="1" si="6"/>
        <v>x</v>
      </c>
      <c r="Z148" s="35"/>
      <c r="AA148" s="32"/>
    </row>
    <row r="149" spans="1:29" ht="30" customHeight="1">
      <c r="A149" s="23">
        <v>148</v>
      </c>
      <c r="B149" s="24" t="s">
        <v>1625</v>
      </c>
      <c r="C149" s="24" t="s">
        <v>1555</v>
      </c>
      <c r="D149" s="24" t="s">
        <v>1390</v>
      </c>
      <c r="E149" s="24" t="s">
        <v>1077</v>
      </c>
      <c r="F149" s="24" t="s">
        <v>1391</v>
      </c>
      <c r="G149" s="35" t="s">
        <v>1626</v>
      </c>
      <c r="H149" s="24"/>
      <c r="I149" s="24"/>
      <c r="J149" s="24" t="s">
        <v>34</v>
      </c>
      <c r="K149" s="28">
        <v>43628</v>
      </c>
      <c r="L149" s="28"/>
      <c r="M149" s="28">
        <v>43628</v>
      </c>
      <c r="N149" s="28">
        <v>43628</v>
      </c>
      <c r="O149" s="28"/>
      <c r="P149" s="28">
        <v>43628</v>
      </c>
      <c r="Q149" s="28">
        <v>43628</v>
      </c>
      <c r="R149" s="28"/>
      <c r="S149" s="24" t="s">
        <v>1629</v>
      </c>
      <c r="T149" s="24" t="s">
        <v>1630</v>
      </c>
      <c r="U149" s="30" t="s">
        <v>37</v>
      </c>
      <c r="V149" s="28" t="s">
        <v>38</v>
      </c>
      <c r="W149" s="27"/>
      <c r="X149" s="38"/>
      <c r="Y149" s="30" t="str">
        <f t="shared" ca="1" si="6"/>
        <v>x</v>
      </c>
      <c r="Z149" s="35"/>
      <c r="AA149" s="32"/>
    </row>
    <row r="150" spans="1:29" ht="30" customHeight="1">
      <c r="A150" s="23">
        <v>149</v>
      </c>
      <c r="B150" s="24" t="s">
        <v>1631</v>
      </c>
      <c r="C150" s="24" t="s">
        <v>131</v>
      </c>
      <c r="D150" s="24" t="s">
        <v>1045</v>
      </c>
      <c r="E150" s="24" t="s">
        <v>1045</v>
      </c>
      <c r="F150" s="24" t="s">
        <v>1045</v>
      </c>
      <c r="G150" s="35" t="s">
        <v>1632</v>
      </c>
      <c r="H150" s="24"/>
      <c r="I150" s="24"/>
      <c r="J150" s="24" t="s">
        <v>50</v>
      </c>
      <c r="K150" s="28">
        <v>43629</v>
      </c>
      <c r="L150" s="28"/>
      <c r="M150" s="28">
        <v>43629</v>
      </c>
      <c r="N150" s="28">
        <v>43630</v>
      </c>
      <c r="O150" s="28"/>
      <c r="P150" s="28">
        <v>43630</v>
      </c>
      <c r="Q150" s="28">
        <v>43634</v>
      </c>
      <c r="R150" s="28"/>
      <c r="S150" s="24" t="s">
        <v>1633</v>
      </c>
      <c r="T150" s="24" t="s">
        <v>1634</v>
      </c>
      <c r="U150" s="30" t="s">
        <v>37</v>
      </c>
      <c r="V150" s="24" t="s">
        <v>38</v>
      </c>
      <c r="W150" s="24"/>
      <c r="X150" s="30"/>
      <c r="Y150" s="30" t="str">
        <f t="shared" ca="1" si="6"/>
        <v>x</v>
      </c>
      <c r="Z150" s="35"/>
      <c r="AA150" s="32"/>
    </row>
    <row r="151" spans="1:29" ht="30" customHeight="1">
      <c r="A151" s="23">
        <v>150</v>
      </c>
      <c r="B151" s="24" t="s">
        <v>1635</v>
      </c>
      <c r="C151" s="24" t="s">
        <v>104</v>
      </c>
      <c r="D151" s="24" t="s">
        <v>1390</v>
      </c>
      <c r="E151" s="24" t="s">
        <v>1077</v>
      </c>
      <c r="F151" s="24" t="s">
        <v>1391</v>
      </c>
      <c r="G151" s="35" t="s">
        <v>1636</v>
      </c>
      <c r="H151" s="24"/>
      <c r="I151" s="24"/>
      <c r="J151" s="24" t="s">
        <v>50</v>
      </c>
      <c r="K151" s="28">
        <v>43630</v>
      </c>
      <c r="L151" s="28"/>
      <c r="M151" s="28">
        <v>43630</v>
      </c>
      <c r="N151" s="28">
        <v>43630</v>
      </c>
      <c r="O151" s="28"/>
      <c r="P151" s="28">
        <v>43630</v>
      </c>
      <c r="Q151" s="28">
        <v>43630</v>
      </c>
      <c r="R151" s="28"/>
      <c r="S151" s="24" t="s">
        <v>1637</v>
      </c>
      <c r="T151" s="24" t="s">
        <v>1638</v>
      </c>
      <c r="U151" s="30" t="s">
        <v>37</v>
      </c>
      <c r="V151" s="24" t="s">
        <v>38</v>
      </c>
      <c r="W151" s="24"/>
      <c r="X151" s="30"/>
      <c r="Y151" s="30" t="str">
        <f t="shared" ca="1" si="6"/>
        <v>x</v>
      </c>
      <c r="Z151" s="35"/>
      <c r="AA151" s="32"/>
    </row>
    <row r="152" spans="1:29" ht="30" customHeight="1">
      <c r="A152" s="23">
        <v>151</v>
      </c>
      <c r="B152" s="24" t="s">
        <v>1639</v>
      </c>
      <c r="C152" s="24" t="s">
        <v>30</v>
      </c>
      <c r="D152" s="24" t="s">
        <v>1057</v>
      </c>
      <c r="E152" s="24" t="s">
        <v>1058</v>
      </c>
      <c r="F152" s="24" t="s">
        <v>1057</v>
      </c>
      <c r="G152" s="35" t="s">
        <v>1640</v>
      </c>
      <c r="H152" s="24"/>
      <c r="I152" s="24"/>
      <c r="J152" s="24" t="s">
        <v>34</v>
      </c>
      <c r="K152" s="28">
        <v>43633</v>
      </c>
      <c r="L152" s="28"/>
      <c r="M152" s="28">
        <v>43633</v>
      </c>
      <c r="N152" s="28">
        <v>43633</v>
      </c>
      <c r="O152" s="28"/>
      <c r="P152" s="28">
        <v>43633</v>
      </c>
      <c r="Q152" s="28">
        <v>43633</v>
      </c>
      <c r="R152" s="28"/>
      <c r="S152" s="24" t="s">
        <v>510</v>
      </c>
      <c r="T152" s="24"/>
      <c r="U152" s="30" t="s">
        <v>37</v>
      </c>
      <c r="V152" s="28" t="s">
        <v>38</v>
      </c>
      <c r="W152" s="24"/>
      <c r="X152" s="30"/>
      <c r="Y152" s="30" t="str">
        <f t="shared" ca="1" si="6"/>
        <v>x</v>
      </c>
      <c r="Z152" s="35"/>
      <c r="AA152" s="32"/>
    </row>
    <row r="153" spans="1:29" ht="30" customHeight="1">
      <c r="A153" s="23">
        <v>152</v>
      </c>
      <c r="B153" s="24" t="s">
        <v>1641</v>
      </c>
      <c r="C153" s="24" t="s">
        <v>89</v>
      </c>
      <c r="D153" s="24" t="s">
        <v>1086</v>
      </c>
      <c r="E153" s="24" t="s">
        <v>1058</v>
      </c>
      <c r="F153" s="24" t="s">
        <v>1086</v>
      </c>
      <c r="G153" s="35" t="s">
        <v>1642</v>
      </c>
      <c r="H153" s="24"/>
      <c r="I153" s="24"/>
      <c r="J153" s="24" t="s">
        <v>34</v>
      </c>
      <c r="K153" s="28">
        <v>43629</v>
      </c>
      <c r="L153" s="28"/>
      <c r="M153" s="28">
        <v>43633</v>
      </c>
      <c r="N153" s="28">
        <v>43633</v>
      </c>
      <c r="O153" s="28"/>
      <c r="P153" s="28">
        <v>43633</v>
      </c>
      <c r="Q153" s="28"/>
      <c r="R153" s="28"/>
      <c r="S153" s="24" t="s">
        <v>510</v>
      </c>
      <c r="T153" s="24"/>
      <c r="U153" s="30" t="s">
        <v>37</v>
      </c>
      <c r="V153" s="28" t="s">
        <v>38</v>
      </c>
      <c r="W153" s="24"/>
      <c r="X153" s="30"/>
      <c r="Y153" s="30" t="str">
        <f t="shared" ca="1" si="6"/>
        <v>x</v>
      </c>
      <c r="Z153" s="35"/>
      <c r="AA153" s="32"/>
    </row>
    <row r="154" spans="1:29" ht="30" customHeight="1">
      <c r="A154" s="23">
        <v>153</v>
      </c>
      <c r="B154" s="24" t="s">
        <v>1591</v>
      </c>
      <c r="C154" s="24" t="s">
        <v>1592</v>
      </c>
      <c r="D154" s="24" t="s">
        <v>1085</v>
      </c>
      <c r="E154" s="24" t="s">
        <v>1049</v>
      </c>
      <c r="F154" s="24" t="s">
        <v>1086</v>
      </c>
      <c r="G154" s="35" t="s">
        <v>1643</v>
      </c>
      <c r="H154" s="24"/>
      <c r="I154" s="24"/>
      <c r="J154" s="24" t="s">
        <v>50</v>
      </c>
      <c r="K154" s="28">
        <v>43633</v>
      </c>
      <c r="L154" s="28"/>
      <c r="M154" s="28">
        <v>43633</v>
      </c>
      <c r="N154" s="28">
        <v>43634</v>
      </c>
      <c r="O154" s="28"/>
      <c r="P154" s="28"/>
      <c r="Q154" s="28"/>
      <c r="R154" s="28"/>
      <c r="S154" s="24" t="s">
        <v>1644</v>
      </c>
      <c r="T154" s="24"/>
      <c r="U154" s="30" t="s">
        <v>37</v>
      </c>
      <c r="V154" s="28" t="s">
        <v>38</v>
      </c>
      <c r="W154" s="24"/>
      <c r="X154" s="30"/>
      <c r="Y154" s="30" t="str">
        <f t="shared" ca="1" si="6"/>
        <v>x</v>
      </c>
      <c r="Z154" s="35"/>
      <c r="AA154" s="32"/>
    </row>
    <row r="155" spans="1:29" ht="30" customHeight="1">
      <c r="A155" s="23">
        <v>154</v>
      </c>
      <c r="B155" s="24" t="s">
        <v>640</v>
      </c>
      <c r="C155" s="24" t="s">
        <v>275</v>
      </c>
      <c r="D155" s="24" t="s">
        <v>1068</v>
      </c>
      <c r="E155" s="24" t="s">
        <v>1069</v>
      </c>
      <c r="F155" s="24" t="s">
        <v>1063</v>
      </c>
      <c r="G155" s="35" t="s">
        <v>1645</v>
      </c>
      <c r="H155" s="24"/>
      <c r="I155" s="24"/>
      <c r="J155" s="24" t="s">
        <v>44</v>
      </c>
      <c r="K155" s="28">
        <v>43633</v>
      </c>
      <c r="L155" s="28"/>
      <c r="M155" s="28">
        <v>43633</v>
      </c>
      <c r="N155" s="28">
        <v>43691</v>
      </c>
      <c r="O155" s="28"/>
      <c r="P155" s="28"/>
      <c r="Q155" s="28">
        <v>43705</v>
      </c>
      <c r="R155" s="28"/>
      <c r="S155" s="24" t="s">
        <v>1646</v>
      </c>
      <c r="T155" s="24" t="s">
        <v>1647</v>
      </c>
      <c r="U155" s="30" t="s">
        <v>37</v>
      </c>
      <c r="V155" s="24" t="s">
        <v>38</v>
      </c>
      <c r="W155" s="27"/>
      <c r="X155" s="38"/>
      <c r="Y155" s="30" t="str">
        <f t="shared" ca="1" si="6"/>
        <v>x</v>
      </c>
      <c r="Z155" s="35"/>
      <c r="AA155" s="32"/>
      <c r="AC155" s="44"/>
    </row>
    <row r="156" spans="1:29" ht="30" customHeight="1">
      <c r="A156" s="23">
        <v>155</v>
      </c>
      <c r="B156" s="24" t="s">
        <v>1648</v>
      </c>
      <c r="C156" s="24" t="s">
        <v>651</v>
      </c>
      <c r="D156" s="24" t="s">
        <v>553</v>
      </c>
      <c r="E156" s="24" t="s">
        <v>1122</v>
      </c>
      <c r="F156" s="24" t="s">
        <v>1209</v>
      </c>
      <c r="G156" s="35" t="s">
        <v>1649</v>
      </c>
      <c r="H156" s="24"/>
      <c r="I156" s="24"/>
      <c r="J156" s="24" t="s">
        <v>50</v>
      </c>
      <c r="K156" s="28">
        <v>43633</v>
      </c>
      <c r="L156" s="28"/>
      <c r="M156" s="28">
        <v>43633</v>
      </c>
      <c r="N156" s="28">
        <v>43635</v>
      </c>
      <c r="O156" s="28"/>
      <c r="P156" s="28">
        <v>43637</v>
      </c>
      <c r="Q156" s="28">
        <v>43640</v>
      </c>
      <c r="R156" s="28"/>
      <c r="S156" s="24" t="s">
        <v>1650</v>
      </c>
      <c r="T156" s="24" t="s">
        <v>1651</v>
      </c>
      <c r="U156" s="30" t="s">
        <v>37</v>
      </c>
      <c r="V156" s="24" t="s">
        <v>38</v>
      </c>
      <c r="W156" s="24"/>
      <c r="X156" s="30"/>
      <c r="Y156" s="30" t="str">
        <f t="shared" ca="1" si="6"/>
        <v>x</v>
      </c>
      <c r="Z156" s="35"/>
      <c r="AA156" s="32"/>
    </row>
    <row r="157" spans="1:29" ht="30" customHeight="1">
      <c r="A157" s="23">
        <v>156</v>
      </c>
      <c r="B157" s="24" t="s">
        <v>1652</v>
      </c>
      <c r="C157" s="24" t="s">
        <v>226</v>
      </c>
      <c r="D157" s="24" t="s">
        <v>1653</v>
      </c>
      <c r="E157" s="24" t="s">
        <v>1653</v>
      </c>
      <c r="F157" s="24" t="s">
        <v>1653</v>
      </c>
      <c r="G157" s="35" t="s">
        <v>1654</v>
      </c>
      <c r="H157" s="24"/>
      <c r="I157" s="24"/>
      <c r="J157" s="24" t="s">
        <v>34</v>
      </c>
      <c r="K157" s="28">
        <v>43634</v>
      </c>
      <c r="L157" s="28"/>
      <c r="M157" s="28">
        <v>43635</v>
      </c>
      <c r="N157" s="28">
        <v>43635</v>
      </c>
      <c r="O157" s="28"/>
      <c r="P157" s="28">
        <v>43635</v>
      </c>
      <c r="Q157" s="28"/>
      <c r="R157" s="28"/>
      <c r="S157" s="24" t="s">
        <v>1655</v>
      </c>
      <c r="T157" s="24"/>
      <c r="U157" s="30" t="s">
        <v>37</v>
      </c>
      <c r="V157" s="24" t="s">
        <v>38</v>
      </c>
      <c r="W157" s="24"/>
      <c r="X157" s="30"/>
      <c r="Y157" s="30" t="str">
        <f t="shared" ca="1" si="6"/>
        <v>x</v>
      </c>
      <c r="Z157" s="35"/>
      <c r="AA157" s="32"/>
    </row>
    <row r="158" spans="1:29" ht="30" customHeight="1">
      <c r="A158" s="23">
        <v>157</v>
      </c>
      <c r="B158" s="24" t="s">
        <v>1249</v>
      </c>
      <c r="C158" s="24" t="s">
        <v>84</v>
      </c>
      <c r="D158" s="24" t="s">
        <v>1656</v>
      </c>
      <c r="E158" s="24" t="s">
        <v>1049</v>
      </c>
      <c r="F158" s="24" t="s">
        <v>1070</v>
      </c>
      <c r="G158" s="35" t="s">
        <v>1657</v>
      </c>
      <c r="H158" s="24"/>
      <c r="I158" s="24"/>
      <c r="J158" s="24" t="s">
        <v>50</v>
      </c>
      <c r="K158" s="28">
        <v>43608</v>
      </c>
      <c r="L158" s="28"/>
      <c r="M158" s="28">
        <v>43608</v>
      </c>
      <c r="N158" s="28">
        <v>43637</v>
      </c>
      <c r="O158" s="28"/>
      <c r="P158" s="42">
        <v>43656</v>
      </c>
      <c r="Q158" s="42">
        <v>43665</v>
      </c>
      <c r="R158" s="28"/>
      <c r="S158" s="24" t="s">
        <v>1658</v>
      </c>
      <c r="T158" s="24" t="s">
        <v>1659</v>
      </c>
      <c r="U158" s="30" t="s">
        <v>37</v>
      </c>
      <c r="V158" s="24" t="s">
        <v>38</v>
      </c>
      <c r="W158" s="24"/>
      <c r="X158" s="30"/>
      <c r="Y158" s="30" t="str">
        <f t="shared" ca="1" si="6"/>
        <v>x</v>
      </c>
      <c r="Z158" s="35"/>
      <c r="AA158" s="32"/>
    </row>
    <row r="159" spans="1:29" ht="30" customHeight="1">
      <c r="A159" s="23">
        <v>158</v>
      </c>
      <c r="B159" s="24" t="s">
        <v>1660</v>
      </c>
      <c r="C159" s="24" t="s">
        <v>84</v>
      </c>
      <c r="D159" s="24" t="s">
        <v>1057</v>
      </c>
      <c r="E159" s="24" t="s">
        <v>1069</v>
      </c>
      <c r="F159" s="24" t="s">
        <v>1057</v>
      </c>
      <c r="G159" s="35" t="s">
        <v>1661</v>
      </c>
      <c r="H159" s="24"/>
      <c r="I159" s="24"/>
      <c r="J159" s="24" t="s">
        <v>50</v>
      </c>
      <c r="K159" s="28">
        <v>43598</v>
      </c>
      <c r="L159" s="28"/>
      <c r="M159" s="28">
        <v>43609</v>
      </c>
      <c r="N159" s="28">
        <v>43642</v>
      </c>
      <c r="O159" s="28"/>
      <c r="P159" s="28"/>
      <c r="Q159" s="28"/>
      <c r="R159" s="28"/>
      <c r="S159" s="24" t="s">
        <v>1662</v>
      </c>
      <c r="T159" s="24"/>
      <c r="U159" s="30" t="s">
        <v>37</v>
      </c>
      <c r="V159" s="24" t="s">
        <v>38</v>
      </c>
      <c r="W159" s="24"/>
      <c r="X159" s="30"/>
      <c r="Y159" s="30" t="str">
        <f t="shared" ca="1" si="6"/>
        <v>x</v>
      </c>
      <c r="Z159" s="35"/>
      <c r="AA159" s="32"/>
    </row>
    <row r="160" spans="1:29" ht="30" customHeight="1">
      <c r="A160" s="23">
        <v>159</v>
      </c>
      <c r="B160" s="24" t="s">
        <v>1663</v>
      </c>
      <c r="C160" s="24" t="s">
        <v>131</v>
      </c>
      <c r="D160" s="24" t="s">
        <v>1664</v>
      </c>
      <c r="E160" s="24" t="s">
        <v>1077</v>
      </c>
      <c r="F160" s="24" t="s">
        <v>1219</v>
      </c>
      <c r="G160" s="35" t="s">
        <v>1665</v>
      </c>
      <c r="H160" s="24"/>
      <c r="I160" s="24"/>
      <c r="J160" s="24" t="s">
        <v>50</v>
      </c>
      <c r="K160" s="28">
        <v>43634</v>
      </c>
      <c r="L160" s="28"/>
      <c r="M160" s="28">
        <v>43640</v>
      </c>
      <c r="N160" s="28">
        <v>43643</v>
      </c>
      <c r="O160" s="28"/>
      <c r="P160" s="28">
        <v>43644</v>
      </c>
      <c r="Q160" s="28">
        <v>43647</v>
      </c>
      <c r="R160" s="28"/>
      <c r="S160" s="24" t="s">
        <v>1666</v>
      </c>
      <c r="T160" s="24" t="s">
        <v>1667</v>
      </c>
      <c r="U160" s="30" t="s">
        <v>37</v>
      </c>
      <c r="V160" s="24" t="s">
        <v>38</v>
      </c>
      <c r="W160" s="24"/>
      <c r="X160" s="30"/>
      <c r="Y160" s="30" t="str">
        <f t="shared" ca="1" si="6"/>
        <v>x</v>
      </c>
      <c r="Z160" s="35"/>
      <c r="AA160" s="32"/>
    </row>
    <row r="161" spans="1:27" ht="30" customHeight="1">
      <c r="A161" s="23">
        <v>160</v>
      </c>
      <c r="B161" s="24" t="s">
        <v>1668</v>
      </c>
      <c r="C161" s="24" t="s">
        <v>78</v>
      </c>
      <c r="D161" s="24" t="s">
        <v>1363</v>
      </c>
      <c r="E161" s="24" t="s">
        <v>1077</v>
      </c>
      <c r="F161" s="24" t="s">
        <v>1063</v>
      </c>
      <c r="G161" s="35" t="s">
        <v>1669</v>
      </c>
      <c r="H161" s="24"/>
      <c r="I161" s="24"/>
      <c r="J161" s="24" t="s">
        <v>50</v>
      </c>
      <c r="K161" s="28">
        <v>43644</v>
      </c>
      <c r="L161" s="28"/>
      <c r="M161" s="28">
        <v>43644</v>
      </c>
      <c r="N161" s="28">
        <v>43644</v>
      </c>
      <c r="O161" s="28"/>
      <c r="P161" s="28">
        <v>43644</v>
      </c>
      <c r="Q161" s="28">
        <v>43647</v>
      </c>
      <c r="R161" s="28"/>
      <c r="S161" s="24" t="s">
        <v>1670</v>
      </c>
      <c r="T161" s="24" t="s">
        <v>1671</v>
      </c>
      <c r="U161" s="30" t="s">
        <v>37</v>
      </c>
      <c r="V161" s="24" t="s">
        <v>38</v>
      </c>
      <c r="W161" s="24"/>
      <c r="X161" s="30"/>
      <c r="Y161" s="30" t="str">
        <f t="shared" ca="1" si="6"/>
        <v>x</v>
      </c>
      <c r="Z161" s="35"/>
      <c r="AA161" s="32"/>
    </row>
    <row r="162" spans="1:27" ht="30" customHeight="1">
      <c r="A162" s="23">
        <v>161</v>
      </c>
      <c r="B162" s="24" t="s">
        <v>1672</v>
      </c>
      <c r="C162" s="24" t="s">
        <v>104</v>
      </c>
      <c r="D162" s="24" t="s">
        <v>1256</v>
      </c>
      <c r="E162" s="24" t="s">
        <v>1257</v>
      </c>
      <c r="F162" s="24" t="s">
        <v>1063</v>
      </c>
      <c r="G162" s="35" t="s">
        <v>1673</v>
      </c>
      <c r="H162" s="24"/>
      <c r="I162" s="24"/>
      <c r="J162" s="24" t="s">
        <v>50</v>
      </c>
      <c r="K162" s="28">
        <v>43647</v>
      </c>
      <c r="L162" s="28">
        <v>43647</v>
      </c>
      <c r="M162" s="28">
        <v>43647</v>
      </c>
      <c r="N162" s="28">
        <v>43649</v>
      </c>
      <c r="O162" s="28"/>
      <c r="P162" s="28">
        <v>43650</v>
      </c>
      <c r="Q162" s="28">
        <v>43657</v>
      </c>
      <c r="R162" s="28">
        <v>43662</v>
      </c>
      <c r="S162" s="24" t="s">
        <v>1674</v>
      </c>
      <c r="T162" s="24" t="s">
        <v>1675</v>
      </c>
      <c r="U162" s="30" t="s">
        <v>37</v>
      </c>
      <c r="V162" s="24" t="s">
        <v>38</v>
      </c>
      <c r="W162" s="24"/>
      <c r="X162" s="30"/>
      <c r="Y162" s="30" t="str">
        <f t="shared" ca="1" si="6"/>
        <v>x</v>
      </c>
      <c r="Z162" s="35"/>
      <c r="AA162" s="32"/>
    </row>
    <row r="163" spans="1:27" ht="30" customHeight="1">
      <c r="A163" s="23">
        <v>162</v>
      </c>
      <c r="B163" s="24" t="s">
        <v>1676</v>
      </c>
      <c r="C163" s="24" t="s">
        <v>226</v>
      </c>
      <c r="D163" s="24" t="s">
        <v>1057</v>
      </c>
      <c r="E163" s="24" t="s">
        <v>1058</v>
      </c>
      <c r="F163" s="24" t="s">
        <v>1057</v>
      </c>
      <c r="G163" s="35" t="s">
        <v>1677</v>
      </c>
      <c r="H163" s="24"/>
      <c r="I163" s="24"/>
      <c r="J163" s="24" t="s">
        <v>625</v>
      </c>
      <c r="K163" s="28">
        <v>43651</v>
      </c>
      <c r="L163" s="28">
        <v>43655</v>
      </c>
      <c r="M163" s="28">
        <v>43655</v>
      </c>
      <c r="N163" s="28">
        <v>43661</v>
      </c>
      <c r="O163" s="28"/>
      <c r="P163" s="28">
        <v>43662</v>
      </c>
      <c r="Q163" s="28">
        <v>43665</v>
      </c>
      <c r="R163" s="28"/>
      <c r="S163" s="24" t="s">
        <v>1678</v>
      </c>
      <c r="T163" s="24" t="s">
        <v>1679</v>
      </c>
      <c r="U163" s="30" t="s">
        <v>37</v>
      </c>
      <c r="V163" s="24" t="s">
        <v>38</v>
      </c>
      <c r="W163" s="24"/>
      <c r="X163" s="30"/>
      <c r="Y163" s="30" t="str">
        <f t="shared" ca="1" si="6"/>
        <v>x</v>
      </c>
      <c r="Z163" s="35"/>
      <c r="AA163" s="32"/>
    </row>
    <row r="164" spans="1:27" ht="30" customHeight="1">
      <c r="A164" s="23">
        <v>163</v>
      </c>
      <c r="B164" s="24" t="s">
        <v>1680</v>
      </c>
      <c r="C164" s="24" t="s">
        <v>318</v>
      </c>
      <c r="D164" s="24" t="s">
        <v>1653</v>
      </c>
      <c r="E164" s="24" t="s">
        <v>1058</v>
      </c>
      <c r="F164" s="24" t="s">
        <v>1653</v>
      </c>
      <c r="G164" s="35" t="s">
        <v>1681</v>
      </c>
      <c r="H164" s="24"/>
      <c r="I164" s="24"/>
      <c r="J164" s="24" t="s">
        <v>625</v>
      </c>
      <c r="K164" s="28">
        <v>43658</v>
      </c>
      <c r="L164" s="28">
        <v>43662</v>
      </c>
      <c r="M164" s="28">
        <v>43662</v>
      </c>
      <c r="N164" s="28">
        <v>43675</v>
      </c>
      <c r="O164" s="28"/>
      <c r="P164" s="28">
        <v>43677</v>
      </c>
      <c r="Q164" s="28">
        <v>43853</v>
      </c>
      <c r="R164" s="28"/>
      <c r="S164" s="24" t="s">
        <v>1682</v>
      </c>
      <c r="T164" s="24">
        <v>1203</v>
      </c>
      <c r="U164" s="30" t="s">
        <v>37</v>
      </c>
      <c r="V164" s="24" t="s">
        <v>424</v>
      </c>
      <c r="W164" s="24"/>
      <c r="X164" s="30"/>
      <c r="Y164" s="30" t="str">
        <f t="shared" ca="1" si="6"/>
        <v>x</v>
      </c>
      <c r="Z164" s="35"/>
      <c r="AA164" s="32"/>
    </row>
    <row r="165" spans="1:27" ht="30" customHeight="1">
      <c r="A165" s="23">
        <v>164</v>
      </c>
      <c r="B165" s="24" t="s">
        <v>1683</v>
      </c>
      <c r="C165" s="24" t="s">
        <v>218</v>
      </c>
      <c r="D165" s="24" t="s">
        <v>1256</v>
      </c>
      <c r="E165" s="24" t="s">
        <v>1257</v>
      </c>
      <c r="F165" s="24" t="s">
        <v>1063</v>
      </c>
      <c r="G165" s="35" t="s">
        <v>1684</v>
      </c>
      <c r="H165" s="24"/>
      <c r="I165" s="24"/>
      <c r="J165" s="24" t="s">
        <v>50</v>
      </c>
      <c r="K165" s="28">
        <v>43664</v>
      </c>
      <c r="L165" s="28">
        <v>43664</v>
      </c>
      <c r="M165" s="28">
        <v>43664</v>
      </c>
      <c r="N165" s="28">
        <v>43665</v>
      </c>
      <c r="O165" s="28"/>
      <c r="P165" s="28">
        <v>43669</v>
      </c>
      <c r="Q165" s="28">
        <v>43673</v>
      </c>
      <c r="R165" s="28">
        <v>43678</v>
      </c>
      <c r="S165" s="24" t="s">
        <v>1685</v>
      </c>
      <c r="T165" s="24" t="s">
        <v>1686</v>
      </c>
      <c r="U165" s="30" t="s">
        <v>37</v>
      </c>
      <c r="V165" s="24" t="s">
        <v>38</v>
      </c>
      <c r="W165" s="24"/>
      <c r="X165" s="30"/>
      <c r="Y165" s="30" t="str">
        <f t="shared" ca="1" si="6"/>
        <v>x</v>
      </c>
      <c r="Z165" s="35"/>
      <c r="AA165" s="32"/>
    </row>
    <row r="166" spans="1:27" ht="30" customHeight="1">
      <c r="A166" s="23">
        <v>165</v>
      </c>
      <c r="B166" s="24" t="s">
        <v>1687</v>
      </c>
      <c r="C166" s="24" t="s">
        <v>1555</v>
      </c>
      <c r="D166" s="24" t="s">
        <v>1317</v>
      </c>
      <c r="E166" s="24" t="s">
        <v>1100</v>
      </c>
      <c r="F166" s="24" t="s">
        <v>1292</v>
      </c>
      <c r="G166" s="35" t="s">
        <v>1688</v>
      </c>
      <c r="H166" s="24"/>
      <c r="I166" s="24"/>
      <c r="J166" s="24" t="s">
        <v>34</v>
      </c>
      <c r="K166" s="28">
        <v>43516</v>
      </c>
      <c r="L166" s="28"/>
      <c r="M166" s="28">
        <v>43516</v>
      </c>
      <c r="N166" s="28">
        <v>43553</v>
      </c>
      <c r="O166" s="28"/>
      <c r="P166" s="28">
        <v>43553</v>
      </c>
      <c r="Q166" s="28"/>
      <c r="R166" s="28"/>
      <c r="S166" s="24" t="s">
        <v>1689</v>
      </c>
      <c r="T166" s="24"/>
      <c r="U166" s="30" t="s">
        <v>37</v>
      </c>
      <c r="V166" s="24" t="s">
        <v>38</v>
      </c>
      <c r="W166" s="24"/>
      <c r="X166" s="30"/>
      <c r="Y166" s="30" t="str">
        <f t="shared" ca="1" si="6"/>
        <v>x</v>
      </c>
      <c r="Z166" s="35"/>
      <c r="AA166" s="32"/>
    </row>
    <row r="167" spans="1:27" ht="30" customHeight="1">
      <c r="A167" s="23">
        <v>166</v>
      </c>
      <c r="B167" s="24" t="s">
        <v>1690</v>
      </c>
      <c r="C167" s="24" t="s">
        <v>166</v>
      </c>
      <c r="D167" s="24" t="s">
        <v>1256</v>
      </c>
      <c r="E167" s="24" t="s">
        <v>1257</v>
      </c>
      <c r="F167" s="24" t="s">
        <v>1063</v>
      </c>
      <c r="G167" s="35" t="s">
        <v>1691</v>
      </c>
      <c r="H167" s="24"/>
      <c r="I167" s="24"/>
      <c r="J167" s="24"/>
      <c r="K167" s="28">
        <v>43668</v>
      </c>
      <c r="L167" s="28">
        <v>43671</v>
      </c>
      <c r="M167" s="28"/>
      <c r="N167" s="28">
        <v>43675</v>
      </c>
      <c r="O167" s="28"/>
      <c r="P167" s="28">
        <v>43677</v>
      </c>
      <c r="Q167" s="28">
        <v>43678</v>
      </c>
      <c r="R167" s="28">
        <v>43682</v>
      </c>
      <c r="S167" s="24" t="s">
        <v>1001</v>
      </c>
      <c r="T167" s="24" t="s">
        <v>1692</v>
      </c>
      <c r="U167" s="30" t="s">
        <v>37</v>
      </c>
      <c r="V167" s="24" t="s">
        <v>38</v>
      </c>
      <c r="W167" s="24"/>
      <c r="X167" s="30"/>
      <c r="Y167" s="30"/>
      <c r="Z167" s="35"/>
      <c r="AA167" s="32"/>
    </row>
    <row r="168" spans="1:27" ht="30" customHeight="1">
      <c r="A168" s="23">
        <v>167</v>
      </c>
      <c r="B168" s="24" t="s">
        <v>1693</v>
      </c>
      <c r="C168" s="24" t="s">
        <v>397</v>
      </c>
      <c r="D168" s="24" t="s">
        <v>553</v>
      </c>
      <c r="E168" s="24" t="s">
        <v>1694</v>
      </c>
      <c r="F168" s="24"/>
      <c r="G168" s="35" t="s">
        <v>1695</v>
      </c>
      <c r="H168" s="24"/>
      <c r="I168" s="24"/>
      <c r="J168" s="24" t="s">
        <v>1696</v>
      </c>
      <c r="K168" s="28">
        <v>43299</v>
      </c>
      <c r="L168" s="28"/>
      <c r="M168" s="28">
        <v>43299</v>
      </c>
      <c r="N168" s="28">
        <v>43299</v>
      </c>
      <c r="O168" s="28"/>
      <c r="P168" s="28"/>
      <c r="Q168" s="28"/>
      <c r="R168" s="28"/>
      <c r="S168" s="24">
        <v>8</v>
      </c>
      <c r="T168" s="24"/>
      <c r="U168" s="30" t="s">
        <v>37</v>
      </c>
      <c r="V168" s="24" t="s">
        <v>38</v>
      </c>
      <c r="W168" s="24"/>
      <c r="X168" s="30"/>
      <c r="Y168" s="30"/>
      <c r="Z168" s="35"/>
      <c r="AA168" s="32"/>
    </row>
    <row r="169" spans="1:27" ht="30" customHeight="1">
      <c r="A169" s="23">
        <v>168</v>
      </c>
      <c r="B169" s="24" t="s">
        <v>1697</v>
      </c>
      <c r="C169" s="24" t="s">
        <v>1555</v>
      </c>
      <c r="D169" s="24" t="s">
        <v>1122</v>
      </c>
      <c r="E169" s="24" t="s">
        <v>1045</v>
      </c>
      <c r="F169" s="24" t="s">
        <v>1122</v>
      </c>
      <c r="G169" s="35" t="s">
        <v>1698</v>
      </c>
      <c r="H169" s="24"/>
      <c r="I169" s="24"/>
      <c r="J169" s="24" t="s">
        <v>34</v>
      </c>
      <c r="K169" s="28">
        <v>43305</v>
      </c>
      <c r="L169" s="28"/>
      <c r="M169" s="28">
        <v>43671</v>
      </c>
      <c r="N169" s="28">
        <v>43672</v>
      </c>
      <c r="O169" s="28"/>
      <c r="P169" s="28">
        <v>43672</v>
      </c>
      <c r="Q169" s="28"/>
      <c r="R169" s="28"/>
      <c r="S169" s="24"/>
      <c r="T169" s="24" t="s">
        <v>510</v>
      </c>
      <c r="U169" s="30" t="s">
        <v>37</v>
      </c>
      <c r="V169" s="24" t="s">
        <v>38</v>
      </c>
      <c r="W169" s="24"/>
      <c r="X169" s="30"/>
      <c r="Y169" s="30"/>
      <c r="Z169" s="35"/>
      <c r="AA169" s="32"/>
    </row>
    <row r="170" spans="1:27" ht="30" customHeight="1">
      <c r="A170" s="23">
        <v>169</v>
      </c>
      <c r="B170" s="24" t="s">
        <v>1699</v>
      </c>
      <c r="C170" s="24" t="s">
        <v>198</v>
      </c>
      <c r="D170" s="24" t="s">
        <v>1653</v>
      </c>
      <c r="E170" s="24" t="s">
        <v>1694</v>
      </c>
      <c r="F170" s="24"/>
      <c r="G170" s="35" t="s">
        <v>1700</v>
      </c>
      <c r="H170" s="24"/>
      <c r="I170" s="24"/>
      <c r="J170" s="24" t="s">
        <v>1696</v>
      </c>
      <c r="K170" s="28">
        <v>43319</v>
      </c>
      <c r="L170" s="28"/>
      <c r="M170" s="28">
        <v>43319</v>
      </c>
      <c r="N170" s="28">
        <v>43467</v>
      </c>
      <c r="O170" s="28"/>
      <c r="P170" s="28"/>
      <c r="Q170" s="28"/>
      <c r="R170" s="28"/>
      <c r="S170" s="24" t="s">
        <v>1701</v>
      </c>
      <c r="T170" s="24"/>
      <c r="U170" s="30" t="s">
        <v>37</v>
      </c>
      <c r="V170" s="24" t="s">
        <v>38</v>
      </c>
      <c r="W170" s="24"/>
      <c r="X170" s="30"/>
      <c r="Y170" s="30"/>
      <c r="Z170" s="35" t="s">
        <v>1702</v>
      </c>
      <c r="AA170" s="32"/>
    </row>
    <row r="171" spans="1:27" ht="30" customHeight="1">
      <c r="A171" s="23">
        <v>170</v>
      </c>
      <c r="B171" s="24" t="s">
        <v>1703</v>
      </c>
      <c r="C171" s="24" t="s">
        <v>191</v>
      </c>
      <c r="D171" s="24" t="s">
        <v>1495</v>
      </c>
      <c r="E171" s="24" t="s">
        <v>1694</v>
      </c>
      <c r="F171" s="24"/>
      <c r="G171" s="35" t="s">
        <v>1704</v>
      </c>
      <c r="H171" s="24"/>
      <c r="I171" s="24"/>
      <c r="J171" s="24" t="s">
        <v>714</v>
      </c>
      <c r="K171" s="28">
        <v>43672</v>
      </c>
      <c r="L171" s="28"/>
      <c r="M171" s="28">
        <v>43824</v>
      </c>
      <c r="N171" s="28">
        <v>43838</v>
      </c>
      <c r="O171" s="28"/>
      <c r="P171" s="28">
        <v>43838</v>
      </c>
      <c r="Q171" s="28">
        <v>43843</v>
      </c>
      <c r="R171" s="28"/>
      <c r="S171" s="24">
        <v>10</v>
      </c>
      <c r="T171" s="24">
        <v>46</v>
      </c>
      <c r="U171" s="30" t="s">
        <v>37</v>
      </c>
      <c r="V171" s="24" t="s">
        <v>38</v>
      </c>
      <c r="W171" s="24"/>
      <c r="X171" s="30"/>
      <c r="Y171" s="30"/>
      <c r="Z171" s="35"/>
      <c r="AA171" s="32"/>
    </row>
    <row r="172" spans="1:27" ht="30" customHeight="1">
      <c r="A172" s="23">
        <v>171</v>
      </c>
      <c r="B172" s="24" t="s">
        <v>1705</v>
      </c>
      <c r="C172" s="24" t="s">
        <v>61</v>
      </c>
      <c r="D172" s="24" t="s">
        <v>1653</v>
      </c>
      <c r="E172" s="24" t="s">
        <v>1058</v>
      </c>
      <c r="F172" s="24" t="s">
        <v>1653</v>
      </c>
      <c r="G172" s="35" t="s">
        <v>1706</v>
      </c>
      <c r="H172" s="24"/>
      <c r="I172" s="24"/>
      <c r="J172" s="24" t="s">
        <v>714</v>
      </c>
      <c r="K172" s="28">
        <v>43292</v>
      </c>
      <c r="L172" s="28"/>
      <c r="M172" s="28">
        <v>43824</v>
      </c>
      <c r="N172" s="28">
        <v>43837</v>
      </c>
      <c r="O172" s="28"/>
      <c r="P172" s="28">
        <v>43837</v>
      </c>
      <c r="Q172" s="28">
        <v>43838</v>
      </c>
      <c r="R172" s="28"/>
      <c r="S172" s="24">
        <v>1</v>
      </c>
      <c r="T172" s="24">
        <v>31</v>
      </c>
      <c r="U172" s="30" t="s">
        <v>37</v>
      </c>
      <c r="V172" s="24" t="s">
        <v>424</v>
      </c>
      <c r="W172" s="24"/>
      <c r="X172" s="30"/>
      <c r="Y172" s="30"/>
      <c r="Z172" s="35"/>
      <c r="AA172" s="32"/>
    </row>
    <row r="173" spans="1:27" ht="30" customHeight="1">
      <c r="A173" s="23">
        <v>172</v>
      </c>
      <c r="B173" s="24" t="s">
        <v>1591</v>
      </c>
      <c r="C173" s="24" t="s">
        <v>226</v>
      </c>
      <c r="D173" s="24" t="s">
        <v>1085</v>
      </c>
      <c r="E173" s="24" t="s">
        <v>1049</v>
      </c>
      <c r="F173" s="24" t="s">
        <v>1086</v>
      </c>
      <c r="G173" s="35" t="s">
        <v>1707</v>
      </c>
      <c r="H173" s="24"/>
      <c r="I173" s="24"/>
      <c r="J173" s="24" t="s">
        <v>684</v>
      </c>
      <c r="K173" s="28">
        <v>43672</v>
      </c>
      <c r="L173" s="28">
        <v>43672</v>
      </c>
      <c r="M173" s="28">
        <v>43699</v>
      </c>
      <c r="N173" s="28">
        <v>43710</v>
      </c>
      <c r="O173" s="28"/>
      <c r="P173" s="28">
        <v>43720</v>
      </c>
      <c r="Q173" s="28"/>
      <c r="R173" s="28"/>
      <c r="S173" s="24" t="s">
        <v>1708</v>
      </c>
      <c r="T173" s="24"/>
      <c r="U173" s="30" t="s">
        <v>37</v>
      </c>
      <c r="V173" s="28" t="s">
        <v>38</v>
      </c>
      <c r="W173" s="24"/>
      <c r="X173" s="30"/>
      <c r="Y173" s="30"/>
      <c r="Z173" s="35"/>
      <c r="AA173" s="32"/>
    </row>
    <row r="174" spans="1:27" ht="30" customHeight="1">
      <c r="A174" s="23">
        <v>173</v>
      </c>
      <c r="B174" s="24" t="s">
        <v>1709</v>
      </c>
      <c r="C174" s="24" t="s">
        <v>191</v>
      </c>
      <c r="D174" s="24" t="s">
        <v>1068</v>
      </c>
      <c r="E174" s="24" t="s">
        <v>1694</v>
      </c>
      <c r="F174" s="24"/>
      <c r="G174" s="35" t="s">
        <v>1710</v>
      </c>
      <c r="H174" s="24"/>
      <c r="I174" s="24"/>
      <c r="J174" s="24" t="s">
        <v>50</v>
      </c>
      <c r="K174" s="28">
        <v>43671</v>
      </c>
      <c r="L174" s="28">
        <v>43672</v>
      </c>
      <c r="M174" s="28">
        <v>43815</v>
      </c>
      <c r="N174" s="28">
        <v>43818</v>
      </c>
      <c r="O174" s="28"/>
      <c r="P174" s="28">
        <v>43844</v>
      </c>
      <c r="Q174" s="28">
        <v>43849</v>
      </c>
      <c r="R174" s="28"/>
      <c r="S174" s="24" t="s">
        <v>1711</v>
      </c>
      <c r="T174" s="24">
        <v>108</v>
      </c>
      <c r="U174" s="30" t="s">
        <v>37</v>
      </c>
      <c r="V174" s="24" t="s">
        <v>424</v>
      </c>
      <c r="W174" s="24"/>
      <c r="X174" s="30"/>
      <c r="Y174" s="30"/>
      <c r="Z174" s="35"/>
      <c r="AA174" s="32"/>
    </row>
    <row r="175" spans="1:27" ht="30" customHeight="1">
      <c r="A175" s="23">
        <v>174</v>
      </c>
      <c r="B175" s="24" t="s">
        <v>1712</v>
      </c>
      <c r="C175" s="24" t="s">
        <v>198</v>
      </c>
      <c r="D175" s="24" t="s">
        <v>1250</v>
      </c>
      <c r="E175" s="24" t="s">
        <v>1069</v>
      </c>
      <c r="F175" s="24" t="s">
        <v>1070</v>
      </c>
      <c r="G175" s="35" t="s">
        <v>1713</v>
      </c>
      <c r="H175" s="24"/>
      <c r="I175" s="24"/>
      <c r="J175" s="24" t="s">
        <v>50</v>
      </c>
      <c r="K175" s="28">
        <v>43671</v>
      </c>
      <c r="L175" s="28">
        <v>43672</v>
      </c>
      <c r="M175" s="28"/>
      <c r="N175" s="28">
        <v>43707</v>
      </c>
      <c r="O175" s="28"/>
      <c r="P175" s="28">
        <v>43713</v>
      </c>
      <c r="Q175" s="28">
        <v>43808</v>
      </c>
      <c r="R175" s="28"/>
      <c r="S175" s="24" t="s">
        <v>1714</v>
      </c>
      <c r="T175" s="24">
        <v>1755</v>
      </c>
      <c r="U175" s="30" t="s">
        <v>37</v>
      </c>
      <c r="V175" s="24" t="s">
        <v>38</v>
      </c>
      <c r="W175" s="24"/>
      <c r="X175" s="30"/>
      <c r="Y175" s="30"/>
      <c r="Z175" s="35"/>
      <c r="AA175" s="32"/>
    </row>
    <row r="176" spans="1:27" ht="30" customHeight="1">
      <c r="A176" s="23">
        <v>175</v>
      </c>
      <c r="B176" s="24" t="s">
        <v>1715</v>
      </c>
      <c r="C176" s="24" t="s">
        <v>104</v>
      </c>
      <c r="D176" s="24" t="s">
        <v>1363</v>
      </c>
      <c r="E176" s="24" t="s">
        <v>1077</v>
      </c>
      <c r="F176" s="24" t="s">
        <v>1063</v>
      </c>
      <c r="G176" s="35" t="s">
        <v>1716</v>
      </c>
      <c r="H176" s="24"/>
      <c r="I176" s="24"/>
      <c r="J176" s="24" t="s">
        <v>1717</v>
      </c>
      <c r="K176" s="28">
        <v>43679</v>
      </c>
      <c r="L176" s="28">
        <v>43679</v>
      </c>
      <c r="M176" s="28">
        <v>43679</v>
      </c>
      <c r="N176" s="28">
        <v>43679</v>
      </c>
      <c r="O176" s="28"/>
      <c r="P176" s="28">
        <v>43679</v>
      </c>
      <c r="Q176" s="28">
        <v>43683</v>
      </c>
      <c r="R176" s="28"/>
      <c r="S176" s="24" t="s">
        <v>1718</v>
      </c>
      <c r="T176" s="24" t="s">
        <v>1719</v>
      </c>
      <c r="U176" s="30" t="s">
        <v>37</v>
      </c>
      <c r="V176" s="24" t="s">
        <v>38</v>
      </c>
      <c r="W176" s="24"/>
      <c r="X176" s="30"/>
      <c r="Y176" s="30"/>
      <c r="Z176" s="35"/>
      <c r="AA176" s="32"/>
    </row>
    <row r="177" spans="1:27" ht="30" customHeight="1">
      <c r="A177" s="23">
        <v>176</v>
      </c>
      <c r="B177" s="24" t="s">
        <v>1720</v>
      </c>
      <c r="C177" s="24"/>
      <c r="D177" s="24" t="s">
        <v>1044</v>
      </c>
      <c r="E177" s="24" t="s">
        <v>1045</v>
      </c>
      <c r="F177" s="24" t="s">
        <v>1044</v>
      </c>
      <c r="G177" s="35" t="s">
        <v>1721</v>
      </c>
      <c r="H177" s="24"/>
      <c r="I177" s="24"/>
      <c r="J177" s="24"/>
      <c r="K177" s="28"/>
      <c r="L177" s="28"/>
      <c r="M177" s="28"/>
      <c r="N177" s="28"/>
      <c r="O177" s="28"/>
      <c r="P177" s="28"/>
      <c r="Q177" s="28"/>
      <c r="R177" s="28"/>
      <c r="S177" s="24"/>
      <c r="T177" s="24"/>
      <c r="U177" s="30"/>
      <c r="V177" s="24" t="s">
        <v>553</v>
      </c>
      <c r="W177" s="24"/>
      <c r="X177" s="30"/>
      <c r="Y177" s="30"/>
      <c r="Z177" s="35"/>
      <c r="AA177" s="32"/>
    </row>
    <row r="178" spans="1:27" ht="30" customHeight="1">
      <c r="A178" s="23">
        <v>177</v>
      </c>
      <c r="B178" s="24" t="s">
        <v>1722</v>
      </c>
      <c r="C178" s="24" t="s">
        <v>166</v>
      </c>
      <c r="D178" s="24" t="s">
        <v>1250</v>
      </c>
      <c r="E178" s="24" t="s">
        <v>1069</v>
      </c>
      <c r="F178" s="24" t="s">
        <v>1070</v>
      </c>
      <c r="G178" s="35" t="s">
        <v>1723</v>
      </c>
      <c r="H178" s="24"/>
      <c r="I178" s="24"/>
      <c r="J178" s="24" t="s">
        <v>34</v>
      </c>
      <c r="K178" s="28">
        <v>43696</v>
      </c>
      <c r="L178" s="28"/>
      <c r="M178" s="28">
        <v>43696</v>
      </c>
      <c r="N178" s="28">
        <v>43696</v>
      </c>
      <c r="O178" s="28"/>
      <c r="P178" s="28">
        <v>43696</v>
      </c>
      <c r="Q178" s="28"/>
      <c r="R178" s="28"/>
      <c r="S178" s="24"/>
      <c r="T178" s="24"/>
      <c r="U178" s="30" t="s">
        <v>37</v>
      </c>
      <c r="V178" s="24" t="s">
        <v>38</v>
      </c>
      <c r="W178" s="24"/>
      <c r="X178" s="30"/>
      <c r="Y178" s="30"/>
      <c r="Z178" s="35"/>
      <c r="AA178" s="32"/>
    </row>
    <row r="179" spans="1:27" ht="30" customHeight="1">
      <c r="A179" s="23">
        <v>178</v>
      </c>
      <c r="B179" s="24" t="s">
        <v>1635</v>
      </c>
      <c r="C179" s="24" t="s">
        <v>104</v>
      </c>
      <c r="D179" s="24" t="s">
        <v>1390</v>
      </c>
      <c r="E179" s="24" t="s">
        <v>1077</v>
      </c>
      <c r="F179" s="24" t="s">
        <v>1391</v>
      </c>
      <c r="G179" s="35" t="s">
        <v>1724</v>
      </c>
      <c r="H179" s="24"/>
      <c r="I179" s="24"/>
      <c r="J179" s="24" t="s">
        <v>684</v>
      </c>
      <c r="K179" s="28">
        <v>43696</v>
      </c>
      <c r="L179" s="28">
        <v>43697</v>
      </c>
      <c r="M179" s="28">
        <v>43697</v>
      </c>
      <c r="N179" s="28">
        <v>43697</v>
      </c>
      <c r="O179" s="28"/>
      <c r="P179" s="28">
        <v>43697</v>
      </c>
      <c r="Q179" s="28">
        <v>43698</v>
      </c>
      <c r="R179" s="28"/>
      <c r="S179" s="24" t="s">
        <v>1718</v>
      </c>
      <c r="T179" s="24" t="s">
        <v>1725</v>
      </c>
      <c r="U179" s="30" t="s">
        <v>37</v>
      </c>
      <c r="V179" s="24" t="s">
        <v>38</v>
      </c>
      <c r="W179" s="24"/>
      <c r="X179" s="30"/>
      <c r="Y179" s="30"/>
      <c r="Z179" s="35"/>
      <c r="AA179" s="32"/>
    </row>
    <row r="180" spans="1:27" ht="30" customHeight="1">
      <c r="A180" s="23">
        <v>179</v>
      </c>
      <c r="B180" s="24" t="s">
        <v>1726</v>
      </c>
      <c r="C180" s="24" t="s">
        <v>84</v>
      </c>
      <c r="D180" s="24" t="s">
        <v>1390</v>
      </c>
      <c r="E180" s="24" t="s">
        <v>1077</v>
      </c>
      <c r="F180" s="24" t="s">
        <v>1653</v>
      </c>
      <c r="G180" s="35" t="s">
        <v>1727</v>
      </c>
      <c r="H180" s="24"/>
      <c r="I180" s="24"/>
      <c r="J180" s="24" t="s">
        <v>44</v>
      </c>
      <c r="K180" s="28">
        <v>43698</v>
      </c>
      <c r="L180" s="28">
        <v>43698</v>
      </c>
      <c r="M180" s="28">
        <v>43698</v>
      </c>
      <c r="N180" s="28">
        <v>43699</v>
      </c>
      <c r="O180" s="28"/>
      <c r="P180" s="28">
        <v>43699</v>
      </c>
      <c r="Q180" s="28">
        <v>43709</v>
      </c>
      <c r="R180" s="28"/>
      <c r="S180" s="24" t="s">
        <v>1728</v>
      </c>
      <c r="T180" s="24" t="s">
        <v>1729</v>
      </c>
      <c r="U180" s="30" t="s">
        <v>37</v>
      </c>
      <c r="V180" s="24" t="s">
        <v>38</v>
      </c>
      <c r="W180" s="24"/>
      <c r="X180" s="30"/>
      <c r="Y180" s="30"/>
      <c r="Z180" s="35"/>
      <c r="AA180" s="32"/>
    </row>
    <row r="181" spans="1:27" ht="30" customHeight="1">
      <c r="A181" s="23">
        <v>180</v>
      </c>
      <c r="B181" s="24" t="s">
        <v>1730</v>
      </c>
      <c r="C181" s="24" t="s">
        <v>166</v>
      </c>
      <c r="D181" s="24" t="s">
        <v>553</v>
      </c>
      <c r="E181" s="24" t="s">
        <v>1100</v>
      </c>
      <c r="F181" s="24"/>
      <c r="G181" s="35" t="s">
        <v>1731</v>
      </c>
      <c r="H181" s="24"/>
      <c r="I181" s="24"/>
      <c r="J181" s="24" t="s">
        <v>50</v>
      </c>
      <c r="K181" s="28">
        <v>43698</v>
      </c>
      <c r="L181" s="28">
        <v>43700</v>
      </c>
      <c r="M181" s="28">
        <v>43700</v>
      </c>
      <c r="N181" s="28"/>
      <c r="O181" s="28"/>
      <c r="P181" s="28"/>
      <c r="Q181" s="28"/>
      <c r="R181" s="28"/>
      <c r="S181" s="24"/>
      <c r="T181" s="24"/>
      <c r="U181" s="30"/>
      <c r="V181" s="24" t="s">
        <v>553</v>
      </c>
      <c r="W181" s="24"/>
      <c r="X181" s="30"/>
      <c r="Y181" s="30"/>
      <c r="Z181" s="35"/>
      <c r="AA181" s="32"/>
    </row>
    <row r="182" spans="1:27" ht="30" customHeight="1">
      <c r="A182" s="23">
        <v>181</v>
      </c>
      <c r="B182" s="24" t="s">
        <v>1732</v>
      </c>
      <c r="C182" s="24" t="s">
        <v>166</v>
      </c>
      <c r="D182" s="24" t="s">
        <v>1045</v>
      </c>
      <c r="E182" s="24" t="s">
        <v>1045</v>
      </c>
      <c r="F182" s="24"/>
      <c r="G182" s="35" t="s">
        <v>1733</v>
      </c>
      <c r="H182" s="24"/>
      <c r="I182" s="24"/>
      <c r="J182" s="24" t="s">
        <v>50</v>
      </c>
      <c r="K182" s="28">
        <v>43699</v>
      </c>
      <c r="L182" s="28">
        <v>43700</v>
      </c>
      <c r="M182" s="28">
        <v>43700</v>
      </c>
      <c r="N182" s="28"/>
      <c r="O182" s="28"/>
      <c r="P182" s="28"/>
      <c r="Q182" s="28"/>
      <c r="R182" s="28"/>
      <c r="S182" s="24"/>
      <c r="T182" s="24"/>
      <c r="U182" s="30"/>
      <c r="V182" s="24" t="s">
        <v>553</v>
      </c>
      <c r="W182" s="24"/>
      <c r="X182" s="30"/>
      <c r="Y182" s="30"/>
      <c r="Z182" s="35"/>
      <c r="AA182" s="32"/>
    </row>
    <row r="183" spans="1:27" ht="30" customHeight="1">
      <c r="A183" s="23">
        <v>183</v>
      </c>
      <c r="B183" s="24" t="s">
        <v>1734</v>
      </c>
      <c r="C183" s="24" t="s">
        <v>131</v>
      </c>
      <c r="D183" s="24" t="s">
        <v>1363</v>
      </c>
      <c r="E183" s="24" t="s">
        <v>1077</v>
      </c>
      <c r="F183" s="24" t="s">
        <v>1063</v>
      </c>
      <c r="G183" s="35" t="s">
        <v>1735</v>
      </c>
      <c r="H183" s="24"/>
      <c r="I183" s="24"/>
      <c r="J183" s="24" t="s">
        <v>684</v>
      </c>
      <c r="K183" s="28">
        <v>43710</v>
      </c>
      <c r="L183" s="28">
        <v>43710</v>
      </c>
      <c r="M183" s="28">
        <v>43710</v>
      </c>
      <c r="N183" s="28">
        <v>43711</v>
      </c>
      <c r="O183" s="28"/>
      <c r="P183" s="28">
        <v>43711</v>
      </c>
      <c r="Q183" s="28">
        <v>43711</v>
      </c>
      <c r="R183" s="28"/>
      <c r="S183" s="24" t="s">
        <v>1736</v>
      </c>
      <c r="T183" s="24" t="s">
        <v>1737</v>
      </c>
      <c r="U183" s="30" t="s">
        <v>37</v>
      </c>
      <c r="V183" s="24" t="s">
        <v>38</v>
      </c>
      <c r="W183" s="24"/>
      <c r="X183" s="30"/>
      <c r="Y183" s="30"/>
      <c r="Z183" s="35"/>
      <c r="AA183" s="32"/>
    </row>
    <row r="184" spans="1:27" ht="30" customHeight="1">
      <c r="A184" s="23">
        <v>184</v>
      </c>
      <c r="B184" s="24" t="s">
        <v>1738</v>
      </c>
      <c r="C184" s="24" t="s">
        <v>191</v>
      </c>
      <c r="D184" s="24" t="s">
        <v>1256</v>
      </c>
      <c r="E184" s="24" t="s">
        <v>1257</v>
      </c>
      <c r="F184" s="24" t="s">
        <v>1063</v>
      </c>
      <c r="G184" s="35" t="s">
        <v>1739</v>
      </c>
      <c r="H184" s="24"/>
      <c r="I184" s="24"/>
      <c r="J184" s="24" t="s">
        <v>625</v>
      </c>
      <c r="K184" s="28">
        <v>43706</v>
      </c>
      <c r="L184" s="28">
        <v>43711</v>
      </c>
      <c r="M184" s="28">
        <v>43711</v>
      </c>
      <c r="N184" s="28">
        <v>43711</v>
      </c>
      <c r="O184" s="28"/>
      <c r="P184" s="28">
        <v>43735</v>
      </c>
      <c r="Q184" s="28" t="s">
        <v>1740</v>
      </c>
      <c r="R184" s="28"/>
      <c r="S184" s="24" t="s">
        <v>1741</v>
      </c>
      <c r="T184" s="24" t="s">
        <v>1742</v>
      </c>
      <c r="U184" s="30" t="s">
        <v>37</v>
      </c>
      <c r="V184" s="24" t="s">
        <v>38</v>
      </c>
      <c r="W184" s="24"/>
      <c r="X184" s="30"/>
      <c r="Y184" s="30"/>
      <c r="Z184" s="35"/>
      <c r="AA184" s="32"/>
    </row>
    <row r="185" spans="1:27" ht="30" customHeight="1">
      <c r="A185" s="23">
        <v>185</v>
      </c>
      <c r="B185" s="24" t="s">
        <v>1238</v>
      </c>
      <c r="C185" s="24" t="s">
        <v>89</v>
      </c>
      <c r="D185" s="24" t="s">
        <v>1743</v>
      </c>
      <c r="E185" s="24" t="s">
        <v>1069</v>
      </c>
      <c r="F185" s="24"/>
      <c r="G185" s="35" t="s">
        <v>1744</v>
      </c>
      <c r="H185" s="24"/>
      <c r="I185" s="24"/>
      <c r="J185" s="24" t="s">
        <v>44</v>
      </c>
      <c r="K185" s="28">
        <v>43713</v>
      </c>
      <c r="L185" s="28">
        <v>43713</v>
      </c>
      <c r="M185" s="28">
        <v>43713</v>
      </c>
      <c r="N185" s="28">
        <v>43731</v>
      </c>
      <c r="O185" s="28"/>
      <c r="P185" s="28">
        <v>43798</v>
      </c>
      <c r="Q185" s="28">
        <v>43819</v>
      </c>
      <c r="R185" s="28"/>
      <c r="S185" s="24" t="s">
        <v>1745</v>
      </c>
      <c r="T185" s="24" t="s">
        <v>1746</v>
      </c>
      <c r="U185" s="30" t="s">
        <v>37</v>
      </c>
      <c r="V185" s="24" t="s">
        <v>38</v>
      </c>
      <c r="W185" s="24"/>
      <c r="X185" s="30"/>
      <c r="Y185" s="30"/>
      <c r="Z185" s="35"/>
      <c r="AA185" s="32"/>
    </row>
    <row r="186" spans="1:27" ht="30" customHeight="1">
      <c r="A186" s="23">
        <v>186</v>
      </c>
      <c r="B186" s="24" t="s">
        <v>1747</v>
      </c>
      <c r="C186" s="24" t="s">
        <v>397</v>
      </c>
      <c r="D186" s="24" t="s">
        <v>1057</v>
      </c>
      <c r="E186" s="24" t="s">
        <v>1069</v>
      </c>
      <c r="F186" s="24"/>
      <c r="G186" s="35" t="s">
        <v>1748</v>
      </c>
      <c r="H186" s="24"/>
      <c r="I186" s="24"/>
      <c r="J186" s="24" t="s">
        <v>674</v>
      </c>
      <c r="K186" s="28">
        <v>43711</v>
      </c>
      <c r="L186" s="28">
        <v>43713</v>
      </c>
      <c r="M186" s="28">
        <v>43731</v>
      </c>
      <c r="N186" s="28">
        <v>43809</v>
      </c>
      <c r="O186" s="28"/>
      <c r="P186" s="28">
        <v>43832</v>
      </c>
      <c r="Q186" s="28">
        <v>43834</v>
      </c>
      <c r="R186" s="28"/>
      <c r="S186" s="24" t="s">
        <v>1749</v>
      </c>
      <c r="T186" s="24">
        <v>2</v>
      </c>
      <c r="U186" s="30" t="s">
        <v>37</v>
      </c>
      <c r="V186" s="24" t="s">
        <v>38</v>
      </c>
      <c r="W186" s="24"/>
      <c r="X186" s="30"/>
      <c r="Y186" s="30"/>
      <c r="Z186" s="35"/>
      <c r="AA186" s="32"/>
    </row>
    <row r="187" spans="1:27" ht="30" customHeight="1">
      <c r="A187" s="23">
        <v>187</v>
      </c>
      <c r="B187" s="24" t="s">
        <v>1750</v>
      </c>
      <c r="C187" s="24" t="s">
        <v>318</v>
      </c>
      <c r="D187" s="24" t="s">
        <v>1399</v>
      </c>
      <c r="E187" s="24" t="s">
        <v>1077</v>
      </c>
      <c r="F187" s="24" t="s">
        <v>1069</v>
      </c>
      <c r="G187" s="35" t="s">
        <v>1751</v>
      </c>
      <c r="H187" s="24"/>
      <c r="I187" s="24"/>
      <c r="J187" s="24" t="s">
        <v>421</v>
      </c>
      <c r="K187" s="28">
        <v>43718</v>
      </c>
      <c r="L187" s="28">
        <v>43719</v>
      </c>
      <c r="M187" s="28">
        <v>43719</v>
      </c>
      <c r="N187" s="28">
        <v>43721</v>
      </c>
      <c r="O187" s="28"/>
      <c r="P187" s="28">
        <v>43721</v>
      </c>
      <c r="Q187" s="28">
        <v>43724</v>
      </c>
      <c r="R187" s="28"/>
      <c r="S187" s="24" t="s">
        <v>1752</v>
      </c>
      <c r="T187" s="24" t="s">
        <v>1753</v>
      </c>
      <c r="U187" s="30" t="s">
        <v>37</v>
      </c>
      <c r="V187" s="24" t="s">
        <v>38</v>
      </c>
      <c r="W187" s="24"/>
      <c r="X187" s="30"/>
      <c r="Y187" s="30"/>
      <c r="Z187" s="35"/>
      <c r="AA187" s="32"/>
    </row>
    <row r="188" spans="1:27" ht="30" customHeight="1">
      <c r="A188" s="23">
        <v>188</v>
      </c>
      <c r="B188" s="24" t="s">
        <v>1754</v>
      </c>
      <c r="C188" s="24" t="s">
        <v>318</v>
      </c>
      <c r="D188" s="24" t="s">
        <v>1045</v>
      </c>
      <c r="E188" s="24" t="s">
        <v>1045</v>
      </c>
      <c r="F188" s="24"/>
      <c r="G188" s="35" t="s">
        <v>1755</v>
      </c>
      <c r="H188" s="24"/>
      <c r="I188" s="24"/>
      <c r="J188" s="24" t="s">
        <v>34</v>
      </c>
      <c r="K188" s="28">
        <v>43700</v>
      </c>
      <c r="L188" s="28"/>
      <c r="M188" s="28">
        <v>43712</v>
      </c>
      <c r="N188" s="28">
        <v>43712</v>
      </c>
      <c r="O188" s="28"/>
      <c r="P188" s="28">
        <v>43712</v>
      </c>
      <c r="Q188" s="28">
        <v>43713</v>
      </c>
      <c r="R188" s="28"/>
      <c r="S188" s="24" t="s">
        <v>1756</v>
      </c>
      <c r="T188" s="24" t="s">
        <v>1757</v>
      </c>
      <c r="U188" s="30" t="s">
        <v>37</v>
      </c>
      <c r="V188" s="24" t="s">
        <v>38</v>
      </c>
      <c r="W188" s="24"/>
      <c r="X188" s="30"/>
      <c r="Y188" s="30"/>
      <c r="Z188" s="35"/>
      <c r="AA188" s="32"/>
    </row>
    <row r="189" spans="1:27" ht="30" customHeight="1">
      <c r="A189" s="23">
        <v>189</v>
      </c>
      <c r="B189" s="24" t="s">
        <v>1758</v>
      </c>
      <c r="C189" s="24" t="s">
        <v>226</v>
      </c>
      <c r="D189" s="24" t="s">
        <v>1068</v>
      </c>
      <c r="E189" s="24" t="s">
        <v>1069</v>
      </c>
      <c r="F189" s="24"/>
      <c r="G189" s="35" t="s">
        <v>1759</v>
      </c>
      <c r="H189" s="24"/>
      <c r="I189" s="24"/>
      <c r="J189" s="24" t="s">
        <v>34</v>
      </c>
      <c r="K189" s="28">
        <v>43675</v>
      </c>
      <c r="L189" s="28"/>
      <c r="M189" s="28">
        <v>43712</v>
      </c>
      <c r="N189" s="28">
        <v>43712</v>
      </c>
      <c r="O189" s="28"/>
      <c r="P189" s="28">
        <v>43712</v>
      </c>
      <c r="Q189" s="28">
        <v>43720</v>
      </c>
      <c r="R189" s="28"/>
      <c r="S189" s="24" t="s">
        <v>1760</v>
      </c>
      <c r="T189" s="24" t="s">
        <v>1761</v>
      </c>
      <c r="U189" s="30" t="s">
        <v>37</v>
      </c>
      <c r="V189" s="24" t="s">
        <v>38</v>
      </c>
      <c r="W189" s="24"/>
      <c r="X189" s="30"/>
      <c r="Y189" s="30"/>
      <c r="Z189" s="35"/>
      <c r="AA189" s="32"/>
    </row>
    <row r="190" spans="1:27" ht="30" customHeight="1">
      <c r="A190" s="23">
        <v>190</v>
      </c>
      <c r="B190" s="24" t="s">
        <v>1762</v>
      </c>
      <c r="C190" s="24" t="s">
        <v>1763</v>
      </c>
      <c r="D190" s="24" t="s">
        <v>553</v>
      </c>
      <c r="E190" s="24" t="s">
        <v>1069</v>
      </c>
      <c r="F190" s="24"/>
      <c r="G190" s="35" t="s">
        <v>1764</v>
      </c>
      <c r="H190" s="24"/>
      <c r="I190" s="24"/>
      <c r="J190" s="24" t="s">
        <v>34</v>
      </c>
      <c r="K190" s="28">
        <v>43711</v>
      </c>
      <c r="L190" s="28"/>
      <c r="M190" s="28">
        <v>43711</v>
      </c>
      <c r="N190" s="28">
        <v>43711</v>
      </c>
      <c r="O190" s="28"/>
      <c r="P190" s="28">
        <v>43711</v>
      </c>
      <c r="Q190" s="28">
        <v>43746</v>
      </c>
      <c r="R190" s="28"/>
      <c r="S190" s="24" t="s">
        <v>1765</v>
      </c>
      <c r="T190" s="24" t="s">
        <v>1766</v>
      </c>
      <c r="U190" s="30" t="s">
        <v>37</v>
      </c>
      <c r="V190" s="24" t="s">
        <v>38</v>
      </c>
      <c r="W190" s="24"/>
      <c r="X190" s="30"/>
      <c r="Y190" s="30"/>
      <c r="Z190" s="35"/>
      <c r="AA190" s="32"/>
    </row>
    <row r="191" spans="1:27" ht="30" customHeight="1">
      <c r="A191" s="23">
        <v>191</v>
      </c>
      <c r="B191" s="24" t="s">
        <v>1767</v>
      </c>
      <c r="C191" s="24" t="s">
        <v>280</v>
      </c>
      <c r="D191" s="24" t="s">
        <v>1068</v>
      </c>
      <c r="E191" s="24" t="s">
        <v>1069</v>
      </c>
      <c r="F191" s="24"/>
      <c r="G191" s="35" t="s">
        <v>1768</v>
      </c>
      <c r="H191" s="24"/>
      <c r="I191" s="24"/>
      <c r="J191" s="24" t="s">
        <v>34</v>
      </c>
      <c r="K191" s="28">
        <v>43699</v>
      </c>
      <c r="L191" s="28"/>
      <c r="M191" s="28">
        <v>43699</v>
      </c>
      <c r="N191" s="28">
        <v>43699</v>
      </c>
      <c r="O191" s="28"/>
      <c r="P191" s="28">
        <v>43699</v>
      </c>
      <c r="Q191" s="28">
        <v>43705</v>
      </c>
      <c r="R191" s="28"/>
      <c r="S191" s="24" t="s">
        <v>1769</v>
      </c>
      <c r="T191" s="24" t="s">
        <v>1770</v>
      </c>
      <c r="U191" s="30" t="s">
        <v>37</v>
      </c>
      <c r="V191" s="24" t="s">
        <v>38</v>
      </c>
      <c r="W191" s="24"/>
      <c r="X191" s="30"/>
      <c r="Y191" s="30"/>
      <c r="Z191" s="35"/>
      <c r="AA191" s="32"/>
    </row>
    <row r="192" spans="1:27" ht="30" customHeight="1">
      <c r="A192" s="23">
        <v>192</v>
      </c>
      <c r="B192" s="24" t="s">
        <v>1771</v>
      </c>
      <c r="C192" s="24" t="s">
        <v>110</v>
      </c>
      <c r="D192" s="24" t="s">
        <v>1068</v>
      </c>
      <c r="E192" s="24" t="s">
        <v>1069</v>
      </c>
      <c r="F192" s="24" t="s">
        <v>1391</v>
      </c>
      <c r="G192" s="35" t="s">
        <v>1772</v>
      </c>
      <c r="H192" s="24"/>
      <c r="I192" s="24"/>
      <c r="J192" s="24" t="s">
        <v>34</v>
      </c>
      <c r="K192" s="28">
        <v>43671</v>
      </c>
      <c r="L192" s="28"/>
      <c r="M192" s="28">
        <v>43711</v>
      </c>
      <c r="N192" s="28">
        <v>43711</v>
      </c>
      <c r="O192" s="28"/>
      <c r="P192" s="28">
        <v>43711</v>
      </c>
      <c r="Q192" s="28"/>
      <c r="R192" s="28"/>
      <c r="S192" s="24" t="s">
        <v>1773</v>
      </c>
      <c r="T192" s="24"/>
      <c r="U192" s="30" t="s">
        <v>37</v>
      </c>
      <c r="V192" s="24" t="s">
        <v>38</v>
      </c>
      <c r="W192" s="24"/>
      <c r="X192" s="30"/>
      <c r="Y192" s="30"/>
      <c r="Z192" s="35"/>
      <c r="AA192" s="32"/>
    </row>
    <row r="193" spans="1:27" ht="30" customHeight="1">
      <c r="A193" s="23">
        <v>193</v>
      </c>
      <c r="B193" s="24" t="s">
        <v>1113</v>
      </c>
      <c r="C193" s="24" t="s">
        <v>191</v>
      </c>
      <c r="D193" s="24" t="s">
        <v>1068</v>
      </c>
      <c r="E193" s="24" t="s">
        <v>1069</v>
      </c>
      <c r="F193" s="24" t="s">
        <v>1070</v>
      </c>
      <c r="G193" s="35" t="s">
        <v>1114</v>
      </c>
      <c r="H193" s="24"/>
      <c r="I193" s="24"/>
      <c r="J193" s="24" t="s">
        <v>34</v>
      </c>
      <c r="K193" s="42">
        <v>43683</v>
      </c>
      <c r="L193" s="28"/>
      <c r="M193" s="42">
        <v>43696</v>
      </c>
      <c r="N193" s="42">
        <v>43696</v>
      </c>
      <c r="O193" s="42"/>
      <c r="P193" s="42">
        <v>43696</v>
      </c>
      <c r="Q193" s="42">
        <v>43707</v>
      </c>
      <c r="R193" s="28"/>
      <c r="S193" s="24" t="s">
        <v>1774</v>
      </c>
      <c r="T193" s="24" t="s">
        <v>1775</v>
      </c>
      <c r="U193" s="36" t="s">
        <v>37</v>
      </c>
      <c r="V193" s="27" t="s">
        <v>38</v>
      </c>
      <c r="W193" s="24"/>
      <c r="X193" s="30"/>
      <c r="Y193" s="30"/>
      <c r="Z193" s="35"/>
      <c r="AA193" s="32"/>
    </row>
    <row r="194" spans="1:27" ht="30" customHeight="1">
      <c r="A194" s="23">
        <v>194</v>
      </c>
      <c r="B194" s="24" t="s">
        <v>1425</v>
      </c>
      <c r="C194" s="24" t="s">
        <v>275</v>
      </c>
      <c r="D194" s="24" t="s">
        <v>1085</v>
      </c>
      <c r="E194" s="24" t="s">
        <v>1049</v>
      </c>
      <c r="F194" s="24" t="s">
        <v>1086</v>
      </c>
      <c r="G194" s="35" t="s">
        <v>1776</v>
      </c>
      <c r="H194" s="24"/>
      <c r="I194" s="24"/>
      <c r="J194" s="24" t="s">
        <v>34</v>
      </c>
      <c r="K194" s="28">
        <v>43718</v>
      </c>
      <c r="L194" s="28"/>
      <c r="M194" s="28">
        <v>43718</v>
      </c>
      <c r="N194" s="28">
        <v>43718</v>
      </c>
      <c r="O194" s="28"/>
      <c r="P194" s="28">
        <v>43718</v>
      </c>
      <c r="Q194" s="28">
        <v>43720</v>
      </c>
      <c r="R194" s="28"/>
      <c r="S194" s="24" t="s">
        <v>1777</v>
      </c>
      <c r="T194" s="24" t="s">
        <v>1778</v>
      </c>
      <c r="U194" s="30" t="s">
        <v>37</v>
      </c>
      <c r="V194" s="24" t="s">
        <v>424</v>
      </c>
      <c r="W194" s="24"/>
      <c r="X194" s="30"/>
      <c r="Y194" s="30" t="str">
        <f ca="1">IF(W194=0,"x",IF(W194-TODAY()&gt;30,"prazo longo",IF(W194=TODAY(),"vence hoje",IF(W194&lt;TODAY(),"Venceu",IF(W194-TODAY()&lt;10,"menor que 10",IF(W194-TODAY()&lt;15,"prazo longo",IF(W194-TODAY()&lt;30,"prazo longo")))))))</f>
        <v>x</v>
      </c>
      <c r="Z194" s="35"/>
      <c r="AA194" s="32"/>
    </row>
    <row r="195" spans="1:27" ht="30" customHeight="1">
      <c r="A195" s="23">
        <v>195</v>
      </c>
      <c r="B195" s="24" t="s">
        <v>1183</v>
      </c>
      <c r="C195" s="24" t="s">
        <v>1779</v>
      </c>
      <c r="D195" s="24" t="s">
        <v>1049</v>
      </c>
      <c r="E195" s="24" t="s">
        <v>1049</v>
      </c>
      <c r="F195" s="24"/>
      <c r="G195" s="35" t="s">
        <v>1780</v>
      </c>
      <c r="H195" s="24"/>
      <c r="I195" s="24"/>
      <c r="J195" s="24" t="s">
        <v>34</v>
      </c>
      <c r="K195" s="28">
        <v>43665</v>
      </c>
      <c r="L195" s="28"/>
      <c r="M195" s="28">
        <v>43671</v>
      </c>
      <c r="N195" s="28">
        <v>43671</v>
      </c>
      <c r="O195" s="28"/>
      <c r="P195" s="28">
        <v>43671</v>
      </c>
      <c r="Q195" s="28"/>
      <c r="R195" s="28"/>
      <c r="S195" s="24" t="s">
        <v>1781</v>
      </c>
      <c r="T195" s="24"/>
      <c r="U195" s="30" t="s">
        <v>37</v>
      </c>
      <c r="V195" s="24" t="s">
        <v>38</v>
      </c>
      <c r="W195" s="24"/>
      <c r="X195" s="30"/>
      <c r="Y195" s="30"/>
      <c r="Z195" s="35"/>
      <c r="AA195" s="32"/>
    </row>
    <row r="196" spans="1:27" ht="30" customHeight="1">
      <c r="A196" s="23">
        <v>196</v>
      </c>
      <c r="B196" s="24" t="s">
        <v>1183</v>
      </c>
      <c r="C196" s="24" t="s">
        <v>318</v>
      </c>
      <c r="D196" s="24" t="s">
        <v>1099</v>
      </c>
      <c r="E196" s="24" t="s">
        <v>1100</v>
      </c>
      <c r="F196" s="24"/>
      <c r="G196" s="35" t="s">
        <v>1782</v>
      </c>
      <c r="H196" s="24"/>
      <c r="I196" s="24"/>
      <c r="J196" s="24" t="s">
        <v>44</v>
      </c>
      <c r="K196" s="28">
        <v>43720</v>
      </c>
      <c r="L196" s="28">
        <v>43720</v>
      </c>
      <c r="M196" s="28">
        <v>43720</v>
      </c>
      <c r="N196" s="28">
        <v>43738</v>
      </c>
      <c r="O196" s="28"/>
      <c r="P196" s="28"/>
      <c r="Q196" s="28"/>
      <c r="R196" s="28"/>
      <c r="S196" s="24" t="s">
        <v>1783</v>
      </c>
      <c r="T196" s="24"/>
      <c r="U196" s="30"/>
      <c r="V196" s="24" t="s">
        <v>553</v>
      </c>
      <c r="W196" s="24"/>
      <c r="X196" s="30"/>
      <c r="Y196" s="30"/>
      <c r="Z196" s="35"/>
      <c r="AA196" s="32"/>
    </row>
    <row r="197" spans="1:27" ht="30" customHeight="1">
      <c r="A197" s="23">
        <v>197</v>
      </c>
      <c r="B197" s="24" t="s">
        <v>1591</v>
      </c>
      <c r="C197" s="24" t="s">
        <v>226</v>
      </c>
      <c r="D197" s="24" t="s">
        <v>1085</v>
      </c>
      <c r="E197" s="24" t="s">
        <v>1049</v>
      </c>
      <c r="F197" s="24" t="s">
        <v>1086</v>
      </c>
      <c r="G197" s="35" t="s">
        <v>1707</v>
      </c>
      <c r="H197" s="24"/>
      <c r="I197" s="24"/>
      <c r="J197" s="24" t="s">
        <v>34</v>
      </c>
      <c r="K197" s="28">
        <v>43713</v>
      </c>
      <c r="L197" s="28"/>
      <c r="M197" s="28">
        <v>43714</v>
      </c>
      <c r="N197" s="28">
        <v>43720</v>
      </c>
      <c r="O197" s="28"/>
      <c r="P197" s="28">
        <v>43720</v>
      </c>
      <c r="Q197" s="28">
        <v>43723</v>
      </c>
      <c r="R197" s="28"/>
      <c r="S197" s="24" t="s">
        <v>1784</v>
      </c>
      <c r="T197" s="24" t="s">
        <v>1785</v>
      </c>
      <c r="U197" s="30" t="s">
        <v>37</v>
      </c>
      <c r="V197" s="28" t="s">
        <v>38</v>
      </c>
      <c r="W197" s="24"/>
      <c r="X197" s="30"/>
      <c r="Y197" s="30"/>
      <c r="Z197" s="35"/>
      <c r="AA197" s="32"/>
    </row>
    <row r="198" spans="1:27" ht="30" customHeight="1">
      <c r="A198" s="23">
        <v>198</v>
      </c>
      <c r="B198" s="24" t="s">
        <v>1786</v>
      </c>
      <c r="C198" s="24" t="s">
        <v>198</v>
      </c>
      <c r="D198" s="24" t="s">
        <v>1045</v>
      </c>
      <c r="E198" s="24" t="s">
        <v>1045</v>
      </c>
      <c r="F198" s="24"/>
      <c r="G198" s="35" t="s">
        <v>1787</v>
      </c>
      <c r="H198" s="24"/>
      <c r="I198" s="24"/>
      <c r="J198" s="24" t="s">
        <v>34</v>
      </c>
      <c r="K198" s="28"/>
      <c r="L198" s="28"/>
      <c r="M198" s="28"/>
      <c r="N198" s="28"/>
      <c r="O198" s="28"/>
      <c r="P198" s="28"/>
      <c r="Q198" s="28"/>
      <c r="R198" s="28"/>
      <c r="S198" s="24" t="s">
        <v>1788</v>
      </c>
      <c r="T198" s="24"/>
      <c r="U198" s="30" t="s">
        <v>37</v>
      </c>
      <c r="V198" s="28" t="s">
        <v>38</v>
      </c>
      <c r="W198" s="24"/>
      <c r="X198" s="30"/>
      <c r="Y198" s="30"/>
      <c r="Z198" s="35"/>
      <c r="AA198" s="32"/>
    </row>
    <row r="199" spans="1:27" ht="30" customHeight="1">
      <c r="A199" s="23">
        <v>199</v>
      </c>
      <c r="B199" s="24" t="s">
        <v>1425</v>
      </c>
      <c r="C199" s="24" t="s">
        <v>110</v>
      </c>
      <c r="D199" s="24" t="s">
        <v>1085</v>
      </c>
      <c r="E199" s="24" t="s">
        <v>1049</v>
      </c>
      <c r="F199" s="24"/>
      <c r="G199" s="35" t="s">
        <v>1789</v>
      </c>
      <c r="H199" s="24"/>
      <c r="I199" s="24"/>
      <c r="J199" s="24"/>
      <c r="K199" s="28">
        <v>43671</v>
      </c>
      <c r="L199" s="28"/>
      <c r="M199" s="28"/>
      <c r="N199" s="28"/>
      <c r="O199" s="28"/>
      <c r="P199" s="28"/>
      <c r="Q199" s="28">
        <v>43677</v>
      </c>
      <c r="R199" s="28"/>
      <c r="S199" s="24">
        <v>298</v>
      </c>
      <c r="T199" s="24"/>
      <c r="U199" s="30"/>
      <c r="V199" s="24" t="s">
        <v>553</v>
      </c>
      <c r="W199" s="24"/>
      <c r="X199" s="30"/>
      <c r="Y199" s="30"/>
      <c r="Z199" s="35"/>
      <c r="AA199" s="32"/>
    </row>
    <row r="200" spans="1:27" ht="30" customHeight="1">
      <c r="A200" s="23">
        <v>200</v>
      </c>
      <c r="B200" s="24" t="s">
        <v>640</v>
      </c>
      <c r="C200" s="24" t="s">
        <v>275</v>
      </c>
      <c r="D200" s="24" t="s">
        <v>1068</v>
      </c>
      <c r="E200" s="24" t="s">
        <v>1069</v>
      </c>
      <c r="F200" s="24"/>
      <c r="G200" s="35" t="s">
        <v>1790</v>
      </c>
      <c r="H200" s="24"/>
      <c r="I200" s="24"/>
      <c r="J200" s="24" t="s">
        <v>44</v>
      </c>
      <c r="K200" s="28">
        <v>43731</v>
      </c>
      <c r="L200" s="28">
        <v>43733</v>
      </c>
      <c r="M200" s="28">
        <v>43733</v>
      </c>
      <c r="N200" s="28">
        <v>43738</v>
      </c>
      <c r="O200" s="28"/>
      <c r="P200" s="28">
        <v>43752</v>
      </c>
      <c r="Q200" s="28">
        <v>43796</v>
      </c>
      <c r="R200" s="28"/>
      <c r="S200" s="24" t="s">
        <v>1791</v>
      </c>
      <c r="T200" s="24"/>
      <c r="U200" s="30" t="s">
        <v>37</v>
      </c>
      <c r="V200" s="25" t="s">
        <v>38</v>
      </c>
      <c r="W200" s="24"/>
      <c r="X200" s="30"/>
      <c r="Y200" s="30"/>
      <c r="Z200" s="35"/>
      <c r="AA200" s="32"/>
    </row>
    <row r="201" spans="1:27" ht="30" customHeight="1">
      <c r="A201" s="23">
        <v>201</v>
      </c>
      <c r="B201" s="24" t="s">
        <v>1792</v>
      </c>
      <c r="C201" s="24" t="s">
        <v>198</v>
      </c>
      <c r="D201" s="24" t="s">
        <v>1044</v>
      </c>
      <c r="E201" s="24" t="s">
        <v>1045</v>
      </c>
      <c r="F201" s="24" t="s">
        <v>1044</v>
      </c>
      <c r="G201" s="35" t="s">
        <v>1793</v>
      </c>
      <c r="H201" s="24"/>
      <c r="I201" s="24"/>
      <c r="J201" s="24"/>
      <c r="K201" s="28"/>
      <c r="L201" s="28"/>
      <c r="M201" s="28"/>
      <c r="N201" s="28"/>
      <c r="O201" s="28"/>
      <c r="P201" s="28"/>
      <c r="Q201" s="28"/>
      <c r="R201" s="28"/>
      <c r="S201" s="24"/>
      <c r="T201" s="24"/>
      <c r="U201" s="30" t="s">
        <v>37</v>
      </c>
      <c r="V201" s="24" t="s">
        <v>38</v>
      </c>
      <c r="W201" s="24"/>
      <c r="X201" s="30"/>
      <c r="Y201" s="30"/>
      <c r="Z201" s="35"/>
      <c r="AA201" s="32"/>
    </row>
    <row r="202" spans="1:27" ht="30" customHeight="1">
      <c r="A202" s="23">
        <v>202</v>
      </c>
      <c r="B202" s="24" t="s">
        <v>1389</v>
      </c>
      <c r="C202" s="24" t="s">
        <v>30</v>
      </c>
      <c r="D202" s="24" t="s">
        <v>1390</v>
      </c>
      <c r="E202" s="24" t="s">
        <v>1077</v>
      </c>
      <c r="F202" s="24" t="s">
        <v>1391</v>
      </c>
      <c r="G202" s="35" t="s">
        <v>1794</v>
      </c>
      <c r="H202" s="24"/>
      <c r="I202" s="24"/>
      <c r="J202" s="24" t="s">
        <v>34</v>
      </c>
      <c r="K202" s="28">
        <v>43731</v>
      </c>
      <c r="L202" s="28"/>
      <c r="M202" s="28">
        <v>43731</v>
      </c>
      <c r="N202" s="28">
        <v>43731</v>
      </c>
      <c r="O202" s="28"/>
      <c r="P202" s="28">
        <v>43731</v>
      </c>
      <c r="Q202" s="28">
        <v>43731</v>
      </c>
      <c r="R202" s="28"/>
      <c r="S202" s="24" t="s">
        <v>1795</v>
      </c>
      <c r="T202" s="24" t="s">
        <v>1796</v>
      </c>
      <c r="U202" s="30" t="s">
        <v>37</v>
      </c>
      <c r="V202" s="28" t="s">
        <v>38</v>
      </c>
      <c r="W202" s="24"/>
      <c r="X202" s="30"/>
      <c r="Y202" s="30"/>
      <c r="Z202" s="35"/>
      <c r="AA202" s="32"/>
    </row>
    <row r="203" spans="1:27" ht="30" customHeight="1">
      <c r="A203" s="23">
        <v>203</v>
      </c>
      <c r="B203" s="24" t="s">
        <v>1797</v>
      </c>
      <c r="C203" s="24" t="s">
        <v>166</v>
      </c>
      <c r="D203" s="24" t="s">
        <v>1798</v>
      </c>
      <c r="E203" s="24" t="s">
        <v>1045</v>
      </c>
      <c r="F203" s="24" t="s">
        <v>1057</v>
      </c>
      <c r="G203" s="35" t="s">
        <v>1799</v>
      </c>
      <c r="H203" s="24"/>
      <c r="I203" s="24"/>
      <c r="J203" s="24" t="s">
        <v>34</v>
      </c>
      <c r="K203" s="28">
        <v>43733</v>
      </c>
      <c r="L203" s="28"/>
      <c r="M203" s="28">
        <v>43733</v>
      </c>
      <c r="N203" s="28">
        <v>43733</v>
      </c>
      <c r="O203" s="28"/>
      <c r="P203" s="28"/>
      <c r="Q203" s="28"/>
      <c r="R203" s="28"/>
      <c r="S203" s="24" t="s">
        <v>510</v>
      </c>
      <c r="T203" s="24"/>
      <c r="U203" s="30" t="s">
        <v>37</v>
      </c>
      <c r="V203" s="28" t="s">
        <v>38</v>
      </c>
      <c r="W203" s="24"/>
      <c r="X203" s="30"/>
      <c r="Y203" s="30"/>
      <c r="Z203" s="35"/>
      <c r="AA203" s="32"/>
    </row>
    <row r="204" spans="1:27" ht="30" customHeight="1">
      <c r="A204" s="23">
        <v>204</v>
      </c>
      <c r="B204" s="24" t="s">
        <v>1800</v>
      </c>
      <c r="C204" s="24"/>
      <c r="D204" s="24" t="s">
        <v>1801</v>
      </c>
      <c r="E204" s="24" t="s">
        <v>1496</v>
      </c>
      <c r="F204" s="24" t="s">
        <v>1802</v>
      </c>
      <c r="G204" s="35" t="s">
        <v>1803</v>
      </c>
      <c r="H204" s="24"/>
      <c r="I204" s="24"/>
      <c r="J204" s="24" t="s">
        <v>34</v>
      </c>
      <c r="K204" s="28">
        <v>43731</v>
      </c>
      <c r="L204" s="28"/>
      <c r="M204" s="28">
        <v>43731</v>
      </c>
      <c r="N204" s="28">
        <v>43734</v>
      </c>
      <c r="O204" s="28"/>
      <c r="P204" s="28"/>
      <c r="Q204" s="28"/>
      <c r="R204" s="28"/>
      <c r="S204" s="24" t="s">
        <v>510</v>
      </c>
      <c r="T204" s="24"/>
      <c r="U204" s="30" t="s">
        <v>37</v>
      </c>
      <c r="V204" s="28" t="s">
        <v>38</v>
      </c>
      <c r="W204" s="24"/>
      <c r="X204" s="30"/>
      <c r="Y204" s="30"/>
      <c r="Z204" s="35"/>
      <c r="AA204" s="32"/>
    </row>
    <row r="205" spans="1:27" ht="30" customHeight="1">
      <c r="A205" s="23">
        <v>205</v>
      </c>
      <c r="B205" s="24" t="s">
        <v>1804</v>
      </c>
      <c r="C205" s="24" t="s">
        <v>89</v>
      </c>
      <c r="D205" s="24" t="s">
        <v>1270</v>
      </c>
      <c r="E205" s="24" t="s">
        <v>1209</v>
      </c>
      <c r="F205" s="24"/>
      <c r="G205" s="35" t="s">
        <v>1805</v>
      </c>
      <c r="H205" s="24"/>
      <c r="I205" s="24"/>
      <c r="J205" s="24" t="s">
        <v>34</v>
      </c>
      <c r="K205" s="28">
        <v>43609</v>
      </c>
      <c r="L205" s="28"/>
      <c r="M205" s="28">
        <v>43635</v>
      </c>
      <c r="N205" s="28">
        <v>43635</v>
      </c>
      <c r="O205" s="28"/>
      <c r="P205" s="28">
        <v>43635</v>
      </c>
      <c r="Q205" s="28">
        <v>43636</v>
      </c>
      <c r="R205" s="28"/>
      <c r="S205" s="24" t="s">
        <v>1806</v>
      </c>
      <c r="T205" s="24" t="s">
        <v>1807</v>
      </c>
      <c r="U205" s="30" t="s">
        <v>37</v>
      </c>
      <c r="V205" s="28" t="s">
        <v>38</v>
      </c>
      <c r="W205" s="24"/>
      <c r="X205" s="30"/>
      <c r="Y205" s="30"/>
      <c r="Z205" s="35"/>
      <c r="AA205" s="32"/>
    </row>
    <row r="206" spans="1:27" ht="30" customHeight="1">
      <c r="A206" s="23">
        <v>206</v>
      </c>
      <c r="B206" s="24" t="s">
        <v>1808</v>
      </c>
      <c r="C206" s="24" t="s">
        <v>110</v>
      </c>
      <c r="D206" s="24" t="s">
        <v>1495</v>
      </c>
      <c r="E206" s="24" t="s">
        <v>1496</v>
      </c>
      <c r="F206" s="24" t="s">
        <v>1497</v>
      </c>
      <c r="G206" s="35" t="s">
        <v>1809</v>
      </c>
      <c r="H206" s="24"/>
      <c r="I206" s="24"/>
      <c r="J206" s="24" t="s">
        <v>34</v>
      </c>
      <c r="K206" s="28">
        <v>43644</v>
      </c>
      <c r="L206" s="28"/>
      <c r="M206" s="28">
        <v>43644</v>
      </c>
      <c r="N206" s="28">
        <v>43644</v>
      </c>
      <c r="O206" s="28"/>
      <c r="P206" s="28">
        <v>43644</v>
      </c>
      <c r="Q206" s="28">
        <v>43647</v>
      </c>
      <c r="R206" s="28"/>
      <c r="S206" s="24" t="s">
        <v>1810</v>
      </c>
      <c r="T206" s="24" t="s">
        <v>1811</v>
      </c>
      <c r="U206" s="30" t="s">
        <v>37</v>
      </c>
      <c r="V206" s="28" t="s">
        <v>38</v>
      </c>
      <c r="W206" s="24"/>
      <c r="X206" s="30"/>
      <c r="Y206" s="30"/>
      <c r="Z206" s="35"/>
      <c r="AA206" s="32"/>
    </row>
    <row r="207" spans="1:27" ht="30" customHeight="1">
      <c r="A207" s="23">
        <v>207</v>
      </c>
      <c r="B207" s="24" t="s">
        <v>1812</v>
      </c>
      <c r="C207" s="24" t="s">
        <v>1555</v>
      </c>
      <c r="D207" s="24" t="s">
        <v>1813</v>
      </c>
      <c r="E207" s="24" t="s">
        <v>1045</v>
      </c>
      <c r="F207" s="24" t="s">
        <v>1814</v>
      </c>
      <c r="G207" s="35" t="s">
        <v>1815</v>
      </c>
      <c r="H207" s="24"/>
      <c r="I207" s="24"/>
      <c r="J207" s="24" t="s">
        <v>34</v>
      </c>
      <c r="K207" s="42">
        <v>43725</v>
      </c>
      <c r="L207" s="28"/>
      <c r="M207" s="42">
        <v>43735</v>
      </c>
      <c r="N207" s="42">
        <v>43735</v>
      </c>
      <c r="O207" s="42"/>
      <c r="P207" s="42">
        <v>43735</v>
      </c>
      <c r="Q207" s="28"/>
      <c r="R207" s="28"/>
      <c r="S207" s="24" t="s">
        <v>1816</v>
      </c>
      <c r="T207" s="24"/>
      <c r="U207" s="30" t="s">
        <v>37</v>
      </c>
      <c r="V207" s="24" t="s">
        <v>38</v>
      </c>
      <c r="W207" s="24"/>
      <c r="X207" s="30"/>
      <c r="Y207" s="30"/>
      <c r="Z207" s="35"/>
      <c r="AA207" s="32"/>
    </row>
    <row r="208" spans="1:27" ht="30" customHeight="1">
      <c r="A208" s="23">
        <v>208</v>
      </c>
      <c r="B208" s="24" t="s">
        <v>1817</v>
      </c>
      <c r="C208" s="24" t="s">
        <v>166</v>
      </c>
      <c r="D208" s="24" t="s">
        <v>1818</v>
      </c>
      <c r="E208" s="24" t="s">
        <v>1045</v>
      </c>
      <c r="F208" s="24" t="s">
        <v>1819</v>
      </c>
      <c r="G208" s="35" t="s">
        <v>1820</v>
      </c>
      <c r="H208" s="24"/>
      <c r="I208" s="24"/>
      <c r="J208" s="24" t="s">
        <v>34</v>
      </c>
      <c r="K208" s="42">
        <v>43717</v>
      </c>
      <c r="L208" s="28"/>
      <c r="M208" s="42">
        <v>43735</v>
      </c>
      <c r="N208" s="42">
        <v>43735</v>
      </c>
      <c r="O208" s="42"/>
      <c r="P208" s="42">
        <v>43735</v>
      </c>
      <c r="Q208" s="28"/>
      <c r="R208" s="28"/>
      <c r="S208" s="24" t="s">
        <v>1821</v>
      </c>
      <c r="T208" s="24"/>
      <c r="U208" s="30" t="s">
        <v>37</v>
      </c>
      <c r="V208" s="24" t="s">
        <v>38</v>
      </c>
      <c r="W208" s="24"/>
      <c r="X208" s="30"/>
      <c r="Y208" s="30"/>
      <c r="Z208" s="35"/>
      <c r="AA208" s="32"/>
    </row>
    <row r="209" spans="1:29" ht="30" customHeight="1">
      <c r="A209" s="23">
        <v>209</v>
      </c>
      <c r="B209" s="24" t="s">
        <v>1822</v>
      </c>
      <c r="C209" s="24" t="s">
        <v>30</v>
      </c>
      <c r="D209" s="24" t="s">
        <v>1390</v>
      </c>
      <c r="E209" s="24" t="s">
        <v>1077</v>
      </c>
      <c r="F209" s="24" t="s">
        <v>1391</v>
      </c>
      <c r="G209" s="35" t="s">
        <v>1823</v>
      </c>
      <c r="H209" s="24"/>
      <c r="I209" s="24"/>
      <c r="J209" s="24" t="s">
        <v>1824</v>
      </c>
      <c r="K209" s="42">
        <v>43735</v>
      </c>
      <c r="L209" s="28">
        <v>43735</v>
      </c>
      <c r="M209" s="42">
        <v>43740</v>
      </c>
      <c r="N209" s="42">
        <v>43740</v>
      </c>
      <c r="O209" s="42"/>
      <c r="P209" s="42">
        <v>43747</v>
      </c>
      <c r="Q209" s="42">
        <v>43747</v>
      </c>
      <c r="R209" s="28"/>
      <c r="S209" s="24" t="s">
        <v>1825</v>
      </c>
      <c r="T209" s="24" t="s">
        <v>1826</v>
      </c>
      <c r="U209" s="30" t="s">
        <v>37</v>
      </c>
      <c r="V209" s="24" t="s">
        <v>38</v>
      </c>
      <c r="W209" s="24"/>
      <c r="X209" s="30"/>
      <c r="Y209" s="30"/>
      <c r="Z209" s="35"/>
      <c r="AA209" s="32"/>
    </row>
    <row r="210" spans="1:29" ht="30" customHeight="1">
      <c r="A210" s="23">
        <v>210</v>
      </c>
      <c r="B210" s="24" t="s">
        <v>1425</v>
      </c>
      <c r="C210" s="24" t="s">
        <v>275</v>
      </c>
      <c r="D210" s="24" t="s">
        <v>1086</v>
      </c>
      <c r="E210" s="24" t="s">
        <v>1045</v>
      </c>
      <c r="F210" s="24" t="s">
        <v>1827</v>
      </c>
      <c r="G210" s="35" t="s">
        <v>1828</v>
      </c>
      <c r="H210" s="24"/>
      <c r="I210" s="24"/>
      <c r="J210" s="24" t="s">
        <v>34</v>
      </c>
      <c r="K210" s="42">
        <v>43731</v>
      </c>
      <c r="L210" s="28"/>
      <c r="M210" s="42">
        <v>43735</v>
      </c>
      <c r="N210" s="42">
        <v>43735</v>
      </c>
      <c r="O210" s="42"/>
      <c r="P210" s="42">
        <v>43735</v>
      </c>
      <c r="Q210" s="28"/>
      <c r="R210" s="28"/>
      <c r="S210" s="24" t="s">
        <v>1829</v>
      </c>
      <c r="T210" s="24"/>
      <c r="U210" s="30" t="s">
        <v>37</v>
      </c>
      <c r="V210" s="24" t="s">
        <v>38</v>
      </c>
      <c r="W210" s="24"/>
      <c r="X210" s="30"/>
      <c r="Y210" s="30"/>
      <c r="Z210" s="35"/>
      <c r="AA210" s="32"/>
    </row>
    <row r="211" spans="1:29" ht="30" customHeight="1">
      <c r="A211" s="23">
        <v>211</v>
      </c>
      <c r="B211" s="24" t="s">
        <v>1830</v>
      </c>
      <c r="C211" s="24"/>
      <c r="D211" s="24" t="s">
        <v>1045</v>
      </c>
      <c r="E211" s="24" t="s">
        <v>1045</v>
      </c>
      <c r="F211" s="24"/>
      <c r="G211" s="35" t="s">
        <v>1831</v>
      </c>
      <c r="H211" s="24"/>
      <c r="I211" s="24"/>
      <c r="J211" s="24" t="s">
        <v>34</v>
      </c>
      <c r="K211" s="42">
        <v>43735</v>
      </c>
      <c r="L211" s="28"/>
      <c r="M211" s="42">
        <v>43735</v>
      </c>
      <c r="N211" s="42">
        <v>43735</v>
      </c>
      <c r="O211" s="42"/>
      <c r="P211" s="42">
        <v>43735</v>
      </c>
      <c r="Q211" s="28"/>
      <c r="R211" s="28"/>
      <c r="S211" s="24"/>
      <c r="T211" s="24"/>
      <c r="U211" s="30" t="s">
        <v>37</v>
      </c>
      <c r="V211" s="24" t="s">
        <v>38</v>
      </c>
      <c r="W211" s="24"/>
      <c r="X211" s="30"/>
      <c r="Y211" s="30"/>
      <c r="Z211" s="35"/>
      <c r="AA211" s="32"/>
    </row>
    <row r="212" spans="1:29" ht="30" customHeight="1">
      <c r="A212" s="23">
        <v>212</v>
      </c>
      <c r="B212" s="24" t="s">
        <v>1832</v>
      </c>
      <c r="C212" s="24" t="s">
        <v>255</v>
      </c>
      <c r="D212" s="24" t="s">
        <v>1256</v>
      </c>
      <c r="E212" s="24" t="s">
        <v>1257</v>
      </c>
      <c r="F212" s="24"/>
      <c r="G212" s="35" t="s">
        <v>1833</v>
      </c>
      <c r="H212" s="24"/>
      <c r="I212" s="24"/>
      <c r="J212" s="24" t="s">
        <v>404</v>
      </c>
      <c r="K212" s="28">
        <v>43746</v>
      </c>
      <c r="L212" s="28">
        <v>43746</v>
      </c>
      <c r="M212" s="28">
        <v>43746</v>
      </c>
      <c r="N212" s="28">
        <v>43746</v>
      </c>
      <c r="O212" s="28"/>
      <c r="P212" s="28">
        <v>43763</v>
      </c>
      <c r="Q212" s="28">
        <v>43768</v>
      </c>
      <c r="R212" s="28">
        <v>43768</v>
      </c>
      <c r="S212" s="24" t="s">
        <v>1834</v>
      </c>
      <c r="T212" s="24" t="s">
        <v>1835</v>
      </c>
      <c r="U212" s="30" t="s">
        <v>37</v>
      </c>
      <c r="V212" s="24" t="s">
        <v>38</v>
      </c>
      <c r="W212" s="24"/>
      <c r="X212" s="30"/>
      <c r="Y212" s="30"/>
      <c r="Z212" s="35"/>
      <c r="AA212" s="32"/>
    </row>
    <row r="213" spans="1:29" ht="30" customHeight="1">
      <c r="A213" s="23">
        <v>213</v>
      </c>
      <c r="B213" s="24" t="s">
        <v>1836</v>
      </c>
      <c r="C213" s="24" t="s">
        <v>255</v>
      </c>
      <c r="D213" s="24" t="s">
        <v>1045</v>
      </c>
      <c r="E213" s="24" t="s">
        <v>1045</v>
      </c>
      <c r="F213" s="24" t="s">
        <v>1837</v>
      </c>
      <c r="G213" s="35" t="s">
        <v>1838</v>
      </c>
      <c r="H213" s="24"/>
      <c r="I213" s="24"/>
      <c r="J213" s="24" t="s">
        <v>34</v>
      </c>
      <c r="K213" s="28">
        <v>43746</v>
      </c>
      <c r="L213" s="28"/>
      <c r="M213" s="28">
        <v>43747</v>
      </c>
      <c r="N213" s="28"/>
      <c r="O213" s="28"/>
      <c r="P213" s="28"/>
      <c r="Q213" s="28"/>
      <c r="R213" s="28"/>
      <c r="S213" s="24" t="s">
        <v>510</v>
      </c>
      <c r="T213" s="24"/>
      <c r="U213" s="30" t="s">
        <v>37</v>
      </c>
      <c r="V213" s="24" t="s">
        <v>38</v>
      </c>
      <c r="W213" s="24"/>
      <c r="X213" s="30"/>
      <c r="Y213" s="30"/>
      <c r="Z213" s="35"/>
      <c r="AA213" s="32"/>
    </row>
    <row r="214" spans="1:29" ht="30" customHeight="1">
      <c r="A214" s="23">
        <v>214</v>
      </c>
      <c r="B214" s="24" t="s">
        <v>1839</v>
      </c>
      <c r="C214" s="24" t="s">
        <v>104</v>
      </c>
      <c r="D214" s="24" t="s">
        <v>1045</v>
      </c>
      <c r="E214" s="24" t="s">
        <v>1045</v>
      </c>
      <c r="F214" s="24"/>
      <c r="G214" s="35" t="s">
        <v>1840</v>
      </c>
      <c r="H214" s="24"/>
      <c r="I214" s="24"/>
      <c r="J214" s="24" t="s">
        <v>421</v>
      </c>
      <c r="K214" s="28">
        <v>43747</v>
      </c>
      <c r="L214" s="28">
        <v>43747</v>
      </c>
      <c r="M214" s="28">
        <v>43747</v>
      </c>
      <c r="N214" s="28">
        <v>43832</v>
      </c>
      <c r="O214" s="28"/>
      <c r="P214" s="28">
        <v>43895</v>
      </c>
      <c r="Q214" s="28"/>
      <c r="R214" s="28"/>
      <c r="S214" s="24">
        <v>5</v>
      </c>
      <c r="T214" s="24"/>
      <c r="U214" s="30" t="s">
        <v>37</v>
      </c>
      <c r="V214" s="24" t="s">
        <v>38</v>
      </c>
      <c r="W214" s="24"/>
      <c r="X214" s="30"/>
      <c r="Y214" s="30"/>
      <c r="Z214" s="35"/>
      <c r="AA214" s="32"/>
    </row>
    <row r="215" spans="1:29" ht="30" customHeight="1">
      <c r="A215" s="23">
        <v>215</v>
      </c>
      <c r="B215" s="24" t="s">
        <v>1841</v>
      </c>
      <c r="C215" s="24" t="s">
        <v>226</v>
      </c>
      <c r="D215" s="24" t="s">
        <v>1057</v>
      </c>
      <c r="E215" s="24" t="s">
        <v>1045</v>
      </c>
      <c r="F215" s="24" t="s">
        <v>1057</v>
      </c>
      <c r="G215" s="35" t="s">
        <v>1842</v>
      </c>
      <c r="H215" s="24"/>
      <c r="I215" s="24"/>
      <c r="J215" s="24" t="s">
        <v>34</v>
      </c>
      <c r="K215" s="28"/>
      <c r="L215" s="28"/>
      <c r="M215" s="28"/>
      <c r="N215" s="28"/>
      <c r="O215" s="28"/>
      <c r="P215" s="28"/>
      <c r="Q215" s="28"/>
      <c r="R215" s="28"/>
      <c r="S215" s="24" t="s">
        <v>1843</v>
      </c>
      <c r="T215" s="24"/>
      <c r="U215" s="30" t="s">
        <v>37</v>
      </c>
      <c r="V215" s="24" t="s">
        <v>38</v>
      </c>
      <c r="W215" s="24"/>
      <c r="X215" s="30"/>
      <c r="Y215" s="30"/>
      <c r="Z215" s="35" t="s">
        <v>1844</v>
      </c>
      <c r="AA215" s="32"/>
      <c r="AC215" s="44"/>
    </row>
    <row r="216" spans="1:29" ht="30" customHeight="1">
      <c r="A216" s="23">
        <v>216</v>
      </c>
      <c r="B216" s="24" t="s">
        <v>1591</v>
      </c>
      <c r="C216" s="24" t="s">
        <v>226</v>
      </c>
      <c r="D216" s="24" t="s">
        <v>1317</v>
      </c>
      <c r="E216" s="24" t="s">
        <v>1100</v>
      </c>
      <c r="F216" s="24" t="s">
        <v>1292</v>
      </c>
      <c r="G216" s="35" t="s">
        <v>1845</v>
      </c>
      <c r="H216" s="24"/>
      <c r="I216" s="24"/>
      <c r="J216" s="24" t="s">
        <v>34</v>
      </c>
      <c r="K216" s="28"/>
      <c r="L216" s="28"/>
      <c r="M216" s="28"/>
      <c r="N216" s="28"/>
      <c r="O216" s="28"/>
      <c r="P216" s="28"/>
      <c r="Q216" s="28"/>
      <c r="R216" s="28"/>
      <c r="S216" s="24" t="s">
        <v>1846</v>
      </c>
      <c r="T216" s="24"/>
      <c r="U216" s="30" t="s">
        <v>37</v>
      </c>
      <c r="V216" s="24" t="s">
        <v>38</v>
      </c>
      <c r="W216" s="24"/>
      <c r="X216" s="30"/>
      <c r="Y216" s="30"/>
      <c r="Z216" s="35"/>
      <c r="AA216" s="32"/>
      <c r="AC216" s="44"/>
    </row>
    <row r="217" spans="1:29" ht="30" customHeight="1">
      <c r="A217" s="23">
        <v>217</v>
      </c>
      <c r="B217" s="24" t="s">
        <v>1847</v>
      </c>
      <c r="C217" s="24" t="s">
        <v>226</v>
      </c>
      <c r="D217" s="24" t="s">
        <v>1317</v>
      </c>
      <c r="E217" s="24" t="s">
        <v>1100</v>
      </c>
      <c r="F217" s="24" t="s">
        <v>1292</v>
      </c>
      <c r="G217" s="35" t="s">
        <v>1848</v>
      </c>
      <c r="H217" s="24"/>
      <c r="I217" s="24"/>
      <c r="J217" s="24" t="s">
        <v>34</v>
      </c>
      <c r="K217" s="28"/>
      <c r="L217" s="28"/>
      <c r="M217" s="28"/>
      <c r="N217" s="28"/>
      <c r="O217" s="28"/>
      <c r="P217" s="28"/>
      <c r="Q217" s="28"/>
      <c r="R217" s="28"/>
      <c r="S217" s="24" t="s">
        <v>1846</v>
      </c>
      <c r="T217" s="24"/>
      <c r="U217" s="30" t="s">
        <v>37</v>
      </c>
      <c r="V217" s="24" t="s">
        <v>38</v>
      </c>
      <c r="W217" s="24"/>
      <c r="X217" s="30"/>
      <c r="Y217" s="30"/>
      <c r="Z217" s="35"/>
      <c r="AA217" s="32"/>
      <c r="AC217" s="44"/>
    </row>
    <row r="218" spans="1:29" ht="30" customHeight="1">
      <c r="A218" s="23">
        <v>218</v>
      </c>
      <c r="B218" s="24" t="s">
        <v>1849</v>
      </c>
      <c r="C218" s="24" t="s">
        <v>651</v>
      </c>
      <c r="D218" s="24" t="s">
        <v>1495</v>
      </c>
      <c r="E218" s="24" t="s">
        <v>1496</v>
      </c>
      <c r="F218" s="24" t="s">
        <v>1497</v>
      </c>
      <c r="G218" s="35" t="s">
        <v>1850</v>
      </c>
      <c r="H218" s="24"/>
      <c r="I218" s="24"/>
      <c r="J218" s="24" t="s">
        <v>34</v>
      </c>
      <c r="K218" s="28">
        <v>43754</v>
      </c>
      <c r="L218" s="28"/>
      <c r="M218" s="28">
        <v>43755</v>
      </c>
      <c r="N218" s="28"/>
      <c r="O218" s="28"/>
      <c r="P218" s="28">
        <v>43755</v>
      </c>
      <c r="Q218" s="28"/>
      <c r="R218" s="28"/>
      <c r="S218" s="24" t="s">
        <v>510</v>
      </c>
      <c r="T218" s="24"/>
      <c r="U218" s="30" t="s">
        <v>37</v>
      </c>
      <c r="V218" s="24" t="s">
        <v>38</v>
      </c>
      <c r="W218" s="24"/>
      <c r="X218" s="30"/>
      <c r="Y218" s="30"/>
      <c r="Z218" s="35"/>
      <c r="AA218" s="32"/>
      <c r="AC218" s="44"/>
    </row>
    <row r="219" spans="1:29" ht="30" customHeight="1">
      <c r="A219" s="23">
        <v>219</v>
      </c>
      <c r="B219" s="24" t="s">
        <v>1676</v>
      </c>
      <c r="C219" s="24" t="s">
        <v>226</v>
      </c>
      <c r="D219" s="24" t="s">
        <v>1057</v>
      </c>
      <c r="E219" s="24" t="s">
        <v>1069</v>
      </c>
      <c r="F219" s="24"/>
      <c r="G219" s="35" t="s">
        <v>1851</v>
      </c>
      <c r="H219" s="24"/>
      <c r="I219" s="24"/>
      <c r="J219" s="24" t="s">
        <v>625</v>
      </c>
      <c r="K219" s="28">
        <v>43755</v>
      </c>
      <c r="L219" s="28">
        <v>43755</v>
      </c>
      <c r="M219" s="28">
        <v>43794</v>
      </c>
      <c r="N219" s="28">
        <v>43817</v>
      </c>
      <c r="O219" s="28"/>
      <c r="P219" s="28">
        <v>43817</v>
      </c>
      <c r="Q219" s="28">
        <v>43819</v>
      </c>
      <c r="R219" s="28"/>
      <c r="S219" s="24" t="s">
        <v>1852</v>
      </c>
      <c r="T219" s="24">
        <v>29282019</v>
      </c>
      <c r="U219" s="30" t="s">
        <v>37</v>
      </c>
      <c r="V219" s="24" t="s">
        <v>38</v>
      </c>
      <c r="W219" s="24"/>
      <c r="X219" s="30"/>
      <c r="Y219" s="30"/>
      <c r="Z219" s="35"/>
      <c r="AA219" s="32"/>
      <c r="AC219" s="44"/>
    </row>
    <row r="220" spans="1:29" ht="30" customHeight="1">
      <c r="A220" s="23">
        <v>220</v>
      </c>
      <c r="B220" s="24" t="s">
        <v>1853</v>
      </c>
      <c r="C220" s="24" t="s">
        <v>110</v>
      </c>
      <c r="D220" s="24" t="s">
        <v>1653</v>
      </c>
      <c r="E220" s="24" t="s">
        <v>1045</v>
      </c>
      <c r="F220" s="24" t="s">
        <v>1653</v>
      </c>
      <c r="G220" s="35" t="s">
        <v>1854</v>
      </c>
      <c r="H220" s="24"/>
      <c r="I220" s="24"/>
      <c r="J220" s="24" t="s">
        <v>34</v>
      </c>
      <c r="K220" s="28">
        <v>43716</v>
      </c>
      <c r="L220" s="28"/>
      <c r="M220" s="28">
        <v>43755</v>
      </c>
      <c r="N220" s="28"/>
      <c r="O220" s="28"/>
      <c r="P220" s="28">
        <v>43755</v>
      </c>
      <c r="Q220" s="28"/>
      <c r="R220" s="28"/>
      <c r="S220" s="24" t="s">
        <v>1855</v>
      </c>
      <c r="T220" s="24"/>
      <c r="U220" s="30" t="s">
        <v>37</v>
      </c>
      <c r="V220" s="24" t="s">
        <v>38</v>
      </c>
      <c r="W220" s="24"/>
      <c r="X220" s="30"/>
      <c r="Y220" s="30"/>
      <c r="Z220" s="35"/>
      <c r="AA220" s="32"/>
      <c r="AC220" s="44"/>
    </row>
    <row r="221" spans="1:29" ht="30" customHeight="1">
      <c r="A221" s="23">
        <v>221</v>
      </c>
      <c r="B221" s="24" t="s">
        <v>1856</v>
      </c>
      <c r="C221" s="24"/>
      <c r="D221" s="24" t="s">
        <v>1653</v>
      </c>
      <c r="E221" s="24" t="s">
        <v>1045</v>
      </c>
      <c r="F221" s="24" t="s">
        <v>1653</v>
      </c>
      <c r="G221" s="35" t="s">
        <v>1857</v>
      </c>
      <c r="H221" s="24"/>
      <c r="I221" s="24"/>
      <c r="J221" s="24" t="s">
        <v>34</v>
      </c>
      <c r="K221" s="28">
        <v>43756</v>
      </c>
      <c r="L221" s="28"/>
      <c r="M221" s="28">
        <v>43759</v>
      </c>
      <c r="N221" s="28"/>
      <c r="O221" s="28"/>
      <c r="P221" s="28">
        <v>43759</v>
      </c>
      <c r="Q221" s="28"/>
      <c r="R221" s="28"/>
      <c r="S221" s="24" t="s">
        <v>1858</v>
      </c>
      <c r="T221" s="24"/>
      <c r="U221" s="30" t="s">
        <v>37</v>
      </c>
      <c r="V221" s="24" t="s">
        <v>38</v>
      </c>
      <c r="W221" s="24"/>
      <c r="X221" s="30"/>
      <c r="Y221" s="30"/>
      <c r="Z221" s="35"/>
      <c r="AA221" s="32"/>
      <c r="AC221" s="44"/>
    </row>
    <row r="222" spans="1:29" ht="30" customHeight="1">
      <c r="A222" s="23">
        <v>222</v>
      </c>
      <c r="B222" s="24" t="s">
        <v>1859</v>
      </c>
      <c r="C222" s="24" t="s">
        <v>1555</v>
      </c>
      <c r="D222" s="24" t="s">
        <v>1057</v>
      </c>
      <c r="E222" s="24" t="s">
        <v>1058</v>
      </c>
      <c r="F222" s="24" t="s">
        <v>1057</v>
      </c>
      <c r="G222" s="35" t="s">
        <v>1860</v>
      </c>
      <c r="H222" s="24"/>
      <c r="I222" s="24"/>
      <c r="J222" s="24" t="s">
        <v>34</v>
      </c>
      <c r="K222" s="28"/>
      <c r="L222" s="28"/>
      <c r="M222" s="28"/>
      <c r="N222" s="28"/>
      <c r="O222" s="28"/>
      <c r="P222" s="28"/>
      <c r="Q222" s="28"/>
      <c r="R222" s="28"/>
      <c r="S222" s="24" t="s">
        <v>1861</v>
      </c>
      <c r="T222" s="24"/>
      <c r="U222" s="30" t="s">
        <v>37</v>
      </c>
      <c r="V222" s="24" t="s">
        <v>38</v>
      </c>
      <c r="W222" s="24"/>
      <c r="X222" s="30"/>
      <c r="Y222" s="30"/>
      <c r="Z222" s="35"/>
      <c r="AA222" s="32"/>
      <c r="AC222" s="44"/>
    </row>
    <row r="223" spans="1:29" ht="30" customHeight="1">
      <c r="A223" s="23">
        <v>223</v>
      </c>
      <c r="B223" s="24" t="s">
        <v>1862</v>
      </c>
      <c r="C223" s="24" t="s">
        <v>198</v>
      </c>
      <c r="D223" s="24" t="s">
        <v>1045</v>
      </c>
      <c r="E223" s="24" t="s">
        <v>1045</v>
      </c>
      <c r="F223" s="24" t="s">
        <v>1209</v>
      </c>
      <c r="G223" s="35" t="s">
        <v>1863</v>
      </c>
      <c r="H223" s="24"/>
      <c r="I223" s="24"/>
      <c r="J223" s="24" t="s">
        <v>34</v>
      </c>
      <c r="K223" s="28" t="s">
        <v>1864</v>
      </c>
      <c r="L223" s="28"/>
      <c r="M223" s="28" t="s">
        <v>1864</v>
      </c>
      <c r="N223" s="28"/>
      <c r="O223" s="28"/>
      <c r="P223" s="28">
        <v>43763</v>
      </c>
      <c r="Q223" s="28">
        <v>43773</v>
      </c>
      <c r="R223" s="28"/>
      <c r="S223" s="24" t="s">
        <v>1865</v>
      </c>
      <c r="T223" s="24"/>
      <c r="U223" s="30" t="s">
        <v>37</v>
      </c>
      <c r="V223" s="24" t="s">
        <v>38</v>
      </c>
      <c r="W223" s="24"/>
      <c r="X223" s="30"/>
      <c r="Y223" s="30"/>
      <c r="Z223" s="35" t="s">
        <v>1866</v>
      </c>
      <c r="AA223" s="32"/>
      <c r="AC223" s="44"/>
    </row>
    <row r="224" spans="1:29" ht="30" customHeight="1">
      <c r="A224" s="23">
        <v>224</v>
      </c>
      <c r="B224" s="24" t="s">
        <v>1113</v>
      </c>
      <c r="C224" s="24" t="s">
        <v>191</v>
      </c>
      <c r="D224" s="24" t="s">
        <v>1068</v>
      </c>
      <c r="E224" s="24" t="s">
        <v>1069</v>
      </c>
      <c r="F224" s="24" t="s">
        <v>1070</v>
      </c>
      <c r="G224" s="35" t="s">
        <v>1867</v>
      </c>
      <c r="H224" s="24"/>
      <c r="I224" s="24"/>
      <c r="J224" s="24" t="s">
        <v>34</v>
      </c>
      <c r="K224" s="42">
        <v>43728</v>
      </c>
      <c r="L224" s="28"/>
      <c r="M224" s="42">
        <v>43763</v>
      </c>
      <c r="N224" s="42">
        <v>43763</v>
      </c>
      <c r="O224" s="42"/>
      <c r="P224" s="28"/>
      <c r="Q224" s="28"/>
      <c r="R224" s="28"/>
      <c r="S224" s="24" t="s">
        <v>510</v>
      </c>
      <c r="T224" s="24"/>
      <c r="U224" s="36" t="s">
        <v>37</v>
      </c>
      <c r="V224" s="27" t="s">
        <v>38</v>
      </c>
      <c r="W224" s="24"/>
      <c r="X224" s="30"/>
      <c r="Y224" s="30"/>
      <c r="Z224" s="35"/>
      <c r="AA224" s="32"/>
      <c r="AC224" s="44"/>
    </row>
    <row r="225" spans="1:29" ht="30" customHeight="1">
      <c r="A225" s="23">
        <v>225</v>
      </c>
      <c r="B225" s="24" t="s">
        <v>1868</v>
      </c>
      <c r="C225" s="24" t="s">
        <v>110</v>
      </c>
      <c r="D225" s="24" t="s">
        <v>1331</v>
      </c>
      <c r="E225" s="24" t="s">
        <v>1045</v>
      </c>
      <c r="F225" s="24" t="s">
        <v>1869</v>
      </c>
      <c r="G225" s="35" t="s">
        <v>1870</v>
      </c>
      <c r="H225" s="24"/>
      <c r="I225" s="24"/>
      <c r="J225" s="24" t="s">
        <v>1871</v>
      </c>
      <c r="K225" s="28">
        <v>43763</v>
      </c>
      <c r="L225" s="28">
        <v>43770</v>
      </c>
      <c r="M225" s="28">
        <v>43788</v>
      </c>
      <c r="N225" s="28">
        <v>43797</v>
      </c>
      <c r="O225" s="28"/>
      <c r="P225" s="28">
        <v>43797</v>
      </c>
      <c r="Q225" s="28"/>
      <c r="R225" s="28"/>
      <c r="S225" s="24" t="s">
        <v>1872</v>
      </c>
      <c r="T225" s="24"/>
      <c r="U225" s="30" t="s">
        <v>37</v>
      </c>
      <c r="V225" s="24" t="s">
        <v>38</v>
      </c>
      <c r="W225" s="24"/>
      <c r="X225" s="30"/>
      <c r="Y225" s="30"/>
      <c r="Z225" s="35"/>
      <c r="AA225" s="32"/>
      <c r="AC225" s="44"/>
    </row>
    <row r="226" spans="1:29" ht="30" customHeight="1">
      <c r="A226" s="23">
        <v>226</v>
      </c>
      <c r="B226" s="24" t="s">
        <v>1873</v>
      </c>
      <c r="C226" s="24" t="s">
        <v>30</v>
      </c>
      <c r="D226" s="24" t="s">
        <v>1256</v>
      </c>
      <c r="E226" s="24" t="s">
        <v>1257</v>
      </c>
      <c r="F226" s="24"/>
      <c r="G226" s="35" t="s">
        <v>1874</v>
      </c>
      <c r="H226" s="24"/>
      <c r="I226" s="24"/>
      <c r="J226" s="24" t="s">
        <v>421</v>
      </c>
      <c r="K226" s="28">
        <v>43777</v>
      </c>
      <c r="L226" s="28">
        <v>43777</v>
      </c>
      <c r="M226" s="28">
        <v>43777</v>
      </c>
      <c r="N226" s="28">
        <v>43801</v>
      </c>
      <c r="O226" s="28"/>
      <c r="P226" s="28">
        <v>43801</v>
      </c>
      <c r="Q226" s="28">
        <v>43812</v>
      </c>
      <c r="R226" s="28">
        <v>43824</v>
      </c>
      <c r="S226" s="24" t="s">
        <v>1875</v>
      </c>
      <c r="T226" s="24">
        <v>2572</v>
      </c>
      <c r="U226" s="30" t="s">
        <v>37</v>
      </c>
      <c r="V226" s="24" t="s">
        <v>38</v>
      </c>
      <c r="W226" s="24"/>
      <c r="X226" s="30"/>
      <c r="Y226" s="30"/>
      <c r="Z226" s="35"/>
      <c r="AA226" s="32"/>
      <c r="AC226" s="44"/>
    </row>
    <row r="227" spans="1:29" ht="30" customHeight="1">
      <c r="A227" s="23">
        <v>227</v>
      </c>
      <c r="B227" s="24" t="s">
        <v>1876</v>
      </c>
      <c r="C227" s="24" t="s">
        <v>255</v>
      </c>
      <c r="D227" s="24" t="s">
        <v>1256</v>
      </c>
      <c r="E227" s="24" t="s">
        <v>1257</v>
      </c>
      <c r="F227" s="24"/>
      <c r="G227" s="35" t="s">
        <v>1877</v>
      </c>
      <c r="H227" s="24"/>
      <c r="I227" s="24"/>
      <c r="J227" s="24"/>
      <c r="K227" s="28">
        <v>43780</v>
      </c>
      <c r="L227" s="28">
        <v>43780</v>
      </c>
      <c r="M227" s="28"/>
      <c r="N227" s="28">
        <v>43808</v>
      </c>
      <c r="O227" s="28"/>
      <c r="P227" s="28">
        <v>43810</v>
      </c>
      <c r="Q227" s="28">
        <v>43811</v>
      </c>
      <c r="R227" s="28"/>
      <c r="S227" s="24" t="s">
        <v>1878</v>
      </c>
      <c r="T227" s="24" t="s">
        <v>1879</v>
      </c>
      <c r="U227" s="30" t="s">
        <v>37</v>
      </c>
      <c r="V227" s="24" t="s">
        <v>38</v>
      </c>
      <c r="W227" s="24"/>
      <c r="X227" s="30"/>
      <c r="Y227" s="30"/>
      <c r="Z227" s="35"/>
      <c r="AA227" s="32"/>
      <c r="AC227" s="44"/>
    </row>
    <row r="228" spans="1:29" ht="30" customHeight="1">
      <c r="A228" s="23">
        <v>228</v>
      </c>
      <c r="B228" s="24" t="s">
        <v>1738</v>
      </c>
      <c r="C228" s="24" t="s">
        <v>191</v>
      </c>
      <c r="D228" s="24" t="s">
        <v>1880</v>
      </c>
      <c r="E228" s="24" t="s">
        <v>1049</v>
      </c>
      <c r="F228" s="24" t="s">
        <v>1881</v>
      </c>
      <c r="G228" s="35" t="s">
        <v>1739</v>
      </c>
      <c r="H228" s="24"/>
      <c r="I228" s="24"/>
      <c r="J228" s="24" t="s">
        <v>34</v>
      </c>
      <c r="K228" s="28">
        <v>43780</v>
      </c>
      <c r="L228" s="28"/>
      <c r="M228" s="28">
        <v>43780</v>
      </c>
      <c r="N228" s="28">
        <v>43780</v>
      </c>
      <c r="O228" s="28"/>
      <c r="P228" s="28">
        <v>43780</v>
      </c>
      <c r="Q228" s="28">
        <v>43780</v>
      </c>
      <c r="R228" s="28">
        <v>43787</v>
      </c>
      <c r="S228" s="24" t="s">
        <v>1882</v>
      </c>
      <c r="T228" s="24" t="s">
        <v>1883</v>
      </c>
      <c r="U228" s="30" t="s">
        <v>37</v>
      </c>
      <c r="V228" s="24" t="s">
        <v>38</v>
      </c>
      <c r="W228" s="24"/>
      <c r="X228" s="30"/>
      <c r="Y228" s="30"/>
      <c r="Z228" s="35"/>
      <c r="AA228" s="32"/>
      <c r="AC228" s="44"/>
    </row>
    <row r="229" spans="1:29" ht="30" customHeight="1">
      <c r="A229" s="23">
        <v>229</v>
      </c>
      <c r="B229" s="24" t="s">
        <v>1884</v>
      </c>
      <c r="C229" s="24" t="s">
        <v>84</v>
      </c>
      <c r="D229" s="24" t="s">
        <v>1653</v>
      </c>
      <c r="E229" s="24" t="s">
        <v>1653</v>
      </c>
      <c r="F229" s="24" t="s">
        <v>1122</v>
      </c>
      <c r="G229" s="35" t="s">
        <v>1885</v>
      </c>
      <c r="H229" s="24"/>
      <c r="I229" s="24"/>
      <c r="J229" s="24" t="s">
        <v>34</v>
      </c>
      <c r="K229" s="28">
        <v>43781</v>
      </c>
      <c r="L229" s="28"/>
      <c r="M229" s="28">
        <v>43782</v>
      </c>
      <c r="N229" s="28">
        <v>43782</v>
      </c>
      <c r="O229" s="28"/>
      <c r="P229" s="28">
        <v>43782</v>
      </c>
      <c r="Q229" s="28"/>
      <c r="R229" s="28"/>
      <c r="S229" s="24"/>
      <c r="T229" s="24"/>
      <c r="U229" s="30" t="s">
        <v>37</v>
      </c>
      <c r="V229" s="24" t="s">
        <v>38</v>
      </c>
      <c r="W229" s="24"/>
      <c r="X229" s="30"/>
      <c r="Y229" s="30"/>
      <c r="Z229" s="35" t="s">
        <v>1886</v>
      </c>
      <c r="AA229" s="32"/>
      <c r="AC229" s="44"/>
    </row>
    <row r="230" spans="1:29" ht="30" customHeight="1">
      <c r="A230" s="23">
        <v>230</v>
      </c>
      <c r="B230" s="24" t="s">
        <v>1887</v>
      </c>
      <c r="C230" s="24" t="s">
        <v>78</v>
      </c>
      <c r="D230" s="24" t="s">
        <v>1399</v>
      </c>
      <c r="E230" s="24" t="s">
        <v>1077</v>
      </c>
      <c r="F230" s="24" t="s">
        <v>1069</v>
      </c>
      <c r="G230" s="35" t="s">
        <v>1888</v>
      </c>
      <c r="H230" s="24"/>
      <c r="I230" s="24"/>
      <c r="J230" s="24" t="s">
        <v>34</v>
      </c>
      <c r="K230" s="28">
        <v>43756</v>
      </c>
      <c r="L230" s="28"/>
      <c r="M230" s="28">
        <v>43759</v>
      </c>
      <c r="N230" s="42">
        <v>43759</v>
      </c>
      <c r="O230" s="42"/>
      <c r="P230" s="42">
        <v>43759</v>
      </c>
      <c r="Q230" s="42">
        <v>43775</v>
      </c>
      <c r="R230" s="28"/>
      <c r="S230" s="24"/>
      <c r="T230" s="24" t="s">
        <v>1889</v>
      </c>
      <c r="U230" s="36" t="s">
        <v>37</v>
      </c>
      <c r="V230" s="28" t="s">
        <v>38</v>
      </c>
      <c r="W230" s="24"/>
      <c r="X230" s="30"/>
      <c r="Y230" s="30"/>
      <c r="Z230" s="35"/>
      <c r="AA230" s="32"/>
      <c r="AC230" s="44"/>
    </row>
    <row r="231" spans="1:29" ht="30" customHeight="1">
      <c r="A231" s="23">
        <v>231</v>
      </c>
      <c r="B231" s="24" t="s">
        <v>1890</v>
      </c>
      <c r="C231" s="24" t="s">
        <v>89</v>
      </c>
      <c r="D231" s="24" t="s">
        <v>1068</v>
      </c>
      <c r="E231" s="24" t="s">
        <v>1069</v>
      </c>
      <c r="F231" s="24"/>
      <c r="G231" s="35" t="s">
        <v>1891</v>
      </c>
      <c r="H231" s="24"/>
      <c r="I231" s="24"/>
      <c r="J231" s="24" t="s">
        <v>34</v>
      </c>
      <c r="K231" s="28">
        <v>43710</v>
      </c>
      <c r="L231" s="28"/>
      <c r="M231" s="28">
        <v>43710</v>
      </c>
      <c r="N231" s="28">
        <v>43752</v>
      </c>
      <c r="O231" s="28"/>
      <c r="P231" s="28">
        <v>43752</v>
      </c>
      <c r="Q231" s="28">
        <v>43753</v>
      </c>
      <c r="R231" s="28"/>
      <c r="S231" s="24"/>
      <c r="T231" s="24" t="s">
        <v>1892</v>
      </c>
      <c r="U231" s="36" t="s">
        <v>37</v>
      </c>
      <c r="V231" s="28" t="s">
        <v>38</v>
      </c>
      <c r="W231" s="24"/>
      <c r="X231" s="30"/>
      <c r="Y231" s="30"/>
      <c r="Z231" s="35"/>
      <c r="AA231" s="32"/>
      <c r="AC231" s="44"/>
    </row>
    <row r="232" spans="1:29" ht="30" customHeight="1">
      <c r="A232" s="23">
        <v>232</v>
      </c>
      <c r="B232" s="24" t="s">
        <v>1893</v>
      </c>
      <c r="C232" s="24" t="s">
        <v>198</v>
      </c>
      <c r="D232" s="24" t="s">
        <v>1250</v>
      </c>
      <c r="E232" s="24" t="s">
        <v>1894</v>
      </c>
      <c r="F232" s="24" t="s">
        <v>1895</v>
      </c>
      <c r="G232" s="35" t="s">
        <v>1896</v>
      </c>
      <c r="H232" s="24"/>
      <c r="I232" s="24"/>
      <c r="J232" s="24" t="s">
        <v>34</v>
      </c>
      <c r="K232" s="28">
        <v>43761</v>
      </c>
      <c r="L232" s="28"/>
      <c r="M232" s="28">
        <v>43761</v>
      </c>
      <c r="N232" s="28">
        <v>43761</v>
      </c>
      <c r="O232" s="28"/>
      <c r="P232" s="28">
        <v>43761</v>
      </c>
      <c r="Q232" s="42">
        <v>43775</v>
      </c>
      <c r="R232" s="28"/>
      <c r="S232" s="24" t="s">
        <v>1897</v>
      </c>
      <c r="T232" s="24" t="s">
        <v>1898</v>
      </c>
      <c r="U232" s="36" t="s">
        <v>37</v>
      </c>
      <c r="V232" s="28" t="s">
        <v>38</v>
      </c>
      <c r="W232" s="24"/>
      <c r="X232" s="30"/>
      <c r="Y232" s="30"/>
      <c r="Z232" s="35"/>
      <c r="AA232" s="32"/>
      <c r="AC232" s="44"/>
    </row>
    <row r="233" spans="1:29" ht="30" customHeight="1">
      <c r="A233" s="23">
        <v>233</v>
      </c>
      <c r="B233" s="24" t="s">
        <v>1308</v>
      </c>
      <c r="C233" s="24" t="s">
        <v>89</v>
      </c>
      <c r="D233" s="24" t="s">
        <v>553</v>
      </c>
      <c r="E233" s="24" t="s">
        <v>1069</v>
      </c>
      <c r="F233" s="24"/>
      <c r="G233" s="35" t="s">
        <v>1309</v>
      </c>
      <c r="H233" s="24"/>
      <c r="I233" s="24"/>
      <c r="J233" s="24" t="s">
        <v>34</v>
      </c>
      <c r="K233" s="28">
        <v>43719</v>
      </c>
      <c r="L233" s="28"/>
      <c r="M233" s="28">
        <v>43783</v>
      </c>
      <c r="N233" s="28">
        <v>43783</v>
      </c>
      <c r="O233" s="28"/>
      <c r="P233" s="28">
        <v>43783</v>
      </c>
      <c r="Q233" s="28"/>
      <c r="R233" s="28"/>
      <c r="S233" s="24" t="s">
        <v>510</v>
      </c>
      <c r="T233" s="24"/>
      <c r="U233" s="30" t="s">
        <v>37</v>
      </c>
      <c r="V233" s="28" t="s">
        <v>38</v>
      </c>
      <c r="W233" s="24"/>
      <c r="X233" s="30"/>
      <c r="Y233" s="30"/>
      <c r="Z233" s="35"/>
      <c r="AA233" s="32"/>
      <c r="AC233" s="44"/>
    </row>
    <row r="234" spans="1:29" ht="30" customHeight="1">
      <c r="A234" s="23">
        <v>234</v>
      </c>
      <c r="B234" s="24" t="s">
        <v>1899</v>
      </c>
      <c r="C234" s="24"/>
      <c r="D234" s="24" t="s">
        <v>1045</v>
      </c>
      <c r="E234" s="24" t="s">
        <v>1045</v>
      </c>
      <c r="F234" s="24"/>
      <c r="G234" s="35" t="s">
        <v>1900</v>
      </c>
      <c r="H234" s="24"/>
      <c r="I234" s="24"/>
      <c r="J234" s="24"/>
      <c r="K234" s="28"/>
      <c r="L234" s="28"/>
      <c r="M234" s="28"/>
      <c r="N234" s="28"/>
      <c r="O234" s="28"/>
      <c r="P234" s="28"/>
      <c r="Q234" s="28"/>
      <c r="R234" s="28"/>
      <c r="S234" s="24"/>
      <c r="T234" s="24"/>
      <c r="U234" s="30"/>
      <c r="V234" s="24" t="s">
        <v>38</v>
      </c>
      <c r="W234" s="24"/>
      <c r="X234" s="30"/>
      <c r="Y234" s="30"/>
      <c r="Z234" s="35" t="s">
        <v>1901</v>
      </c>
      <c r="AA234" s="32"/>
      <c r="AC234" s="44"/>
    </row>
    <row r="235" spans="1:29" ht="30" customHeight="1">
      <c r="A235" s="23">
        <v>235</v>
      </c>
      <c r="B235" s="24" t="s">
        <v>1902</v>
      </c>
      <c r="C235" s="24" t="s">
        <v>84</v>
      </c>
      <c r="D235" s="24" t="s">
        <v>1068</v>
      </c>
      <c r="E235" s="24" t="s">
        <v>1069</v>
      </c>
      <c r="F235" s="24"/>
      <c r="G235" s="35" t="s">
        <v>1903</v>
      </c>
      <c r="H235" s="24"/>
      <c r="I235" s="24"/>
      <c r="J235" s="24" t="s">
        <v>1824</v>
      </c>
      <c r="K235" s="28">
        <v>43787</v>
      </c>
      <c r="L235" s="28">
        <v>43787</v>
      </c>
      <c r="M235" s="28">
        <v>43787</v>
      </c>
      <c r="N235" s="28">
        <v>43802</v>
      </c>
      <c r="O235" s="28"/>
      <c r="P235" s="28">
        <v>43802</v>
      </c>
      <c r="Q235" s="28">
        <v>43811</v>
      </c>
      <c r="R235" s="28"/>
      <c r="S235" s="24" t="s">
        <v>1904</v>
      </c>
      <c r="T235" s="24" t="s">
        <v>1905</v>
      </c>
      <c r="U235" s="30" t="s">
        <v>37</v>
      </c>
      <c r="V235" s="24" t="s">
        <v>424</v>
      </c>
      <c r="W235" s="24"/>
      <c r="X235" s="30"/>
      <c r="Y235" s="30"/>
      <c r="Z235" s="35"/>
      <c r="AA235" s="32" t="s">
        <v>1906</v>
      </c>
      <c r="AC235" s="44"/>
    </row>
    <row r="236" spans="1:29" ht="30" customHeight="1">
      <c r="A236" s="23">
        <v>236</v>
      </c>
      <c r="B236" s="24" t="s">
        <v>1887</v>
      </c>
      <c r="C236" s="24" t="s">
        <v>78</v>
      </c>
      <c r="D236" s="24" t="s">
        <v>1399</v>
      </c>
      <c r="E236" s="24" t="s">
        <v>1077</v>
      </c>
      <c r="F236" s="24" t="s">
        <v>1069</v>
      </c>
      <c r="G236" s="35" t="s">
        <v>1888</v>
      </c>
      <c r="H236" s="24"/>
      <c r="I236" s="24"/>
      <c r="J236" s="24" t="s">
        <v>50</v>
      </c>
      <c r="K236" s="28">
        <v>43787</v>
      </c>
      <c r="L236" s="28">
        <v>43787</v>
      </c>
      <c r="M236" s="28">
        <v>43788</v>
      </c>
      <c r="N236" s="28">
        <v>43790</v>
      </c>
      <c r="O236" s="28"/>
      <c r="P236" s="28">
        <v>43794</v>
      </c>
      <c r="Q236" s="28">
        <v>43795</v>
      </c>
      <c r="R236" s="28"/>
      <c r="S236" s="24" t="s">
        <v>1907</v>
      </c>
      <c r="T236" s="24" t="s">
        <v>1908</v>
      </c>
      <c r="U236" s="36" t="s">
        <v>37</v>
      </c>
      <c r="V236" s="28" t="s">
        <v>38</v>
      </c>
      <c r="W236" s="24"/>
      <c r="X236" s="30"/>
      <c r="Y236" s="30"/>
      <c r="Z236" s="35"/>
      <c r="AA236" s="32"/>
      <c r="AC236" s="44"/>
    </row>
    <row r="237" spans="1:29" ht="30" customHeight="1">
      <c r="A237" s="23">
        <v>237</v>
      </c>
      <c r="B237" s="24" t="s">
        <v>1084</v>
      </c>
      <c r="C237" s="24" t="s">
        <v>191</v>
      </c>
      <c r="D237" s="24" t="s">
        <v>1256</v>
      </c>
      <c r="E237" s="24" t="s">
        <v>1257</v>
      </c>
      <c r="F237" s="24"/>
      <c r="G237" s="35" t="s">
        <v>1909</v>
      </c>
      <c r="H237" s="24"/>
      <c r="I237" s="24"/>
      <c r="J237" s="24" t="s">
        <v>399</v>
      </c>
      <c r="K237" s="28">
        <v>43787</v>
      </c>
      <c r="L237" s="28">
        <v>43788</v>
      </c>
      <c r="M237" s="28">
        <v>43788</v>
      </c>
      <c r="N237" s="28">
        <v>43794</v>
      </c>
      <c r="O237" s="28"/>
      <c r="P237" s="28">
        <v>43797</v>
      </c>
      <c r="Q237" s="28">
        <v>43819</v>
      </c>
      <c r="R237" s="28">
        <v>43747</v>
      </c>
      <c r="S237" s="24" t="s">
        <v>1910</v>
      </c>
      <c r="T237" s="24" t="s">
        <v>1911</v>
      </c>
      <c r="U237" s="30" t="s">
        <v>37</v>
      </c>
      <c r="V237" s="24" t="s">
        <v>38</v>
      </c>
      <c r="W237" s="24"/>
      <c r="X237" s="30"/>
      <c r="Y237" s="30"/>
      <c r="Z237" s="35"/>
      <c r="AA237" s="32"/>
      <c r="AC237" s="44"/>
    </row>
    <row r="238" spans="1:29" ht="30" customHeight="1">
      <c r="A238" s="23">
        <v>238</v>
      </c>
      <c r="B238" s="24" t="s">
        <v>1912</v>
      </c>
      <c r="C238" s="24" t="s">
        <v>191</v>
      </c>
      <c r="D238" s="24" t="s">
        <v>1063</v>
      </c>
      <c r="E238" s="24" t="s">
        <v>1045</v>
      </c>
      <c r="F238" s="24" t="s">
        <v>1063</v>
      </c>
      <c r="G238" s="35" t="s">
        <v>1913</v>
      </c>
      <c r="H238" s="24"/>
      <c r="I238" s="24"/>
      <c r="J238" s="24" t="s">
        <v>34</v>
      </c>
      <c r="K238" s="42">
        <v>43759</v>
      </c>
      <c r="L238" s="28"/>
      <c r="M238" s="42">
        <v>43759</v>
      </c>
      <c r="N238" s="42">
        <v>43759</v>
      </c>
      <c r="O238" s="42"/>
      <c r="P238" s="42">
        <v>43759</v>
      </c>
      <c r="Q238" s="42">
        <v>43790</v>
      </c>
      <c r="R238" s="28"/>
      <c r="S238" s="24" t="s">
        <v>1914</v>
      </c>
      <c r="T238" s="24" t="s">
        <v>1915</v>
      </c>
      <c r="U238" s="30" t="s">
        <v>37</v>
      </c>
      <c r="V238" s="24" t="s">
        <v>38</v>
      </c>
      <c r="W238" s="24"/>
      <c r="X238" s="30"/>
      <c r="Y238" s="30"/>
      <c r="Z238" s="35"/>
      <c r="AA238" s="32"/>
      <c r="AC238" s="44"/>
    </row>
    <row r="239" spans="1:29" ht="30" customHeight="1">
      <c r="A239" s="23">
        <v>239</v>
      </c>
      <c r="B239" s="24" t="s">
        <v>1916</v>
      </c>
      <c r="C239" s="24" t="s">
        <v>397</v>
      </c>
      <c r="D239" s="24" t="s">
        <v>1085</v>
      </c>
      <c r="E239" s="24" t="s">
        <v>1049</v>
      </c>
      <c r="F239" s="24" t="s">
        <v>1917</v>
      </c>
      <c r="G239" s="35" t="s">
        <v>1918</v>
      </c>
      <c r="H239" s="24"/>
      <c r="I239" s="24"/>
      <c r="J239" s="24" t="s">
        <v>1824</v>
      </c>
      <c r="K239" s="28">
        <v>43791</v>
      </c>
      <c r="L239" s="28">
        <v>43791</v>
      </c>
      <c r="M239" s="28">
        <v>43794</v>
      </c>
      <c r="N239" s="28">
        <v>43801</v>
      </c>
      <c r="O239" s="28"/>
      <c r="P239" s="28">
        <v>43895</v>
      </c>
      <c r="Q239" s="28"/>
      <c r="R239" s="28"/>
      <c r="S239" s="24" t="s">
        <v>1919</v>
      </c>
      <c r="T239" s="24"/>
      <c r="U239" s="30" t="s">
        <v>37</v>
      </c>
      <c r="V239" s="24" t="s">
        <v>38</v>
      </c>
      <c r="W239" s="24"/>
      <c r="X239" s="30"/>
      <c r="Y239" s="30"/>
      <c r="Z239" s="35"/>
      <c r="AA239" s="32"/>
      <c r="AC239" s="44"/>
    </row>
    <row r="240" spans="1:29" ht="30" customHeight="1">
      <c r="A240" s="23">
        <v>240</v>
      </c>
      <c r="B240" s="24" t="s">
        <v>1920</v>
      </c>
      <c r="C240" s="24" t="s">
        <v>191</v>
      </c>
      <c r="D240" s="24" t="s">
        <v>1495</v>
      </c>
      <c r="E240" s="24" t="s">
        <v>1921</v>
      </c>
      <c r="F240" s="24" t="s">
        <v>1497</v>
      </c>
      <c r="G240" s="35" t="s">
        <v>1922</v>
      </c>
      <c r="H240" s="24"/>
      <c r="I240" s="24"/>
      <c r="J240" s="24" t="s">
        <v>696</v>
      </c>
      <c r="K240" s="28">
        <v>43683</v>
      </c>
      <c r="L240" s="28">
        <v>43794</v>
      </c>
      <c r="M240" s="28">
        <v>43794</v>
      </c>
      <c r="N240" s="28">
        <v>43839</v>
      </c>
      <c r="O240" s="28"/>
      <c r="P240" s="28">
        <v>43839</v>
      </c>
      <c r="Q240" s="28">
        <v>43843</v>
      </c>
      <c r="R240" s="28"/>
      <c r="S240" s="24" t="s">
        <v>1923</v>
      </c>
      <c r="T240" s="24">
        <v>63</v>
      </c>
      <c r="U240" s="30" t="s">
        <v>37</v>
      </c>
      <c r="V240" s="24" t="s">
        <v>38</v>
      </c>
      <c r="W240" s="24"/>
      <c r="X240" s="30"/>
      <c r="Y240" s="30"/>
      <c r="Z240" s="35"/>
      <c r="AA240" s="32"/>
      <c r="AC240" s="44"/>
    </row>
    <row r="241" spans="1:29" ht="30" customHeight="1">
      <c r="A241" s="23">
        <v>241</v>
      </c>
      <c r="B241" s="24" t="s">
        <v>1924</v>
      </c>
      <c r="C241" s="24" t="s">
        <v>255</v>
      </c>
      <c r="D241" s="24" t="s">
        <v>1228</v>
      </c>
      <c r="E241" s="24" t="s">
        <v>1045</v>
      </c>
      <c r="F241" s="24"/>
      <c r="G241" s="35" t="s">
        <v>1925</v>
      </c>
      <c r="H241" s="24"/>
      <c r="I241" s="24"/>
      <c r="J241" s="24" t="s">
        <v>399</v>
      </c>
      <c r="K241" s="28">
        <v>43794</v>
      </c>
      <c r="L241" s="28">
        <v>43794</v>
      </c>
      <c r="M241" s="28">
        <v>43794</v>
      </c>
      <c r="N241" s="28">
        <v>43822</v>
      </c>
      <c r="O241" s="28"/>
      <c r="P241" s="28">
        <v>43829</v>
      </c>
      <c r="Q241" s="28">
        <v>43834</v>
      </c>
      <c r="R241" s="28"/>
      <c r="S241" s="24" t="s">
        <v>1926</v>
      </c>
      <c r="T241" s="24">
        <v>3068</v>
      </c>
      <c r="U241" s="30" t="s">
        <v>37</v>
      </c>
      <c r="V241" s="24" t="s">
        <v>38</v>
      </c>
      <c r="W241" s="24"/>
      <c r="X241" s="30"/>
      <c r="Y241" s="30"/>
      <c r="Z241" s="35"/>
      <c r="AA241" s="32"/>
      <c r="AC241" s="44"/>
    </row>
    <row r="242" spans="1:29" ht="30" customHeight="1">
      <c r="A242" s="23">
        <v>242</v>
      </c>
      <c r="B242" s="24" t="s">
        <v>1927</v>
      </c>
      <c r="C242" s="24" t="s">
        <v>166</v>
      </c>
      <c r="D242" s="24" t="s">
        <v>1495</v>
      </c>
      <c r="E242" s="24" t="s">
        <v>1496</v>
      </c>
      <c r="F242" s="24" t="s">
        <v>1497</v>
      </c>
      <c r="G242" s="35" t="s">
        <v>1928</v>
      </c>
      <c r="H242" s="24"/>
      <c r="I242" s="24"/>
      <c r="J242" s="24" t="s">
        <v>690</v>
      </c>
      <c r="K242" s="28">
        <v>43780</v>
      </c>
      <c r="L242" s="28"/>
      <c r="M242" s="28">
        <v>43790</v>
      </c>
      <c r="N242" s="28">
        <v>43790</v>
      </c>
      <c r="O242" s="28"/>
      <c r="P242" s="28">
        <v>43790</v>
      </c>
      <c r="Q242" s="28">
        <v>43793</v>
      </c>
      <c r="R242" s="28"/>
      <c r="S242" s="24" t="s">
        <v>1929</v>
      </c>
      <c r="T242" s="24" t="s">
        <v>1930</v>
      </c>
      <c r="U242" s="30" t="s">
        <v>37</v>
      </c>
      <c r="V242" s="24" t="s">
        <v>38</v>
      </c>
      <c r="W242" s="24"/>
      <c r="X242" s="30"/>
      <c r="Y242" s="30"/>
      <c r="Z242" s="35"/>
      <c r="AA242" s="32"/>
      <c r="AC242" s="44"/>
    </row>
    <row r="243" spans="1:29" ht="30" customHeight="1">
      <c r="A243" s="23">
        <v>243</v>
      </c>
      <c r="B243" s="24" t="s">
        <v>1927</v>
      </c>
      <c r="C243" s="24" t="s">
        <v>166</v>
      </c>
      <c r="D243" s="24" t="s">
        <v>1495</v>
      </c>
      <c r="E243" s="24" t="s">
        <v>1496</v>
      </c>
      <c r="F243" s="24" t="s">
        <v>1497</v>
      </c>
      <c r="G243" s="35" t="s">
        <v>1928</v>
      </c>
      <c r="H243" s="24"/>
      <c r="I243" s="24"/>
      <c r="J243" s="24" t="s">
        <v>34</v>
      </c>
      <c r="K243" s="28">
        <v>43796</v>
      </c>
      <c r="L243" s="28"/>
      <c r="M243" s="28">
        <v>43796</v>
      </c>
      <c r="N243" s="28">
        <v>43796</v>
      </c>
      <c r="O243" s="28"/>
      <c r="P243" s="28">
        <v>43796</v>
      </c>
      <c r="Q243" s="28"/>
      <c r="R243" s="28"/>
      <c r="S243" s="24" t="s">
        <v>1931</v>
      </c>
      <c r="T243" s="24" t="s">
        <v>1932</v>
      </c>
      <c r="U243" s="30" t="s">
        <v>37</v>
      </c>
      <c r="V243" s="24" t="s">
        <v>38</v>
      </c>
      <c r="W243" s="24"/>
      <c r="X243" s="30"/>
      <c r="Y243" s="30"/>
      <c r="Z243" s="35"/>
      <c r="AA243" s="32"/>
      <c r="AC243" s="44"/>
    </row>
    <row r="244" spans="1:29" ht="30" customHeight="1">
      <c r="A244" s="23">
        <v>244</v>
      </c>
      <c r="B244" s="24" t="s">
        <v>737</v>
      </c>
      <c r="C244" s="24" t="s">
        <v>110</v>
      </c>
      <c r="D244" s="24" t="s">
        <v>1798</v>
      </c>
      <c r="E244" s="24" t="s">
        <v>1045</v>
      </c>
      <c r="F244" s="24"/>
      <c r="G244" s="35" t="s">
        <v>1933</v>
      </c>
      <c r="H244" s="24"/>
      <c r="I244" s="24"/>
      <c r="J244" s="24"/>
      <c r="K244" s="28">
        <v>43797</v>
      </c>
      <c r="L244" s="28">
        <v>43797</v>
      </c>
      <c r="M244" s="28"/>
      <c r="N244" s="28">
        <v>43846</v>
      </c>
      <c r="O244" s="28"/>
      <c r="P244" s="28"/>
      <c r="Q244" s="28"/>
      <c r="R244" s="28"/>
      <c r="S244" s="24" t="s">
        <v>1934</v>
      </c>
      <c r="T244" s="24"/>
      <c r="U244" s="30"/>
      <c r="V244" s="24" t="s">
        <v>553</v>
      </c>
      <c r="W244" s="24"/>
      <c r="X244" s="30"/>
      <c r="Y244" s="30"/>
      <c r="Z244" s="35"/>
      <c r="AA244" s="32"/>
      <c r="AC244" s="44"/>
    </row>
    <row r="245" spans="1:29" ht="30" customHeight="1">
      <c r="A245" s="23">
        <v>245</v>
      </c>
      <c r="B245" s="24" t="s">
        <v>1648</v>
      </c>
      <c r="C245" s="24" t="s">
        <v>651</v>
      </c>
      <c r="D245" s="24" t="s">
        <v>1122</v>
      </c>
      <c r="E245" s="24" t="s">
        <v>1045</v>
      </c>
      <c r="F245" s="24"/>
      <c r="G245" s="35" t="s">
        <v>1935</v>
      </c>
      <c r="H245" s="24"/>
      <c r="I245" s="24"/>
      <c r="J245" s="24"/>
      <c r="K245" s="28">
        <v>43796</v>
      </c>
      <c r="L245" s="28">
        <v>43797</v>
      </c>
      <c r="M245" s="28"/>
      <c r="N245" s="28"/>
      <c r="O245" s="28"/>
      <c r="P245" s="28"/>
      <c r="Q245" s="28"/>
      <c r="R245" s="28"/>
      <c r="S245" s="24"/>
      <c r="T245" s="24"/>
      <c r="U245" s="30"/>
      <c r="V245" s="24" t="s">
        <v>553</v>
      </c>
      <c r="W245" s="24"/>
      <c r="X245" s="30"/>
      <c r="Y245" s="30"/>
      <c r="Z245" s="35"/>
      <c r="AA245" s="32"/>
      <c r="AC245" s="44"/>
    </row>
    <row r="246" spans="1:29" ht="30" customHeight="1">
      <c r="A246" s="23">
        <v>246</v>
      </c>
      <c r="B246" s="24" t="s">
        <v>1936</v>
      </c>
      <c r="C246" s="24" t="s">
        <v>166</v>
      </c>
      <c r="D246" s="24" t="s">
        <v>553</v>
      </c>
      <c r="E246" s="24" t="s">
        <v>1937</v>
      </c>
      <c r="F246" s="24"/>
      <c r="G246" s="35" t="s">
        <v>1938</v>
      </c>
      <c r="H246" s="24"/>
      <c r="I246" s="24"/>
      <c r="J246" s="24" t="s">
        <v>684</v>
      </c>
      <c r="K246" s="28">
        <v>43797</v>
      </c>
      <c r="L246" s="28">
        <v>43797</v>
      </c>
      <c r="M246" s="28">
        <v>44181</v>
      </c>
      <c r="N246" s="28">
        <v>43838</v>
      </c>
      <c r="O246" s="28"/>
      <c r="P246" s="28">
        <v>43857</v>
      </c>
      <c r="Q246" s="28">
        <v>43861</v>
      </c>
      <c r="R246" s="28"/>
      <c r="S246" s="24" t="s">
        <v>1939</v>
      </c>
      <c r="T246" s="24" t="s">
        <v>1940</v>
      </c>
      <c r="U246" s="30" t="s">
        <v>37</v>
      </c>
      <c r="V246" s="24" t="s">
        <v>424</v>
      </c>
      <c r="W246" s="24"/>
      <c r="X246" s="30"/>
      <c r="Y246" s="30"/>
      <c r="Z246" s="35" t="s">
        <v>1941</v>
      </c>
      <c r="AA246" s="32"/>
      <c r="AC246" s="44"/>
    </row>
    <row r="247" spans="1:29" ht="30" customHeight="1">
      <c r="A247" s="23">
        <v>247</v>
      </c>
      <c r="B247" s="24" t="s">
        <v>1942</v>
      </c>
      <c r="C247" s="24" t="s">
        <v>55</v>
      </c>
      <c r="D247" s="24" t="s">
        <v>1798</v>
      </c>
      <c r="E247" s="24" t="s">
        <v>1045</v>
      </c>
      <c r="F247" s="24"/>
      <c r="G247" s="35" t="s">
        <v>1943</v>
      </c>
      <c r="H247" s="24"/>
      <c r="I247" s="24"/>
      <c r="J247" s="24" t="s">
        <v>684</v>
      </c>
      <c r="K247" s="28">
        <v>43797</v>
      </c>
      <c r="L247" s="28">
        <v>43797</v>
      </c>
      <c r="M247" s="28">
        <v>43815</v>
      </c>
      <c r="N247" s="28">
        <v>43472</v>
      </c>
      <c r="O247" s="28"/>
      <c r="P247" s="28"/>
      <c r="Q247" s="28"/>
      <c r="R247" s="28"/>
      <c r="S247" s="24" t="s">
        <v>1944</v>
      </c>
      <c r="T247" s="24"/>
      <c r="U247" s="30"/>
      <c r="V247" s="24" t="s">
        <v>553</v>
      </c>
      <c r="W247" s="24"/>
      <c r="X247" s="30"/>
      <c r="Y247" s="30"/>
      <c r="Z247" s="35"/>
      <c r="AA247" s="32"/>
      <c r="AC247" s="44"/>
    </row>
    <row r="248" spans="1:29" ht="30" customHeight="1">
      <c r="A248" s="23">
        <v>248</v>
      </c>
      <c r="B248" s="24" t="s">
        <v>1586</v>
      </c>
      <c r="C248" s="24" t="s">
        <v>30</v>
      </c>
      <c r="D248" s="24" t="s">
        <v>1057</v>
      </c>
      <c r="E248" s="24" t="s">
        <v>1058</v>
      </c>
      <c r="F248" s="24" t="s">
        <v>1057</v>
      </c>
      <c r="G248" s="35" t="s">
        <v>1945</v>
      </c>
      <c r="H248" s="24"/>
      <c r="I248" s="24"/>
      <c r="J248" s="24" t="s">
        <v>625</v>
      </c>
      <c r="K248" s="28">
        <v>43740</v>
      </c>
      <c r="L248" s="28"/>
      <c r="M248" s="28">
        <v>43741</v>
      </c>
      <c r="N248" s="28">
        <v>43741</v>
      </c>
      <c r="O248" s="28"/>
      <c r="P248" s="28">
        <v>43747</v>
      </c>
      <c r="Q248" s="28">
        <v>43794</v>
      </c>
      <c r="R248" s="28"/>
      <c r="S248" s="24" t="s">
        <v>1946</v>
      </c>
      <c r="T248" s="24" t="s">
        <v>1947</v>
      </c>
      <c r="U248" s="30" t="s">
        <v>37</v>
      </c>
      <c r="V248" s="24" t="s">
        <v>38</v>
      </c>
      <c r="W248" s="24"/>
      <c r="X248" s="30"/>
      <c r="Y248" s="30"/>
      <c r="Z248" s="35"/>
      <c r="AA248" s="32"/>
      <c r="AC248" s="44"/>
    </row>
    <row r="249" spans="1:29" ht="30" customHeight="1">
      <c r="A249" s="23">
        <v>249</v>
      </c>
      <c r="B249" s="24" t="s">
        <v>1249</v>
      </c>
      <c r="C249" s="24" t="s">
        <v>84</v>
      </c>
      <c r="D249" s="24" t="s">
        <v>1948</v>
      </c>
      <c r="E249" s="24" t="s">
        <v>1049</v>
      </c>
      <c r="F249" s="24" t="s">
        <v>1069</v>
      </c>
      <c r="G249" s="35" t="s">
        <v>1657</v>
      </c>
      <c r="H249" s="24"/>
      <c r="I249" s="24"/>
      <c r="J249" s="24" t="s">
        <v>34</v>
      </c>
      <c r="K249" s="28">
        <v>43798</v>
      </c>
      <c r="L249" s="28"/>
      <c r="M249" s="28">
        <v>43798</v>
      </c>
      <c r="N249" s="42">
        <v>43798</v>
      </c>
      <c r="O249" s="42"/>
      <c r="P249" s="42">
        <v>43798</v>
      </c>
      <c r="Q249" s="42">
        <v>43798</v>
      </c>
      <c r="R249" s="28"/>
      <c r="S249" s="24" t="s">
        <v>1949</v>
      </c>
      <c r="T249" s="24" t="s">
        <v>1950</v>
      </c>
      <c r="U249" s="30" t="s">
        <v>37</v>
      </c>
      <c r="V249" s="24" t="s">
        <v>38</v>
      </c>
      <c r="W249" s="24"/>
      <c r="X249" s="30"/>
      <c r="Y249" s="30"/>
      <c r="Z249" s="35"/>
      <c r="AA249" s="32"/>
      <c r="AC249" s="44"/>
    </row>
    <row r="250" spans="1:29" ht="30" customHeight="1">
      <c r="A250" s="23">
        <v>250</v>
      </c>
      <c r="B250" s="24" t="s">
        <v>1951</v>
      </c>
      <c r="C250" s="24" t="s">
        <v>226</v>
      </c>
      <c r="D250" s="24" t="s">
        <v>1317</v>
      </c>
      <c r="E250" s="24" t="s">
        <v>1100</v>
      </c>
      <c r="F250" s="24" t="s">
        <v>1952</v>
      </c>
      <c r="G250" s="35" t="s">
        <v>1953</v>
      </c>
      <c r="H250" s="24"/>
      <c r="I250" s="24"/>
      <c r="J250" s="24" t="s">
        <v>34</v>
      </c>
      <c r="K250" s="28">
        <v>43796</v>
      </c>
      <c r="L250" s="28"/>
      <c r="M250" s="28">
        <v>43796</v>
      </c>
      <c r="N250" s="42">
        <v>43796</v>
      </c>
      <c r="O250" s="42"/>
      <c r="P250" s="42">
        <v>43796</v>
      </c>
      <c r="Q250" s="28"/>
      <c r="R250" s="28"/>
      <c r="S250" s="24" t="s">
        <v>1954</v>
      </c>
      <c r="T250" s="24"/>
      <c r="U250" s="30" t="s">
        <v>37</v>
      </c>
      <c r="V250" s="24" t="s">
        <v>38</v>
      </c>
      <c r="W250" s="24"/>
      <c r="X250" s="30"/>
      <c r="Y250" s="30"/>
      <c r="Z250" s="35"/>
      <c r="AA250" s="32"/>
      <c r="AC250" s="44"/>
    </row>
    <row r="251" spans="1:29" ht="30" customHeight="1">
      <c r="A251" s="23">
        <v>251</v>
      </c>
      <c r="B251" s="24" t="s">
        <v>1955</v>
      </c>
      <c r="C251" s="24" t="s">
        <v>191</v>
      </c>
      <c r="D251" s="24" t="s">
        <v>1363</v>
      </c>
      <c r="E251" s="24" t="s">
        <v>1077</v>
      </c>
      <c r="F251" s="24"/>
      <c r="G251" s="35" t="s">
        <v>1956</v>
      </c>
      <c r="H251" s="24"/>
      <c r="I251" s="24"/>
      <c r="J251" s="24" t="s">
        <v>44</v>
      </c>
      <c r="K251" s="28">
        <v>43797</v>
      </c>
      <c r="L251" s="28">
        <v>43798</v>
      </c>
      <c r="M251" s="28">
        <v>43798</v>
      </c>
      <c r="N251" s="42">
        <v>43798</v>
      </c>
      <c r="O251" s="42"/>
      <c r="P251" s="42">
        <v>43801</v>
      </c>
      <c r="Q251" s="28">
        <v>43811</v>
      </c>
      <c r="R251" s="28"/>
      <c r="S251" s="24" t="s">
        <v>1957</v>
      </c>
      <c r="T251" s="24" t="s">
        <v>1958</v>
      </c>
      <c r="U251" s="30" t="s">
        <v>37</v>
      </c>
      <c r="V251" s="24" t="s">
        <v>38</v>
      </c>
      <c r="W251" s="24"/>
      <c r="X251" s="30"/>
      <c r="Y251" s="30"/>
      <c r="Z251" s="35"/>
      <c r="AA251" s="32"/>
      <c r="AC251" s="44"/>
    </row>
    <row r="252" spans="1:29" ht="30" customHeight="1">
      <c r="A252" s="23">
        <v>252</v>
      </c>
      <c r="B252" s="24" t="s">
        <v>1959</v>
      </c>
      <c r="C252" s="24" t="s">
        <v>1960</v>
      </c>
      <c r="D252" s="24" t="s">
        <v>1656</v>
      </c>
      <c r="E252" s="24" t="s">
        <v>1049</v>
      </c>
      <c r="F252" s="24" t="s">
        <v>1070</v>
      </c>
      <c r="G252" s="35" t="s">
        <v>1961</v>
      </c>
      <c r="H252" s="24"/>
      <c r="I252" s="24"/>
      <c r="J252" s="24" t="s">
        <v>34</v>
      </c>
      <c r="K252" s="28">
        <v>43801</v>
      </c>
      <c r="L252" s="28"/>
      <c r="M252" s="28">
        <v>43801</v>
      </c>
      <c r="N252" s="28">
        <v>43801</v>
      </c>
      <c r="O252" s="28"/>
      <c r="P252" s="28">
        <v>43801</v>
      </c>
      <c r="Q252" s="28"/>
      <c r="R252" s="28"/>
      <c r="S252" s="24" t="s">
        <v>1962</v>
      </c>
      <c r="T252" s="24"/>
      <c r="U252" s="30" t="s">
        <v>37</v>
      </c>
      <c r="V252" s="24" t="s">
        <v>38</v>
      </c>
      <c r="W252" s="24"/>
      <c r="X252" s="30"/>
      <c r="Y252" s="30"/>
      <c r="Z252" s="35"/>
      <c r="AA252" s="32"/>
      <c r="AC252" s="44"/>
    </row>
    <row r="253" spans="1:29" ht="30" customHeight="1">
      <c r="A253" s="23">
        <v>253</v>
      </c>
      <c r="B253" s="24" t="s">
        <v>1822</v>
      </c>
      <c r="C253" s="24" t="s">
        <v>30</v>
      </c>
      <c r="D253" s="24" t="s">
        <v>1390</v>
      </c>
      <c r="E253" s="24" t="s">
        <v>1077</v>
      </c>
      <c r="F253" s="24" t="s">
        <v>1391</v>
      </c>
      <c r="G253" s="35" t="s">
        <v>1963</v>
      </c>
      <c r="H253" s="24"/>
      <c r="I253" s="24"/>
      <c r="J253" s="24" t="s">
        <v>34</v>
      </c>
      <c r="K253" s="42">
        <v>43801</v>
      </c>
      <c r="L253" s="28"/>
      <c r="M253" s="42">
        <v>43801</v>
      </c>
      <c r="N253" s="42">
        <v>43801</v>
      </c>
      <c r="O253" s="42"/>
      <c r="P253" s="42">
        <v>43801</v>
      </c>
      <c r="Q253" s="28"/>
      <c r="R253" s="28"/>
      <c r="S253" s="24" t="s">
        <v>510</v>
      </c>
      <c r="T253" s="24"/>
      <c r="U253" s="30" t="s">
        <v>37</v>
      </c>
      <c r="V253" s="24" t="s">
        <v>38</v>
      </c>
      <c r="W253" s="24"/>
      <c r="X253" s="30"/>
      <c r="Y253" s="30"/>
      <c r="Z253" s="35"/>
      <c r="AA253" s="32"/>
      <c r="AC253" s="44"/>
    </row>
    <row r="254" spans="1:29" ht="30" customHeight="1">
      <c r="A254" s="23">
        <v>254</v>
      </c>
      <c r="B254" s="24" t="s">
        <v>675</v>
      </c>
      <c r="C254" s="24" t="s">
        <v>202</v>
      </c>
      <c r="D254" s="24" t="s">
        <v>1086</v>
      </c>
      <c r="E254" s="24" t="s">
        <v>1069</v>
      </c>
      <c r="F254" s="24"/>
      <c r="G254" s="35" t="s">
        <v>1964</v>
      </c>
      <c r="H254" s="24"/>
      <c r="I254" s="24"/>
      <c r="J254" s="24" t="s">
        <v>415</v>
      </c>
      <c r="K254" s="28">
        <v>43798</v>
      </c>
      <c r="L254" s="28">
        <v>43802</v>
      </c>
      <c r="M254" s="28">
        <v>43808</v>
      </c>
      <c r="N254" s="28">
        <v>43861</v>
      </c>
      <c r="O254" s="28"/>
      <c r="P254" s="28">
        <v>43895</v>
      </c>
      <c r="Q254" s="28">
        <v>43899</v>
      </c>
      <c r="R254" s="28"/>
      <c r="S254" s="24">
        <v>210</v>
      </c>
      <c r="T254" s="24">
        <v>761</v>
      </c>
      <c r="U254" s="30" t="s">
        <v>37</v>
      </c>
      <c r="V254" s="24" t="s">
        <v>424</v>
      </c>
      <c r="W254" s="24"/>
      <c r="X254" s="30"/>
      <c r="Y254" s="30"/>
      <c r="Z254" s="35"/>
      <c r="AA254" s="32"/>
      <c r="AC254" s="44"/>
    </row>
    <row r="255" spans="1:29" ht="30" customHeight="1">
      <c r="A255" s="23">
        <v>255</v>
      </c>
      <c r="B255" s="24" t="s">
        <v>1965</v>
      </c>
      <c r="C255" s="24" t="s">
        <v>255</v>
      </c>
      <c r="D255" s="24" t="s">
        <v>1317</v>
      </c>
      <c r="E255" s="24" t="s">
        <v>1100</v>
      </c>
      <c r="F255" s="24" t="s">
        <v>1292</v>
      </c>
      <c r="G255" s="35" t="s">
        <v>1966</v>
      </c>
      <c r="H255" s="24"/>
      <c r="I255" s="24"/>
      <c r="J255" s="24" t="s">
        <v>34</v>
      </c>
      <c r="K255" s="28">
        <v>43797</v>
      </c>
      <c r="L255" s="28"/>
      <c r="M255" s="28">
        <v>43802</v>
      </c>
      <c r="N255" s="42">
        <v>43802</v>
      </c>
      <c r="O255" s="42"/>
      <c r="P255" s="42">
        <v>43802</v>
      </c>
      <c r="Q255" s="28"/>
      <c r="R255" s="28"/>
      <c r="S255" s="24" t="s">
        <v>1967</v>
      </c>
      <c r="T255" s="24"/>
      <c r="U255" s="30" t="s">
        <v>37</v>
      </c>
      <c r="V255" s="24" t="s">
        <v>38</v>
      </c>
      <c r="W255" s="24"/>
      <c r="X255" s="30"/>
      <c r="Y255" s="30"/>
      <c r="Z255" s="35"/>
      <c r="AA255" s="32"/>
      <c r="AC255" s="44"/>
    </row>
    <row r="256" spans="1:29" ht="30" customHeight="1">
      <c r="A256" s="23">
        <v>256</v>
      </c>
      <c r="B256" s="24" t="s">
        <v>1722</v>
      </c>
      <c r="C256" s="24" t="s">
        <v>166</v>
      </c>
      <c r="D256" s="24" t="s">
        <v>1068</v>
      </c>
      <c r="E256" s="24" t="s">
        <v>1069</v>
      </c>
      <c r="F256" s="24" t="s">
        <v>1070</v>
      </c>
      <c r="G256" s="35" t="s">
        <v>1968</v>
      </c>
      <c r="H256" s="24"/>
      <c r="I256" s="24"/>
      <c r="J256" s="24" t="s">
        <v>44</v>
      </c>
      <c r="K256" s="28">
        <v>43803</v>
      </c>
      <c r="L256" s="28">
        <v>43803</v>
      </c>
      <c r="M256" s="28">
        <v>43803</v>
      </c>
      <c r="N256" s="28">
        <v>43811</v>
      </c>
      <c r="O256" s="28"/>
      <c r="P256" s="28">
        <v>43812</v>
      </c>
      <c r="Q256" s="28"/>
      <c r="R256" s="28"/>
      <c r="S256" s="24" t="s">
        <v>1969</v>
      </c>
      <c r="T256" s="24" t="s">
        <v>1970</v>
      </c>
      <c r="U256" s="30" t="s">
        <v>37</v>
      </c>
      <c r="V256" s="24" t="s">
        <v>38</v>
      </c>
      <c r="W256" s="24"/>
      <c r="X256" s="30"/>
      <c r="Y256" s="30"/>
      <c r="Z256" s="35"/>
      <c r="AA256" s="32"/>
      <c r="AC256" s="44"/>
    </row>
    <row r="257" spans="1:29" ht="30" customHeight="1">
      <c r="A257" s="23">
        <v>257</v>
      </c>
      <c r="B257" s="24" t="s">
        <v>1631</v>
      </c>
      <c r="C257" s="24" t="s">
        <v>131</v>
      </c>
      <c r="D257" s="24" t="s">
        <v>1045</v>
      </c>
      <c r="E257" s="24" t="s">
        <v>1045</v>
      </c>
      <c r="F257" s="24" t="s">
        <v>1045</v>
      </c>
      <c r="G257" s="35" t="s">
        <v>1632</v>
      </c>
      <c r="H257" s="24"/>
      <c r="I257" s="24"/>
      <c r="J257" s="24" t="s">
        <v>34</v>
      </c>
      <c r="K257" s="28">
        <v>43748</v>
      </c>
      <c r="L257" s="28"/>
      <c r="M257" s="28">
        <v>43748</v>
      </c>
      <c r="N257" s="28">
        <v>43756</v>
      </c>
      <c r="O257" s="28"/>
      <c r="P257" s="28">
        <v>43756</v>
      </c>
      <c r="Q257" s="28">
        <v>43808</v>
      </c>
      <c r="R257" s="28"/>
      <c r="S257" s="24" t="s">
        <v>1971</v>
      </c>
      <c r="T257" s="24" t="s">
        <v>1972</v>
      </c>
      <c r="U257" s="30" t="s">
        <v>37</v>
      </c>
      <c r="V257" s="24" t="s">
        <v>38</v>
      </c>
      <c r="W257" s="24"/>
      <c r="X257" s="30"/>
      <c r="Y257" s="30"/>
      <c r="Z257" s="35"/>
      <c r="AA257" s="32"/>
      <c r="AC257" s="44"/>
    </row>
    <row r="258" spans="1:29" ht="30" customHeight="1">
      <c r="A258" s="23">
        <v>258</v>
      </c>
      <c r="B258" s="24" t="s">
        <v>1973</v>
      </c>
      <c r="C258" s="24" t="s">
        <v>110</v>
      </c>
      <c r="D258" s="24" t="s">
        <v>1974</v>
      </c>
      <c r="E258" s="24" t="s">
        <v>1077</v>
      </c>
      <c r="F258" s="24"/>
      <c r="G258" s="35" t="s">
        <v>1975</v>
      </c>
      <c r="H258" s="24"/>
      <c r="I258" s="24"/>
      <c r="J258" s="24" t="s">
        <v>44</v>
      </c>
      <c r="K258" s="28">
        <v>43816</v>
      </c>
      <c r="L258" s="28">
        <v>43817</v>
      </c>
      <c r="M258" s="28">
        <v>43817</v>
      </c>
      <c r="N258" s="28">
        <v>43818</v>
      </c>
      <c r="O258" s="28"/>
      <c r="P258" s="28">
        <v>43818</v>
      </c>
      <c r="Q258" s="28">
        <v>43819</v>
      </c>
      <c r="R258" s="28"/>
      <c r="S258" s="24" t="s">
        <v>1976</v>
      </c>
      <c r="T258" s="24">
        <v>2946</v>
      </c>
      <c r="U258" s="30" t="s">
        <v>37</v>
      </c>
      <c r="V258" s="24" t="s">
        <v>38</v>
      </c>
      <c r="W258" s="24"/>
      <c r="X258" s="30"/>
      <c r="Y258" s="30"/>
      <c r="Z258" s="35"/>
      <c r="AA258" s="32" t="s">
        <v>1977</v>
      </c>
      <c r="AC258" s="44"/>
    </row>
    <row r="259" spans="1:29" ht="30" customHeight="1">
      <c r="A259" s="23">
        <v>259</v>
      </c>
      <c r="B259" s="24" t="s">
        <v>1348</v>
      </c>
      <c r="C259" s="24" t="s">
        <v>89</v>
      </c>
      <c r="D259" s="24" t="s">
        <v>1057</v>
      </c>
      <c r="E259" s="24" t="s">
        <v>1058</v>
      </c>
      <c r="F259" s="24" t="s">
        <v>1057</v>
      </c>
      <c r="G259" s="35" t="s">
        <v>1978</v>
      </c>
      <c r="H259" s="24"/>
      <c r="I259" s="24"/>
      <c r="J259" s="24" t="s">
        <v>34</v>
      </c>
      <c r="K259" s="28">
        <v>43748</v>
      </c>
      <c r="L259" s="28"/>
      <c r="M259" s="28">
        <v>43748</v>
      </c>
      <c r="N259" s="28">
        <v>43760</v>
      </c>
      <c r="O259" s="28"/>
      <c r="P259" s="28">
        <v>43760</v>
      </c>
      <c r="Q259" s="28"/>
      <c r="R259" s="28"/>
      <c r="S259" s="24" t="s">
        <v>1979</v>
      </c>
      <c r="T259" s="24"/>
      <c r="U259" s="30" t="s">
        <v>37</v>
      </c>
      <c r="V259" s="28" t="s">
        <v>38</v>
      </c>
      <c r="W259" s="24"/>
      <c r="X259" s="30"/>
      <c r="Y259" s="30"/>
      <c r="Z259" s="35"/>
      <c r="AA259" s="32"/>
      <c r="AC259" s="44"/>
    </row>
    <row r="260" spans="1:29" ht="30" customHeight="1">
      <c r="A260" s="23">
        <v>260</v>
      </c>
      <c r="B260" s="24" t="s">
        <v>1348</v>
      </c>
      <c r="C260" s="24" t="s">
        <v>89</v>
      </c>
      <c r="D260" s="24" t="s">
        <v>1045</v>
      </c>
      <c r="E260" s="24" t="s">
        <v>1045</v>
      </c>
      <c r="F260" s="24"/>
      <c r="G260" s="35" t="s">
        <v>1980</v>
      </c>
      <c r="H260" s="24"/>
      <c r="I260" s="24"/>
      <c r="J260" s="24" t="s">
        <v>34</v>
      </c>
      <c r="K260" s="28">
        <v>43760</v>
      </c>
      <c r="L260" s="28"/>
      <c r="M260" s="28">
        <v>43760</v>
      </c>
      <c r="N260" s="28" t="s">
        <v>1864</v>
      </c>
      <c r="O260" s="28"/>
      <c r="P260" s="28">
        <v>43763</v>
      </c>
      <c r="Q260" s="28">
        <v>43767</v>
      </c>
      <c r="R260" s="28"/>
      <c r="S260" s="24" t="s">
        <v>1981</v>
      </c>
      <c r="T260" s="24" t="s">
        <v>1982</v>
      </c>
      <c r="U260" s="30" t="s">
        <v>37</v>
      </c>
      <c r="V260" s="28" t="s">
        <v>38</v>
      </c>
      <c r="W260" s="24"/>
      <c r="X260" s="30"/>
      <c r="Y260" s="30"/>
      <c r="Z260" s="35"/>
      <c r="AA260" s="32"/>
      <c r="AC260" s="44"/>
    </row>
    <row r="261" spans="1:29" ht="30" customHeight="1">
      <c r="A261" s="23">
        <v>261</v>
      </c>
      <c r="B261" s="24" t="s">
        <v>1348</v>
      </c>
      <c r="C261" s="24" t="s">
        <v>89</v>
      </c>
      <c r="D261" s="24" t="s">
        <v>1653</v>
      </c>
      <c r="E261" s="24" t="s">
        <v>1058</v>
      </c>
      <c r="F261" s="24" t="s">
        <v>1653</v>
      </c>
      <c r="G261" s="35" t="s">
        <v>1983</v>
      </c>
      <c r="H261" s="24"/>
      <c r="I261" s="24"/>
      <c r="J261" s="24" t="s">
        <v>34</v>
      </c>
      <c r="K261" s="28">
        <v>43779</v>
      </c>
      <c r="L261" s="28"/>
      <c r="M261" s="28">
        <v>43779</v>
      </c>
      <c r="N261" s="28" t="s">
        <v>1984</v>
      </c>
      <c r="O261" s="28"/>
      <c r="P261" s="28"/>
      <c r="Q261" s="28">
        <v>43819</v>
      </c>
      <c r="R261" s="28"/>
      <c r="S261" s="24" t="s">
        <v>1985</v>
      </c>
      <c r="T261" s="24" t="s">
        <v>1986</v>
      </c>
      <c r="U261" s="30" t="s">
        <v>37</v>
      </c>
      <c r="V261" s="24" t="s">
        <v>424</v>
      </c>
      <c r="W261" s="24"/>
      <c r="X261" s="30"/>
      <c r="Y261" s="30"/>
      <c r="Z261" s="35"/>
      <c r="AA261" s="32"/>
      <c r="AC261" s="44"/>
    </row>
    <row r="262" spans="1:29" ht="30" customHeight="1">
      <c r="A262" s="23">
        <v>262</v>
      </c>
      <c r="B262" s="24" t="s">
        <v>1987</v>
      </c>
      <c r="C262" s="24" t="s">
        <v>255</v>
      </c>
      <c r="D262" s="24" t="s">
        <v>553</v>
      </c>
      <c r="E262" s="24" t="s">
        <v>1069</v>
      </c>
      <c r="F262" s="24"/>
      <c r="G262" s="35" t="s">
        <v>1988</v>
      </c>
      <c r="H262" s="24"/>
      <c r="I262" s="24"/>
      <c r="J262" s="24" t="s">
        <v>34</v>
      </c>
      <c r="K262" s="28">
        <v>43810</v>
      </c>
      <c r="L262" s="28"/>
      <c r="M262" s="28">
        <v>43810</v>
      </c>
      <c r="N262" s="28">
        <v>43812</v>
      </c>
      <c r="O262" s="28"/>
      <c r="P262" s="28">
        <v>43812</v>
      </c>
      <c r="Q262" s="28">
        <v>43819</v>
      </c>
      <c r="R262" s="28"/>
      <c r="S262" s="24" t="s">
        <v>1989</v>
      </c>
      <c r="T262" s="24" t="s">
        <v>1990</v>
      </c>
      <c r="U262" s="30" t="s">
        <v>37</v>
      </c>
      <c r="V262" s="24" t="s">
        <v>424</v>
      </c>
      <c r="W262" s="24"/>
      <c r="X262" s="30"/>
      <c r="Y262" s="30"/>
      <c r="Z262" s="35"/>
      <c r="AA262" s="32"/>
      <c r="AC262" s="44"/>
    </row>
    <row r="263" spans="1:29" ht="30" customHeight="1">
      <c r="A263" s="23">
        <v>263</v>
      </c>
      <c r="B263" s="24" t="s">
        <v>1887</v>
      </c>
      <c r="C263" s="24" t="s">
        <v>78</v>
      </c>
      <c r="D263" s="24" t="s">
        <v>1399</v>
      </c>
      <c r="E263" s="24" t="s">
        <v>1077</v>
      </c>
      <c r="F263" s="24" t="s">
        <v>1069</v>
      </c>
      <c r="G263" s="35" t="s">
        <v>1991</v>
      </c>
      <c r="H263" s="24"/>
      <c r="I263" s="24"/>
      <c r="J263" s="24" t="s">
        <v>50</v>
      </c>
      <c r="K263" s="28">
        <v>43819</v>
      </c>
      <c r="L263" s="28">
        <v>43819</v>
      </c>
      <c r="M263" s="28">
        <v>43819</v>
      </c>
      <c r="N263" s="28">
        <v>43478</v>
      </c>
      <c r="O263" s="28"/>
      <c r="P263" s="28">
        <v>43844</v>
      </c>
      <c r="Q263" s="28">
        <v>43849</v>
      </c>
      <c r="R263" s="28"/>
      <c r="S263" s="24" t="s">
        <v>1992</v>
      </c>
      <c r="T263" s="24">
        <v>104</v>
      </c>
      <c r="U263" s="36" t="s">
        <v>37</v>
      </c>
      <c r="V263" s="28" t="s">
        <v>38</v>
      </c>
      <c r="W263" s="24"/>
      <c r="X263" s="30"/>
      <c r="Y263" s="30"/>
      <c r="Z263" s="35"/>
      <c r="AA263" s="32"/>
      <c r="AC263" s="44"/>
    </row>
    <row r="264" spans="1:29" ht="30" customHeight="1">
      <c r="A264" s="23">
        <v>264</v>
      </c>
      <c r="B264" s="24" t="s">
        <v>1993</v>
      </c>
      <c r="C264" s="24" t="s">
        <v>110</v>
      </c>
      <c r="D264" s="24" t="s">
        <v>1045</v>
      </c>
      <c r="E264" s="24" t="s">
        <v>1045</v>
      </c>
      <c r="F264" s="24"/>
      <c r="G264" s="35" t="s">
        <v>1994</v>
      </c>
      <c r="H264" s="24"/>
      <c r="I264" s="24"/>
      <c r="J264" s="24" t="s">
        <v>421</v>
      </c>
      <c r="K264" s="28">
        <v>43819</v>
      </c>
      <c r="L264" s="28">
        <v>43819</v>
      </c>
      <c r="M264" s="28">
        <v>43819</v>
      </c>
      <c r="N264" s="28"/>
      <c r="O264" s="28"/>
      <c r="P264" s="28"/>
      <c r="Q264" s="28"/>
      <c r="R264" s="28"/>
      <c r="S264" s="24"/>
      <c r="T264" s="24"/>
      <c r="U264" s="30"/>
      <c r="V264" s="24" t="s">
        <v>553</v>
      </c>
      <c r="W264" s="24"/>
      <c r="X264" s="30"/>
      <c r="Y264" s="30"/>
      <c r="Z264" s="35"/>
      <c r="AA264" s="32"/>
      <c r="AC264" s="44"/>
    </row>
    <row r="265" spans="1:29" ht="30" customHeight="1">
      <c r="A265" s="23">
        <v>265</v>
      </c>
      <c r="B265" s="24" t="s">
        <v>1859</v>
      </c>
      <c r="C265" s="24" t="s">
        <v>1555</v>
      </c>
      <c r="D265" s="24" t="s">
        <v>1057</v>
      </c>
      <c r="E265" s="24" t="s">
        <v>1058</v>
      </c>
      <c r="F265" s="24" t="s">
        <v>1057</v>
      </c>
      <c r="G265" s="35" t="s">
        <v>1995</v>
      </c>
      <c r="H265" s="24"/>
      <c r="I265" s="24"/>
      <c r="J265" s="24" t="s">
        <v>34</v>
      </c>
      <c r="K265" s="28">
        <v>43739</v>
      </c>
      <c r="L265" s="28"/>
      <c r="M265" s="28"/>
      <c r="N265" s="28"/>
      <c r="O265" s="28"/>
      <c r="P265" s="28">
        <v>43763</v>
      </c>
      <c r="Q265" s="28">
        <v>43819</v>
      </c>
      <c r="R265" s="28"/>
      <c r="S265" s="24" t="s">
        <v>1996</v>
      </c>
      <c r="T265" s="24">
        <v>2381</v>
      </c>
      <c r="U265" s="30" t="s">
        <v>37</v>
      </c>
      <c r="V265" s="24" t="s">
        <v>38</v>
      </c>
      <c r="W265" s="24"/>
      <c r="X265" s="30"/>
      <c r="Y265" s="30"/>
      <c r="Z265" s="35"/>
      <c r="AA265" s="32"/>
      <c r="AC265" s="44"/>
    </row>
    <row r="266" spans="1:29" ht="30" customHeight="1">
      <c r="A266" s="23">
        <v>266</v>
      </c>
      <c r="B266" s="24" t="s">
        <v>644</v>
      </c>
      <c r="C266" s="24" t="s">
        <v>30</v>
      </c>
      <c r="D266" s="24" t="s">
        <v>1068</v>
      </c>
      <c r="E266" s="24" t="s">
        <v>1069</v>
      </c>
      <c r="F266" s="24"/>
      <c r="G266" s="35" t="s">
        <v>1997</v>
      </c>
      <c r="H266" s="24"/>
      <c r="I266" s="24"/>
      <c r="J266" s="24" t="s">
        <v>34</v>
      </c>
      <c r="K266" s="28"/>
      <c r="L266" s="28"/>
      <c r="M266" s="28"/>
      <c r="N266" s="28">
        <v>43777</v>
      </c>
      <c r="O266" s="28"/>
      <c r="P266" s="28">
        <v>43777</v>
      </c>
      <c r="Q266" s="28">
        <v>43819</v>
      </c>
      <c r="R266" s="28"/>
      <c r="S266" s="24"/>
      <c r="T266" s="24" t="s">
        <v>1998</v>
      </c>
      <c r="U266" s="30" t="s">
        <v>37</v>
      </c>
      <c r="V266" s="24" t="s">
        <v>424</v>
      </c>
      <c r="W266" s="24"/>
      <c r="X266" s="30"/>
      <c r="Y266" s="30"/>
      <c r="Z266" s="35"/>
      <c r="AA266" s="32"/>
      <c r="AC266" s="44"/>
    </row>
    <row r="267" spans="1:29" ht="30" customHeight="1">
      <c r="A267" s="23">
        <v>267</v>
      </c>
      <c r="B267" s="24" t="s">
        <v>1999</v>
      </c>
      <c r="C267" s="24" t="s">
        <v>89</v>
      </c>
      <c r="D267" s="24" t="s">
        <v>1045</v>
      </c>
      <c r="E267" s="24" t="s">
        <v>1069</v>
      </c>
      <c r="F267" s="24" t="s">
        <v>1209</v>
      </c>
      <c r="G267" s="35" t="s">
        <v>2000</v>
      </c>
      <c r="H267" s="24"/>
      <c r="I267" s="24"/>
      <c r="J267" s="24" t="s">
        <v>34</v>
      </c>
      <c r="K267" s="28">
        <v>43791</v>
      </c>
      <c r="L267" s="28"/>
      <c r="M267" s="28">
        <v>43791</v>
      </c>
      <c r="N267" s="28">
        <v>43791</v>
      </c>
      <c r="O267" s="28"/>
      <c r="P267" s="28">
        <v>43791</v>
      </c>
      <c r="Q267" s="28">
        <v>43819</v>
      </c>
      <c r="R267" s="28"/>
      <c r="S267" s="24" t="s">
        <v>2001</v>
      </c>
      <c r="T267" s="24">
        <v>2758</v>
      </c>
      <c r="U267" s="30" t="s">
        <v>37</v>
      </c>
      <c r="V267" s="28" t="s">
        <v>38</v>
      </c>
      <c r="W267" s="24"/>
      <c r="X267" s="30"/>
      <c r="Y267" s="30"/>
      <c r="Z267" s="35"/>
      <c r="AA267" s="32"/>
      <c r="AC267" s="44"/>
    </row>
    <row r="268" spans="1:29" ht="30" customHeight="1">
      <c r="A268" s="23">
        <v>268</v>
      </c>
      <c r="B268" s="24" t="s">
        <v>2002</v>
      </c>
      <c r="C268" s="24" t="s">
        <v>280</v>
      </c>
      <c r="D268" s="99" t="s">
        <v>553</v>
      </c>
      <c r="E268" s="24" t="s">
        <v>1069</v>
      </c>
      <c r="F268" s="24" t="s">
        <v>1228</v>
      </c>
      <c r="G268" s="35" t="s">
        <v>2003</v>
      </c>
      <c r="H268" s="24"/>
      <c r="I268" s="24"/>
      <c r="J268" s="24" t="s">
        <v>34</v>
      </c>
      <c r="K268" s="28">
        <v>43781</v>
      </c>
      <c r="L268" s="28"/>
      <c r="M268" s="28">
        <v>43781</v>
      </c>
      <c r="N268" s="28">
        <v>43782</v>
      </c>
      <c r="O268" s="28"/>
      <c r="P268" s="28">
        <v>43782</v>
      </c>
      <c r="Q268" s="28">
        <v>43819</v>
      </c>
      <c r="R268" s="28"/>
      <c r="S268" s="24" t="s">
        <v>2004</v>
      </c>
      <c r="T268" s="24">
        <v>2541</v>
      </c>
      <c r="U268" s="30" t="s">
        <v>37</v>
      </c>
      <c r="V268" s="28" t="s">
        <v>38</v>
      </c>
      <c r="W268" s="24"/>
      <c r="X268" s="30"/>
      <c r="Y268" s="30"/>
      <c r="Z268" s="35"/>
      <c r="AA268" s="32"/>
      <c r="AC268" s="44"/>
    </row>
    <row r="269" spans="1:29" ht="30" customHeight="1">
      <c r="A269" s="23">
        <v>269</v>
      </c>
      <c r="B269" s="24" t="s">
        <v>2005</v>
      </c>
      <c r="C269" s="24" t="s">
        <v>1555</v>
      </c>
      <c r="D269" s="24" t="s">
        <v>1270</v>
      </c>
      <c r="E269" s="24" t="s">
        <v>1209</v>
      </c>
      <c r="F269" s="24"/>
      <c r="G269" s="35" t="s">
        <v>2006</v>
      </c>
      <c r="H269" s="24"/>
      <c r="I269" s="24"/>
      <c r="J269" s="24" t="s">
        <v>34</v>
      </c>
      <c r="K269" s="28">
        <v>43811</v>
      </c>
      <c r="L269" s="28"/>
      <c r="M269" s="28">
        <v>43811</v>
      </c>
      <c r="N269" s="28">
        <v>43819</v>
      </c>
      <c r="O269" s="28"/>
      <c r="P269" s="28">
        <v>43819</v>
      </c>
      <c r="Q269" s="28">
        <v>43819</v>
      </c>
      <c r="R269" s="28"/>
      <c r="S269" s="24" t="s">
        <v>2007</v>
      </c>
      <c r="T269" s="24" t="s">
        <v>2008</v>
      </c>
      <c r="U269" s="30" t="s">
        <v>37</v>
      </c>
      <c r="V269" s="28" t="s">
        <v>38</v>
      </c>
      <c r="W269" s="24"/>
      <c r="X269" s="30"/>
      <c r="Y269" s="30"/>
      <c r="Z269" s="35"/>
      <c r="AA269" s="32"/>
      <c r="AC269" s="44"/>
    </row>
    <row r="270" spans="1:29" ht="30" customHeight="1">
      <c r="A270" s="23">
        <v>270</v>
      </c>
      <c r="B270" s="24" t="s">
        <v>2009</v>
      </c>
      <c r="C270" s="24" t="s">
        <v>651</v>
      </c>
      <c r="D270" s="24" t="s">
        <v>1363</v>
      </c>
      <c r="E270" s="24" t="s">
        <v>1077</v>
      </c>
      <c r="F270" s="24" t="s">
        <v>1063</v>
      </c>
      <c r="G270" s="35" t="s">
        <v>2010</v>
      </c>
      <c r="H270" s="24"/>
      <c r="I270" s="24"/>
      <c r="J270" s="24" t="s">
        <v>44</v>
      </c>
      <c r="K270" s="28">
        <v>43824</v>
      </c>
      <c r="L270" s="28">
        <v>43825</v>
      </c>
      <c r="M270" s="28">
        <v>43825</v>
      </c>
      <c r="N270" s="28">
        <v>43825</v>
      </c>
      <c r="O270" s="28"/>
      <c r="P270" s="28">
        <v>43825</v>
      </c>
      <c r="Q270" s="28">
        <v>43802</v>
      </c>
      <c r="R270" s="28"/>
      <c r="S270" s="24" t="s">
        <v>2011</v>
      </c>
      <c r="T270" s="24">
        <v>3020</v>
      </c>
      <c r="U270" s="30" t="s">
        <v>37</v>
      </c>
      <c r="V270" s="24" t="s">
        <v>38</v>
      </c>
      <c r="W270" s="24"/>
      <c r="X270" s="30"/>
      <c r="Y270" s="30"/>
      <c r="Z270" s="35"/>
      <c r="AA270" s="32"/>
      <c r="AC270" s="44"/>
    </row>
    <row r="271" spans="1:29" ht="30" customHeight="1">
      <c r="A271" s="23">
        <v>271</v>
      </c>
      <c r="B271" s="24" t="s">
        <v>2012</v>
      </c>
      <c r="C271" s="24" t="s">
        <v>397</v>
      </c>
      <c r="D271" s="24" t="s">
        <v>1228</v>
      </c>
      <c r="E271" s="24" t="s">
        <v>1069</v>
      </c>
      <c r="F271" s="24" t="s">
        <v>2013</v>
      </c>
      <c r="G271" s="35" t="s">
        <v>2014</v>
      </c>
      <c r="H271" s="24"/>
      <c r="I271" s="24"/>
      <c r="J271" s="24" t="s">
        <v>421</v>
      </c>
      <c r="K271" s="28">
        <v>43824</v>
      </c>
      <c r="L271" s="28">
        <v>43825</v>
      </c>
      <c r="M271" s="28">
        <v>43825</v>
      </c>
      <c r="N271" s="28">
        <v>43467</v>
      </c>
      <c r="O271" s="28"/>
      <c r="P271" s="28">
        <v>43472</v>
      </c>
      <c r="Q271" s="28">
        <v>43467</v>
      </c>
      <c r="R271" s="28"/>
      <c r="S271" s="24" t="s">
        <v>2015</v>
      </c>
      <c r="T271" s="24"/>
      <c r="U271" s="30" t="s">
        <v>37</v>
      </c>
      <c r="V271" s="24" t="s">
        <v>38</v>
      </c>
      <c r="W271" s="24"/>
      <c r="X271" s="30"/>
      <c r="Y271" s="30"/>
      <c r="Z271" s="35" t="s">
        <v>2016</v>
      </c>
      <c r="AA271" s="32"/>
      <c r="AC271" s="44"/>
    </row>
    <row r="272" spans="1:29" ht="30" customHeight="1">
      <c r="A272" s="23">
        <v>272</v>
      </c>
      <c r="B272" s="24" t="s">
        <v>2017</v>
      </c>
      <c r="C272" s="24" t="s">
        <v>397</v>
      </c>
      <c r="D272" s="24" t="s">
        <v>1122</v>
      </c>
      <c r="E272" s="24" t="s">
        <v>1045</v>
      </c>
      <c r="F272" s="24" t="s">
        <v>1122</v>
      </c>
      <c r="G272" s="35" t="s">
        <v>2018</v>
      </c>
      <c r="H272" s="24"/>
      <c r="I272" s="24"/>
      <c r="J272" s="24" t="s">
        <v>34</v>
      </c>
      <c r="K272" s="28">
        <v>43818</v>
      </c>
      <c r="L272" s="28"/>
      <c r="M272" s="28">
        <v>43818</v>
      </c>
      <c r="N272" s="28" t="s">
        <v>2019</v>
      </c>
      <c r="O272" s="28"/>
      <c r="P272" s="28" t="s">
        <v>2019</v>
      </c>
      <c r="Q272" s="28">
        <v>43467</v>
      </c>
      <c r="R272" s="28"/>
      <c r="S272" s="24" t="s">
        <v>2020</v>
      </c>
      <c r="T272" s="24">
        <v>3021</v>
      </c>
      <c r="U272" s="30" t="s">
        <v>37</v>
      </c>
      <c r="V272" s="24" t="s">
        <v>38</v>
      </c>
      <c r="W272" s="24"/>
      <c r="X272" s="30"/>
      <c r="Y272" s="30"/>
      <c r="Z272" s="35"/>
      <c r="AA272" s="32"/>
      <c r="AC272" s="44"/>
    </row>
    <row r="273" spans="1:29" ht="30" customHeight="1">
      <c r="A273" s="23">
        <v>273</v>
      </c>
      <c r="B273" s="24" t="s">
        <v>2021</v>
      </c>
      <c r="C273" s="24" t="s">
        <v>131</v>
      </c>
      <c r="D273" s="24" t="s">
        <v>1122</v>
      </c>
      <c r="E273" s="24" t="s">
        <v>1045</v>
      </c>
      <c r="F273" s="24" t="s">
        <v>1122</v>
      </c>
      <c r="G273" s="35" t="s">
        <v>2022</v>
      </c>
      <c r="H273" s="24"/>
      <c r="I273" s="24"/>
      <c r="J273" s="24" t="s">
        <v>34</v>
      </c>
      <c r="K273" s="28">
        <v>43815</v>
      </c>
      <c r="L273" s="28"/>
      <c r="M273" s="28">
        <v>43815</v>
      </c>
      <c r="N273" s="28">
        <v>43829</v>
      </c>
      <c r="O273" s="28"/>
      <c r="P273" s="28">
        <v>43829</v>
      </c>
      <c r="Q273" s="28">
        <v>43468</v>
      </c>
      <c r="R273" s="28"/>
      <c r="S273" s="24" t="s">
        <v>2023</v>
      </c>
      <c r="T273" s="24">
        <v>3071</v>
      </c>
      <c r="U273" s="30" t="s">
        <v>37</v>
      </c>
      <c r="V273" s="24" t="s">
        <v>38</v>
      </c>
      <c r="W273" s="24"/>
      <c r="X273" s="30"/>
      <c r="Y273" s="30"/>
      <c r="Z273" s="35"/>
      <c r="AA273" s="32"/>
      <c r="AC273" s="44"/>
    </row>
    <row r="274" spans="1:29" ht="30" customHeight="1">
      <c r="A274" s="23">
        <v>274</v>
      </c>
      <c r="B274" s="24" t="s">
        <v>2024</v>
      </c>
      <c r="C274" s="24" t="s">
        <v>110</v>
      </c>
      <c r="D274" s="24" t="s">
        <v>1495</v>
      </c>
      <c r="E274" s="24" t="s">
        <v>1496</v>
      </c>
      <c r="F274" s="24" t="s">
        <v>1497</v>
      </c>
      <c r="G274" s="35" t="s">
        <v>2025</v>
      </c>
      <c r="H274" s="24"/>
      <c r="I274" s="24"/>
      <c r="J274" s="24" t="s">
        <v>34</v>
      </c>
      <c r="K274" s="28">
        <v>43826</v>
      </c>
      <c r="L274" s="28"/>
      <c r="M274" s="28">
        <v>43826</v>
      </c>
      <c r="N274" s="28">
        <v>43829</v>
      </c>
      <c r="O274" s="28"/>
      <c r="P274" s="28">
        <v>43829</v>
      </c>
      <c r="Q274" s="28">
        <v>43468</v>
      </c>
      <c r="R274" s="28"/>
      <c r="S274" s="24" t="s">
        <v>2026</v>
      </c>
      <c r="T274" s="24">
        <v>3066</v>
      </c>
      <c r="U274" s="30" t="s">
        <v>37</v>
      </c>
      <c r="V274" s="24" t="s">
        <v>38</v>
      </c>
      <c r="W274" s="24"/>
      <c r="X274" s="30"/>
      <c r="Y274" s="30"/>
      <c r="Z274" s="35"/>
      <c r="AA274" s="32"/>
      <c r="AC274" s="44"/>
    </row>
    <row r="275" spans="1:29" ht="30" customHeight="1">
      <c r="A275" s="23">
        <v>275</v>
      </c>
      <c r="B275" s="24" t="s">
        <v>2027</v>
      </c>
      <c r="C275" s="24" t="s">
        <v>413</v>
      </c>
      <c r="D275" s="24" t="s">
        <v>1611</v>
      </c>
      <c r="E275" s="24" t="s">
        <v>1496</v>
      </c>
      <c r="F275" s="24" t="s">
        <v>2028</v>
      </c>
      <c r="G275" s="35" t="s">
        <v>2029</v>
      </c>
      <c r="H275" s="24"/>
      <c r="I275" s="24"/>
      <c r="J275" s="24" t="s">
        <v>34</v>
      </c>
      <c r="K275" s="28">
        <v>43468</v>
      </c>
      <c r="L275" s="28"/>
      <c r="M275" s="28">
        <v>43468</v>
      </c>
      <c r="N275" s="28">
        <v>43468</v>
      </c>
      <c r="O275" s="28"/>
      <c r="P275" s="28"/>
      <c r="Q275" s="28"/>
      <c r="R275" s="28"/>
      <c r="S275" s="24" t="s">
        <v>2030</v>
      </c>
      <c r="T275" s="24"/>
      <c r="U275" s="30" t="s">
        <v>37</v>
      </c>
      <c r="V275" s="24" t="s">
        <v>38</v>
      </c>
      <c r="W275" s="24"/>
      <c r="X275" s="30"/>
      <c r="Y275" s="30"/>
      <c r="Z275" s="35"/>
      <c r="AA275" s="32"/>
      <c r="AC275" s="44"/>
    </row>
    <row r="276" spans="1:29" ht="30" customHeight="1">
      <c r="A276" s="23">
        <v>276</v>
      </c>
      <c r="B276" s="24" t="s">
        <v>1183</v>
      </c>
      <c r="C276" s="24" t="s">
        <v>318</v>
      </c>
      <c r="D276" s="24" t="s">
        <v>1250</v>
      </c>
      <c r="E276" s="24" t="s">
        <v>1069</v>
      </c>
      <c r="F276" s="24" t="s">
        <v>1219</v>
      </c>
      <c r="G276" s="35" t="s">
        <v>2031</v>
      </c>
      <c r="H276" s="24"/>
      <c r="I276" s="24"/>
      <c r="J276" s="24" t="s">
        <v>34</v>
      </c>
      <c r="K276" s="28">
        <v>43825</v>
      </c>
      <c r="L276" s="28"/>
      <c r="M276" s="28">
        <v>43825</v>
      </c>
      <c r="N276" s="28">
        <v>43825</v>
      </c>
      <c r="O276" s="28"/>
      <c r="P276" s="28">
        <v>43825</v>
      </c>
      <c r="Q276" s="28">
        <v>43826</v>
      </c>
      <c r="R276" s="28"/>
      <c r="S276" s="24" t="s">
        <v>2032</v>
      </c>
      <c r="T276" s="24" t="s">
        <v>2033</v>
      </c>
      <c r="U276" s="30" t="s">
        <v>37</v>
      </c>
      <c r="V276" s="24" t="s">
        <v>38</v>
      </c>
      <c r="W276" s="24"/>
      <c r="X276" s="30"/>
      <c r="Y276" s="30"/>
      <c r="Z276" s="35"/>
      <c r="AA276" s="32"/>
      <c r="AC276" s="44"/>
    </row>
    <row r="277" spans="1:29" ht="30" customHeight="1">
      <c r="A277" s="23">
        <v>277</v>
      </c>
      <c r="B277" s="24" t="s">
        <v>1183</v>
      </c>
      <c r="C277" s="24" t="s">
        <v>318</v>
      </c>
      <c r="D277" s="24" t="s">
        <v>1250</v>
      </c>
      <c r="E277" s="24" t="s">
        <v>1069</v>
      </c>
      <c r="F277" s="24" t="s">
        <v>1219</v>
      </c>
      <c r="G277" s="35" t="s">
        <v>2031</v>
      </c>
      <c r="H277" s="24"/>
      <c r="I277" s="24"/>
      <c r="J277" s="24" t="s">
        <v>34</v>
      </c>
      <c r="K277" s="28">
        <v>43837</v>
      </c>
      <c r="L277" s="28"/>
      <c r="M277" s="28">
        <v>43837</v>
      </c>
      <c r="N277" s="28">
        <v>43837</v>
      </c>
      <c r="O277" s="28"/>
      <c r="P277" s="28">
        <v>43837</v>
      </c>
      <c r="Q277" s="28"/>
      <c r="R277" s="28"/>
      <c r="S277" s="24" t="s">
        <v>2034</v>
      </c>
      <c r="T277" s="24"/>
      <c r="U277" s="30" t="s">
        <v>37</v>
      </c>
      <c r="V277" s="24" t="s">
        <v>38</v>
      </c>
      <c r="W277" s="24"/>
      <c r="X277" s="30"/>
      <c r="Y277" s="30"/>
      <c r="Z277" s="35"/>
      <c r="AA277" s="32"/>
      <c r="AC277" s="44"/>
    </row>
    <row r="278" spans="1:29" ht="30" customHeight="1">
      <c r="A278" s="23">
        <v>278</v>
      </c>
      <c r="B278" s="24" t="s">
        <v>1693</v>
      </c>
      <c r="C278" s="24" t="s">
        <v>397</v>
      </c>
      <c r="D278" s="24" t="s">
        <v>1250</v>
      </c>
      <c r="E278" s="24" t="s">
        <v>1069</v>
      </c>
      <c r="F278" s="24" t="s">
        <v>1219</v>
      </c>
      <c r="G278" s="35" t="s">
        <v>2035</v>
      </c>
      <c r="H278" s="24"/>
      <c r="I278" s="24"/>
      <c r="J278" s="24" t="s">
        <v>714</v>
      </c>
      <c r="K278" s="28">
        <v>43292</v>
      </c>
      <c r="L278" s="28"/>
      <c r="M278" s="28">
        <v>43824</v>
      </c>
      <c r="N278" s="28">
        <v>43839</v>
      </c>
      <c r="O278" s="28"/>
      <c r="P278" s="28">
        <v>43839</v>
      </c>
      <c r="Q278" s="28" t="s">
        <v>133</v>
      </c>
      <c r="R278" s="28"/>
      <c r="S278" s="24">
        <v>3</v>
      </c>
      <c r="T278" s="24"/>
      <c r="U278" s="30" t="s">
        <v>37</v>
      </c>
      <c r="V278" s="24" t="s">
        <v>38</v>
      </c>
      <c r="W278" s="24"/>
      <c r="X278" s="30"/>
      <c r="Y278" s="30"/>
      <c r="Z278" s="35"/>
      <c r="AA278" s="32"/>
      <c r="AC278" s="44"/>
    </row>
    <row r="279" spans="1:29" ht="30" customHeight="1">
      <c r="A279" s="23">
        <v>279</v>
      </c>
      <c r="B279" s="24" t="s">
        <v>2036</v>
      </c>
      <c r="C279" s="24" t="s">
        <v>89</v>
      </c>
      <c r="D279" s="24" t="s">
        <v>1086</v>
      </c>
      <c r="E279" s="24" t="s">
        <v>1058</v>
      </c>
      <c r="F279" s="24" t="s">
        <v>2037</v>
      </c>
      <c r="G279" s="35" t="s">
        <v>2038</v>
      </c>
      <c r="H279" s="24"/>
      <c r="I279" s="24"/>
      <c r="J279" s="24" t="s">
        <v>2039</v>
      </c>
      <c r="K279" s="28">
        <v>43844</v>
      </c>
      <c r="L279" s="28"/>
      <c r="M279" s="28">
        <v>43844</v>
      </c>
      <c r="N279" s="28">
        <v>43843</v>
      </c>
      <c r="O279" s="28"/>
      <c r="P279" s="28">
        <v>43844</v>
      </c>
      <c r="Q279" s="28"/>
      <c r="R279" s="28"/>
      <c r="S279" s="24" t="s">
        <v>510</v>
      </c>
      <c r="T279" s="24"/>
      <c r="U279" s="30" t="s">
        <v>37</v>
      </c>
      <c r="V279" s="24" t="s">
        <v>38</v>
      </c>
      <c r="W279" s="24"/>
      <c r="X279" s="30"/>
      <c r="Y279" s="30"/>
      <c r="Z279" s="35"/>
      <c r="AA279" s="32"/>
      <c r="AC279" s="44"/>
    </row>
    <row r="280" spans="1:29" ht="30" customHeight="1">
      <c r="A280" s="23">
        <v>280</v>
      </c>
      <c r="B280" s="24" t="s">
        <v>2040</v>
      </c>
      <c r="C280" s="24" t="s">
        <v>275</v>
      </c>
      <c r="D280" s="24" t="s">
        <v>1317</v>
      </c>
      <c r="E280" s="24" t="s">
        <v>1100</v>
      </c>
      <c r="F280" s="24" t="s">
        <v>1292</v>
      </c>
      <c r="G280" s="35" t="s">
        <v>2041</v>
      </c>
      <c r="H280" s="24"/>
      <c r="I280" s="24"/>
      <c r="J280" s="24" t="s">
        <v>2042</v>
      </c>
      <c r="K280" s="28">
        <v>43844</v>
      </c>
      <c r="L280" s="28"/>
      <c r="M280" s="28">
        <v>43844</v>
      </c>
      <c r="N280" s="28">
        <v>43844</v>
      </c>
      <c r="O280" s="28"/>
      <c r="P280" s="28">
        <v>43844</v>
      </c>
      <c r="Q280" s="28"/>
      <c r="R280" s="28"/>
      <c r="S280" s="24" t="s">
        <v>2043</v>
      </c>
      <c r="T280" s="24"/>
      <c r="U280" s="30" t="s">
        <v>37</v>
      </c>
      <c r="V280" s="24" t="s">
        <v>38</v>
      </c>
      <c r="W280" s="24"/>
      <c r="X280" s="30"/>
      <c r="Y280" s="30"/>
      <c r="Z280" s="35"/>
      <c r="AA280" s="32"/>
      <c r="AC280" s="44"/>
    </row>
    <row r="281" spans="1:29" ht="30" customHeight="1">
      <c r="A281" s="23">
        <v>281</v>
      </c>
      <c r="B281" s="24" t="s">
        <v>985</v>
      </c>
      <c r="C281" s="24" t="s">
        <v>651</v>
      </c>
      <c r="D281" s="24" t="s">
        <v>1798</v>
      </c>
      <c r="E281" s="24"/>
      <c r="F281" s="24"/>
      <c r="G281" s="35" t="s">
        <v>2044</v>
      </c>
      <c r="H281" s="24"/>
      <c r="I281" s="24"/>
      <c r="J281" s="24" t="s">
        <v>34</v>
      </c>
      <c r="K281" s="28">
        <v>43844</v>
      </c>
      <c r="L281" s="28"/>
      <c r="M281" s="28">
        <v>43844</v>
      </c>
      <c r="N281" s="28">
        <v>43844</v>
      </c>
      <c r="O281" s="28"/>
      <c r="P281" s="28">
        <v>43844</v>
      </c>
      <c r="Q281" s="28"/>
      <c r="R281" s="28"/>
      <c r="S281" s="24" t="s">
        <v>510</v>
      </c>
      <c r="T281" s="24"/>
      <c r="U281" s="30" t="s">
        <v>37</v>
      </c>
      <c r="V281" s="24" t="s">
        <v>38</v>
      </c>
      <c r="W281" s="24"/>
      <c r="X281" s="30"/>
      <c r="Y281" s="30"/>
      <c r="Z281" s="35"/>
      <c r="AA281" s="32"/>
      <c r="AC281" s="44"/>
    </row>
    <row r="282" spans="1:29" ht="30" customHeight="1">
      <c r="A282" s="23">
        <v>282</v>
      </c>
      <c r="B282" s="24" t="s">
        <v>2045</v>
      </c>
      <c r="C282" s="24"/>
      <c r="D282" s="24" t="s">
        <v>1045</v>
      </c>
      <c r="E282" s="24" t="s">
        <v>1045</v>
      </c>
      <c r="F282" s="24" t="s">
        <v>2046</v>
      </c>
      <c r="G282" s="35" t="s">
        <v>2047</v>
      </c>
      <c r="H282" s="24"/>
      <c r="I282" s="24"/>
      <c r="J282" s="24" t="s">
        <v>34</v>
      </c>
      <c r="K282" s="28">
        <v>43846</v>
      </c>
      <c r="L282" s="28">
        <v>2020</v>
      </c>
      <c r="M282" s="28"/>
      <c r="N282" s="28"/>
      <c r="O282" s="28"/>
      <c r="P282" s="28"/>
      <c r="Q282" s="28"/>
      <c r="R282" s="28"/>
      <c r="S282" s="24" t="s">
        <v>2048</v>
      </c>
      <c r="T282" s="24"/>
      <c r="U282" s="30" t="s">
        <v>37</v>
      </c>
      <c r="V282" s="24" t="s">
        <v>38</v>
      </c>
      <c r="W282" s="24"/>
      <c r="X282" s="30"/>
      <c r="Y282" s="30"/>
      <c r="Z282" s="35"/>
      <c r="AA282" s="32"/>
      <c r="AC282" s="44"/>
    </row>
    <row r="283" spans="1:29" ht="30" customHeight="1">
      <c r="A283" s="23">
        <v>283</v>
      </c>
      <c r="B283" s="24" t="s">
        <v>1621</v>
      </c>
      <c r="C283" s="24" t="s">
        <v>255</v>
      </c>
      <c r="D283" s="24" t="s">
        <v>1256</v>
      </c>
      <c r="E283" s="24" t="s">
        <v>1257</v>
      </c>
      <c r="F283" s="24"/>
      <c r="G283" s="35" t="s">
        <v>2049</v>
      </c>
      <c r="H283" s="24"/>
      <c r="I283" s="24"/>
      <c r="J283" s="24" t="s">
        <v>44</v>
      </c>
      <c r="K283" s="28">
        <v>43846</v>
      </c>
      <c r="L283" s="28">
        <v>43846</v>
      </c>
      <c r="M283" s="28">
        <v>43846</v>
      </c>
      <c r="N283" s="28">
        <v>43846</v>
      </c>
      <c r="O283" s="28"/>
      <c r="P283" s="28">
        <v>43847</v>
      </c>
      <c r="Q283" s="28">
        <v>43847</v>
      </c>
      <c r="R283" s="28">
        <v>43854</v>
      </c>
      <c r="S283" s="24" t="s">
        <v>2050</v>
      </c>
      <c r="T283" s="24" t="s">
        <v>2051</v>
      </c>
      <c r="U283" s="30" t="s">
        <v>37</v>
      </c>
      <c r="V283" s="24" t="s">
        <v>38</v>
      </c>
      <c r="W283" s="24"/>
      <c r="X283" s="30"/>
      <c r="Y283" s="30"/>
      <c r="Z283" s="35"/>
      <c r="AA283" s="32"/>
      <c r="AC283" s="44"/>
    </row>
    <row r="284" spans="1:29" ht="30" customHeight="1">
      <c r="A284" s="23">
        <v>284</v>
      </c>
      <c r="B284" s="24" t="s">
        <v>2052</v>
      </c>
      <c r="C284" s="24" t="s">
        <v>30</v>
      </c>
      <c r="D284" s="24" t="s">
        <v>1057</v>
      </c>
      <c r="E284" s="24" t="s">
        <v>1058</v>
      </c>
      <c r="F284" s="24" t="s">
        <v>1057</v>
      </c>
      <c r="G284" s="35" t="s">
        <v>2053</v>
      </c>
      <c r="H284" s="24"/>
      <c r="I284" s="24"/>
      <c r="J284" s="24" t="s">
        <v>34</v>
      </c>
      <c r="K284" s="28">
        <v>43829</v>
      </c>
      <c r="L284" s="28"/>
      <c r="M284" s="28">
        <v>43829</v>
      </c>
      <c r="N284" s="28">
        <v>43829</v>
      </c>
      <c r="O284" s="28"/>
      <c r="P284" s="28">
        <v>43829</v>
      </c>
      <c r="Q284" s="28">
        <v>43834</v>
      </c>
      <c r="R284" s="28"/>
      <c r="S284" s="24" t="s">
        <v>2054</v>
      </c>
      <c r="T284" s="24">
        <v>3069</v>
      </c>
      <c r="U284" s="30" t="s">
        <v>37</v>
      </c>
      <c r="V284" s="24" t="s">
        <v>38</v>
      </c>
      <c r="W284" s="24"/>
      <c r="X284" s="30"/>
      <c r="Y284" s="30"/>
      <c r="Z284" s="35"/>
      <c r="AA284" s="32"/>
      <c r="AC284" s="44"/>
    </row>
    <row r="285" spans="1:29" ht="30" customHeight="1">
      <c r="A285" s="23">
        <v>285</v>
      </c>
      <c r="B285" s="24" t="s">
        <v>2055</v>
      </c>
      <c r="C285" s="24" t="s">
        <v>104</v>
      </c>
      <c r="D285" s="24" t="s">
        <v>1256</v>
      </c>
      <c r="E285" s="24" t="s">
        <v>1257</v>
      </c>
      <c r="F285" s="24" t="s">
        <v>1063</v>
      </c>
      <c r="G285" s="35" t="s">
        <v>2056</v>
      </c>
      <c r="H285" s="24"/>
      <c r="I285" s="24"/>
      <c r="J285" s="24" t="s">
        <v>415</v>
      </c>
      <c r="K285" s="28">
        <v>43830</v>
      </c>
      <c r="L285" s="28"/>
      <c r="M285" s="28">
        <v>43832</v>
      </c>
      <c r="N285" s="28">
        <v>43832</v>
      </c>
      <c r="O285" s="28"/>
      <c r="P285" s="28">
        <v>43833</v>
      </c>
      <c r="Q285" s="28">
        <v>43837</v>
      </c>
      <c r="R285" s="28"/>
      <c r="S285" s="24" t="s">
        <v>2057</v>
      </c>
      <c r="T285" s="24">
        <v>7</v>
      </c>
      <c r="U285" s="30" t="s">
        <v>37</v>
      </c>
      <c r="V285" s="24" t="s">
        <v>38</v>
      </c>
      <c r="W285" s="24"/>
      <c r="X285" s="30"/>
      <c r="Y285" s="30"/>
      <c r="Z285" s="35"/>
      <c r="AA285" s="32"/>
      <c r="AC285" s="44"/>
    </row>
    <row r="286" spans="1:29" ht="30" customHeight="1">
      <c r="A286" s="23">
        <v>286</v>
      </c>
      <c r="B286" s="24" t="s">
        <v>289</v>
      </c>
      <c r="C286" s="24" t="s">
        <v>202</v>
      </c>
      <c r="D286" s="24" t="s">
        <v>1057</v>
      </c>
      <c r="E286" s="24" t="s">
        <v>1058</v>
      </c>
      <c r="F286" s="24" t="s">
        <v>1057</v>
      </c>
      <c r="G286" s="35" t="s">
        <v>2058</v>
      </c>
      <c r="H286" s="24"/>
      <c r="I286" s="24"/>
      <c r="J286" s="24" t="s">
        <v>696</v>
      </c>
      <c r="K286" s="28">
        <v>43623</v>
      </c>
      <c r="L286" s="28"/>
      <c r="M286" s="28">
        <v>43794</v>
      </c>
      <c r="N286" s="28">
        <v>43836</v>
      </c>
      <c r="O286" s="28"/>
      <c r="P286" s="28">
        <v>43837</v>
      </c>
      <c r="Q286" s="28">
        <v>43843</v>
      </c>
      <c r="R286" s="28"/>
      <c r="S286" s="24">
        <v>16</v>
      </c>
      <c r="T286" s="24">
        <v>30</v>
      </c>
      <c r="U286" s="30" t="s">
        <v>37</v>
      </c>
      <c r="V286" s="24" t="s">
        <v>38</v>
      </c>
      <c r="W286" s="24"/>
      <c r="X286" s="30"/>
      <c r="Y286" s="30"/>
      <c r="Z286" s="35"/>
      <c r="AA286" s="32"/>
      <c r="AC286" s="44"/>
    </row>
    <row r="287" spans="1:29" ht="30" customHeight="1">
      <c r="A287" s="23">
        <v>287</v>
      </c>
      <c r="B287" s="24" t="s">
        <v>2059</v>
      </c>
      <c r="C287" s="24" t="s">
        <v>255</v>
      </c>
      <c r="D287" s="24" t="s">
        <v>1256</v>
      </c>
      <c r="E287" s="24" t="s">
        <v>1257</v>
      </c>
      <c r="F287" s="24" t="s">
        <v>1063</v>
      </c>
      <c r="G287" s="35" t="s">
        <v>2060</v>
      </c>
      <c r="H287" s="24"/>
      <c r="I287" s="24"/>
      <c r="J287" s="24" t="s">
        <v>415</v>
      </c>
      <c r="K287" s="28">
        <v>43837</v>
      </c>
      <c r="L287" s="28"/>
      <c r="M287" s="28">
        <v>43837</v>
      </c>
      <c r="N287" s="28">
        <v>43838</v>
      </c>
      <c r="O287" s="28"/>
      <c r="P287" s="28">
        <v>43838</v>
      </c>
      <c r="Q287" s="28">
        <v>43843</v>
      </c>
      <c r="R287" s="28">
        <v>43845</v>
      </c>
      <c r="S287" s="24">
        <v>24</v>
      </c>
      <c r="T287" s="24">
        <v>141</v>
      </c>
      <c r="U287" s="30" t="s">
        <v>37</v>
      </c>
      <c r="V287" s="24" t="s">
        <v>38</v>
      </c>
      <c r="W287" s="24"/>
      <c r="X287" s="30"/>
      <c r="Y287" s="30"/>
      <c r="Z287" s="35"/>
      <c r="AA287" s="32"/>
      <c r="AC287" s="44"/>
    </row>
    <row r="288" spans="1:29" ht="30" customHeight="1">
      <c r="A288" s="23">
        <v>288</v>
      </c>
      <c r="B288" s="24" t="s">
        <v>1121</v>
      </c>
      <c r="C288" s="24" t="s">
        <v>226</v>
      </c>
      <c r="D288" s="24" t="s">
        <v>1122</v>
      </c>
      <c r="E288" s="24" t="s">
        <v>1122</v>
      </c>
      <c r="F288" s="24" t="s">
        <v>1069</v>
      </c>
      <c r="G288" s="35" t="s">
        <v>2061</v>
      </c>
      <c r="H288" s="24"/>
      <c r="I288" s="24"/>
      <c r="J288" s="24" t="s">
        <v>34</v>
      </c>
      <c r="K288" s="28">
        <v>43847</v>
      </c>
      <c r="L288" s="28"/>
      <c r="M288" s="28">
        <v>43847</v>
      </c>
      <c r="N288" s="28">
        <v>43847</v>
      </c>
      <c r="O288" s="28"/>
      <c r="P288" s="28">
        <v>43847</v>
      </c>
      <c r="Q288" s="28"/>
      <c r="R288" s="28"/>
      <c r="S288" s="24" t="s">
        <v>510</v>
      </c>
      <c r="T288" s="24"/>
      <c r="U288" s="30" t="s">
        <v>37</v>
      </c>
      <c r="V288" s="24" t="s">
        <v>38</v>
      </c>
      <c r="W288" s="24"/>
      <c r="X288" s="30"/>
      <c r="Y288" s="30"/>
      <c r="Z288" s="35"/>
      <c r="AA288" s="32"/>
      <c r="AC288" s="44"/>
    </row>
    <row r="289" spans="1:29" ht="30" customHeight="1">
      <c r="A289" s="23">
        <v>289</v>
      </c>
      <c r="B289" s="24" t="s">
        <v>2062</v>
      </c>
      <c r="C289" s="24" t="s">
        <v>104</v>
      </c>
      <c r="D289" s="24" t="s">
        <v>1363</v>
      </c>
      <c r="E289" s="24" t="s">
        <v>1077</v>
      </c>
      <c r="F289" s="24" t="s">
        <v>1063</v>
      </c>
      <c r="G289" s="35" t="s">
        <v>2063</v>
      </c>
      <c r="H289" s="24"/>
      <c r="I289" s="24"/>
      <c r="J289" s="24" t="s">
        <v>421</v>
      </c>
      <c r="K289" s="28">
        <v>43819</v>
      </c>
      <c r="L289" s="28"/>
      <c r="M289" s="28">
        <v>43830</v>
      </c>
      <c r="N289" s="28">
        <v>43844</v>
      </c>
      <c r="O289" s="28"/>
      <c r="P289" s="28">
        <v>43845</v>
      </c>
      <c r="Q289" s="28">
        <v>43849</v>
      </c>
      <c r="R289" s="28"/>
      <c r="S289" s="24">
        <v>58</v>
      </c>
      <c r="T289" s="24">
        <v>110</v>
      </c>
      <c r="U289" s="30" t="s">
        <v>37</v>
      </c>
      <c r="V289" s="24" t="s">
        <v>38</v>
      </c>
      <c r="W289" s="24"/>
      <c r="X289" s="30"/>
      <c r="Y289" s="30"/>
      <c r="Z289" s="35"/>
      <c r="AA289" s="32"/>
      <c r="AC289" s="44"/>
    </row>
    <row r="290" spans="1:29" ht="30" customHeight="1">
      <c r="A290" s="23">
        <v>290</v>
      </c>
      <c r="B290" s="24" t="s">
        <v>2064</v>
      </c>
      <c r="C290" s="24" t="s">
        <v>61</v>
      </c>
      <c r="D290" s="24" t="s">
        <v>1363</v>
      </c>
      <c r="E290" s="24" t="s">
        <v>1077</v>
      </c>
      <c r="F290" s="24" t="s">
        <v>1063</v>
      </c>
      <c r="G290" s="35" t="s">
        <v>2065</v>
      </c>
      <c r="H290" s="24"/>
      <c r="I290" s="24"/>
      <c r="J290" s="24" t="s">
        <v>714</v>
      </c>
      <c r="K290" s="28">
        <v>43830</v>
      </c>
      <c r="L290" s="28"/>
      <c r="M290" s="28">
        <v>43830</v>
      </c>
      <c r="N290" s="28">
        <v>43843</v>
      </c>
      <c r="O290" s="28"/>
      <c r="P290" s="28">
        <v>43843</v>
      </c>
      <c r="Q290" s="28">
        <v>43849</v>
      </c>
      <c r="R290" s="28"/>
      <c r="S290" s="24">
        <v>52</v>
      </c>
      <c r="T290" s="24">
        <v>96</v>
      </c>
      <c r="U290" s="30" t="s">
        <v>37</v>
      </c>
      <c r="V290" s="24" t="s">
        <v>38</v>
      </c>
      <c r="W290" s="24"/>
      <c r="X290" s="30"/>
      <c r="Y290" s="30"/>
      <c r="Z290" s="35"/>
      <c r="AA290" s="32"/>
      <c r="AC290" s="44"/>
    </row>
    <row r="291" spans="1:29" ht="30" customHeight="1">
      <c r="A291" s="23">
        <v>291</v>
      </c>
      <c r="B291" s="24" t="s">
        <v>2066</v>
      </c>
      <c r="C291" s="24" t="s">
        <v>275</v>
      </c>
      <c r="D291" s="24" t="s">
        <v>1228</v>
      </c>
      <c r="E291" s="24" t="s">
        <v>1069</v>
      </c>
      <c r="F291" s="24" t="s">
        <v>1228</v>
      </c>
      <c r="G291" s="35" t="s">
        <v>2067</v>
      </c>
      <c r="H291" s="24"/>
      <c r="I291" s="24"/>
      <c r="J291" s="24" t="s">
        <v>50</v>
      </c>
      <c r="K291" s="28">
        <v>43546</v>
      </c>
      <c r="L291" s="28"/>
      <c r="M291" s="28">
        <v>43546</v>
      </c>
      <c r="N291" s="28">
        <v>43550</v>
      </c>
      <c r="O291" s="28"/>
      <c r="P291" s="28">
        <v>43551</v>
      </c>
      <c r="Q291" s="28">
        <v>43849</v>
      </c>
      <c r="R291" s="28"/>
      <c r="S291" s="24" t="s">
        <v>2068</v>
      </c>
      <c r="T291" s="24">
        <v>167</v>
      </c>
      <c r="U291" s="30" t="s">
        <v>37</v>
      </c>
      <c r="V291" s="24" t="s">
        <v>424</v>
      </c>
      <c r="W291" s="24"/>
      <c r="X291" s="30"/>
      <c r="Y291" s="30"/>
      <c r="Z291" s="35"/>
      <c r="AA291" s="41"/>
      <c r="AB291" s="40"/>
    </row>
    <row r="292" spans="1:29" ht="30" customHeight="1">
      <c r="A292" s="23">
        <v>292</v>
      </c>
      <c r="B292" s="24" t="s">
        <v>2069</v>
      </c>
      <c r="C292" s="24" t="s">
        <v>61</v>
      </c>
      <c r="D292" s="24" t="s">
        <v>1063</v>
      </c>
      <c r="E292" s="24" t="s">
        <v>1058</v>
      </c>
      <c r="F292" s="24" t="s">
        <v>1063</v>
      </c>
      <c r="G292" s="35" t="s">
        <v>2070</v>
      </c>
      <c r="H292" s="24"/>
      <c r="I292" s="24"/>
      <c r="J292" s="24" t="s">
        <v>714</v>
      </c>
      <c r="K292" s="28">
        <v>43705</v>
      </c>
      <c r="L292" s="28"/>
      <c r="M292" s="28"/>
      <c r="N292" s="28">
        <v>43704</v>
      </c>
      <c r="O292" s="28"/>
      <c r="P292" s="28">
        <v>43791</v>
      </c>
      <c r="Q292" s="28">
        <v>43849</v>
      </c>
      <c r="R292" s="28"/>
      <c r="S292" s="24">
        <v>545</v>
      </c>
      <c r="T292" s="24">
        <v>1526</v>
      </c>
      <c r="U292" s="30" t="s">
        <v>37</v>
      </c>
      <c r="V292" s="24" t="s">
        <v>38</v>
      </c>
      <c r="W292" s="24"/>
      <c r="X292" s="30"/>
      <c r="Y292" s="30"/>
      <c r="Z292" s="35"/>
      <c r="AA292" s="32"/>
      <c r="AC292" s="44"/>
    </row>
    <row r="293" spans="1:29" ht="30" customHeight="1">
      <c r="A293" s="23">
        <v>293</v>
      </c>
      <c r="B293" s="24" t="s">
        <v>1023</v>
      </c>
      <c r="C293" s="24" t="s">
        <v>651</v>
      </c>
      <c r="D293" s="24" t="s">
        <v>1099</v>
      </c>
      <c r="E293" s="24" t="s">
        <v>1100</v>
      </c>
      <c r="F293" s="24"/>
      <c r="G293" s="35" t="s">
        <v>2071</v>
      </c>
      <c r="H293" s="24"/>
      <c r="I293" s="24"/>
      <c r="J293" s="24" t="s">
        <v>34</v>
      </c>
      <c r="K293" s="28">
        <v>43840</v>
      </c>
      <c r="L293" s="28"/>
      <c r="M293" s="28">
        <v>43840</v>
      </c>
      <c r="N293" s="28">
        <v>43840</v>
      </c>
      <c r="O293" s="28"/>
      <c r="P293" s="28">
        <v>43840</v>
      </c>
      <c r="Q293" s="28">
        <v>43849</v>
      </c>
      <c r="R293" s="28"/>
      <c r="S293" s="24" t="s">
        <v>2072</v>
      </c>
      <c r="T293" s="24">
        <v>122</v>
      </c>
      <c r="U293" s="30" t="s">
        <v>37</v>
      </c>
      <c r="V293" s="24" t="s">
        <v>38</v>
      </c>
      <c r="W293" s="24"/>
      <c r="X293" s="30"/>
      <c r="Y293" s="30"/>
      <c r="Z293" s="35"/>
      <c r="AA293" s="32"/>
      <c r="AC293" s="44"/>
    </row>
    <row r="294" spans="1:29" ht="30" customHeight="1">
      <c r="A294" s="23">
        <v>294</v>
      </c>
      <c r="B294" s="24" t="s">
        <v>2073</v>
      </c>
      <c r="C294" s="24" t="s">
        <v>89</v>
      </c>
      <c r="D294" s="24" t="s">
        <v>1099</v>
      </c>
      <c r="E294" s="24" t="s">
        <v>1100</v>
      </c>
      <c r="F294" s="24"/>
      <c r="G294" s="35" t="s">
        <v>2074</v>
      </c>
      <c r="H294" s="24"/>
      <c r="I294" s="24"/>
      <c r="J294" s="24" t="s">
        <v>34</v>
      </c>
      <c r="K294" s="28">
        <v>43840</v>
      </c>
      <c r="L294" s="28"/>
      <c r="M294" s="28">
        <v>43840</v>
      </c>
      <c r="N294" s="28">
        <v>43840</v>
      </c>
      <c r="O294" s="28"/>
      <c r="P294" s="28">
        <v>43840</v>
      </c>
      <c r="Q294" s="28">
        <v>43849</v>
      </c>
      <c r="R294" s="28"/>
      <c r="S294" s="24" t="s">
        <v>2075</v>
      </c>
      <c r="T294" s="24">
        <v>121</v>
      </c>
      <c r="U294" s="30" t="s">
        <v>37</v>
      </c>
      <c r="V294" s="24" t="s">
        <v>424</v>
      </c>
      <c r="W294" s="24"/>
      <c r="X294" s="30"/>
      <c r="Y294" s="30"/>
      <c r="Z294" s="35"/>
      <c r="AA294" s="32"/>
      <c r="AC294" s="44"/>
    </row>
    <row r="295" spans="1:29" ht="30" customHeight="1">
      <c r="A295" s="23">
        <v>295</v>
      </c>
      <c r="B295" s="24" t="s">
        <v>2076</v>
      </c>
      <c r="C295" s="24" t="s">
        <v>397</v>
      </c>
      <c r="D295" s="24" t="s">
        <v>1653</v>
      </c>
      <c r="E295" s="24" t="s">
        <v>1653</v>
      </c>
      <c r="F295" s="24" t="s">
        <v>2077</v>
      </c>
      <c r="G295" s="35" t="s">
        <v>2078</v>
      </c>
      <c r="H295" s="24"/>
      <c r="I295" s="24"/>
      <c r="J295" s="24" t="s">
        <v>415</v>
      </c>
      <c r="K295" s="28">
        <v>43819</v>
      </c>
      <c r="L295" s="28">
        <v>43489</v>
      </c>
      <c r="M295" s="28">
        <v>43879</v>
      </c>
      <c r="N295" s="28">
        <v>43882</v>
      </c>
      <c r="O295" s="28"/>
      <c r="P295" s="28">
        <v>43889</v>
      </c>
      <c r="Q295" s="28">
        <v>43891</v>
      </c>
      <c r="R295" s="28"/>
      <c r="S295" s="24">
        <v>328</v>
      </c>
      <c r="T295" s="24">
        <v>679</v>
      </c>
      <c r="U295" s="30" t="s">
        <v>37</v>
      </c>
      <c r="V295" s="24" t="s">
        <v>424</v>
      </c>
      <c r="W295" s="24"/>
      <c r="X295" s="30"/>
      <c r="Y295" s="30"/>
      <c r="Z295" s="35"/>
      <c r="AA295" s="32"/>
      <c r="AC295" s="44"/>
    </row>
    <row r="296" spans="1:29" ht="30" customHeight="1">
      <c r="A296" s="23">
        <v>296</v>
      </c>
      <c r="B296" s="24" t="s">
        <v>2079</v>
      </c>
      <c r="C296" s="24" t="s">
        <v>397</v>
      </c>
      <c r="D296" s="24" t="s">
        <v>2080</v>
      </c>
      <c r="E296" s="24" t="s">
        <v>1045</v>
      </c>
      <c r="F296" s="24" t="s">
        <v>2081</v>
      </c>
      <c r="G296" s="35" t="s">
        <v>2082</v>
      </c>
      <c r="H296" s="24"/>
      <c r="I296" s="24"/>
      <c r="J296" s="24" t="s">
        <v>714</v>
      </c>
      <c r="K296" s="28">
        <v>43819</v>
      </c>
      <c r="L296" s="28"/>
      <c r="M296" s="28">
        <v>43819</v>
      </c>
      <c r="N296" s="28">
        <v>43819</v>
      </c>
      <c r="O296" s="28"/>
      <c r="P296" s="28">
        <v>43819</v>
      </c>
      <c r="Q296" s="28"/>
      <c r="R296" s="28"/>
      <c r="S296" s="24" t="s">
        <v>2083</v>
      </c>
      <c r="T296" s="24"/>
      <c r="U296" s="30" t="s">
        <v>37</v>
      </c>
      <c r="V296" s="24" t="s">
        <v>38</v>
      </c>
      <c r="W296" s="24"/>
      <c r="X296" s="30"/>
      <c r="Y296" s="30"/>
      <c r="Z296" s="35"/>
      <c r="AA296" s="32"/>
      <c r="AC296" s="44"/>
    </row>
    <row r="297" spans="1:29" ht="30" customHeight="1">
      <c r="A297" s="23">
        <v>297</v>
      </c>
      <c r="B297" s="24" t="s">
        <v>2084</v>
      </c>
      <c r="C297" s="24" t="s">
        <v>255</v>
      </c>
      <c r="D297" s="24" t="s">
        <v>1256</v>
      </c>
      <c r="E297" s="24" t="s">
        <v>2085</v>
      </c>
      <c r="F297" s="24" t="s">
        <v>1122</v>
      </c>
      <c r="G297" s="35" t="s">
        <v>2086</v>
      </c>
      <c r="H297" s="24"/>
      <c r="I297" s="24"/>
      <c r="J297" s="24"/>
      <c r="K297" s="28">
        <v>43854</v>
      </c>
      <c r="L297" s="28">
        <v>43854</v>
      </c>
      <c r="M297" s="28"/>
      <c r="N297" s="28">
        <v>43493</v>
      </c>
      <c r="O297" s="28"/>
      <c r="P297" s="28">
        <v>43858</v>
      </c>
      <c r="Q297" s="28">
        <v>43873</v>
      </c>
      <c r="R297" s="28"/>
      <c r="S297" s="24" t="s">
        <v>2087</v>
      </c>
      <c r="T297" s="24" t="s">
        <v>2088</v>
      </c>
      <c r="U297" s="30" t="s">
        <v>37</v>
      </c>
      <c r="V297" s="24" t="s">
        <v>424</v>
      </c>
      <c r="W297" s="24"/>
      <c r="X297" s="30"/>
      <c r="Y297" s="30"/>
      <c r="Z297" s="35"/>
      <c r="AA297" s="32"/>
      <c r="AC297" s="44"/>
    </row>
    <row r="298" spans="1:29" ht="30" customHeight="1">
      <c r="A298" s="23">
        <v>298</v>
      </c>
      <c r="B298" s="24" t="s">
        <v>2089</v>
      </c>
      <c r="C298" s="24" t="s">
        <v>397</v>
      </c>
      <c r="D298" s="24" t="s">
        <v>1045</v>
      </c>
      <c r="E298" s="24" t="s">
        <v>1045</v>
      </c>
      <c r="F298" s="24"/>
      <c r="G298" s="35" t="s">
        <v>2090</v>
      </c>
      <c r="H298" s="24"/>
      <c r="I298" s="24"/>
      <c r="J298" s="24" t="s">
        <v>34</v>
      </c>
      <c r="K298" s="28">
        <v>43854</v>
      </c>
      <c r="L298" s="28"/>
      <c r="M298" s="28">
        <v>43854</v>
      </c>
      <c r="N298" s="28">
        <v>43854</v>
      </c>
      <c r="O298" s="28"/>
      <c r="P298" s="28">
        <v>43854</v>
      </c>
      <c r="Q298" s="28">
        <v>43854</v>
      </c>
      <c r="R298" s="28"/>
      <c r="S298" s="24" t="s">
        <v>2091</v>
      </c>
      <c r="T298" s="24"/>
      <c r="U298" s="30" t="s">
        <v>37</v>
      </c>
      <c r="V298" s="24" t="s">
        <v>424</v>
      </c>
      <c r="W298" s="24"/>
      <c r="X298" s="30"/>
      <c r="Y298" s="30"/>
      <c r="Z298" s="35"/>
      <c r="AA298" s="32"/>
      <c r="AC298" s="44"/>
    </row>
    <row r="299" spans="1:29" ht="30" customHeight="1">
      <c r="A299" s="23">
        <v>299</v>
      </c>
      <c r="B299" s="24" t="s">
        <v>2092</v>
      </c>
      <c r="C299" s="24" t="s">
        <v>397</v>
      </c>
      <c r="D299" s="24" t="s">
        <v>1122</v>
      </c>
      <c r="E299" s="24" t="s">
        <v>1122</v>
      </c>
      <c r="F299" s="24"/>
      <c r="G299" s="35" t="s">
        <v>2093</v>
      </c>
      <c r="H299" s="24"/>
      <c r="I299" s="24"/>
      <c r="J299" s="24" t="s">
        <v>34</v>
      </c>
      <c r="K299" s="28">
        <v>43812</v>
      </c>
      <c r="L299" s="28"/>
      <c r="M299" s="28">
        <v>43854</v>
      </c>
      <c r="N299" s="28">
        <v>43856</v>
      </c>
      <c r="O299" s="28"/>
      <c r="P299" s="28">
        <v>43857</v>
      </c>
      <c r="Q299" s="28">
        <v>43857</v>
      </c>
      <c r="R299" s="28"/>
      <c r="S299" s="24"/>
      <c r="T299" s="24">
        <v>195</v>
      </c>
      <c r="U299" s="30" t="s">
        <v>37</v>
      </c>
      <c r="V299" s="24" t="s">
        <v>38</v>
      </c>
      <c r="W299" s="24"/>
      <c r="X299" s="30"/>
      <c r="Y299" s="30"/>
      <c r="Z299" s="35"/>
      <c r="AA299" s="32"/>
      <c r="AC299" s="44"/>
    </row>
    <row r="300" spans="1:29" ht="30" customHeight="1">
      <c r="A300" s="23">
        <v>300</v>
      </c>
      <c r="B300" s="24" t="s">
        <v>1312</v>
      </c>
      <c r="C300" s="24"/>
      <c r="D300" s="24" t="s">
        <v>1178</v>
      </c>
      <c r="E300" s="24" t="s">
        <v>1100</v>
      </c>
      <c r="F300" s="24"/>
      <c r="G300" s="35" t="s">
        <v>2094</v>
      </c>
      <c r="H300" s="24"/>
      <c r="I300" s="24"/>
      <c r="J300" s="24"/>
      <c r="K300" s="28"/>
      <c r="L300" s="28"/>
      <c r="M300" s="28"/>
      <c r="N300" s="28"/>
      <c r="O300" s="28"/>
      <c r="P300" s="28"/>
      <c r="Q300" s="28"/>
      <c r="R300" s="28"/>
      <c r="S300" s="24"/>
      <c r="T300" s="24"/>
      <c r="U300" s="30" t="s">
        <v>37</v>
      </c>
      <c r="V300" s="24" t="s">
        <v>38</v>
      </c>
      <c r="W300" s="24"/>
      <c r="X300" s="30"/>
      <c r="Y300" s="30"/>
      <c r="Z300" s="35"/>
      <c r="AA300" s="32"/>
      <c r="AC300" s="44"/>
    </row>
    <row r="301" spans="1:29" ht="30" customHeight="1">
      <c r="A301" s="23">
        <v>301</v>
      </c>
      <c r="B301" s="24" t="s">
        <v>2095</v>
      </c>
      <c r="C301" s="24" t="s">
        <v>397</v>
      </c>
      <c r="D301" s="24" t="s">
        <v>1045</v>
      </c>
      <c r="E301" s="24" t="s">
        <v>1045</v>
      </c>
      <c r="F301" s="24"/>
      <c r="G301" s="35" t="s">
        <v>2096</v>
      </c>
      <c r="H301" s="24"/>
      <c r="I301" s="24"/>
      <c r="J301" s="24" t="s">
        <v>714</v>
      </c>
      <c r="K301" s="28">
        <v>43857</v>
      </c>
      <c r="L301" s="28"/>
      <c r="M301" s="28">
        <v>43857</v>
      </c>
      <c r="N301" s="28">
        <v>43860</v>
      </c>
      <c r="O301" s="28"/>
      <c r="P301" s="28">
        <v>43858</v>
      </c>
      <c r="Q301" s="28">
        <v>43860</v>
      </c>
      <c r="R301" s="28"/>
      <c r="S301" s="24"/>
      <c r="T301" s="24" t="s">
        <v>2097</v>
      </c>
      <c r="U301" s="30" t="s">
        <v>37</v>
      </c>
      <c r="V301" s="24" t="s">
        <v>38</v>
      </c>
      <c r="W301" s="24"/>
      <c r="X301" s="30"/>
      <c r="Y301" s="30"/>
      <c r="Z301" s="35"/>
      <c r="AA301" s="32"/>
      <c r="AC301" s="44"/>
    </row>
    <row r="302" spans="1:29" ht="30" customHeight="1">
      <c r="A302" s="23">
        <v>302</v>
      </c>
      <c r="B302" s="24" t="s">
        <v>2098</v>
      </c>
      <c r="C302" s="24"/>
      <c r="D302" s="24" t="s">
        <v>2099</v>
      </c>
      <c r="E302" s="24" t="s">
        <v>1122</v>
      </c>
      <c r="F302" s="24" t="s">
        <v>1044</v>
      </c>
      <c r="G302" s="35" t="s">
        <v>2100</v>
      </c>
      <c r="H302" s="24"/>
      <c r="I302" s="24"/>
      <c r="J302" s="24"/>
      <c r="K302" s="28">
        <v>43858</v>
      </c>
      <c r="L302" s="28"/>
      <c r="M302" s="28"/>
      <c r="N302" s="28"/>
      <c r="O302" s="28"/>
      <c r="P302" s="28"/>
      <c r="Q302" s="28"/>
      <c r="R302" s="28"/>
      <c r="S302" s="24"/>
      <c r="T302" s="24"/>
      <c r="U302" s="30" t="s">
        <v>37</v>
      </c>
      <c r="V302" s="24" t="s">
        <v>38</v>
      </c>
      <c r="W302" s="24"/>
      <c r="X302" s="30"/>
      <c r="Y302" s="30"/>
      <c r="Z302" s="35"/>
      <c r="AA302" s="32"/>
      <c r="AC302" s="44"/>
    </row>
    <row r="303" spans="1:29" ht="30" customHeight="1">
      <c r="A303" s="23">
        <v>303</v>
      </c>
      <c r="B303" s="24" t="s">
        <v>2101</v>
      </c>
      <c r="C303" s="24"/>
      <c r="D303" s="24" t="s">
        <v>1331</v>
      </c>
      <c r="E303" s="24" t="s">
        <v>1045</v>
      </c>
      <c r="F303" s="24" t="s">
        <v>1333</v>
      </c>
      <c r="G303" s="35" t="s">
        <v>2102</v>
      </c>
      <c r="H303" s="24"/>
      <c r="I303" s="24"/>
      <c r="J303" s="24" t="s">
        <v>696</v>
      </c>
      <c r="K303" s="28">
        <v>43858</v>
      </c>
      <c r="L303" s="28">
        <v>43859</v>
      </c>
      <c r="M303" s="28"/>
      <c r="N303" s="28"/>
      <c r="O303" s="28"/>
      <c r="P303" s="28"/>
      <c r="Q303" s="28"/>
      <c r="R303" s="28"/>
      <c r="S303" s="24"/>
      <c r="T303" s="24"/>
      <c r="U303" s="30"/>
      <c r="V303" s="24" t="s">
        <v>553</v>
      </c>
      <c r="W303" s="24"/>
      <c r="X303" s="30"/>
      <c r="Y303" s="30"/>
      <c r="Z303" s="35"/>
      <c r="AA303" s="32"/>
      <c r="AC303" s="44"/>
    </row>
    <row r="304" spans="1:29" ht="30" customHeight="1">
      <c r="A304" s="23">
        <v>304</v>
      </c>
      <c r="B304" s="24" t="s">
        <v>2103</v>
      </c>
      <c r="C304" s="24" t="s">
        <v>110</v>
      </c>
      <c r="D304" s="24" t="s">
        <v>1611</v>
      </c>
      <c r="E304" s="24" t="s">
        <v>1122</v>
      </c>
      <c r="F304" s="24" t="s">
        <v>1612</v>
      </c>
      <c r="G304" s="35" t="s">
        <v>2104</v>
      </c>
      <c r="H304" s="24"/>
      <c r="I304" s="24"/>
      <c r="J304" s="24" t="s">
        <v>714</v>
      </c>
      <c r="K304" s="28">
        <v>43859</v>
      </c>
      <c r="L304" s="28"/>
      <c r="M304" s="28">
        <v>43860</v>
      </c>
      <c r="N304" s="28">
        <v>43860</v>
      </c>
      <c r="O304" s="28"/>
      <c r="P304" s="28"/>
      <c r="Q304" s="28"/>
      <c r="R304" s="28"/>
      <c r="S304" s="24"/>
      <c r="T304" s="24"/>
      <c r="U304" s="30" t="s">
        <v>37</v>
      </c>
      <c r="V304" s="24" t="s">
        <v>38</v>
      </c>
      <c r="W304" s="24"/>
      <c r="X304" s="30"/>
      <c r="Y304" s="30"/>
      <c r="Z304" s="35"/>
      <c r="AA304" s="32"/>
      <c r="AC304" s="44"/>
    </row>
    <row r="305" spans="1:29" ht="30" customHeight="1">
      <c r="A305" s="23">
        <v>305</v>
      </c>
      <c r="B305" s="24" t="s">
        <v>1758</v>
      </c>
      <c r="C305" s="24" t="s">
        <v>226</v>
      </c>
      <c r="D305" s="24" t="s">
        <v>1068</v>
      </c>
      <c r="E305" s="24" t="s">
        <v>1069</v>
      </c>
      <c r="F305" s="24"/>
      <c r="G305" s="35" t="s">
        <v>2105</v>
      </c>
      <c r="H305" s="24"/>
      <c r="I305" s="24"/>
      <c r="J305" s="24" t="s">
        <v>34</v>
      </c>
      <c r="K305" s="28">
        <v>43860</v>
      </c>
      <c r="L305" s="28"/>
      <c r="M305" s="28">
        <v>43861</v>
      </c>
      <c r="N305" s="28">
        <v>43861</v>
      </c>
      <c r="O305" s="28"/>
      <c r="P305" s="28">
        <v>43861</v>
      </c>
      <c r="Q305" s="28">
        <v>43861</v>
      </c>
      <c r="R305" s="28"/>
      <c r="S305" s="24"/>
      <c r="T305" s="24" t="s">
        <v>2106</v>
      </c>
      <c r="U305" s="30" t="s">
        <v>37</v>
      </c>
      <c r="V305" s="24" t="s">
        <v>38</v>
      </c>
      <c r="W305" s="24"/>
      <c r="X305" s="30"/>
      <c r="Y305" s="30"/>
      <c r="Z305" s="35"/>
      <c r="AA305" s="32"/>
      <c r="AC305" s="44"/>
    </row>
    <row r="306" spans="1:29" ht="30" customHeight="1">
      <c r="A306" s="23">
        <v>306</v>
      </c>
      <c r="B306" s="24" t="s">
        <v>2107</v>
      </c>
      <c r="C306" s="24" t="s">
        <v>397</v>
      </c>
      <c r="D306" s="24" t="s">
        <v>2080</v>
      </c>
      <c r="E306" s="24" t="s">
        <v>1045</v>
      </c>
      <c r="F306" s="24" t="s">
        <v>2108</v>
      </c>
      <c r="G306" s="35" t="s">
        <v>2109</v>
      </c>
      <c r="H306" s="24"/>
      <c r="I306" s="24"/>
      <c r="J306" s="24" t="s">
        <v>714</v>
      </c>
      <c r="K306" s="28">
        <v>43871</v>
      </c>
      <c r="L306" s="28"/>
      <c r="M306" s="28">
        <v>43871</v>
      </c>
      <c r="N306" s="28">
        <v>43871</v>
      </c>
      <c r="O306" s="28"/>
      <c r="P306" s="28">
        <v>43872</v>
      </c>
      <c r="Q306" s="28"/>
      <c r="R306" s="28"/>
      <c r="S306" s="24"/>
      <c r="T306" s="24"/>
      <c r="U306" s="30" t="s">
        <v>37</v>
      </c>
      <c r="V306" s="24" t="s">
        <v>38</v>
      </c>
      <c r="W306" s="24"/>
      <c r="X306" s="30"/>
      <c r="Y306" s="30"/>
      <c r="Z306" s="35"/>
      <c r="AA306" s="32"/>
      <c r="AC306" s="44"/>
    </row>
    <row r="307" spans="1:29" ht="30" customHeight="1">
      <c r="A307" s="23">
        <v>307</v>
      </c>
      <c r="B307" s="24" t="s">
        <v>2110</v>
      </c>
      <c r="C307" s="24" t="s">
        <v>397</v>
      </c>
      <c r="D307" s="24" t="s">
        <v>2080</v>
      </c>
      <c r="E307" s="24" t="s">
        <v>1045</v>
      </c>
      <c r="F307" s="24" t="s">
        <v>2108</v>
      </c>
      <c r="G307" s="35" t="s">
        <v>2111</v>
      </c>
      <c r="H307" s="24"/>
      <c r="I307" s="24"/>
      <c r="J307" s="24" t="s">
        <v>714</v>
      </c>
      <c r="K307" s="28">
        <v>43871</v>
      </c>
      <c r="L307" s="28"/>
      <c r="M307" s="28">
        <v>43871</v>
      </c>
      <c r="N307" s="28">
        <v>43871</v>
      </c>
      <c r="O307" s="28"/>
      <c r="P307" s="28">
        <v>43872</v>
      </c>
      <c r="Q307" s="28"/>
      <c r="R307" s="28"/>
      <c r="S307" s="24"/>
      <c r="T307" s="24"/>
      <c r="U307" s="30" t="s">
        <v>37</v>
      </c>
      <c r="V307" s="24" t="s">
        <v>38</v>
      </c>
      <c r="W307" s="24"/>
      <c r="X307" s="30"/>
      <c r="Y307" s="30"/>
      <c r="Z307" s="35"/>
      <c r="AA307" s="32"/>
      <c r="AC307" s="44"/>
    </row>
    <row r="308" spans="1:29" ht="30" customHeight="1">
      <c r="A308" s="23">
        <v>308</v>
      </c>
      <c r="B308" s="24" t="s">
        <v>2112</v>
      </c>
      <c r="C308" s="24" t="s">
        <v>397</v>
      </c>
      <c r="D308" s="24" t="s">
        <v>2080</v>
      </c>
      <c r="E308" s="24" t="s">
        <v>1045</v>
      </c>
      <c r="F308" s="24" t="s">
        <v>2108</v>
      </c>
      <c r="G308" s="35" t="s">
        <v>2113</v>
      </c>
      <c r="H308" s="24"/>
      <c r="I308" s="24"/>
      <c r="J308" s="24" t="s">
        <v>714</v>
      </c>
      <c r="K308" s="28">
        <v>43871</v>
      </c>
      <c r="L308" s="28"/>
      <c r="M308" s="28">
        <v>43871</v>
      </c>
      <c r="N308" s="28">
        <v>43871</v>
      </c>
      <c r="O308" s="28"/>
      <c r="P308" s="28">
        <v>43872</v>
      </c>
      <c r="Q308" s="28"/>
      <c r="R308" s="28"/>
      <c r="S308" s="24"/>
      <c r="T308" s="24"/>
      <c r="U308" s="30" t="s">
        <v>37</v>
      </c>
      <c r="V308" s="24" t="s">
        <v>38</v>
      </c>
      <c r="W308" s="24"/>
      <c r="X308" s="30"/>
      <c r="Y308" s="30"/>
      <c r="Z308" s="35"/>
      <c r="AA308" s="32"/>
      <c r="AC308" s="44"/>
    </row>
    <row r="309" spans="1:29" ht="30" customHeight="1">
      <c r="A309" s="23">
        <v>309</v>
      </c>
      <c r="B309" s="24" t="s">
        <v>2114</v>
      </c>
      <c r="C309" s="24" t="s">
        <v>397</v>
      </c>
      <c r="D309" s="24" t="s">
        <v>2080</v>
      </c>
      <c r="E309" s="24" t="s">
        <v>1045</v>
      </c>
      <c r="F309" s="24" t="s">
        <v>2108</v>
      </c>
      <c r="G309" s="35" t="s">
        <v>2115</v>
      </c>
      <c r="H309" s="24"/>
      <c r="I309" s="24"/>
      <c r="J309" s="24" t="s">
        <v>714</v>
      </c>
      <c r="K309" s="28">
        <v>43871</v>
      </c>
      <c r="L309" s="28"/>
      <c r="M309" s="28">
        <v>43871</v>
      </c>
      <c r="N309" s="28">
        <v>43871</v>
      </c>
      <c r="O309" s="28"/>
      <c r="P309" s="28">
        <v>43872</v>
      </c>
      <c r="Q309" s="28"/>
      <c r="R309" s="28"/>
      <c r="S309" s="24"/>
      <c r="T309" s="24"/>
      <c r="U309" s="30" t="s">
        <v>37</v>
      </c>
      <c r="V309" s="24" t="s">
        <v>38</v>
      </c>
      <c r="W309" s="24"/>
      <c r="X309" s="30"/>
      <c r="Y309" s="30"/>
      <c r="Z309" s="35"/>
      <c r="AA309" s="32"/>
      <c r="AC309" s="44"/>
    </row>
    <row r="310" spans="1:29" ht="30" customHeight="1">
      <c r="A310" s="23">
        <v>310</v>
      </c>
      <c r="B310" s="24" t="s">
        <v>2116</v>
      </c>
      <c r="C310" s="24" t="s">
        <v>397</v>
      </c>
      <c r="D310" s="24" t="s">
        <v>2080</v>
      </c>
      <c r="E310" s="24" t="s">
        <v>1045</v>
      </c>
      <c r="F310" s="24"/>
      <c r="G310" s="35" t="s">
        <v>2117</v>
      </c>
      <c r="H310" s="24"/>
      <c r="I310" s="24"/>
      <c r="J310" s="24" t="s">
        <v>714</v>
      </c>
      <c r="K310" s="28">
        <v>43871</v>
      </c>
      <c r="L310" s="28"/>
      <c r="M310" s="28">
        <v>43871</v>
      </c>
      <c r="N310" s="28">
        <v>43871</v>
      </c>
      <c r="O310" s="28"/>
      <c r="P310" s="28">
        <v>43872</v>
      </c>
      <c r="Q310" s="28"/>
      <c r="R310" s="28"/>
      <c r="S310" s="24"/>
      <c r="T310" s="24"/>
      <c r="U310" s="30" t="s">
        <v>37</v>
      </c>
      <c r="V310" s="24" t="s">
        <v>38</v>
      </c>
      <c r="W310" s="24"/>
      <c r="X310" s="30"/>
      <c r="Y310" s="30"/>
      <c r="Z310" s="35"/>
      <c r="AA310" s="32"/>
      <c r="AC310" s="44"/>
    </row>
    <row r="311" spans="1:29" ht="30" customHeight="1">
      <c r="A311" s="23">
        <v>311</v>
      </c>
      <c r="B311" s="24" t="s">
        <v>2118</v>
      </c>
      <c r="C311" s="24" t="s">
        <v>110</v>
      </c>
      <c r="D311" s="24" t="s">
        <v>1363</v>
      </c>
      <c r="E311" s="24" t="s">
        <v>1077</v>
      </c>
      <c r="F311" s="24" t="s">
        <v>1063</v>
      </c>
      <c r="G311" s="35" t="s">
        <v>2119</v>
      </c>
      <c r="H311" s="24"/>
      <c r="I311" s="24"/>
      <c r="J311" s="24" t="s">
        <v>34</v>
      </c>
      <c r="K311" s="28">
        <v>43871</v>
      </c>
      <c r="L311" s="28"/>
      <c r="M311" s="28">
        <v>43872</v>
      </c>
      <c r="N311" s="28">
        <v>43872</v>
      </c>
      <c r="O311" s="28"/>
      <c r="P311" s="28">
        <v>43872</v>
      </c>
      <c r="Q311" s="28">
        <v>43874</v>
      </c>
      <c r="R311" s="28"/>
      <c r="S311" s="24" t="s">
        <v>2120</v>
      </c>
      <c r="T311" s="24">
        <v>4472020</v>
      </c>
      <c r="U311" s="30" t="s">
        <v>37</v>
      </c>
      <c r="V311" s="24" t="s">
        <v>38</v>
      </c>
      <c r="W311" s="24"/>
      <c r="X311" s="30"/>
      <c r="Y311" s="30"/>
      <c r="Z311" s="35"/>
      <c r="AA311" s="32"/>
      <c r="AC311" s="44"/>
    </row>
    <row r="312" spans="1:29" ht="30" customHeight="1">
      <c r="A312" s="23">
        <v>312</v>
      </c>
      <c r="B312" s="24" t="s">
        <v>2079</v>
      </c>
      <c r="C312" s="24" t="s">
        <v>397</v>
      </c>
      <c r="D312" s="24" t="s">
        <v>2080</v>
      </c>
      <c r="E312" s="24" t="s">
        <v>1045</v>
      </c>
      <c r="F312" s="24" t="s">
        <v>2081</v>
      </c>
      <c r="G312" s="35" t="s">
        <v>2121</v>
      </c>
      <c r="H312" s="24"/>
      <c r="I312" s="24"/>
      <c r="J312" s="24" t="s">
        <v>714</v>
      </c>
      <c r="K312" s="28"/>
      <c r="L312" s="28"/>
      <c r="M312" s="28">
        <v>43853</v>
      </c>
      <c r="N312" s="28">
        <v>43853</v>
      </c>
      <c r="O312" s="28"/>
      <c r="P312" s="28">
        <v>43853</v>
      </c>
      <c r="Q312" s="28"/>
      <c r="R312" s="28"/>
      <c r="S312" s="24" t="s">
        <v>2122</v>
      </c>
      <c r="T312" s="24"/>
      <c r="U312" s="30" t="s">
        <v>37</v>
      </c>
      <c r="V312" s="24" t="s">
        <v>38</v>
      </c>
      <c r="W312" s="24"/>
      <c r="X312" s="30"/>
      <c r="Y312" s="30"/>
      <c r="Z312" s="35"/>
      <c r="AA312" s="32"/>
      <c r="AC312" s="44"/>
    </row>
    <row r="313" spans="1:29" ht="30" customHeight="1">
      <c r="A313" s="23">
        <v>313</v>
      </c>
      <c r="B313" s="24" t="s">
        <v>2123</v>
      </c>
      <c r="C313" s="24" t="s">
        <v>110</v>
      </c>
      <c r="D313" s="24" t="s">
        <v>1256</v>
      </c>
      <c r="E313" s="24" t="s">
        <v>2085</v>
      </c>
      <c r="F313" s="24" t="s">
        <v>1063</v>
      </c>
      <c r="G313" s="35" t="s">
        <v>2124</v>
      </c>
      <c r="H313" s="24"/>
      <c r="I313" s="24"/>
      <c r="J313" s="24" t="s">
        <v>714</v>
      </c>
      <c r="K313" s="28">
        <v>43864</v>
      </c>
      <c r="L313" s="28"/>
      <c r="M313" s="28">
        <v>43864</v>
      </c>
      <c r="N313" s="28">
        <v>43865</v>
      </c>
      <c r="O313" s="28"/>
      <c r="P313" s="28">
        <v>43866</v>
      </c>
      <c r="Q313" s="28">
        <v>43868</v>
      </c>
      <c r="R313" s="28">
        <v>43874</v>
      </c>
      <c r="S313" s="24" t="s">
        <v>2125</v>
      </c>
      <c r="T313" s="24" t="s">
        <v>2126</v>
      </c>
      <c r="U313" s="30" t="s">
        <v>37</v>
      </c>
      <c r="V313" s="24" t="s">
        <v>38</v>
      </c>
      <c r="W313" s="24"/>
      <c r="X313" s="30"/>
      <c r="Y313" s="30"/>
      <c r="Z313" s="35"/>
      <c r="AA313" s="32"/>
      <c r="AC313" s="44"/>
    </row>
    <row r="314" spans="1:29" ht="30" customHeight="1">
      <c r="A314" s="23">
        <v>314</v>
      </c>
      <c r="B314" s="24" t="s">
        <v>1084</v>
      </c>
      <c r="C314" s="24" t="s">
        <v>191</v>
      </c>
      <c r="D314" s="24" t="s">
        <v>1256</v>
      </c>
      <c r="E314" s="24" t="s">
        <v>1257</v>
      </c>
      <c r="F314" s="24" t="s">
        <v>1063</v>
      </c>
      <c r="G314" s="35" t="s">
        <v>2127</v>
      </c>
      <c r="H314" s="24"/>
      <c r="I314" s="24"/>
      <c r="J314" s="24" t="s">
        <v>714</v>
      </c>
      <c r="K314" s="28">
        <v>43872</v>
      </c>
      <c r="L314" s="28"/>
      <c r="M314" s="28">
        <v>43872</v>
      </c>
      <c r="N314" s="28">
        <v>43873</v>
      </c>
      <c r="O314" s="28"/>
      <c r="P314" s="28">
        <v>43873</v>
      </c>
      <c r="Q314" s="28">
        <v>43873</v>
      </c>
      <c r="R314" s="28"/>
      <c r="S314" s="24">
        <v>8</v>
      </c>
      <c r="T314" s="24">
        <v>451</v>
      </c>
      <c r="U314" s="30" t="s">
        <v>37</v>
      </c>
      <c r="V314" s="24" t="s">
        <v>38</v>
      </c>
      <c r="W314" s="24"/>
      <c r="X314" s="30"/>
      <c r="Y314" s="30"/>
      <c r="Z314" s="35"/>
      <c r="AA314" s="32"/>
      <c r="AC314" s="44"/>
    </row>
    <row r="315" spans="1:29" ht="30" customHeight="1">
      <c r="A315" s="23">
        <v>315</v>
      </c>
      <c r="B315" s="24" t="s">
        <v>2128</v>
      </c>
      <c r="C315" s="24" t="s">
        <v>30</v>
      </c>
      <c r="D315" s="24" t="s">
        <v>1256</v>
      </c>
      <c r="E315" s="24" t="s">
        <v>1257</v>
      </c>
      <c r="F315" s="24" t="s">
        <v>1063</v>
      </c>
      <c r="G315" s="35" t="s">
        <v>2129</v>
      </c>
      <c r="H315" s="24"/>
      <c r="I315" s="24"/>
      <c r="J315" s="24" t="s">
        <v>714</v>
      </c>
      <c r="K315" s="28">
        <v>43871</v>
      </c>
      <c r="L315" s="28"/>
      <c r="M315" s="28">
        <v>43871</v>
      </c>
      <c r="N315" s="28">
        <v>43871</v>
      </c>
      <c r="O315" s="28"/>
      <c r="P315" s="28">
        <v>43872</v>
      </c>
      <c r="Q315" s="28">
        <v>43875</v>
      </c>
      <c r="R315" s="28"/>
      <c r="S315" s="24">
        <v>7</v>
      </c>
      <c r="T315" s="24">
        <v>450</v>
      </c>
      <c r="U315" s="30" t="s">
        <v>37</v>
      </c>
      <c r="V315" s="24" t="s">
        <v>38</v>
      </c>
      <c r="W315" s="24"/>
      <c r="X315" s="30"/>
      <c r="Y315" s="30"/>
      <c r="Z315" s="35"/>
      <c r="AA315" s="32"/>
      <c r="AC315" s="44"/>
    </row>
    <row r="316" spans="1:29" ht="30" customHeight="1">
      <c r="A316" s="23">
        <v>316</v>
      </c>
      <c r="B316" s="24" t="s">
        <v>2130</v>
      </c>
      <c r="C316" s="24" t="s">
        <v>397</v>
      </c>
      <c r="D316" s="24" t="s">
        <v>2131</v>
      </c>
      <c r="E316" s="24" t="s">
        <v>1045</v>
      </c>
      <c r="F316" s="24" t="s">
        <v>2132</v>
      </c>
      <c r="G316" s="35" t="s">
        <v>2133</v>
      </c>
      <c r="H316" s="24"/>
      <c r="I316" s="24"/>
      <c r="J316" s="24" t="s">
        <v>34</v>
      </c>
      <c r="K316" s="28">
        <v>43850</v>
      </c>
      <c r="L316" s="28"/>
      <c r="M316" s="28">
        <v>43866</v>
      </c>
      <c r="N316" s="28">
        <v>43875</v>
      </c>
      <c r="O316" s="28"/>
      <c r="P316" s="28">
        <v>43875</v>
      </c>
      <c r="Q316" s="28"/>
      <c r="R316" s="28"/>
      <c r="S316" s="24" t="s">
        <v>2134</v>
      </c>
      <c r="T316" s="24"/>
      <c r="U316" s="30" t="s">
        <v>37</v>
      </c>
      <c r="V316" s="24" t="s">
        <v>38</v>
      </c>
      <c r="W316" s="24"/>
      <c r="X316" s="30"/>
      <c r="Y316" s="30"/>
      <c r="Z316" s="35"/>
      <c r="AA316" s="32"/>
      <c r="AC316" s="44"/>
    </row>
    <row r="317" spans="1:29" ht="30" customHeight="1">
      <c r="A317" s="23">
        <v>317</v>
      </c>
      <c r="B317" s="24" t="s">
        <v>2135</v>
      </c>
      <c r="C317" s="24" t="s">
        <v>651</v>
      </c>
      <c r="D317" s="24" t="s">
        <v>1068</v>
      </c>
      <c r="E317" s="24" t="s">
        <v>1069</v>
      </c>
      <c r="F317" s="24"/>
      <c r="G317" s="35" t="s">
        <v>2136</v>
      </c>
      <c r="H317" s="24"/>
      <c r="I317" s="24"/>
      <c r="J317" s="24" t="s">
        <v>34</v>
      </c>
      <c r="K317" s="28">
        <v>43861</v>
      </c>
      <c r="L317" s="28"/>
      <c r="M317" s="28">
        <v>43875</v>
      </c>
      <c r="N317" s="28">
        <v>43875</v>
      </c>
      <c r="O317" s="28"/>
      <c r="P317" s="28">
        <v>43875</v>
      </c>
      <c r="Q317" s="28"/>
      <c r="R317" s="28"/>
      <c r="S317" s="24" t="s">
        <v>510</v>
      </c>
      <c r="T317" s="24"/>
      <c r="U317" s="30" t="s">
        <v>37</v>
      </c>
      <c r="V317" s="24" t="s">
        <v>38</v>
      </c>
      <c r="W317" s="24"/>
      <c r="X317" s="30"/>
      <c r="Y317" s="30"/>
      <c r="Z317" s="35" t="s">
        <v>2137</v>
      </c>
      <c r="AA317" s="32"/>
      <c r="AC317" s="44"/>
    </row>
    <row r="318" spans="1:29" ht="30" customHeight="1">
      <c r="A318" s="23">
        <v>318</v>
      </c>
      <c r="B318" s="24" t="s">
        <v>2138</v>
      </c>
      <c r="C318" s="24" t="s">
        <v>89</v>
      </c>
      <c r="D318" s="24" t="s">
        <v>1099</v>
      </c>
      <c r="E318" s="24" t="s">
        <v>1100</v>
      </c>
      <c r="F318" s="24"/>
      <c r="G318" s="35" t="s">
        <v>2139</v>
      </c>
      <c r="H318" s="24"/>
      <c r="I318" s="24"/>
      <c r="J318" s="24" t="s">
        <v>34</v>
      </c>
      <c r="K318" s="28">
        <v>43872</v>
      </c>
      <c r="L318" s="28"/>
      <c r="M318" s="28">
        <v>43872</v>
      </c>
      <c r="N318" s="28">
        <v>43875</v>
      </c>
      <c r="O318" s="28"/>
      <c r="P318" s="28">
        <v>43875</v>
      </c>
      <c r="Q318" s="28">
        <v>43878</v>
      </c>
      <c r="R318" s="28"/>
      <c r="S318" s="24" t="s">
        <v>2140</v>
      </c>
      <c r="T318" s="24">
        <v>475</v>
      </c>
      <c r="U318" s="30" t="s">
        <v>37</v>
      </c>
      <c r="V318" s="24" t="s">
        <v>424</v>
      </c>
      <c r="W318" s="24"/>
      <c r="X318" s="30"/>
      <c r="Y318" s="30"/>
      <c r="Z318" s="35"/>
      <c r="AA318" s="32"/>
      <c r="AC318" s="44"/>
    </row>
    <row r="319" spans="1:29" ht="30" customHeight="1">
      <c r="A319" s="23">
        <v>319</v>
      </c>
      <c r="B319" s="24" t="s">
        <v>2141</v>
      </c>
      <c r="C319" s="24" t="s">
        <v>397</v>
      </c>
      <c r="D319" s="24" t="s">
        <v>1495</v>
      </c>
      <c r="E319" s="24" t="s">
        <v>1921</v>
      </c>
      <c r="F319" s="24" t="s">
        <v>1497</v>
      </c>
      <c r="G319" s="35" t="s">
        <v>2142</v>
      </c>
      <c r="H319" s="24"/>
      <c r="I319" s="24"/>
      <c r="J319" s="24" t="s">
        <v>34</v>
      </c>
      <c r="K319" s="28">
        <v>43878</v>
      </c>
      <c r="L319" s="28"/>
      <c r="M319" s="28">
        <v>43878</v>
      </c>
      <c r="N319" s="28">
        <v>43878</v>
      </c>
      <c r="O319" s="28"/>
      <c r="P319" s="28">
        <v>43878</v>
      </c>
      <c r="Q319" s="28"/>
      <c r="R319" s="28"/>
      <c r="S319" s="24" t="s">
        <v>510</v>
      </c>
      <c r="T319" s="24"/>
      <c r="U319" s="30" t="s">
        <v>37</v>
      </c>
      <c r="V319" s="24" t="s">
        <v>38</v>
      </c>
      <c r="W319" s="24"/>
      <c r="X319" s="30"/>
      <c r="Y319" s="30"/>
      <c r="Z319" s="35"/>
      <c r="AA319" s="32"/>
      <c r="AC319" s="44"/>
    </row>
    <row r="320" spans="1:29" ht="30" customHeight="1">
      <c r="A320" s="23">
        <v>320</v>
      </c>
      <c r="B320" s="24" t="s">
        <v>1758</v>
      </c>
      <c r="C320" s="24" t="s">
        <v>226</v>
      </c>
      <c r="D320" s="24" t="s">
        <v>1068</v>
      </c>
      <c r="E320" s="24" t="s">
        <v>1069</v>
      </c>
      <c r="F320" s="24"/>
      <c r="G320" s="35" t="s">
        <v>2143</v>
      </c>
      <c r="H320" s="24"/>
      <c r="I320" s="24"/>
      <c r="J320" s="24" t="s">
        <v>34</v>
      </c>
      <c r="K320" s="28">
        <v>43878</v>
      </c>
      <c r="L320" s="28"/>
      <c r="M320" s="28">
        <v>43878</v>
      </c>
      <c r="N320" s="28">
        <v>43878</v>
      </c>
      <c r="O320" s="28"/>
      <c r="P320" s="28">
        <v>43878</v>
      </c>
      <c r="Q320" s="28"/>
      <c r="R320" s="28"/>
      <c r="S320" s="24" t="s">
        <v>510</v>
      </c>
      <c r="T320" s="24"/>
      <c r="U320" s="30" t="s">
        <v>37</v>
      </c>
      <c r="V320" s="24" t="s">
        <v>424</v>
      </c>
      <c r="W320" s="24"/>
      <c r="X320" s="30"/>
      <c r="Y320" s="30"/>
      <c r="Z320" s="35"/>
      <c r="AA320" s="32"/>
      <c r="AC320" s="44"/>
    </row>
    <row r="321" spans="1:29" ht="30" customHeight="1">
      <c r="A321" s="23">
        <v>321</v>
      </c>
      <c r="B321" s="24" t="s">
        <v>2144</v>
      </c>
      <c r="C321" s="24" t="s">
        <v>61</v>
      </c>
      <c r="D321" s="24" t="s">
        <v>1045</v>
      </c>
      <c r="E321" s="24" t="s">
        <v>1045</v>
      </c>
      <c r="F321" s="24"/>
      <c r="G321" s="35" t="s">
        <v>2145</v>
      </c>
      <c r="H321" s="24"/>
      <c r="I321" s="24"/>
      <c r="J321" s="24" t="s">
        <v>34</v>
      </c>
      <c r="K321" s="28"/>
      <c r="L321" s="28"/>
      <c r="M321" s="28"/>
      <c r="N321" s="28"/>
      <c r="O321" s="28"/>
      <c r="P321" s="28"/>
      <c r="Q321" s="28"/>
      <c r="R321" s="28"/>
      <c r="S321" s="24"/>
      <c r="T321" s="24"/>
      <c r="U321" s="30" t="s">
        <v>37</v>
      </c>
      <c r="V321" s="24" t="s">
        <v>38</v>
      </c>
      <c r="W321" s="24"/>
      <c r="X321" s="30"/>
      <c r="Y321" s="30"/>
      <c r="Z321" s="35"/>
      <c r="AA321" s="32"/>
      <c r="AC321" s="44"/>
    </row>
    <row r="322" spans="1:29" ht="30" customHeight="1">
      <c r="A322" s="23">
        <v>322</v>
      </c>
      <c r="B322" s="24" t="s">
        <v>2146</v>
      </c>
      <c r="C322" s="24" t="s">
        <v>191</v>
      </c>
      <c r="D322" s="24" t="s">
        <v>1256</v>
      </c>
      <c r="E322" s="24" t="s">
        <v>2085</v>
      </c>
      <c r="F322" s="24"/>
      <c r="G322" s="35" t="s">
        <v>2147</v>
      </c>
      <c r="H322" s="24"/>
      <c r="I322" s="24"/>
      <c r="J322" s="24" t="s">
        <v>714</v>
      </c>
      <c r="K322" s="28">
        <v>43864</v>
      </c>
      <c r="L322" s="28"/>
      <c r="M322" s="28">
        <v>43864</v>
      </c>
      <c r="N322" s="28">
        <v>43865</v>
      </c>
      <c r="O322" s="28"/>
      <c r="P322" s="28">
        <v>43875</v>
      </c>
      <c r="Q322" s="28">
        <v>43878</v>
      </c>
      <c r="R322" s="28">
        <v>43879</v>
      </c>
      <c r="S322" s="24">
        <v>4</v>
      </c>
      <c r="T322" s="24">
        <v>650</v>
      </c>
      <c r="U322" s="30" t="s">
        <v>37</v>
      </c>
      <c r="V322" s="24" t="s">
        <v>38</v>
      </c>
      <c r="W322" s="24"/>
      <c r="X322" s="30"/>
      <c r="Y322" s="30"/>
      <c r="Z322" s="35"/>
      <c r="AA322" s="32"/>
      <c r="AC322" s="44"/>
    </row>
    <row r="323" spans="1:29" ht="30" customHeight="1">
      <c r="A323" s="23">
        <v>323</v>
      </c>
      <c r="B323" s="24" t="s">
        <v>2148</v>
      </c>
      <c r="C323" s="24" t="s">
        <v>318</v>
      </c>
      <c r="D323" s="24" t="s">
        <v>1250</v>
      </c>
      <c r="E323" s="24" t="s">
        <v>1069</v>
      </c>
      <c r="F323" s="24"/>
      <c r="G323" s="35" t="s">
        <v>2149</v>
      </c>
      <c r="H323" s="24"/>
      <c r="I323" s="24"/>
      <c r="J323" s="24" t="s">
        <v>34</v>
      </c>
      <c r="K323" s="28">
        <v>43878</v>
      </c>
      <c r="L323" s="28"/>
      <c r="M323" s="28">
        <v>43879</v>
      </c>
      <c r="N323" s="28">
        <v>43879</v>
      </c>
      <c r="O323" s="28"/>
      <c r="P323" s="28">
        <v>43879</v>
      </c>
      <c r="Q323" s="28">
        <v>43880</v>
      </c>
      <c r="R323" s="28"/>
      <c r="S323" s="24" t="s">
        <v>2150</v>
      </c>
      <c r="T323" s="24">
        <v>618</v>
      </c>
      <c r="U323" s="30" t="s">
        <v>37</v>
      </c>
      <c r="V323" s="24" t="s">
        <v>38</v>
      </c>
      <c r="W323" s="24"/>
      <c r="X323" s="30"/>
      <c r="Y323" s="30"/>
      <c r="Z323" s="35"/>
      <c r="AA323" s="32"/>
      <c r="AC323" s="44"/>
    </row>
    <row r="324" spans="1:29" ht="30" customHeight="1">
      <c r="A324" s="23">
        <v>324</v>
      </c>
      <c r="B324" s="24" t="s">
        <v>1055</v>
      </c>
      <c r="C324" s="24" t="s">
        <v>1056</v>
      </c>
      <c r="D324" s="24" t="s">
        <v>1057</v>
      </c>
      <c r="E324" s="24" t="s">
        <v>1058</v>
      </c>
      <c r="F324" s="24" t="s">
        <v>1057</v>
      </c>
      <c r="G324" s="26" t="s">
        <v>1059</v>
      </c>
      <c r="H324" s="27"/>
      <c r="I324" s="27"/>
      <c r="J324" s="24" t="s">
        <v>34</v>
      </c>
      <c r="K324" s="28">
        <v>43879</v>
      </c>
      <c r="L324" s="28"/>
      <c r="M324" s="28">
        <v>43879</v>
      </c>
      <c r="N324" s="28">
        <v>43879</v>
      </c>
      <c r="O324" s="28"/>
      <c r="P324" s="28">
        <v>43880</v>
      </c>
      <c r="Q324" s="28"/>
      <c r="R324" s="28"/>
      <c r="S324" s="24" t="s">
        <v>2151</v>
      </c>
      <c r="T324" s="24"/>
      <c r="U324" s="30" t="s">
        <v>37</v>
      </c>
      <c r="V324" s="24" t="s">
        <v>424</v>
      </c>
      <c r="W324" s="24"/>
      <c r="X324" s="30"/>
      <c r="Y324" s="30"/>
      <c r="Z324" s="35"/>
      <c r="AA324" s="32"/>
      <c r="AC324" s="44"/>
    </row>
    <row r="325" spans="1:29" ht="30" customHeight="1">
      <c r="A325" s="23">
        <v>325</v>
      </c>
      <c r="B325" s="24" t="s">
        <v>2152</v>
      </c>
      <c r="C325" s="24" t="s">
        <v>191</v>
      </c>
      <c r="D325" s="24" t="s">
        <v>1256</v>
      </c>
      <c r="E325" s="24" t="s">
        <v>2085</v>
      </c>
      <c r="F325" s="24" t="s">
        <v>1063</v>
      </c>
      <c r="G325" s="26" t="s">
        <v>2153</v>
      </c>
      <c r="H325" s="27"/>
      <c r="I325" s="27"/>
      <c r="J325" s="24" t="s">
        <v>714</v>
      </c>
      <c r="K325" s="28">
        <v>43878</v>
      </c>
      <c r="L325" s="28"/>
      <c r="M325" s="28">
        <v>43878</v>
      </c>
      <c r="N325" s="28">
        <v>43879</v>
      </c>
      <c r="O325" s="28"/>
      <c r="P325" s="28">
        <v>43879</v>
      </c>
      <c r="Q325" s="28">
        <v>43879</v>
      </c>
      <c r="R325" s="28">
        <v>43879</v>
      </c>
      <c r="S325" s="24">
        <v>9</v>
      </c>
      <c r="T325" s="24">
        <v>662</v>
      </c>
      <c r="U325" s="30" t="s">
        <v>37</v>
      </c>
      <c r="V325" s="24" t="s">
        <v>38</v>
      </c>
      <c r="W325" s="24"/>
      <c r="X325" s="30"/>
      <c r="Y325" s="30"/>
      <c r="Z325" s="35"/>
      <c r="AA325" s="32"/>
      <c r="AC325" s="44"/>
    </row>
    <row r="326" spans="1:29" ht="30" customHeight="1">
      <c r="A326" s="23">
        <v>326</v>
      </c>
      <c r="B326" s="24" t="s">
        <v>2154</v>
      </c>
      <c r="C326" s="24" t="s">
        <v>78</v>
      </c>
      <c r="D326" s="24" t="s">
        <v>1611</v>
      </c>
      <c r="E326" s="24" t="s">
        <v>1921</v>
      </c>
      <c r="F326" s="24" t="s">
        <v>2155</v>
      </c>
      <c r="G326" s="26" t="s">
        <v>2156</v>
      </c>
      <c r="H326" s="27"/>
      <c r="I326" s="27"/>
      <c r="J326" s="24" t="s">
        <v>34</v>
      </c>
      <c r="K326" s="28">
        <v>43880</v>
      </c>
      <c r="L326" s="28"/>
      <c r="M326" s="28">
        <v>43880</v>
      </c>
      <c r="N326" s="28">
        <v>43880</v>
      </c>
      <c r="O326" s="28"/>
      <c r="P326" s="28">
        <v>43880</v>
      </c>
      <c r="Q326" s="28"/>
      <c r="R326" s="28"/>
      <c r="S326" s="24" t="s">
        <v>510</v>
      </c>
      <c r="T326" s="24"/>
      <c r="U326" s="36" t="s">
        <v>37</v>
      </c>
      <c r="V326" s="28" t="s">
        <v>38</v>
      </c>
      <c r="W326" s="24"/>
      <c r="X326" s="30"/>
      <c r="Y326" s="30"/>
      <c r="Z326" s="35"/>
      <c r="AA326" s="32"/>
      <c r="AC326" s="44"/>
    </row>
    <row r="327" spans="1:29" ht="30" customHeight="1">
      <c r="A327" s="23">
        <v>327</v>
      </c>
      <c r="B327" s="24" t="s">
        <v>2157</v>
      </c>
      <c r="C327" s="24" t="s">
        <v>78</v>
      </c>
      <c r="D327" s="24" t="s">
        <v>553</v>
      </c>
      <c r="E327" s="24" t="s">
        <v>1069</v>
      </c>
      <c r="F327" s="24" t="s">
        <v>2158</v>
      </c>
      <c r="G327" s="26" t="s">
        <v>2159</v>
      </c>
      <c r="H327" s="27"/>
      <c r="I327" s="27"/>
      <c r="J327" s="24" t="s">
        <v>34</v>
      </c>
      <c r="K327" s="28">
        <v>43888</v>
      </c>
      <c r="L327" s="28"/>
      <c r="M327" s="28">
        <v>43888</v>
      </c>
      <c r="N327" s="28">
        <v>43888</v>
      </c>
      <c r="O327" s="28"/>
      <c r="P327" s="28">
        <v>43888</v>
      </c>
      <c r="Q327" s="28"/>
      <c r="R327" s="28"/>
      <c r="S327" s="24" t="s">
        <v>510</v>
      </c>
      <c r="T327" s="24"/>
      <c r="U327" s="30" t="s">
        <v>37</v>
      </c>
      <c r="V327" s="24" t="s">
        <v>38</v>
      </c>
      <c r="W327" s="24"/>
      <c r="X327" s="30"/>
      <c r="Y327" s="30"/>
      <c r="Z327" s="35"/>
      <c r="AA327" s="32"/>
      <c r="AC327" s="44"/>
    </row>
    <row r="328" spans="1:29" ht="30" customHeight="1">
      <c r="A328" s="23">
        <v>328</v>
      </c>
      <c r="B328" s="24" t="s">
        <v>2138</v>
      </c>
      <c r="C328" s="24" t="s">
        <v>89</v>
      </c>
      <c r="D328" s="24" t="s">
        <v>1099</v>
      </c>
      <c r="E328" s="24" t="s">
        <v>1100</v>
      </c>
      <c r="F328" s="24"/>
      <c r="G328" s="26" t="s">
        <v>2160</v>
      </c>
      <c r="H328" s="27"/>
      <c r="I328" s="27"/>
      <c r="J328" s="24" t="s">
        <v>34</v>
      </c>
      <c r="K328" s="28">
        <v>43872</v>
      </c>
      <c r="L328" s="28"/>
      <c r="M328" s="28">
        <v>43880</v>
      </c>
      <c r="N328" s="28">
        <v>43880</v>
      </c>
      <c r="O328" s="28"/>
      <c r="P328" s="28">
        <v>43880</v>
      </c>
      <c r="Q328" s="28">
        <v>43887</v>
      </c>
      <c r="R328" s="28"/>
      <c r="S328" s="24" t="s">
        <v>2161</v>
      </c>
      <c r="T328" s="24">
        <v>624</v>
      </c>
      <c r="U328" s="30" t="s">
        <v>37</v>
      </c>
      <c r="V328" s="24" t="s">
        <v>424</v>
      </c>
      <c r="W328" s="24"/>
      <c r="X328" s="30"/>
      <c r="Y328" s="30" t="s">
        <v>424</v>
      </c>
      <c r="Z328" s="35"/>
      <c r="AA328" s="32"/>
      <c r="AC328" s="44"/>
    </row>
    <row r="329" spans="1:29" ht="30" customHeight="1">
      <c r="A329" s="23">
        <v>329</v>
      </c>
      <c r="B329" s="24" t="s">
        <v>2162</v>
      </c>
      <c r="C329" s="24" t="s">
        <v>651</v>
      </c>
      <c r="D329" s="24" t="s">
        <v>553</v>
      </c>
      <c r="E329" s="24" t="s">
        <v>1069</v>
      </c>
      <c r="F329" s="24"/>
      <c r="G329" s="26" t="s">
        <v>2163</v>
      </c>
      <c r="H329" s="27"/>
      <c r="I329" s="27"/>
      <c r="J329" s="24" t="s">
        <v>34</v>
      </c>
      <c r="K329" s="28">
        <v>43892</v>
      </c>
      <c r="L329" s="28"/>
      <c r="M329" s="28">
        <v>43892</v>
      </c>
      <c r="N329" s="28">
        <v>43892</v>
      </c>
      <c r="O329" s="28"/>
      <c r="P329" s="28">
        <v>43892</v>
      </c>
      <c r="Q329" s="28"/>
      <c r="R329" s="28"/>
      <c r="S329" s="24" t="s">
        <v>2164</v>
      </c>
      <c r="T329" s="24"/>
      <c r="U329" s="30" t="s">
        <v>37</v>
      </c>
      <c r="V329" s="24" t="s">
        <v>38</v>
      </c>
      <c r="W329" s="24"/>
      <c r="X329" s="30"/>
      <c r="Y329" s="30"/>
      <c r="Z329" s="35"/>
      <c r="AA329" s="32"/>
      <c r="AC329" s="44"/>
    </row>
    <row r="330" spans="1:29" ht="30" customHeight="1">
      <c r="A330" s="23">
        <v>330</v>
      </c>
      <c r="B330" s="24" t="s">
        <v>2092</v>
      </c>
      <c r="C330" s="24" t="s">
        <v>397</v>
      </c>
      <c r="D330" s="24" t="s">
        <v>1122</v>
      </c>
      <c r="E330" s="24" t="s">
        <v>1122</v>
      </c>
      <c r="F330" s="24"/>
      <c r="G330" s="26" t="s">
        <v>2165</v>
      </c>
      <c r="H330" s="27"/>
      <c r="I330" s="27"/>
      <c r="J330" s="24" t="s">
        <v>34</v>
      </c>
      <c r="K330" s="28">
        <v>43882</v>
      </c>
      <c r="L330" s="28"/>
      <c r="M330" s="28">
        <v>43882</v>
      </c>
      <c r="N330" s="28">
        <v>43888</v>
      </c>
      <c r="O330" s="28"/>
      <c r="P330" s="28">
        <v>43888</v>
      </c>
      <c r="Q330" s="28">
        <v>43891</v>
      </c>
      <c r="R330" s="28"/>
      <c r="S330" s="24" t="s">
        <v>2166</v>
      </c>
      <c r="T330" s="24">
        <v>674</v>
      </c>
      <c r="U330" s="30" t="s">
        <v>37</v>
      </c>
      <c r="V330" s="24" t="s">
        <v>38</v>
      </c>
      <c r="W330" s="24"/>
      <c r="X330" s="30"/>
      <c r="Y330" s="30"/>
      <c r="Z330" s="35"/>
      <c r="AA330" s="32"/>
      <c r="AC330" s="44"/>
    </row>
    <row r="331" spans="1:29" ht="30" customHeight="1">
      <c r="A331" s="23">
        <v>331</v>
      </c>
      <c r="B331" s="24" t="s">
        <v>1722</v>
      </c>
      <c r="C331" s="24" t="s">
        <v>166</v>
      </c>
      <c r="D331" s="24" t="s">
        <v>1068</v>
      </c>
      <c r="E331" s="24" t="s">
        <v>1069</v>
      </c>
      <c r="F331" s="24" t="s">
        <v>1070</v>
      </c>
      <c r="G331" s="26" t="s">
        <v>1968</v>
      </c>
      <c r="H331" s="27"/>
      <c r="I331" s="27"/>
      <c r="J331" s="24" t="s">
        <v>34</v>
      </c>
      <c r="K331" s="28">
        <v>43892</v>
      </c>
      <c r="L331" s="28"/>
      <c r="M331" s="28">
        <v>43892</v>
      </c>
      <c r="N331" s="28">
        <v>43892</v>
      </c>
      <c r="O331" s="28"/>
      <c r="P331" s="28">
        <v>43892</v>
      </c>
      <c r="Q331" s="28"/>
      <c r="R331" s="28"/>
      <c r="S331" s="24" t="s">
        <v>510</v>
      </c>
      <c r="T331" s="24" t="s">
        <v>2167</v>
      </c>
      <c r="U331" s="30" t="s">
        <v>37</v>
      </c>
      <c r="V331" s="24" t="s">
        <v>38</v>
      </c>
      <c r="W331" s="24"/>
      <c r="X331" s="30"/>
      <c r="Y331" s="30"/>
      <c r="Z331" s="35"/>
      <c r="AA331" s="32"/>
      <c r="AC331" s="44"/>
    </row>
    <row r="332" spans="1:29" ht="30" customHeight="1">
      <c r="A332" s="23">
        <v>332</v>
      </c>
      <c r="B332" s="24" t="s">
        <v>2168</v>
      </c>
      <c r="C332" s="24" t="s">
        <v>255</v>
      </c>
      <c r="D332" s="24" t="s">
        <v>1256</v>
      </c>
      <c r="E332" s="24" t="s">
        <v>2085</v>
      </c>
      <c r="F332" s="24"/>
      <c r="G332" s="26" t="s">
        <v>2169</v>
      </c>
      <c r="H332" s="27"/>
      <c r="I332" s="27"/>
      <c r="J332" s="24" t="s">
        <v>714</v>
      </c>
      <c r="K332" s="28">
        <v>43881</v>
      </c>
      <c r="L332" s="28"/>
      <c r="M332" s="28">
        <v>43881</v>
      </c>
      <c r="N332" s="28">
        <v>43882</v>
      </c>
      <c r="O332" s="28"/>
      <c r="P332" s="28">
        <v>43888</v>
      </c>
      <c r="Q332" s="28">
        <v>43891</v>
      </c>
      <c r="R332" s="28">
        <v>43893</v>
      </c>
      <c r="S332" s="24">
        <v>10</v>
      </c>
      <c r="T332" s="24">
        <v>825</v>
      </c>
      <c r="U332" s="30" t="s">
        <v>37</v>
      </c>
      <c r="V332" s="24" t="s">
        <v>38</v>
      </c>
      <c r="W332" s="24"/>
      <c r="X332" s="30"/>
      <c r="Y332" s="30"/>
      <c r="Z332" s="35"/>
      <c r="AA332" s="32"/>
      <c r="AC332" s="44"/>
    </row>
    <row r="333" spans="1:29" ht="30" customHeight="1">
      <c r="A333" s="23">
        <v>333</v>
      </c>
      <c r="B333" s="24" t="s">
        <v>2170</v>
      </c>
      <c r="C333" s="24" t="s">
        <v>250</v>
      </c>
      <c r="D333" s="24" t="s">
        <v>1086</v>
      </c>
      <c r="E333" s="24" t="s">
        <v>1058</v>
      </c>
      <c r="F333" s="24" t="s">
        <v>2037</v>
      </c>
      <c r="G333" s="35" t="s">
        <v>2171</v>
      </c>
      <c r="H333" s="24"/>
      <c r="I333" s="24"/>
      <c r="J333" s="24" t="s">
        <v>34</v>
      </c>
      <c r="K333" s="28">
        <v>43891</v>
      </c>
      <c r="L333" s="28"/>
      <c r="M333" s="28">
        <v>43894</v>
      </c>
      <c r="N333" s="28">
        <v>43894</v>
      </c>
      <c r="O333" s="28"/>
      <c r="P333" s="28">
        <v>43894</v>
      </c>
      <c r="Q333" s="28"/>
      <c r="R333" s="28"/>
      <c r="S333" s="24" t="s">
        <v>2172</v>
      </c>
      <c r="T333" s="24"/>
      <c r="U333" s="30" t="s">
        <v>37</v>
      </c>
      <c r="V333" s="24" t="s">
        <v>38</v>
      </c>
      <c r="W333" s="24"/>
      <c r="X333" s="30"/>
      <c r="Y333" s="30"/>
      <c r="Z333" s="35"/>
      <c r="AA333" s="32"/>
      <c r="AC333" s="44"/>
    </row>
    <row r="334" spans="1:29" ht="30" customHeight="1">
      <c r="A334" s="23">
        <v>334</v>
      </c>
      <c r="B334" s="24" t="s">
        <v>1942</v>
      </c>
      <c r="C334" s="24" t="s">
        <v>55</v>
      </c>
      <c r="D334" s="24" t="s">
        <v>1798</v>
      </c>
      <c r="E334" s="24" t="s">
        <v>1045</v>
      </c>
      <c r="F334" s="24"/>
      <c r="G334" s="35" t="s">
        <v>2173</v>
      </c>
      <c r="H334" s="24"/>
      <c r="I334" s="24"/>
      <c r="J334" s="24" t="s">
        <v>684</v>
      </c>
      <c r="K334" s="28"/>
      <c r="L334" s="28"/>
      <c r="M334" s="28"/>
      <c r="N334" s="28">
        <v>43837</v>
      </c>
      <c r="O334" s="28"/>
      <c r="P334" s="28">
        <v>43895</v>
      </c>
      <c r="Q334" s="28"/>
      <c r="R334" s="28"/>
      <c r="S334" s="24">
        <v>21</v>
      </c>
      <c r="T334" s="24" t="s">
        <v>2174</v>
      </c>
      <c r="U334" s="30" t="s">
        <v>37</v>
      </c>
      <c r="V334" s="24" t="s">
        <v>38</v>
      </c>
      <c r="W334" s="24"/>
      <c r="X334" s="30"/>
      <c r="Y334" s="30"/>
      <c r="Z334" s="35" t="s">
        <v>2175</v>
      </c>
      <c r="AA334" s="32"/>
      <c r="AC334" s="44"/>
    </row>
    <row r="335" spans="1:29" ht="30" customHeight="1">
      <c r="A335" s="23">
        <v>335</v>
      </c>
      <c r="B335" s="24" t="s">
        <v>1955</v>
      </c>
      <c r="C335" s="24" t="s">
        <v>191</v>
      </c>
      <c r="D335" s="24" t="s">
        <v>1277</v>
      </c>
      <c r="E335" s="24" t="s">
        <v>1278</v>
      </c>
      <c r="F335" s="24"/>
      <c r="G335" s="35" t="s">
        <v>1956</v>
      </c>
      <c r="H335" s="24"/>
      <c r="I335" s="24"/>
      <c r="J335" s="24" t="s">
        <v>399</v>
      </c>
      <c r="K335" s="28"/>
      <c r="L335" s="28">
        <v>43826</v>
      </c>
      <c r="M335" s="28"/>
      <c r="N335" s="28">
        <v>43845</v>
      </c>
      <c r="O335" s="28"/>
      <c r="P335" s="28">
        <v>43895</v>
      </c>
      <c r="Q335" s="28"/>
      <c r="R335" s="28"/>
      <c r="S335" s="24">
        <v>64</v>
      </c>
      <c r="T335" s="24" t="s">
        <v>2176</v>
      </c>
      <c r="U335" s="30" t="s">
        <v>37</v>
      </c>
      <c r="V335" s="24" t="s">
        <v>38</v>
      </c>
      <c r="W335" s="24"/>
      <c r="X335" s="30"/>
      <c r="Y335" s="30"/>
      <c r="Z335" s="35"/>
      <c r="AA335" s="32"/>
      <c r="AC335" s="44"/>
    </row>
    <row r="336" spans="1:29" ht="30" customHeight="1">
      <c r="A336" s="23">
        <v>336</v>
      </c>
      <c r="B336" s="24" t="s">
        <v>2177</v>
      </c>
      <c r="C336" s="24" t="s">
        <v>110</v>
      </c>
      <c r="D336" s="24" t="s">
        <v>2178</v>
      </c>
      <c r="E336" s="24" t="s">
        <v>1045</v>
      </c>
      <c r="F336" s="24" t="s">
        <v>2179</v>
      </c>
      <c r="G336" s="35" t="s">
        <v>2180</v>
      </c>
      <c r="H336" s="24"/>
      <c r="I336" s="24"/>
      <c r="J336" s="24" t="s">
        <v>34</v>
      </c>
      <c r="K336" s="28">
        <v>43895</v>
      </c>
      <c r="L336" s="28"/>
      <c r="M336" s="28">
        <v>43896</v>
      </c>
      <c r="N336" s="28">
        <v>43896</v>
      </c>
      <c r="O336" s="28"/>
      <c r="P336" s="28">
        <v>43896</v>
      </c>
      <c r="Q336" s="28"/>
      <c r="R336" s="28"/>
      <c r="S336" s="24" t="s">
        <v>2181</v>
      </c>
      <c r="T336" s="24"/>
      <c r="U336" s="30" t="s">
        <v>37</v>
      </c>
      <c r="V336" s="24" t="s">
        <v>38</v>
      </c>
      <c r="W336" s="24"/>
      <c r="X336" s="30"/>
      <c r="Y336" s="30"/>
      <c r="Z336" s="35"/>
      <c r="AA336" s="32"/>
      <c r="AC336" s="44"/>
    </row>
    <row r="337" spans="1:29" ht="30" customHeight="1">
      <c r="A337" s="23">
        <v>337</v>
      </c>
      <c r="B337" s="24" t="s">
        <v>2182</v>
      </c>
      <c r="C337" s="24" t="s">
        <v>218</v>
      </c>
      <c r="D337" s="24" t="s">
        <v>1495</v>
      </c>
      <c r="E337" s="24" t="s">
        <v>1921</v>
      </c>
      <c r="F337" s="24" t="s">
        <v>1497</v>
      </c>
      <c r="G337" s="35" t="s">
        <v>2183</v>
      </c>
      <c r="H337" s="24"/>
      <c r="I337" s="24"/>
      <c r="J337" s="24" t="s">
        <v>34</v>
      </c>
      <c r="K337" s="28">
        <v>43900</v>
      </c>
      <c r="L337" s="28"/>
      <c r="M337" s="28">
        <v>43900</v>
      </c>
      <c r="N337" s="28">
        <v>43900</v>
      </c>
      <c r="O337" s="28"/>
      <c r="P337" s="28">
        <v>43900</v>
      </c>
      <c r="Q337" s="28"/>
      <c r="R337" s="28"/>
      <c r="S337" s="24" t="s">
        <v>510</v>
      </c>
      <c r="T337" s="24"/>
      <c r="U337" s="30" t="s">
        <v>37</v>
      </c>
      <c r="V337" s="24" t="s">
        <v>38</v>
      </c>
      <c r="W337" s="24"/>
      <c r="X337" s="30"/>
      <c r="Y337" s="30"/>
      <c r="Z337" s="35"/>
      <c r="AA337" s="32"/>
      <c r="AC337" s="44"/>
    </row>
    <row r="338" spans="1:29" ht="30" customHeight="1">
      <c r="A338" s="23">
        <v>338</v>
      </c>
      <c r="B338" s="24" t="s">
        <v>2184</v>
      </c>
      <c r="C338" s="24" t="s">
        <v>226</v>
      </c>
      <c r="D338" s="24" t="s">
        <v>2185</v>
      </c>
      <c r="E338" s="24" t="s">
        <v>2186</v>
      </c>
      <c r="F338" s="24" t="s">
        <v>2187</v>
      </c>
      <c r="G338" s="35" t="s">
        <v>2188</v>
      </c>
      <c r="H338" s="24"/>
      <c r="I338" s="24"/>
      <c r="J338" s="24" t="s">
        <v>34</v>
      </c>
      <c r="K338" s="28">
        <v>43902</v>
      </c>
      <c r="L338" s="28"/>
      <c r="M338" s="28">
        <v>43902</v>
      </c>
      <c r="N338" s="28">
        <v>43902</v>
      </c>
      <c r="O338" s="28"/>
      <c r="P338" s="28">
        <v>43902</v>
      </c>
      <c r="Q338" s="28">
        <v>43903</v>
      </c>
      <c r="R338" s="28"/>
      <c r="S338" s="24" t="s">
        <v>2189</v>
      </c>
      <c r="T338" s="24">
        <v>849</v>
      </c>
      <c r="U338" s="30" t="s">
        <v>37</v>
      </c>
      <c r="V338" s="24" t="s">
        <v>38</v>
      </c>
      <c r="W338" s="24"/>
      <c r="X338" s="30"/>
      <c r="Y338" s="30"/>
      <c r="Z338" s="35"/>
      <c r="AA338" s="32"/>
      <c r="AC338" s="44"/>
    </row>
    <row r="339" spans="1:29" ht="30" customHeight="1">
      <c r="A339" s="23">
        <v>339</v>
      </c>
      <c r="B339" s="24" t="s">
        <v>2190</v>
      </c>
      <c r="C339" s="24" t="s">
        <v>413</v>
      </c>
      <c r="D339" s="24" t="s">
        <v>1228</v>
      </c>
      <c r="E339" s="24" t="s">
        <v>1069</v>
      </c>
      <c r="F339" s="24" t="s">
        <v>2191</v>
      </c>
      <c r="G339" s="35" t="s">
        <v>2192</v>
      </c>
      <c r="H339" s="24"/>
      <c r="I339" s="24"/>
      <c r="J339" s="24" t="s">
        <v>34</v>
      </c>
      <c r="K339" s="28">
        <v>44195</v>
      </c>
      <c r="L339" s="28"/>
      <c r="M339" s="28">
        <v>43894</v>
      </c>
      <c r="N339" s="28">
        <v>43894</v>
      </c>
      <c r="O339" s="28"/>
      <c r="P339" s="28">
        <v>43894</v>
      </c>
      <c r="Q339" s="28">
        <v>43894</v>
      </c>
      <c r="R339" s="28"/>
      <c r="S339" s="24" t="s">
        <v>2193</v>
      </c>
      <c r="T339" s="24">
        <v>743</v>
      </c>
      <c r="U339" s="30" t="s">
        <v>37</v>
      </c>
      <c r="V339" s="24" t="s">
        <v>38</v>
      </c>
      <c r="W339" s="24"/>
      <c r="X339" s="30"/>
      <c r="Y339" s="30"/>
      <c r="Z339" s="35"/>
      <c r="AA339" s="32"/>
      <c r="AC339" s="44"/>
    </row>
    <row r="340" spans="1:29" ht="30" customHeight="1">
      <c r="A340" s="23">
        <v>340</v>
      </c>
      <c r="B340" s="24" t="s">
        <v>1631</v>
      </c>
      <c r="C340" s="24" t="s">
        <v>131</v>
      </c>
      <c r="D340" s="24" t="s">
        <v>1045</v>
      </c>
      <c r="E340" s="24" t="s">
        <v>1045</v>
      </c>
      <c r="F340" s="24" t="s">
        <v>1045</v>
      </c>
      <c r="G340" s="35" t="s">
        <v>1632</v>
      </c>
      <c r="H340" s="24"/>
      <c r="I340" s="24"/>
      <c r="J340" s="24" t="s">
        <v>714</v>
      </c>
      <c r="K340" s="28">
        <v>43882</v>
      </c>
      <c r="L340" s="28"/>
      <c r="M340" s="28">
        <v>43892</v>
      </c>
      <c r="N340" s="28">
        <v>43893</v>
      </c>
      <c r="O340" s="28"/>
      <c r="P340" s="28">
        <v>43893</v>
      </c>
      <c r="Q340" s="28">
        <v>43895</v>
      </c>
      <c r="R340" s="28"/>
      <c r="S340" s="24">
        <v>12</v>
      </c>
      <c r="T340" s="24">
        <v>725</v>
      </c>
      <c r="U340" s="30" t="s">
        <v>37</v>
      </c>
      <c r="V340" s="24" t="s">
        <v>38</v>
      </c>
      <c r="W340" s="24"/>
      <c r="X340" s="30"/>
      <c r="Y340" s="30"/>
      <c r="Z340" s="35"/>
      <c r="AA340" s="32"/>
      <c r="AC340" s="44"/>
    </row>
    <row r="341" spans="1:29" ht="30" customHeight="1">
      <c r="A341" s="23">
        <v>341</v>
      </c>
      <c r="B341" s="24" t="s">
        <v>2194</v>
      </c>
      <c r="C341" s="24"/>
      <c r="D341" s="24" t="s">
        <v>1045</v>
      </c>
      <c r="E341" s="24" t="s">
        <v>1045</v>
      </c>
      <c r="F341" s="24" t="s">
        <v>1045</v>
      </c>
      <c r="G341" s="35"/>
      <c r="H341" s="24"/>
      <c r="I341" s="24"/>
      <c r="J341" s="24"/>
      <c r="K341" s="28">
        <v>43889</v>
      </c>
      <c r="L341" s="28"/>
      <c r="M341" s="28"/>
      <c r="N341" s="28"/>
      <c r="O341" s="28"/>
      <c r="P341" s="28"/>
      <c r="Q341" s="28"/>
      <c r="R341" s="28"/>
      <c r="S341" s="24"/>
      <c r="T341" s="24"/>
      <c r="U341" s="30"/>
      <c r="V341" s="24"/>
      <c r="W341" s="24"/>
      <c r="X341" s="30"/>
      <c r="Y341" s="30"/>
      <c r="Z341" s="35"/>
      <c r="AA341" s="32"/>
      <c r="AC341" s="44"/>
    </row>
    <row r="342" spans="1:29" ht="30" customHeight="1">
      <c r="A342" s="23">
        <v>342</v>
      </c>
      <c r="B342" s="24" t="s">
        <v>2195</v>
      </c>
      <c r="C342" s="24" t="s">
        <v>413</v>
      </c>
      <c r="D342" s="24" t="s">
        <v>1653</v>
      </c>
      <c r="E342" s="24" t="s">
        <v>1058</v>
      </c>
      <c r="F342" s="24" t="s">
        <v>1653</v>
      </c>
      <c r="G342" s="35" t="s">
        <v>2196</v>
      </c>
      <c r="H342" s="24"/>
      <c r="I342" s="24"/>
      <c r="J342" s="24" t="s">
        <v>34</v>
      </c>
      <c r="K342" s="28">
        <v>43903</v>
      </c>
      <c r="L342" s="28"/>
      <c r="M342" s="28">
        <v>43903</v>
      </c>
      <c r="N342" s="28">
        <v>43903</v>
      </c>
      <c r="O342" s="28"/>
      <c r="P342" s="28">
        <v>43903</v>
      </c>
      <c r="Q342" s="28"/>
      <c r="R342" s="28"/>
      <c r="S342" s="24" t="s">
        <v>2197</v>
      </c>
      <c r="T342" s="24" t="s">
        <v>2198</v>
      </c>
      <c r="U342" s="30" t="s">
        <v>37</v>
      </c>
      <c r="V342" s="24" t="s">
        <v>424</v>
      </c>
      <c r="W342" s="24"/>
      <c r="X342" s="30"/>
      <c r="Y342" s="30"/>
      <c r="Z342" s="35"/>
      <c r="AA342" s="32"/>
      <c r="AC342" s="44"/>
    </row>
    <row r="343" spans="1:29" ht="30" customHeight="1">
      <c r="A343" s="23">
        <v>343</v>
      </c>
      <c r="B343" s="24" t="s">
        <v>2199</v>
      </c>
      <c r="C343" s="24" t="s">
        <v>255</v>
      </c>
      <c r="D343" s="24" t="s">
        <v>1063</v>
      </c>
      <c r="E343" s="24" t="s">
        <v>1058</v>
      </c>
      <c r="F343" s="24" t="s">
        <v>1063</v>
      </c>
      <c r="G343" s="35" t="s">
        <v>2200</v>
      </c>
      <c r="H343" s="24"/>
      <c r="I343" s="24"/>
      <c r="J343" s="24" t="s">
        <v>44</v>
      </c>
      <c r="K343" s="28">
        <v>43893</v>
      </c>
      <c r="L343" s="28">
        <v>43895</v>
      </c>
      <c r="M343" s="28">
        <v>43895</v>
      </c>
      <c r="N343" s="28">
        <v>43902</v>
      </c>
      <c r="O343" s="28"/>
      <c r="P343" s="28">
        <v>43906</v>
      </c>
      <c r="Q343" s="28"/>
      <c r="R343" s="28"/>
      <c r="S343" s="24">
        <v>389</v>
      </c>
      <c r="T343" s="24"/>
      <c r="U343" s="30" t="s">
        <v>37</v>
      </c>
      <c r="V343" s="24" t="s">
        <v>38</v>
      </c>
      <c r="W343" s="24"/>
      <c r="X343" s="30"/>
      <c r="Y343" s="30"/>
      <c r="Z343" s="35"/>
      <c r="AA343" s="32"/>
      <c r="AC343" s="44"/>
    </row>
    <row r="344" spans="1:29" ht="30" customHeight="1">
      <c r="A344" s="23">
        <v>344</v>
      </c>
      <c r="B344" s="24" t="s">
        <v>2201</v>
      </c>
      <c r="C344" s="24" t="s">
        <v>397</v>
      </c>
      <c r="D344" s="24" t="s">
        <v>2080</v>
      </c>
      <c r="E344" s="24" t="s">
        <v>1045</v>
      </c>
      <c r="F344" s="24" t="s">
        <v>2081</v>
      </c>
      <c r="G344" s="35" t="s">
        <v>2202</v>
      </c>
      <c r="H344" s="24"/>
      <c r="I344" s="24"/>
      <c r="J344" s="24" t="s">
        <v>34</v>
      </c>
      <c r="K344" s="28"/>
      <c r="L344" s="28"/>
      <c r="M344" s="28"/>
      <c r="N344" s="28"/>
      <c r="O344" s="28"/>
      <c r="P344" s="28">
        <v>44153</v>
      </c>
      <c r="Q344" s="28"/>
      <c r="R344" s="28"/>
      <c r="S344" s="24">
        <v>1068741</v>
      </c>
      <c r="T344" s="24"/>
      <c r="U344" s="30" t="s">
        <v>37</v>
      </c>
      <c r="V344" s="24" t="s">
        <v>424</v>
      </c>
      <c r="W344" s="24"/>
      <c r="X344" s="30"/>
      <c r="Y344" s="30"/>
      <c r="Z344" s="35" t="s">
        <v>2203</v>
      </c>
      <c r="AA344" s="32"/>
      <c r="AB344" s="33" t="s">
        <v>2204</v>
      </c>
    </row>
    <row r="345" spans="1:29" ht="30" customHeight="1">
      <c r="A345" s="23">
        <v>345</v>
      </c>
      <c r="B345" s="24" t="s">
        <v>2101</v>
      </c>
      <c r="C345" s="24" t="s">
        <v>397</v>
      </c>
      <c r="D345" s="24" t="s">
        <v>1404</v>
      </c>
      <c r="E345" s="24" t="s">
        <v>1122</v>
      </c>
      <c r="F345" s="24" t="s">
        <v>1070</v>
      </c>
      <c r="G345" s="35" t="s">
        <v>2205</v>
      </c>
      <c r="H345" s="24"/>
      <c r="I345" s="24"/>
      <c r="J345" s="24" t="s">
        <v>1824</v>
      </c>
      <c r="K345" s="28">
        <v>43889</v>
      </c>
      <c r="L345" s="28"/>
      <c r="M345" s="28"/>
      <c r="N345" s="28">
        <v>43868</v>
      </c>
      <c r="O345" s="28"/>
      <c r="P345" s="28">
        <v>43889</v>
      </c>
      <c r="Q345" s="28">
        <v>43893</v>
      </c>
      <c r="R345" s="28"/>
      <c r="S345" s="24">
        <v>1782805</v>
      </c>
      <c r="T345" s="24">
        <v>1828014</v>
      </c>
      <c r="U345" s="30" t="s">
        <v>37</v>
      </c>
      <c r="V345" s="24" t="s">
        <v>424</v>
      </c>
      <c r="W345" s="24"/>
      <c r="X345" s="30"/>
      <c r="Y345" s="30"/>
      <c r="Z345" s="35" t="s">
        <v>2206</v>
      </c>
      <c r="AA345" s="32" t="s">
        <v>2207</v>
      </c>
      <c r="AB345" s="40"/>
      <c r="AC345" s="40"/>
    </row>
    <row r="346" spans="1:29" ht="30" customHeight="1">
      <c r="A346" s="23">
        <v>346</v>
      </c>
      <c r="B346" s="24" t="s">
        <v>2208</v>
      </c>
      <c r="C346" s="24" t="s">
        <v>397</v>
      </c>
      <c r="D346" s="24" t="s">
        <v>1404</v>
      </c>
      <c r="E346" s="24" t="s">
        <v>1122</v>
      </c>
      <c r="F346" s="24" t="s">
        <v>1070</v>
      </c>
      <c r="G346" s="35" t="s">
        <v>2209</v>
      </c>
      <c r="H346" s="24"/>
      <c r="I346" s="24"/>
      <c r="J346" s="24" t="s">
        <v>2210</v>
      </c>
      <c r="K346" s="28"/>
      <c r="L346" s="28"/>
      <c r="M346" s="28"/>
      <c r="N346" s="28">
        <v>43874</v>
      </c>
      <c r="O346" s="28"/>
      <c r="P346" s="28">
        <v>43893</v>
      </c>
      <c r="Q346" s="28">
        <v>43905</v>
      </c>
      <c r="R346" s="28"/>
      <c r="S346" s="24">
        <v>1796029</v>
      </c>
      <c r="T346" s="24">
        <v>1850046</v>
      </c>
      <c r="U346" s="30" t="s">
        <v>37</v>
      </c>
      <c r="V346" s="24" t="s">
        <v>38</v>
      </c>
      <c r="W346" s="24"/>
      <c r="X346" s="30"/>
      <c r="Y346" s="30"/>
      <c r="Z346" s="35" t="s">
        <v>2211</v>
      </c>
      <c r="AA346" s="32" t="s">
        <v>2211</v>
      </c>
      <c r="AB346" s="40"/>
      <c r="AC346" s="40"/>
    </row>
    <row r="347" spans="1:29" ht="30" customHeight="1">
      <c r="A347" s="23">
        <v>347</v>
      </c>
      <c r="B347" s="24" t="s">
        <v>2194</v>
      </c>
      <c r="C347" s="24" t="s">
        <v>651</v>
      </c>
      <c r="D347" s="35" t="s">
        <v>1798</v>
      </c>
      <c r="E347" s="24" t="s">
        <v>1122</v>
      </c>
      <c r="F347" s="24" t="s">
        <v>2212</v>
      </c>
      <c r="G347" s="35" t="s">
        <v>2213</v>
      </c>
      <c r="H347" s="24"/>
      <c r="I347" s="24"/>
      <c r="J347" s="24" t="s">
        <v>34</v>
      </c>
      <c r="K347" s="28">
        <v>43882</v>
      </c>
      <c r="L347" s="28"/>
      <c r="M347" s="28"/>
      <c r="N347" s="28">
        <v>43903</v>
      </c>
      <c r="O347" s="28"/>
      <c r="P347" s="28">
        <v>43889</v>
      </c>
      <c r="Q347" s="28">
        <v>43901</v>
      </c>
      <c r="R347" s="28"/>
      <c r="S347" s="24"/>
      <c r="T347" s="24">
        <v>1810752</v>
      </c>
      <c r="U347" s="30" t="s">
        <v>37</v>
      </c>
      <c r="V347" s="24" t="s">
        <v>38</v>
      </c>
      <c r="W347" s="24"/>
      <c r="X347" s="30"/>
      <c r="Y347" s="30"/>
      <c r="Z347" s="35" t="s">
        <v>2214</v>
      </c>
      <c r="AA347" s="47" t="s">
        <v>2215</v>
      </c>
      <c r="AB347" s="40"/>
      <c r="AC347" s="40"/>
    </row>
    <row r="348" spans="1:29" ht="30" customHeight="1">
      <c r="A348" s="23">
        <v>348</v>
      </c>
      <c r="B348" s="24" t="s">
        <v>2162</v>
      </c>
      <c r="C348" s="24" t="s">
        <v>651</v>
      </c>
      <c r="D348" s="24" t="s">
        <v>1798</v>
      </c>
      <c r="E348" s="24" t="s">
        <v>2216</v>
      </c>
      <c r="F348" s="24" t="s">
        <v>2046</v>
      </c>
      <c r="G348" s="35" t="s">
        <v>2217</v>
      </c>
      <c r="H348" s="24"/>
      <c r="I348" s="24"/>
      <c r="J348" s="24" t="s">
        <v>34</v>
      </c>
      <c r="K348" s="28">
        <v>43889</v>
      </c>
      <c r="L348" s="28"/>
      <c r="M348" s="28"/>
      <c r="N348" s="28">
        <v>43906</v>
      </c>
      <c r="O348" s="28"/>
      <c r="P348" s="28">
        <v>43892</v>
      </c>
      <c r="Q348" s="28">
        <v>43901</v>
      </c>
      <c r="R348" s="28"/>
      <c r="S348" s="24"/>
      <c r="T348" s="24">
        <v>1820056</v>
      </c>
      <c r="U348" s="30" t="s">
        <v>37</v>
      </c>
      <c r="V348" s="24" t="s">
        <v>38</v>
      </c>
      <c r="W348" s="24"/>
      <c r="X348" s="30"/>
      <c r="Y348" s="30"/>
      <c r="Z348" s="35"/>
      <c r="AA348" s="32" t="s">
        <v>2218</v>
      </c>
      <c r="AB348" s="40"/>
      <c r="AC348" s="40"/>
    </row>
    <row r="349" spans="1:29" ht="30" customHeight="1">
      <c r="A349" s="23">
        <v>349</v>
      </c>
      <c r="B349" s="24" t="s">
        <v>524</v>
      </c>
      <c r="C349" s="24" t="s">
        <v>131</v>
      </c>
      <c r="D349" s="24" t="s">
        <v>1122</v>
      </c>
      <c r="E349" s="24" t="s">
        <v>1077</v>
      </c>
      <c r="F349" s="24" t="s">
        <v>1070</v>
      </c>
      <c r="G349" s="35" t="s">
        <v>2219</v>
      </c>
      <c r="H349" s="24"/>
      <c r="I349" s="24"/>
      <c r="J349" s="24" t="s">
        <v>690</v>
      </c>
      <c r="K349" s="28">
        <v>43698</v>
      </c>
      <c r="L349" s="28"/>
      <c r="M349" s="28"/>
      <c r="N349" s="28">
        <v>43790</v>
      </c>
      <c r="O349" s="28"/>
      <c r="P349" s="28">
        <v>43790</v>
      </c>
      <c r="Q349" s="28">
        <v>43790</v>
      </c>
      <c r="R349" s="28"/>
      <c r="S349" s="24"/>
      <c r="T349" s="24">
        <v>1747948</v>
      </c>
      <c r="U349" s="30" t="s">
        <v>37</v>
      </c>
      <c r="V349" s="24" t="s">
        <v>424</v>
      </c>
      <c r="W349" s="24"/>
      <c r="X349" s="30"/>
      <c r="Y349" s="30"/>
      <c r="Z349" s="35" t="s">
        <v>2220</v>
      </c>
      <c r="AA349" s="32" t="s">
        <v>2221</v>
      </c>
      <c r="AB349" s="40"/>
      <c r="AC349" s="40"/>
    </row>
    <row r="350" spans="1:29" ht="30" customHeight="1">
      <c r="A350" s="23">
        <v>350</v>
      </c>
      <c r="B350" s="24" t="s">
        <v>1839</v>
      </c>
      <c r="C350" s="24" t="s">
        <v>104</v>
      </c>
      <c r="D350" s="24" t="s">
        <v>1948</v>
      </c>
      <c r="E350" s="24" t="s">
        <v>1049</v>
      </c>
      <c r="F350" s="24" t="s">
        <v>1069</v>
      </c>
      <c r="G350" s="35" t="s">
        <v>2222</v>
      </c>
      <c r="H350" s="24"/>
      <c r="I350" s="24"/>
      <c r="J350" s="24" t="s">
        <v>421</v>
      </c>
      <c r="K350" s="28">
        <v>43747</v>
      </c>
      <c r="L350" s="28"/>
      <c r="M350" s="28"/>
      <c r="N350" s="28">
        <v>43832</v>
      </c>
      <c r="O350" s="28"/>
      <c r="P350" s="28">
        <v>43895</v>
      </c>
      <c r="Q350" s="28">
        <v>43899</v>
      </c>
      <c r="R350" s="28"/>
      <c r="S350" s="24">
        <v>1712067</v>
      </c>
      <c r="T350" s="24">
        <v>1837480</v>
      </c>
      <c r="U350" s="30" t="s">
        <v>37</v>
      </c>
      <c r="V350" s="24" t="s">
        <v>424</v>
      </c>
      <c r="W350" s="24"/>
      <c r="X350" s="30"/>
      <c r="Y350" s="30"/>
      <c r="Z350" s="35" t="s">
        <v>2223</v>
      </c>
      <c r="AA350" s="32" t="s">
        <v>2224</v>
      </c>
      <c r="AB350" s="40"/>
      <c r="AC350" s="40"/>
    </row>
    <row r="351" spans="1:29" ht="30" customHeight="1">
      <c r="A351" s="23">
        <v>351</v>
      </c>
      <c r="B351" s="24" t="s">
        <v>2177</v>
      </c>
      <c r="C351" s="24" t="s">
        <v>110</v>
      </c>
      <c r="D351" s="24" t="s">
        <v>2178</v>
      </c>
      <c r="E351" s="24" t="s">
        <v>1045</v>
      </c>
      <c r="F351" s="24" t="s">
        <v>2179</v>
      </c>
      <c r="G351" s="35" t="s">
        <v>2225</v>
      </c>
      <c r="H351" s="24"/>
      <c r="I351" s="24"/>
      <c r="J351" s="24" t="s">
        <v>34</v>
      </c>
      <c r="K351" s="28">
        <v>43896</v>
      </c>
      <c r="L351" s="28"/>
      <c r="M351" s="28"/>
      <c r="N351" s="28"/>
      <c r="O351" s="28"/>
      <c r="P351" s="28">
        <v>43896</v>
      </c>
      <c r="Q351" s="28">
        <v>43899</v>
      </c>
      <c r="R351" s="28"/>
      <c r="S351" s="24">
        <v>1839683</v>
      </c>
      <c r="T351" s="24">
        <v>1839683</v>
      </c>
      <c r="U351" s="30" t="s">
        <v>37</v>
      </c>
      <c r="V351" s="24" t="s">
        <v>38</v>
      </c>
      <c r="W351" s="24"/>
      <c r="X351" s="30"/>
      <c r="Y351" s="30"/>
      <c r="Z351" s="35" t="s">
        <v>2226</v>
      </c>
      <c r="AA351" s="32"/>
      <c r="AB351" s="40"/>
      <c r="AC351" s="40"/>
    </row>
    <row r="352" spans="1:29" ht="30" customHeight="1">
      <c r="A352" s="23">
        <v>352</v>
      </c>
      <c r="B352" s="24" t="s">
        <v>1758</v>
      </c>
      <c r="C352" s="24" t="s">
        <v>226</v>
      </c>
      <c r="D352" s="24" t="s">
        <v>1317</v>
      </c>
      <c r="E352" s="24" t="s">
        <v>1100</v>
      </c>
      <c r="F352" s="24" t="s">
        <v>1292</v>
      </c>
      <c r="G352" s="35" t="s">
        <v>2227</v>
      </c>
      <c r="H352" s="24"/>
      <c r="I352" s="24"/>
      <c r="J352" s="24" t="s">
        <v>34</v>
      </c>
      <c r="K352" s="28">
        <v>43868</v>
      </c>
      <c r="L352" s="28"/>
      <c r="M352" s="28"/>
      <c r="N352" s="28"/>
      <c r="O352" s="28"/>
      <c r="P352" s="28">
        <v>43908</v>
      </c>
      <c r="Q352" s="28">
        <v>43910</v>
      </c>
      <c r="R352" s="28"/>
      <c r="S352" s="24">
        <v>1866986</v>
      </c>
      <c r="T352" s="24">
        <v>1867912</v>
      </c>
      <c r="U352" s="30" t="s">
        <v>37</v>
      </c>
      <c r="V352" s="24" t="s">
        <v>424</v>
      </c>
      <c r="W352" s="24"/>
      <c r="X352" s="30"/>
      <c r="Y352" s="30"/>
      <c r="Z352" s="35" t="s">
        <v>2228</v>
      </c>
      <c r="AA352" s="32" t="s">
        <v>2229</v>
      </c>
      <c r="AB352" s="40"/>
      <c r="AC352" s="40"/>
    </row>
    <row r="353" spans="1:29" ht="30" customHeight="1">
      <c r="A353" s="23">
        <v>353</v>
      </c>
      <c r="B353" s="24" t="s">
        <v>2230</v>
      </c>
      <c r="C353" s="24" t="s">
        <v>30</v>
      </c>
      <c r="D353" s="24" t="s">
        <v>1974</v>
      </c>
      <c r="E353" s="24" t="s">
        <v>1077</v>
      </c>
      <c r="F353" s="24" t="s">
        <v>1045</v>
      </c>
      <c r="G353" s="35" t="s">
        <v>2231</v>
      </c>
      <c r="H353" s="24"/>
      <c r="I353" s="24"/>
      <c r="J353" s="24" t="s">
        <v>34</v>
      </c>
      <c r="K353" s="28">
        <v>43913</v>
      </c>
      <c r="L353" s="28"/>
      <c r="M353" s="28"/>
      <c r="N353" s="28"/>
      <c r="O353" s="28"/>
      <c r="P353" s="28">
        <v>43913</v>
      </c>
      <c r="Q353" s="28">
        <v>43914</v>
      </c>
      <c r="R353" s="28"/>
      <c r="S353" s="24">
        <v>1874794</v>
      </c>
      <c r="T353" s="24">
        <v>1875711</v>
      </c>
      <c r="U353" s="30" t="s">
        <v>37</v>
      </c>
      <c r="V353" s="24" t="s">
        <v>424</v>
      </c>
      <c r="W353" s="24"/>
      <c r="X353" s="30"/>
      <c r="Y353" s="30"/>
      <c r="Z353" s="35" t="s">
        <v>2232</v>
      </c>
      <c r="AA353" s="32" t="s">
        <v>2233</v>
      </c>
      <c r="AB353" s="40"/>
      <c r="AC353" s="40"/>
    </row>
    <row r="354" spans="1:29" ht="30" customHeight="1">
      <c r="A354" s="23">
        <v>354</v>
      </c>
      <c r="B354" s="24" t="s">
        <v>2234</v>
      </c>
      <c r="C354" s="24" t="s">
        <v>255</v>
      </c>
      <c r="D354" s="24" t="s">
        <v>1256</v>
      </c>
      <c r="E354" s="24" t="s">
        <v>2085</v>
      </c>
      <c r="F354" s="24" t="s">
        <v>1063</v>
      </c>
      <c r="G354" s="35" t="s">
        <v>2235</v>
      </c>
      <c r="H354" s="24"/>
      <c r="I354" s="24"/>
      <c r="J354" s="24" t="s">
        <v>690</v>
      </c>
      <c r="K354" s="28">
        <v>43915</v>
      </c>
      <c r="L354" s="28">
        <v>43915</v>
      </c>
      <c r="M354" s="28"/>
      <c r="N354" s="28"/>
      <c r="O354" s="28"/>
      <c r="P354" s="28">
        <v>43917</v>
      </c>
      <c r="Q354" s="28">
        <v>43922</v>
      </c>
      <c r="R354" s="28">
        <v>43927</v>
      </c>
      <c r="S354" s="24">
        <v>1882511</v>
      </c>
      <c r="T354" s="24">
        <v>1883565</v>
      </c>
      <c r="U354" s="30" t="s">
        <v>37</v>
      </c>
      <c r="V354" s="24" t="s">
        <v>38</v>
      </c>
      <c r="W354" s="24"/>
      <c r="X354" s="30"/>
      <c r="Y354" s="30"/>
      <c r="Z354" s="35"/>
      <c r="AA354" s="32"/>
      <c r="AB354" s="40"/>
      <c r="AC354" s="40"/>
    </row>
    <row r="355" spans="1:29" ht="30" customHeight="1">
      <c r="A355" s="23">
        <v>355</v>
      </c>
      <c r="B355" s="24" t="s">
        <v>2236</v>
      </c>
      <c r="C355" s="24" t="s">
        <v>89</v>
      </c>
      <c r="D355" s="24" t="s">
        <v>1363</v>
      </c>
      <c r="E355" s="24" t="s">
        <v>1077</v>
      </c>
      <c r="F355" s="24" t="s">
        <v>1063</v>
      </c>
      <c r="G355" s="35" t="s">
        <v>2237</v>
      </c>
      <c r="H355" s="24"/>
      <c r="I355" s="24"/>
      <c r="J355" s="24" t="s">
        <v>690</v>
      </c>
      <c r="K355" s="28">
        <v>43914</v>
      </c>
      <c r="L355" s="28"/>
      <c r="M355" s="28"/>
      <c r="N355" s="28">
        <v>43915</v>
      </c>
      <c r="O355" s="28"/>
      <c r="P355" s="28">
        <v>43915</v>
      </c>
      <c r="Q355" s="28">
        <v>43922</v>
      </c>
      <c r="R355" s="28"/>
      <c r="S355" s="24">
        <v>1877636</v>
      </c>
      <c r="T355" s="24">
        <v>1883546</v>
      </c>
      <c r="U355" s="30" t="s">
        <v>37</v>
      </c>
      <c r="V355" s="24" t="s">
        <v>38</v>
      </c>
      <c r="W355" s="24"/>
      <c r="X355" s="30"/>
      <c r="Y355" s="30"/>
      <c r="Z355" s="35"/>
      <c r="AA355" s="32"/>
      <c r="AB355" s="40"/>
      <c r="AC355" s="40"/>
    </row>
    <row r="356" spans="1:29" ht="30" customHeight="1">
      <c r="A356" s="23">
        <v>356</v>
      </c>
      <c r="B356" s="24" t="s">
        <v>1663</v>
      </c>
      <c r="C356" s="24" t="s">
        <v>131</v>
      </c>
      <c r="D356" s="24" t="s">
        <v>1363</v>
      </c>
      <c r="E356" s="24" t="s">
        <v>1077</v>
      </c>
      <c r="F356" s="24" t="s">
        <v>1063</v>
      </c>
      <c r="G356" s="35" t="s">
        <v>2238</v>
      </c>
      <c r="H356" s="24"/>
      <c r="I356" s="24"/>
      <c r="J356" s="24" t="s">
        <v>1824</v>
      </c>
      <c r="K356" s="28">
        <v>43906</v>
      </c>
      <c r="L356" s="28">
        <v>43906</v>
      </c>
      <c r="M356" s="28"/>
      <c r="N356" s="28">
        <v>43913</v>
      </c>
      <c r="O356" s="28"/>
      <c r="P356" s="28">
        <v>43917</v>
      </c>
      <c r="Q356" s="28">
        <v>43921</v>
      </c>
      <c r="R356" s="28"/>
      <c r="S356" s="24">
        <v>1874279</v>
      </c>
      <c r="T356" s="24">
        <v>1886491</v>
      </c>
      <c r="U356" s="30" t="s">
        <v>37</v>
      </c>
      <c r="V356" s="24" t="s">
        <v>38</v>
      </c>
      <c r="W356" s="24"/>
      <c r="X356" s="30"/>
      <c r="Y356" s="30"/>
      <c r="Z356" s="35"/>
      <c r="AA356" s="32"/>
      <c r="AB356" s="40"/>
      <c r="AC356" s="40"/>
    </row>
    <row r="357" spans="1:29" ht="30" customHeight="1">
      <c r="A357" s="23">
        <v>357</v>
      </c>
      <c r="B357" s="24" t="s">
        <v>2062</v>
      </c>
      <c r="C357" s="24" t="s">
        <v>280</v>
      </c>
      <c r="D357" s="24" t="s">
        <v>1363</v>
      </c>
      <c r="E357" s="24" t="s">
        <v>1077</v>
      </c>
      <c r="F357" s="24" t="s">
        <v>1063</v>
      </c>
      <c r="G357" s="35" t="s">
        <v>2239</v>
      </c>
      <c r="H357" s="24"/>
      <c r="I357" s="24"/>
      <c r="J357" s="24" t="s">
        <v>690</v>
      </c>
      <c r="K357" s="28">
        <v>43917</v>
      </c>
      <c r="L357" s="28"/>
      <c r="M357" s="28"/>
      <c r="N357" s="28">
        <v>43917</v>
      </c>
      <c r="O357" s="28"/>
      <c r="P357" s="28">
        <v>43917</v>
      </c>
      <c r="Q357" s="28">
        <v>43921</v>
      </c>
      <c r="R357" s="28"/>
      <c r="S357" s="24">
        <v>1882535</v>
      </c>
      <c r="T357" s="24">
        <v>1884939</v>
      </c>
      <c r="U357" s="30" t="s">
        <v>37</v>
      </c>
      <c r="V357" s="24" t="s">
        <v>38</v>
      </c>
      <c r="W357" s="24"/>
      <c r="X357" s="30"/>
      <c r="Y357" s="30"/>
      <c r="Z357" s="35"/>
      <c r="AA357" s="32"/>
      <c r="AB357" s="40"/>
      <c r="AC357" s="40"/>
    </row>
    <row r="358" spans="1:29" ht="30" customHeight="1">
      <c r="A358" s="23">
        <v>358</v>
      </c>
      <c r="B358" s="24" t="s">
        <v>2240</v>
      </c>
      <c r="C358" s="24" t="s">
        <v>218</v>
      </c>
      <c r="D358" s="24" t="s">
        <v>1057</v>
      </c>
      <c r="E358" s="24" t="s">
        <v>1045</v>
      </c>
      <c r="F358" s="24" t="s">
        <v>2241</v>
      </c>
      <c r="G358" s="35" t="s">
        <v>2242</v>
      </c>
      <c r="H358" s="24"/>
      <c r="I358" s="24"/>
      <c r="J358" s="24" t="s">
        <v>858</v>
      </c>
      <c r="K358" s="28">
        <v>43949</v>
      </c>
      <c r="L358" s="28"/>
      <c r="M358" s="28"/>
      <c r="N358" s="28"/>
      <c r="O358" s="28"/>
      <c r="P358" s="28"/>
      <c r="Q358" s="28"/>
      <c r="R358" s="28"/>
      <c r="S358" s="24" t="s">
        <v>2243</v>
      </c>
      <c r="T358" s="24">
        <v>1885988</v>
      </c>
      <c r="U358" s="30" t="s">
        <v>37</v>
      </c>
      <c r="V358" s="24" t="s">
        <v>38</v>
      </c>
      <c r="W358" s="24"/>
      <c r="X358" s="30"/>
      <c r="Y358" s="30"/>
      <c r="Z358" s="35"/>
      <c r="AA358" s="32"/>
      <c r="AB358" s="40"/>
      <c r="AC358" s="40"/>
    </row>
    <row r="359" spans="1:29" ht="30" customHeight="1">
      <c r="A359" s="23">
        <v>359</v>
      </c>
      <c r="B359" s="24" t="s">
        <v>2244</v>
      </c>
      <c r="C359" s="24" t="s">
        <v>30</v>
      </c>
      <c r="D359" s="24" t="s">
        <v>1256</v>
      </c>
      <c r="E359" s="24" t="s">
        <v>2085</v>
      </c>
      <c r="F359" s="24" t="s">
        <v>1063</v>
      </c>
      <c r="G359" s="35" t="s">
        <v>2245</v>
      </c>
      <c r="H359" s="24"/>
      <c r="I359" s="24"/>
      <c r="J359" s="24" t="s">
        <v>690</v>
      </c>
      <c r="K359" s="28">
        <v>43917</v>
      </c>
      <c r="L359" s="28"/>
      <c r="M359" s="28"/>
      <c r="N359" s="28">
        <v>43917</v>
      </c>
      <c r="O359" s="28"/>
      <c r="P359" s="28">
        <v>43920</v>
      </c>
      <c r="Q359" s="28">
        <v>43921</v>
      </c>
      <c r="R359" s="28">
        <v>43927</v>
      </c>
      <c r="S359" s="24">
        <v>1884413</v>
      </c>
      <c r="T359" s="24">
        <v>1887766</v>
      </c>
      <c r="U359" s="30" t="s">
        <v>37</v>
      </c>
      <c r="V359" s="24" t="s">
        <v>38</v>
      </c>
      <c r="W359" s="24"/>
      <c r="X359" s="30"/>
      <c r="Y359" s="30"/>
      <c r="Z359" s="35"/>
      <c r="AA359" s="32"/>
      <c r="AB359" s="40"/>
      <c r="AC359" s="40"/>
    </row>
    <row r="360" spans="1:29" ht="30" customHeight="1">
      <c r="A360" s="23">
        <v>360</v>
      </c>
      <c r="B360" s="24" t="s">
        <v>1993</v>
      </c>
      <c r="C360" s="24" t="s">
        <v>110</v>
      </c>
      <c r="D360" s="24" t="s">
        <v>553</v>
      </c>
      <c r="E360" s="24" t="s">
        <v>2216</v>
      </c>
      <c r="F360" s="24" t="s">
        <v>1070</v>
      </c>
      <c r="G360" s="35" t="s">
        <v>2246</v>
      </c>
      <c r="H360" s="24"/>
      <c r="I360" s="24"/>
      <c r="J360" s="24" t="s">
        <v>714</v>
      </c>
      <c r="K360" s="28">
        <v>43924</v>
      </c>
      <c r="L360" s="28"/>
      <c r="M360" s="28"/>
      <c r="N360" s="28">
        <v>43892</v>
      </c>
      <c r="O360" s="28"/>
      <c r="P360" s="28">
        <v>43924</v>
      </c>
      <c r="Q360" s="28">
        <v>43930</v>
      </c>
      <c r="R360" s="28"/>
      <c r="S360" s="24">
        <v>1827556</v>
      </c>
      <c r="T360" s="24">
        <v>1900505</v>
      </c>
      <c r="U360" s="30" t="s">
        <v>37</v>
      </c>
      <c r="V360" s="24" t="s">
        <v>424</v>
      </c>
      <c r="W360" s="24"/>
      <c r="X360" s="30"/>
      <c r="Y360" s="30"/>
      <c r="Z360" s="35" t="s">
        <v>2247</v>
      </c>
      <c r="AA360" s="32" t="s">
        <v>2248</v>
      </c>
      <c r="AB360" s="40"/>
      <c r="AC360" s="40"/>
    </row>
    <row r="361" spans="1:29" ht="30" customHeight="1">
      <c r="A361" s="23">
        <v>361</v>
      </c>
      <c r="B361" s="24" t="s">
        <v>2249</v>
      </c>
      <c r="C361" s="24" t="s">
        <v>397</v>
      </c>
      <c r="D361" s="24" t="s">
        <v>1045</v>
      </c>
      <c r="E361" s="24" t="s">
        <v>1045</v>
      </c>
      <c r="F361" s="24" t="s">
        <v>1045</v>
      </c>
      <c r="G361" s="35" t="s">
        <v>2250</v>
      </c>
      <c r="H361" s="24"/>
      <c r="I361" s="24"/>
      <c r="J361" s="24" t="s">
        <v>34</v>
      </c>
      <c r="K361" s="28">
        <v>43929</v>
      </c>
      <c r="L361" s="28"/>
      <c r="M361" s="28"/>
      <c r="N361" s="28">
        <v>43929</v>
      </c>
      <c r="O361" s="28"/>
      <c r="P361" s="28">
        <v>43929</v>
      </c>
      <c r="Q361" s="28">
        <v>43930</v>
      </c>
      <c r="R361" s="28"/>
      <c r="S361" s="24"/>
      <c r="T361" s="24"/>
      <c r="U361" s="30" t="s">
        <v>37</v>
      </c>
      <c r="V361" s="24" t="s">
        <v>38</v>
      </c>
      <c r="W361" s="24"/>
      <c r="X361" s="30"/>
      <c r="Y361" s="30"/>
      <c r="Z361" s="35" t="s">
        <v>2251</v>
      </c>
      <c r="AA361" s="32"/>
      <c r="AB361" s="40"/>
      <c r="AC361" s="40"/>
    </row>
    <row r="362" spans="1:29" ht="30" customHeight="1">
      <c r="A362" s="23">
        <v>362</v>
      </c>
      <c r="B362" s="24" t="s">
        <v>2252</v>
      </c>
      <c r="C362" s="24" t="s">
        <v>397</v>
      </c>
      <c r="D362" s="24" t="s">
        <v>1250</v>
      </c>
      <c r="E362" s="24" t="s">
        <v>1045</v>
      </c>
      <c r="F362" s="24" t="s">
        <v>1894</v>
      </c>
      <c r="G362" s="35" t="s">
        <v>2253</v>
      </c>
      <c r="H362" s="24"/>
      <c r="I362" s="24"/>
      <c r="J362" s="24" t="s">
        <v>34</v>
      </c>
      <c r="K362" s="28">
        <v>43927</v>
      </c>
      <c r="L362" s="28"/>
      <c r="M362" s="28"/>
      <c r="N362" s="28">
        <v>43927</v>
      </c>
      <c r="O362" s="28"/>
      <c r="P362" s="28">
        <v>43927</v>
      </c>
      <c r="Q362" s="28">
        <v>43930</v>
      </c>
      <c r="R362" s="28"/>
      <c r="S362" s="24">
        <v>1899805</v>
      </c>
      <c r="T362" s="24">
        <v>1900686</v>
      </c>
      <c r="U362" s="30" t="s">
        <v>37</v>
      </c>
      <c r="V362" s="24" t="s">
        <v>38</v>
      </c>
      <c r="W362" s="24"/>
      <c r="X362" s="30"/>
      <c r="Y362" s="30"/>
      <c r="Z362" s="35" t="s">
        <v>2254</v>
      </c>
      <c r="AA362" s="32" t="s">
        <v>2254</v>
      </c>
      <c r="AB362" s="40"/>
      <c r="AC362" s="40"/>
    </row>
    <row r="363" spans="1:29" ht="30" customHeight="1">
      <c r="A363" s="23">
        <v>363</v>
      </c>
      <c r="B363" s="24" t="s">
        <v>2255</v>
      </c>
      <c r="C363" s="24" t="s">
        <v>89</v>
      </c>
      <c r="D363" s="24" t="s">
        <v>553</v>
      </c>
      <c r="E363" s="24" t="s">
        <v>2216</v>
      </c>
      <c r="F363" s="24" t="s">
        <v>1070</v>
      </c>
      <c r="G363" s="35" t="s">
        <v>2256</v>
      </c>
      <c r="H363" s="24"/>
      <c r="I363" s="24"/>
      <c r="J363" s="24" t="s">
        <v>34</v>
      </c>
      <c r="K363" s="28">
        <v>43927</v>
      </c>
      <c r="L363" s="28"/>
      <c r="M363" s="28"/>
      <c r="N363" s="28">
        <v>43916</v>
      </c>
      <c r="O363" s="28"/>
      <c r="P363" s="28">
        <v>43927</v>
      </c>
      <c r="Q363" s="28"/>
      <c r="R363" s="28"/>
      <c r="S363" s="24">
        <v>1882218</v>
      </c>
      <c r="T363" s="24">
        <v>1901596</v>
      </c>
      <c r="U363" s="30" t="s">
        <v>37</v>
      </c>
      <c r="V363" s="24" t="s">
        <v>38</v>
      </c>
      <c r="W363" s="24"/>
      <c r="X363" s="30"/>
      <c r="Y363" s="30"/>
      <c r="Z363" s="35" t="s">
        <v>2257</v>
      </c>
      <c r="AA363" s="32"/>
      <c r="AB363" s="40"/>
      <c r="AC363" s="40"/>
    </row>
    <row r="364" spans="1:29" ht="30" customHeight="1">
      <c r="A364" s="23">
        <v>364</v>
      </c>
      <c r="B364" s="24" t="s">
        <v>1295</v>
      </c>
      <c r="C364" s="24" t="s">
        <v>110</v>
      </c>
      <c r="D364" s="24" t="s">
        <v>1256</v>
      </c>
      <c r="E364" s="24" t="s">
        <v>2085</v>
      </c>
      <c r="F364" s="24" t="s">
        <v>1063</v>
      </c>
      <c r="G364" s="35" t="s">
        <v>2258</v>
      </c>
      <c r="H364" s="24"/>
      <c r="I364" s="24"/>
      <c r="J364" s="24" t="s">
        <v>2259</v>
      </c>
      <c r="K364" s="28">
        <v>43928</v>
      </c>
      <c r="L364" s="28"/>
      <c r="M364" s="28"/>
      <c r="N364" s="28">
        <v>43928</v>
      </c>
      <c r="O364" s="28"/>
      <c r="P364" s="28">
        <v>43929</v>
      </c>
      <c r="Q364" s="28">
        <v>43930</v>
      </c>
      <c r="R364" s="28"/>
      <c r="S364" s="24">
        <v>1903106</v>
      </c>
      <c r="T364" s="24">
        <v>1904546</v>
      </c>
      <c r="U364" s="30" t="s">
        <v>37</v>
      </c>
      <c r="V364" s="24" t="s">
        <v>38</v>
      </c>
      <c r="W364" s="24"/>
      <c r="X364" s="30"/>
      <c r="Y364" s="30"/>
      <c r="Z364" s="35" t="s">
        <v>2260</v>
      </c>
      <c r="AA364" s="32"/>
      <c r="AB364" s="40"/>
      <c r="AC364" s="40"/>
    </row>
    <row r="365" spans="1:29" ht="30" customHeight="1">
      <c r="A365" s="23">
        <v>365</v>
      </c>
      <c r="B365" s="24" t="s">
        <v>2261</v>
      </c>
      <c r="C365" s="24" t="s">
        <v>413</v>
      </c>
      <c r="D365" s="24" t="s">
        <v>1122</v>
      </c>
      <c r="E365" s="24" t="s">
        <v>1045</v>
      </c>
      <c r="F365" s="24" t="s">
        <v>1122</v>
      </c>
      <c r="G365" s="35" t="s">
        <v>2262</v>
      </c>
      <c r="H365" s="24"/>
      <c r="I365" s="24"/>
      <c r="J365" s="24" t="s">
        <v>34</v>
      </c>
      <c r="K365" s="28">
        <v>43928</v>
      </c>
      <c r="L365" s="28"/>
      <c r="M365" s="28"/>
      <c r="N365" s="28">
        <v>43861</v>
      </c>
      <c r="O365" s="28"/>
      <c r="P365" s="28">
        <v>43929</v>
      </c>
      <c r="Q365" s="28">
        <v>43935</v>
      </c>
      <c r="R365" s="28"/>
      <c r="S365" s="24">
        <v>1779174</v>
      </c>
      <c r="T365" s="24">
        <v>1905012</v>
      </c>
      <c r="U365" s="30" t="s">
        <v>37</v>
      </c>
      <c r="V365" s="24" t="s">
        <v>38</v>
      </c>
      <c r="W365" s="24"/>
      <c r="X365" s="30"/>
      <c r="Y365" s="30"/>
      <c r="Z365" s="35" t="s">
        <v>2263</v>
      </c>
      <c r="AA365" s="32"/>
      <c r="AB365" s="40"/>
      <c r="AC365" s="40"/>
    </row>
    <row r="366" spans="1:29" ht="30" customHeight="1">
      <c r="A366" s="23">
        <v>366</v>
      </c>
      <c r="B366" s="24" t="s">
        <v>1586</v>
      </c>
      <c r="C366" s="24" t="s">
        <v>110</v>
      </c>
      <c r="D366" s="24" t="s">
        <v>1057</v>
      </c>
      <c r="E366" s="24" t="s">
        <v>2216</v>
      </c>
      <c r="F366" s="24" t="s">
        <v>1057</v>
      </c>
      <c r="G366" s="35" t="s">
        <v>2264</v>
      </c>
      <c r="H366" s="24"/>
      <c r="I366" s="24"/>
      <c r="J366" s="24" t="s">
        <v>656</v>
      </c>
      <c r="K366" s="28">
        <v>43927</v>
      </c>
      <c r="L366" s="28"/>
      <c r="M366" s="28"/>
      <c r="N366" s="28">
        <v>43927</v>
      </c>
      <c r="O366" s="28"/>
      <c r="P366" s="28">
        <v>43929</v>
      </c>
      <c r="Q366" s="28">
        <v>43930</v>
      </c>
      <c r="R366" s="28"/>
      <c r="S366" s="24">
        <v>1899196</v>
      </c>
      <c r="T366" s="24">
        <v>1904983</v>
      </c>
      <c r="U366" s="30" t="s">
        <v>37</v>
      </c>
      <c r="V366" s="24" t="s">
        <v>424</v>
      </c>
      <c r="W366" s="24"/>
      <c r="X366" s="30"/>
      <c r="Y366" s="30"/>
      <c r="Z366" s="35" t="s">
        <v>2265</v>
      </c>
      <c r="AA366" s="32" t="s">
        <v>2266</v>
      </c>
      <c r="AB366" s="40"/>
      <c r="AC366" s="40"/>
    </row>
    <row r="367" spans="1:29" ht="30" customHeight="1">
      <c r="A367" s="23">
        <v>367</v>
      </c>
      <c r="B367" s="24" t="s">
        <v>1238</v>
      </c>
      <c r="C367" s="24" t="s">
        <v>89</v>
      </c>
      <c r="D367" s="24" t="s">
        <v>553</v>
      </c>
      <c r="E367" s="24" t="s">
        <v>2216</v>
      </c>
      <c r="F367" s="24" t="s">
        <v>1069</v>
      </c>
      <c r="G367" s="35" t="s">
        <v>2267</v>
      </c>
      <c r="H367" s="24"/>
      <c r="I367" s="24"/>
      <c r="J367" s="24" t="s">
        <v>44</v>
      </c>
      <c r="K367" s="28">
        <v>43920</v>
      </c>
      <c r="L367" s="28"/>
      <c r="M367" s="28"/>
      <c r="N367" s="28">
        <v>43920</v>
      </c>
      <c r="O367" s="28"/>
      <c r="P367" s="28">
        <v>43929</v>
      </c>
      <c r="Q367" s="28">
        <v>43955</v>
      </c>
      <c r="R367" s="28"/>
      <c r="S367" s="24">
        <v>1886045</v>
      </c>
      <c r="T367" s="24">
        <v>1905851</v>
      </c>
      <c r="U367" s="30" t="s">
        <v>37</v>
      </c>
      <c r="V367" s="24" t="s">
        <v>424</v>
      </c>
      <c r="W367" s="24"/>
      <c r="X367" s="30"/>
      <c r="Y367" s="30"/>
      <c r="Z367" s="35"/>
      <c r="AA367" s="32" t="s">
        <v>2268</v>
      </c>
      <c r="AB367" s="40"/>
      <c r="AC367" s="40"/>
    </row>
    <row r="368" spans="1:29" ht="30" customHeight="1">
      <c r="A368" s="23">
        <v>368</v>
      </c>
      <c r="B368" s="24" t="s">
        <v>1973</v>
      </c>
      <c r="C368" s="24" t="s">
        <v>110</v>
      </c>
      <c r="D368" s="24" t="s">
        <v>1743</v>
      </c>
      <c r="E368" s="24" t="s">
        <v>2216</v>
      </c>
      <c r="F368" s="24" t="s">
        <v>1069</v>
      </c>
      <c r="G368" s="35" t="s">
        <v>2269</v>
      </c>
      <c r="H368" s="24"/>
      <c r="I368" s="24"/>
      <c r="J368" s="24" t="s">
        <v>696</v>
      </c>
      <c r="K368" s="28">
        <v>43927</v>
      </c>
      <c r="L368" s="28"/>
      <c r="M368" s="28"/>
      <c r="N368" s="28">
        <v>43928</v>
      </c>
      <c r="O368" s="28"/>
      <c r="P368" s="28">
        <v>43930</v>
      </c>
      <c r="Q368" s="28">
        <v>43934</v>
      </c>
      <c r="R368" s="28"/>
      <c r="S368" s="24">
        <v>1901840</v>
      </c>
      <c r="T368" s="24">
        <v>1910078</v>
      </c>
      <c r="U368" s="30" t="s">
        <v>37</v>
      </c>
      <c r="V368" s="24" t="s">
        <v>38</v>
      </c>
      <c r="W368" s="24"/>
      <c r="X368" s="30"/>
      <c r="Y368" s="30"/>
      <c r="Z368" s="35" t="s">
        <v>2270</v>
      </c>
      <c r="AA368" s="32"/>
      <c r="AB368" s="40"/>
      <c r="AC368" s="40"/>
    </row>
    <row r="369" spans="1:29" ht="30" customHeight="1">
      <c r="A369" s="23">
        <v>369</v>
      </c>
      <c r="B369" s="24" t="s">
        <v>2271</v>
      </c>
      <c r="C369" s="24" t="s">
        <v>89</v>
      </c>
      <c r="D369" s="24" t="s">
        <v>1045</v>
      </c>
      <c r="E369" s="24" t="s">
        <v>1045</v>
      </c>
      <c r="F369" s="24" t="s">
        <v>1045</v>
      </c>
      <c r="G369" s="35" t="s">
        <v>2272</v>
      </c>
      <c r="H369" s="24"/>
      <c r="I369" s="24"/>
      <c r="J369" s="24" t="s">
        <v>34</v>
      </c>
      <c r="K369" s="28">
        <v>43930</v>
      </c>
      <c r="L369" s="28"/>
      <c r="M369" s="28"/>
      <c r="N369" s="28">
        <v>43930</v>
      </c>
      <c r="O369" s="28"/>
      <c r="P369" s="28">
        <v>43930</v>
      </c>
      <c r="Q369" s="28">
        <v>43935</v>
      </c>
      <c r="R369" s="28"/>
      <c r="S369" s="24">
        <v>1907503</v>
      </c>
      <c r="T369" s="24">
        <v>1910035</v>
      </c>
      <c r="U369" s="30" t="s">
        <v>37</v>
      </c>
      <c r="V369" s="24" t="s">
        <v>38</v>
      </c>
      <c r="W369" s="24"/>
      <c r="X369" s="30"/>
      <c r="Y369" s="30"/>
      <c r="Z369" s="35"/>
      <c r="AA369" s="32" t="s">
        <v>2273</v>
      </c>
      <c r="AB369" s="40"/>
      <c r="AC369" s="40"/>
    </row>
    <row r="370" spans="1:29" ht="30" customHeight="1">
      <c r="A370" s="23">
        <v>370</v>
      </c>
      <c r="B370" s="24" t="s">
        <v>1709</v>
      </c>
      <c r="C370" s="24" t="s">
        <v>89</v>
      </c>
      <c r="D370" s="24" t="s">
        <v>1057</v>
      </c>
      <c r="E370" s="24" t="s">
        <v>2216</v>
      </c>
      <c r="F370" s="24" t="s">
        <v>1057</v>
      </c>
      <c r="G370" s="35" t="s">
        <v>2274</v>
      </c>
      <c r="H370" s="24"/>
      <c r="I370" s="24"/>
      <c r="J370" s="24" t="s">
        <v>656</v>
      </c>
      <c r="K370" s="28">
        <v>43906</v>
      </c>
      <c r="L370" s="28"/>
      <c r="M370" s="28"/>
      <c r="N370" s="28">
        <v>43918</v>
      </c>
      <c r="O370" s="28"/>
      <c r="P370" s="28">
        <v>43920</v>
      </c>
      <c r="Q370" s="28">
        <v>43935</v>
      </c>
      <c r="R370" s="28"/>
      <c r="S370" s="24">
        <v>1884163</v>
      </c>
      <c r="T370" s="24">
        <v>1908609</v>
      </c>
      <c r="U370" s="30" t="s">
        <v>37</v>
      </c>
      <c r="V370" s="24" t="s">
        <v>424</v>
      </c>
      <c r="W370" s="24"/>
      <c r="X370" s="30"/>
      <c r="Y370" s="30"/>
      <c r="Z370" s="35" t="s">
        <v>2275</v>
      </c>
      <c r="AA370" s="32" t="s">
        <v>2275</v>
      </c>
      <c r="AB370" s="40"/>
      <c r="AC370" s="40"/>
    </row>
    <row r="371" spans="1:29" ht="30" customHeight="1">
      <c r="A371" s="23">
        <v>371</v>
      </c>
      <c r="B371" s="24" t="s">
        <v>1683</v>
      </c>
      <c r="C371" s="24" t="s">
        <v>218</v>
      </c>
      <c r="D371" s="24" t="s">
        <v>1057</v>
      </c>
      <c r="E371" s="24" t="s">
        <v>2216</v>
      </c>
      <c r="F371" s="24" t="s">
        <v>1057</v>
      </c>
      <c r="G371" s="35" t="s">
        <v>2276</v>
      </c>
      <c r="H371" s="24"/>
      <c r="I371" s="24"/>
      <c r="J371" s="24" t="s">
        <v>34</v>
      </c>
      <c r="K371" s="28">
        <v>43931</v>
      </c>
      <c r="L371" s="28"/>
      <c r="M371" s="28"/>
      <c r="N371" s="28"/>
      <c r="O371" s="28"/>
      <c r="P371" s="28">
        <v>43931</v>
      </c>
      <c r="Q371" s="28"/>
      <c r="R371" s="28"/>
      <c r="S371" s="24">
        <v>1907662</v>
      </c>
      <c r="T371" s="24"/>
      <c r="U371" s="30" t="s">
        <v>37</v>
      </c>
      <c r="V371" s="24" t="s">
        <v>424</v>
      </c>
      <c r="W371" s="24"/>
      <c r="X371" s="30"/>
      <c r="Y371" s="30"/>
      <c r="Z371" s="35"/>
      <c r="AA371" s="32" t="s">
        <v>2277</v>
      </c>
      <c r="AB371" s="40"/>
      <c r="AC371" s="40"/>
    </row>
    <row r="372" spans="1:29" ht="30" customHeight="1">
      <c r="A372" s="23">
        <v>372</v>
      </c>
      <c r="B372" s="24" t="s">
        <v>2278</v>
      </c>
      <c r="C372" s="24" t="s">
        <v>255</v>
      </c>
      <c r="D372" s="24" t="s">
        <v>1256</v>
      </c>
      <c r="E372" s="24" t="s">
        <v>2085</v>
      </c>
      <c r="F372" s="24" t="s">
        <v>1063</v>
      </c>
      <c r="G372" s="35" t="s">
        <v>2279</v>
      </c>
      <c r="H372" s="24"/>
      <c r="I372" s="24"/>
      <c r="J372" s="24" t="s">
        <v>690</v>
      </c>
      <c r="K372" s="28">
        <v>43929</v>
      </c>
      <c r="L372" s="28"/>
      <c r="M372" s="28"/>
      <c r="N372" s="28">
        <v>43930</v>
      </c>
      <c r="O372" s="28"/>
      <c r="P372" s="28">
        <v>43934</v>
      </c>
      <c r="Q372" s="28">
        <v>43935</v>
      </c>
      <c r="R372" s="28">
        <v>43945</v>
      </c>
      <c r="S372" s="24">
        <v>1907549</v>
      </c>
      <c r="T372" s="24">
        <v>1911009</v>
      </c>
      <c r="U372" s="30" t="s">
        <v>37</v>
      </c>
      <c r="V372" s="24" t="s">
        <v>38</v>
      </c>
      <c r="W372" s="24"/>
      <c r="X372" s="30"/>
      <c r="Y372" s="30"/>
      <c r="Z372" s="35"/>
      <c r="AA372" s="32"/>
      <c r="AB372" s="40"/>
      <c r="AC372" s="40"/>
    </row>
    <row r="373" spans="1:29" ht="30" customHeight="1">
      <c r="A373" s="23">
        <v>373</v>
      </c>
      <c r="B373" s="24" t="s">
        <v>2280</v>
      </c>
      <c r="C373" s="24" t="s">
        <v>89</v>
      </c>
      <c r="D373" s="24" t="s">
        <v>1256</v>
      </c>
      <c r="E373" s="24" t="s">
        <v>2085</v>
      </c>
      <c r="F373" s="24" t="s">
        <v>1063</v>
      </c>
      <c r="G373" s="35" t="s">
        <v>2281</v>
      </c>
      <c r="H373" s="24"/>
      <c r="I373" s="24"/>
      <c r="J373" s="24" t="s">
        <v>690</v>
      </c>
      <c r="K373" s="28">
        <v>43934</v>
      </c>
      <c r="L373" s="28"/>
      <c r="M373" s="28"/>
      <c r="N373" s="28">
        <v>43935</v>
      </c>
      <c r="O373" s="28"/>
      <c r="P373" s="28">
        <v>43936</v>
      </c>
      <c r="Q373" s="28">
        <v>43937</v>
      </c>
      <c r="R373" s="28">
        <v>43945</v>
      </c>
      <c r="S373" s="24">
        <v>1912720</v>
      </c>
      <c r="T373" s="24">
        <v>1915269</v>
      </c>
      <c r="U373" s="30" t="s">
        <v>37</v>
      </c>
      <c r="V373" s="24" t="s">
        <v>38</v>
      </c>
      <c r="W373" s="24"/>
      <c r="X373" s="30"/>
      <c r="Y373" s="30"/>
      <c r="Z373" s="35"/>
      <c r="AA373" s="32"/>
      <c r="AB373" s="40"/>
      <c r="AC373" s="40"/>
    </row>
    <row r="374" spans="1:29" ht="30" customHeight="1">
      <c r="A374" s="23">
        <v>374</v>
      </c>
      <c r="B374" s="24" t="s">
        <v>2024</v>
      </c>
      <c r="C374" s="24" t="s">
        <v>110</v>
      </c>
      <c r="D374" s="24" t="s">
        <v>1495</v>
      </c>
      <c r="E374" s="24" t="s">
        <v>1921</v>
      </c>
      <c r="F374" s="24" t="s">
        <v>1497</v>
      </c>
      <c r="G374" s="35" t="s">
        <v>2282</v>
      </c>
      <c r="H374" s="24"/>
      <c r="I374" s="24"/>
      <c r="J374" s="24" t="s">
        <v>34</v>
      </c>
      <c r="K374" s="28">
        <v>43938</v>
      </c>
      <c r="L374" s="28"/>
      <c r="M374" s="28"/>
      <c r="N374" s="28">
        <v>43938</v>
      </c>
      <c r="O374" s="28"/>
      <c r="P374" s="28">
        <v>43938</v>
      </c>
      <c r="Q374" s="28">
        <v>43941</v>
      </c>
      <c r="R374" s="28"/>
      <c r="S374" s="24">
        <v>1918367</v>
      </c>
      <c r="T374" s="24">
        <v>1918539</v>
      </c>
      <c r="U374" s="30" t="s">
        <v>37</v>
      </c>
      <c r="V374" s="24" t="s">
        <v>38</v>
      </c>
      <c r="W374" s="24"/>
      <c r="X374" s="30"/>
      <c r="Y374" s="30"/>
      <c r="Z374" s="35"/>
      <c r="AA374" s="32"/>
      <c r="AB374" s="40"/>
      <c r="AC374" s="40"/>
    </row>
    <row r="375" spans="1:29" ht="30" customHeight="1">
      <c r="A375" s="23">
        <v>375</v>
      </c>
      <c r="B375" s="24" t="s">
        <v>2283</v>
      </c>
      <c r="C375" s="24" t="s">
        <v>397</v>
      </c>
      <c r="D375" s="24" t="s">
        <v>1801</v>
      </c>
      <c r="E375" s="24" t="s">
        <v>1921</v>
      </c>
      <c r="F375" s="24" t="s">
        <v>1045</v>
      </c>
      <c r="G375" s="35" t="s">
        <v>2284</v>
      </c>
      <c r="H375" s="24"/>
      <c r="I375" s="24"/>
      <c r="J375" s="24" t="s">
        <v>34</v>
      </c>
      <c r="K375" s="28">
        <v>43941</v>
      </c>
      <c r="L375" s="28"/>
      <c r="M375" s="28"/>
      <c r="N375" s="28">
        <v>43941</v>
      </c>
      <c r="O375" s="28"/>
      <c r="P375" s="28">
        <v>43941</v>
      </c>
      <c r="Q375" s="28">
        <v>43941</v>
      </c>
      <c r="R375" s="28"/>
      <c r="S375" s="24">
        <v>1920834</v>
      </c>
      <c r="T375" s="24">
        <v>1921221</v>
      </c>
      <c r="U375" s="30" t="s">
        <v>37</v>
      </c>
      <c r="V375" s="24" t="s">
        <v>38</v>
      </c>
      <c r="W375" s="24"/>
      <c r="X375" s="30"/>
      <c r="Y375" s="30"/>
      <c r="Z375" s="35"/>
      <c r="AA375" s="32"/>
      <c r="AB375" s="40"/>
      <c r="AC375" s="40"/>
    </row>
    <row r="376" spans="1:29" ht="30" customHeight="1">
      <c r="A376" s="23">
        <v>376</v>
      </c>
      <c r="B376" s="24" t="s">
        <v>2285</v>
      </c>
      <c r="C376" s="24" t="s">
        <v>397</v>
      </c>
      <c r="D376" s="24" t="s">
        <v>1045</v>
      </c>
      <c r="E376" s="24" t="s">
        <v>1045</v>
      </c>
      <c r="F376" s="24" t="s">
        <v>1045</v>
      </c>
      <c r="G376" s="35" t="s">
        <v>2286</v>
      </c>
      <c r="H376" s="24"/>
      <c r="I376" s="24"/>
      <c r="J376" s="24" t="s">
        <v>34</v>
      </c>
      <c r="K376" s="28">
        <v>43941</v>
      </c>
      <c r="L376" s="28"/>
      <c r="M376" s="28"/>
      <c r="N376" s="28">
        <v>43941</v>
      </c>
      <c r="O376" s="28"/>
      <c r="P376" s="28">
        <v>43941</v>
      </c>
      <c r="Q376" s="28">
        <v>43941</v>
      </c>
      <c r="R376" s="28"/>
      <c r="S376" s="24">
        <v>1921289</v>
      </c>
      <c r="T376" s="24">
        <v>1921289</v>
      </c>
      <c r="U376" s="30" t="s">
        <v>37</v>
      </c>
      <c r="V376" s="24" t="s">
        <v>38</v>
      </c>
      <c r="W376" s="24"/>
      <c r="X376" s="30"/>
      <c r="Y376" s="30"/>
      <c r="Z376" s="35"/>
      <c r="AA376" s="32"/>
      <c r="AB376" s="40"/>
      <c r="AC376" s="40"/>
    </row>
    <row r="377" spans="1:29" ht="30" customHeight="1">
      <c r="A377" s="23">
        <v>377</v>
      </c>
      <c r="B377" s="24" t="s">
        <v>2287</v>
      </c>
      <c r="C377" s="24" t="s">
        <v>397</v>
      </c>
      <c r="D377" s="24" t="s">
        <v>1801</v>
      </c>
      <c r="E377" s="24" t="s">
        <v>1122</v>
      </c>
      <c r="F377" s="24" t="s">
        <v>2288</v>
      </c>
      <c r="G377" s="35" t="s">
        <v>2289</v>
      </c>
      <c r="H377" s="24"/>
      <c r="I377" s="24"/>
      <c r="J377" s="24" t="s">
        <v>2290</v>
      </c>
      <c r="K377" s="28">
        <v>43964</v>
      </c>
      <c r="L377" s="28"/>
      <c r="M377" s="28"/>
      <c r="N377" s="28">
        <v>43976</v>
      </c>
      <c r="O377" s="28"/>
      <c r="P377" s="28">
        <v>43976</v>
      </c>
      <c r="Q377" s="28"/>
      <c r="R377" s="28"/>
      <c r="S377" s="24">
        <v>1976091</v>
      </c>
      <c r="T377" s="24"/>
      <c r="U377" s="30" t="s">
        <v>37</v>
      </c>
      <c r="V377" s="24" t="s">
        <v>38</v>
      </c>
      <c r="W377" s="24"/>
      <c r="X377" s="30"/>
      <c r="Y377" s="30"/>
      <c r="Z377" s="35"/>
      <c r="AA377" s="32"/>
      <c r="AC377" s="44"/>
    </row>
    <row r="378" spans="1:29" ht="30" customHeight="1">
      <c r="A378" s="23">
        <v>378</v>
      </c>
      <c r="B378" s="24" t="s">
        <v>2291</v>
      </c>
      <c r="C378" s="24" t="s">
        <v>397</v>
      </c>
      <c r="D378" s="24" t="s">
        <v>1045</v>
      </c>
      <c r="E378" s="24" t="s">
        <v>1045</v>
      </c>
      <c r="F378" s="24"/>
      <c r="G378" s="35" t="s">
        <v>2292</v>
      </c>
      <c r="H378" s="24"/>
      <c r="I378" s="24"/>
      <c r="J378" s="24" t="s">
        <v>858</v>
      </c>
      <c r="K378" s="28">
        <v>43800</v>
      </c>
      <c r="L378" s="28"/>
      <c r="M378" s="28"/>
      <c r="N378" s="28"/>
      <c r="O378" s="28"/>
      <c r="P378" s="28"/>
      <c r="Q378" s="28"/>
      <c r="R378" s="28"/>
      <c r="S378" s="24" t="s">
        <v>2293</v>
      </c>
      <c r="T378" s="24"/>
      <c r="U378" s="30" t="s">
        <v>37</v>
      </c>
      <c r="V378" s="24" t="s">
        <v>38</v>
      </c>
      <c r="W378" s="24"/>
      <c r="X378" s="30"/>
      <c r="Y378" s="30"/>
      <c r="Z378" s="35"/>
      <c r="AA378" s="32"/>
      <c r="AC378" s="44"/>
    </row>
    <row r="379" spans="1:29" ht="30" customHeight="1">
      <c r="A379" s="23">
        <v>379</v>
      </c>
      <c r="B379" s="24" t="s">
        <v>2294</v>
      </c>
      <c r="C379" s="24" t="s">
        <v>1555</v>
      </c>
      <c r="D379" s="24" t="s">
        <v>1798</v>
      </c>
      <c r="E379" s="24" t="s">
        <v>1069</v>
      </c>
      <c r="F379" s="25"/>
      <c r="G379" s="35" t="s">
        <v>2295</v>
      </c>
      <c r="H379" s="24"/>
      <c r="I379" s="24"/>
      <c r="J379" s="24" t="s">
        <v>34</v>
      </c>
      <c r="K379" s="28">
        <v>43894</v>
      </c>
      <c r="L379" s="28"/>
      <c r="M379" s="28"/>
      <c r="N379" s="28" t="s">
        <v>2296</v>
      </c>
      <c r="O379" s="28"/>
      <c r="P379" s="28">
        <v>43894</v>
      </c>
      <c r="Q379" s="28">
        <v>43903</v>
      </c>
      <c r="R379" s="28"/>
      <c r="S379" s="24"/>
      <c r="T379" s="24">
        <v>1860667</v>
      </c>
      <c r="U379" s="30"/>
      <c r="V379" s="24" t="s">
        <v>387</v>
      </c>
      <c r="W379" s="24"/>
      <c r="X379" s="30"/>
      <c r="Y379" s="30" t="str">
        <f ca="1">IF(W379=0,"x",IF(W379-TODAY()&gt;30,"prazo longo",IF(W379=TODAY(),"vence hoje",IF(W379&lt;TODAY(),"Venceu",IF(W379-TODAY()&lt;10,"menor que 10",IF(W379-TODAY()&lt;15,"prazo longo",IF(W379-TODAY()&lt;30,"prazo longo")))))))</f>
        <v>x</v>
      </c>
      <c r="Z379" s="35" t="s">
        <v>2297</v>
      </c>
      <c r="AA379" s="32"/>
      <c r="AB379" s="40"/>
      <c r="AC379" s="40"/>
    </row>
    <row r="380" spans="1:29" ht="30" customHeight="1">
      <c r="A380" s="23">
        <v>380</v>
      </c>
      <c r="B380" s="24" t="s">
        <v>2298</v>
      </c>
      <c r="C380" s="24" t="s">
        <v>255</v>
      </c>
      <c r="D380" s="24" t="s">
        <v>1390</v>
      </c>
      <c r="E380" s="24" t="s">
        <v>2186</v>
      </c>
      <c r="F380" s="24" t="s">
        <v>2299</v>
      </c>
      <c r="G380" s="40" t="s">
        <v>2300</v>
      </c>
      <c r="J380" s="24" t="s">
        <v>2290</v>
      </c>
      <c r="K380" s="28">
        <v>44025</v>
      </c>
      <c r="L380" s="28"/>
      <c r="M380" s="28">
        <v>44025</v>
      </c>
      <c r="N380" s="28">
        <v>44026</v>
      </c>
      <c r="O380" s="28"/>
      <c r="P380" s="28">
        <v>44027</v>
      </c>
      <c r="Q380" s="28">
        <v>44033</v>
      </c>
      <c r="R380" s="28"/>
      <c r="S380" s="24" t="s">
        <v>2301</v>
      </c>
      <c r="T380" s="24">
        <v>2069347</v>
      </c>
      <c r="U380" s="30" t="str">
        <f t="shared" ref="U380:U411" si="7">IF(B380&gt;0,IF(Q380&gt;0,$Q$1,IF(P380&gt;0,$P$1,IF(O380&gt;0,$O$1,IF(N380&gt;0,$N$1,IF(M380&gt;0,$M$1,IF(L380&gt;0,$L$1,IF(K380&gt;0,$K$1,"Registrar demanda"))))))),"")</f>
        <v>Despachado CNA</v>
      </c>
      <c r="V380" s="25" t="s">
        <v>38</v>
      </c>
      <c r="W380" s="24"/>
      <c r="X380" s="36" t="str">
        <f t="shared" ref="X380:X385" si="8">IF(W380&gt;0,Q380+W380,"")</f>
        <v/>
      </c>
      <c r="Y380" s="30" t="str">
        <f ca="1">IF(V380=Apoio!$F$2,Apoio!$F$2,IF(V380=Apoio!$F$3,Apoio!$F$3,IF(V380=Apoio!$F$4,Apoio!$F$4,IF(X380="","",IF(V380="","",IF(X380-TODAY()&gt;0,X380-TODAY(),"Venceu"))))))</f>
        <v>Resolvido</v>
      </c>
      <c r="Z380" s="35"/>
      <c r="AA380" s="32"/>
      <c r="AC380" s="44"/>
    </row>
    <row r="381" spans="1:29" ht="30" customHeight="1">
      <c r="A381" s="23">
        <v>381</v>
      </c>
      <c r="B381" s="24" t="s">
        <v>2302</v>
      </c>
      <c r="C381" s="24" t="s">
        <v>78</v>
      </c>
      <c r="D381" s="24" t="s">
        <v>1363</v>
      </c>
      <c r="E381" s="24" t="s">
        <v>2186</v>
      </c>
      <c r="F381" s="24" t="s">
        <v>1063</v>
      </c>
      <c r="G381" s="40" t="s">
        <v>2303</v>
      </c>
      <c r="J381" s="24" t="s">
        <v>2290</v>
      </c>
      <c r="K381" s="28">
        <v>44029</v>
      </c>
      <c r="L381" s="28"/>
      <c r="M381" s="28">
        <v>44029</v>
      </c>
      <c r="N381" s="28">
        <v>44032</v>
      </c>
      <c r="O381" s="28"/>
      <c r="P381" s="28">
        <v>44032</v>
      </c>
      <c r="Q381" s="28">
        <v>44033</v>
      </c>
      <c r="R381" s="28"/>
      <c r="S381" s="24">
        <v>2068333</v>
      </c>
      <c r="T381" s="24">
        <v>2070471</v>
      </c>
      <c r="U381" s="30" t="str">
        <f t="shared" si="7"/>
        <v>Despachado CNA</v>
      </c>
      <c r="V381" s="25" t="s">
        <v>38</v>
      </c>
      <c r="W381" s="24"/>
      <c r="X381" s="36" t="str">
        <f t="shared" si="8"/>
        <v/>
      </c>
      <c r="Y381" s="30" t="str">
        <f ca="1">IF(V381=Apoio!$F$2,Apoio!$F$2,IF(V381=Apoio!$F$3,Apoio!$F$3,IF(V381=Apoio!$F$4,Apoio!$F$4,IF(X381="","",IF(V381="","",IF(X381-TODAY()&gt;0,X381-TODAY(),"Venceu"))))))</f>
        <v>Resolvido</v>
      </c>
      <c r="Z381" s="35"/>
      <c r="AA381" s="32"/>
      <c r="AC381" s="44"/>
    </row>
    <row r="382" spans="1:29" ht="30" customHeight="1">
      <c r="A382" s="23">
        <v>382</v>
      </c>
      <c r="B382" s="24" t="s">
        <v>2199</v>
      </c>
      <c r="C382" s="24" t="s">
        <v>255</v>
      </c>
      <c r="D382" s="24" t="s">
        <v>1363</v>
      </c>
      <c r="E382" s="24" t="s">
        <v>1921</v>
      </c>
      <c r="F382" s="24" t="s">
        <v>1063</v>
      </c>
      <c r="G382" s="35" t="s">
        <v>2304</v>
      </c>
      <c r="H382" s="24"/>
      <c r="I382" s="24"/>
      <c r="J382" s="24" t="s">
        <v>2290</v>
      </c>
      <c r="K382" s="28">
        <v>44106</v>
      </c>
      <c r="L382" s="28"/>
      <c r="M382" s="28">
        <v>44106</v>
      </c>
      <c r="N382" s="28">
        <v>44106</v>
      </c>
      <c r="O382" s="28"/>
      <c r="P382" s="28">
        <v>44106</v>
      </c>
      <c r="Q382" s="28">
        <v>44110</v>
      </c>
      <c r="R382" s="28"/>
      <c r="S382" s="24" t="s">
        <v>2305</v>
      </c>
      <c r="T382" s="24">
        <v>2220579</v>
      </c>
      <c r="U382" s="30" t="str">
        <f t="shared" si="7"/>
        <v>Despachado CNA</v>
      </c>
      <c r="V382" s="25" t="s">
        <v>38</v>
      </c>
      <c r="W382" s="24"/>
      <c r="X382" s="36" t="str">
        <f t="shared" si="8"/>
        <v/>
      </c>
      <c r="Y382" s="30" t="str">
        <f ca="1">IF(V382=Apoio!$F$2,Apoio!$F$2,IF(V382=Apoio!$F$3,Apoio!$F$3,IF(V382=Apoio!$F$4,Apoio!$F$4,IF(X382="","",IF(V382="","",IF(X382-TODAY()&gt;0,X382-TODAY(),"Venceu"))))))</f>
        <v>Resolvido</v>
      </c>
      <c r="Z382" s="35"/>
      <c r="AA382" s="32"/>
      <c r="AC382" s="44"/>
    </row>
    <row r="383" spans="1:29" ht="30" customHeight="1">
      <c r="A383" s="23">
        <v>383</v>
      </c>
      <c r="B383" s="24" t="s">
        <v>2306</v>
      </c>
      <c r="C383" s="24" t="s">
        <v>30</v>
      </c>
      <c r="D383" s="24" t="s">
        <v>1068</v>
      </c>
      <c r="E383" s="24" t="s">
        <v>1069</v>
      </c>
      <c r="F383" s="24" t="s">
        <v>1070</v>
      </c>
      <c r="G383" s="40" t="s">
        <v>2307</v>
      </c>
      <c r="J383" s="24" t="s">
        <v>858</v>
      </c>
      <c r="K383" s="28">
        <v>43945</v>
      </c>
      <c r="L383" s="28">
        <v>43964</v>
      </c>
      <c r="M383" s="28">
        <v>43965</v>
      </c>
      <c r="N383" s="28">
        <v>44028</v>
      </c>
      <c r="O383" s="28"/>
      <c r="P383" s="28">
        <v>44028</v>
      </c>
      <c r="Q383" s="28">
        <v>44029</v>
      </c>
      <c r="R383" s="28"/>
      <c r="S383" s="24">
        <v>2062650</v>
      </c>
      <c r="T383" s="24">
        <v>2067006</v>
      </c>
      <c r="U383" s="30" t="str">
        <f t="shared" si="7"/>
        <v>Despachado CNA</v>
      </c>
      <c r="V383" s="25" t="s">
        <v>861</v>
      </c>
      <c r="W383" s="24"/>
      <c r="X383" s="36" t="str">
        <f t="shared" si="8"/>
        <v/>
      </c>
      <c r="Y383" s="30" t="str">
        <f ca="1">IF(V383=Apoio!$F$2,Apoio!$F$2,IF(V383=Apoio!$F$3,Apoio!$F$3,IF(V383=Apoio!$F$4,Apoio!$F$4,IF(X383="","",IF(V383="","",IF(X383-TODAY()&gt;0,X383-TODAY(),"Venceu"))))))</f>
        <v>Sem prazo</v>
      </c>
      <c r="Z383" s="35" t="s">
        <v>2308</v>
      </c>
      <c r="AA383" s="32"/>
      <c r="AC383" s="44"/>
    </row>
    <row r="384" spans="1:29" ht="30" customHeight="1">
      <c r="A384" s="23">
        <v>384</v>
      </c>
      <c r="B384" s="24" t="s">
        <v>2309</v>
      </c>
      <c r="C384" s="24" t="s">
        <v>30</v>
      </c>
      <c r="D384" s="24" t="s">
        <v>1068</v>
      </c>
      <c r="E384" s="24" t="s">
        <v>1069</v>
      </c>
      <c r="F384" s="24" t="s">
        <v>1070</v>
      </c>
      <c r="G384" s="35" t="s">
        <v>2310</v>
      </c>
      <c r="H384" s="24"/>
      <c r="I384" s="24"/>
      <c r="J384" s="24" t="s">
        <v>2210</v>
      </c>
      <c r="K384" s="28">
        <v>44004</v>
      </c>
      <c r="L384" s="28">
        <v>44021</v>
      </c>
      <c r="M384" s="28">
        <v>44025</v>
      </c>
      <c r="N384" s="28">
        <v>44033</v>
      </c>
      <c r="O384" s="28">
        <v>44033</v>
      </c>
      <c r="P384" s="28">
        <v>44033</v>
      </c>
      <c r="Q384" s="28">
        <v>44046</v>
      </c>
      <c r="R384" s="28"/>
      <c r="S384" s="24">
        <v>2071629</v>
      </c>
      <c r="T384" s="24">
        <v>2078978</v>
      </c>
      <c r="U384" s="30" t="str">
        <f t="shared" si="7"/>
        <v>Despachado CNA</v>
      </c>
      <c r="V384" s="25" t="s">
        <v>861</v>
      </c>
      <c r="W384" s="24"/>
      <c r="X384" s="36" t="str">
        <f t="shared" si="8"/>
        <v/>
      </c>
      <c r="Y384" s="30" t="str">
        <f ca="1">IF(V384=Apoio!$F$2,Apoio!$F$2,IF(V384=Apoio!$F$3,Apoio!$F$3,IF(V384=Apoio!$F$4,Apoio!$F$4,IF(X384="","",IF(V384="","",IF(X384-TODAY()&gt;0,X384-TODAY(),"Venceu"))))))</f>
        <v>Sem prazo</v>
      </c>
      <c r="Z384" s="35" t="s">
        <v>2311</v>
      </c>
      <c r="AA384" s="32"/>
      <c r="AC384" s="44"/>
    </row>
    <row r="385" spans="1:29" ht="30" customHeight="1">
      <c r="A385" s="23">
        <v>385</v>
      </c>
      <c r="B385" s="24" t="s">
        <v>1676</v>
      </c>
      <c r="C385" s="24" t="s">
        <v>226</v>
      </c>
      <c r="D385" s="24" t="s">
        <v>1057</v>
      </c>
      <c r="E385" s="24" t="s">
        <v>1058</v>
      </c>
      <c r="F385" s="24" t="s">
        <v>1057</v>
      </c>
      <c r="G385" s="131" t="s">
        <v>2312</v>
      </c>
      <c r="H385" s="48"/>
      <c r="I385" s="48"/>
      <c r="J385" s="24" t="s">
        <v>625</v>
      </c>
      <c r="K385" s="28">
        <v>44033</v>
      </c>
      <c r="L385" s="28">
        <v>44033</v>
      </c>
      <c r="M385" s="28">
        <v>44033</v>
      </c>
      <c r="N385" s="28">
        <v>44035</v>
      </c>
      <c r="O385" s="28">
        <v>44035</v>
      </c>
      <c r="P385" s="28">
        <v>44035</v>
      </c>
      <c r="Q385" s="28">
        <v>44038</v>
      </c>
      <c r="R385" s="28"/>
      <c r="S385" s="24">
        <v>2076278</v>
      </c>
      <c r="T385" s="24">
        <v>2078849</v>
      </c>
      <c r="U385" s="30" t="str">
        <f t="shared" si="7"/>
        <v>Despachado CNA</v>
      </c>
      <c r="V385" s="25" t="s">
        <v>861</v>
      </c>
      <c r="W385" s="24"/>
      <c r="X385" s="36" t="str">
        <f t="shared" si="8"/>
        <v/>
      </c>
      <c r="Y385" s="30" t="str">
        <f ca="1">IF(V385=Apoio!$F$2,Apoio!$F$2,IF(V385=Apoio!$F$3,Apoio!$F$3,IF(V385=Apoio!$F$4,Apoio!$F$4,IF(X385="","",IF(V385="","",IF(X385-TODAY()&gt;0,X385-TODAY(),"Venceu"))))))</f>
        <v>Sem prazo</v>
      </c>
      <c r="Z385" s="49" t="s">
        <v>2313</v>
      </c>
      <c r="AA385" s="32"/>
      <c r="AC385" s="44"/>
    </row>
    <row r="386" spans="1:29" ht="30" customHeight="1">
      <c r="A386" s="23">
        <v>386</v>
      </c>
      <c r="B386" s="24" t="s">
        <v>1709</v>
      </c>
      <c r="C386" s="24" t="s">
        <v>191</v>
      </c>
      <c r="D386" s="24" t="s">
        <v>1068</v>
      </c>
      <c r="E386" s="24" t="s">
        <v>1069</v>
      </c>
      <c r="F386" s="24" t="s">
        <v>1070</v>
      </c>
      <c r="G386" s="40" t="s">
        <v>2314</v>
      </c>
      <c r="H386" s="50"/>
      <c r="I386" s="50"/>
      <c r="J386" s="24" t="s">
        <v>858</v>
      </c>
      <c r="K386" s="28">
        <v>44055</v>
      </c>
      <c r="L386" s="28"/>
      <c r="M386" s="28"/>
      <c r="N386" s="28">
        <v>44074</v>
      </c>
      <c r="O386" s="28"/>
      <c r="P386" s="28">
        <v>44074</v>
      </c>
      <c r="Q386" s="28">
        <v>44094</v>
      </c>
      <c r="R386" s="28"/>
      <c r="S386" s="24">
        <v>2115411</v>
      </c>
      <c r="T386" s="24">
        <v>2152163</v>
      </c>
      <c r="U386" s="30" t="str">
        <f t="shared" si="7"/>
        <v>Despachado CNA</v>
      </c>
      <c r="V386" s="25" t="s">
        <v>424</v>
      </c>
      <c r="W386" s="28"/>
      <c r="X386" s="28">
        <v>44124</v>
      </c>
      <c r="Y386" s="30" t="s">
        <v>387</v>
      </c>
      <c r="Z386" s="35" t="s">
        <v>2315</v>
      </c>
      <c r="AA386" s="32"/>
      <c r="AC386" s="44"/>
    </row>
    <row r="387" spans="1:29" ht="30" customHeight="1">
      <c r="A387" s="23">
        <v>387</v>
      </c>
      <c r="B387" s="24" t="s">
        <v>1263</v>
      </c>
      <c r="C387" s="24" t="s">
        <v>30</v>
      </c>
      <c r="D387" s="24" t="s">
        <v>1068</v>
      </c>
      <c r="E387" s="24" t="s">
        <v>1069</v>
      </c>
      <c r="F387" s="24" t="s">
        <v>1070</v>
      </c>
      <c r="G387" s="35" t="s">
        <v>2316</v>
      </c>
      <c r="H387" s="24"/>
      <c r="I387" s="24"/>
      <c r="J387" s="24" t="s">
        <v>858</v>
      </c>
      <c r="K387" s="28">
        <v>44001</v>
      </c>
      <c r="L387" s="28"/>
      <c r="M387" s="28"/>
      <c r="N387" s="28">
        <v>44041</v>
      </c>
      <c r="O387" s="28"/>
      <c r="P387" s="28">
        <v>44041</v>
      </c>
      <c r="Q387" s="28"/>
      <c r="R387" s="28"/>
      <c r="S387" s="24">
        <v>2084580</v>
      </c>
      <c r="T387" s="24"/>
      <c r="U387" s="30" t="str">
        <f t="shared" si="7"/>
        <v>Despachado COSOL</v>
      </c>
      <c r="V387" s="25"/>
      <c r="W387" s="24"/>
      <c r="X387" s="36" t="str">
        <f t="shared" ref="X387:X411" si="9">IF(W387&gt;0,Q387+W387,"")</f>
        <v/>
      </c>
      <c r="Y387" s="30" t="str">
        <f ca="1">IF(V387=Apoio!$F$2,Apoio!$F$2,IF(V387=Apoio!$F$3,Apoio!$F$3,IF(V387=Apoio!$F$4,Apoio!$F$4,IF(X387="","",IF(V387="","",IF(X387-TODAY()&gt;0,X387-TODAY(),"Venceu"))))))</f>
        <v/>
      </c>
      <c r="Z387" s="35"/>
      <c r="AA387" s="32"/>
      <c r="AC387" s="44"/>
    </row>
    <row r="388" spans="1:29" ht="30" customHeight="1">
      <c r="A388" s="23">
        <v>388</v>
      </c>
      <c r="B388" s="24" t="s">
        <v>2317</v>
      </c>
      <c r="C388" s="24" t="s">
        <v>255</v>
      </c>
      <c r="D388" s="24" t="s">
        <v>1068</v>
      </c>
      <c r="E388" s="24" t="s">
        <v>1069</v>
      </c>
      <c r="F388" s="24" t="s">
        <v>1070</v>
      </c>
      <c r="G388" s="35" t="s">
        <v>2318</v>
      </c>
      <c r="H388" s="24"/>
      <c r="I388" s="24"/>
      <c r="J388" s="24" t="s">
        <v>399</v>
      </c>
      <c r="K388" s="28">
        <v>44004</v>
      </c>
      <c r="L388" s="28">
        <v>44022</v>
      </c>
      <c r="M388" s="28">
        <v>44025</v>
      </c>
      <c r="N388" s="28">
        <v>44039</v>
      </c>
      <c r="O388" s="28">
        <v>44041</v>
      </c>
      <c r="P388" s="28">
        <v>44041</v>
      </c>
      <c r="Q388" s="28">
        <v>44046</v>
      </c>
      <c r="R388" s="28"/>
      <c r="S388" s="24">
        <v>2082945</v>
      </c>
      <c r="T388" s="24">
        <v>2088438</v>
      </c>
      <c r="U388" s="30" t="str">
        <f t="shared" si="7"/>
        <v>Despachado CNA</v>
      </c>
      <c r="V388" s="25"/>
      <c r="W388" s="24"/>
      <c r="X388" s="36" t="str">
        <f t="shared" si="9"/>
        <v/>
      </c>
      <c r="Y388" s="30" t="str">
        <f ca="1">IF(V388=Apoio!$F$2,Apoio!$F$2,IF(V388=Apoio!$F$3,Apoio!$F$3,IF(V388=Apoio!$F$4,Apoio!$F$4,IF(X388="","",IF(V388="","",IF(X388-TODAY()&gt;0,X388-TODAY(),"Venceu"))))))</f>
        <v/>
      </c>
      <c r="Z388" s="35"/>
      <c r="AA388" s="32"/>
      <c r="AC388" s="44"/>
    </row>
    <row r="389" spans="1:29" ht="30" customHeight="1">
      <c r="A389" s="23">
        <v>389</v>
      </c>
      <c r="B389" s="24" t="s">
        <v>1591</v>
      </c>
      <c r="C389" s="24" t="s">
        <v>226</v>
      </c>
      <c r="D389" s="24" t="s">
        <v>1317</v>
      </c>
      <c r="E389" s="24" t="s">
        <v>1045</v>
      </c>
      <c r="F389" s="24" t="s">
        <v>1292</v>
      </c>
      <c r="G389" s="35" t="s">
        <v>2319</v>
      </c>
      <c r="H389" s="24"/>
      <c r="I389" s="24"/>
      <c r="J389" s="24" t="s">
        <v>696</v>
      </c>
      <c r="K389" s="28"/>
      <c r="L389" s="28"/>
      <c r="M389" s="28"/>
      <c r="N389" s="28"/>
      <c r="O389" s="28"/>
      <c r="P389" s="28"/>
      <c r="Q389" s="28">
        <v>43991</v>
      </c>
      <c r="R389" s="28"/>
      <c r="S389" s="24"/>
      <c r="T389" s="24">
        <v>1999937</v>
      </c>
      <c r="U389" s="30" t="str">
        <f t="shared" si="7"/>
        <v>Despachado CNA</v>
      </c>
      <c r="V389" s="25"/>
      <c r="W389" s="24"/>
      <c r="X389" s="36" t="str">
        <f t="shared" si="9"/>
        <v/>
      </c>
      <c r="Y389" s="30" t="str">
        <f ca="1">IF(V389=Apoio!$F$2,Apoio!$F$2,IF(V389=Apoio!$F$3,Apoio!$F$3,IF(V389=Apoio!$F$4,Apoio!$F$4,IF(X389="","",IF(V389="","",IF(X389-TODAY()&gt;0,X389-TODAY(),"Venceu"))))))</f>
        <v/>
      </c>
      <c r="Z389" s="35" t="s">
        <v>1901</v>
      </c>
      <c r="AA389" s="32"/>
      <c r="AC389" s="44"/>
    </row>
    <row r="390" spans="1:29" ht="30" customHeight="1">
      <c r="A390" s="23">
        <v>390</v>
      </c>
      <c r="B390" s="24" t="s">
        <v>2320</v>
      </c>
      <c r="C390" s="24" t="s">
        <v>30</v>
      </c>
      <c r="D390" s="24" t="s">
        <v>1068</v>
      </c>
      <c r="E390" s="24" t="s">
        <v>1069</v>
      </c>
      <c r="F390" s="24" t="s">
        <v>1070</v>
      </c>
      <c r="G390" s="35" t="s">
        <v>2321</v>
      </c>
      <c r="H390" s="24"/>
      <c r="I390" s="24"/>
      <c r="J390" s="24" t="s">
        <v>2210</v>
      </c>
      <c r="K390" s="28">
        <v>44005</v>
      </c>
      <c r="L390" s="28"/>
      <c r="M390" s="28"/>
      <c r="N390" s="28">
        <v>44041</v>
      </c>
      <c r="O390" s="28"/>
      <c r="P390" s="28">
        <v>44118</v>
      </c>
      <c r="Q390" s="28"/>
      <c r="R390" s="28"/>
      <c r="S390" s="24">
        <v>2086723</v>
      </c>
      <c r="T390" s="24"/>
      <c r="U390" s="30" t="str">
        <f t="shared" si="7"/>
        <v>Despachado COSOL</v>
      </c>
      <c r="V390" s="25"/>
      <c r="W390" s="24"/>
      <c r="X390" s="36" t="str">
        <f t="shared" si="9"/>
        <v/>
      </c>
      <c r="Y390" s="30" t="str">
        <f ca="1">IF(V390=Apoio!$F$2,Apoio!$F$2,IF(V390=Apoio!$F$3,Apoio!$F$3,IF(V390=Apoio!$F$4,Apoio!$F$4,IF(X390="","",IF(V390="","",IF(X390-TODAY()&gt;0,X390-TODAY(),"Venceu"))))))</f>
        <v/>
      </c>
      <c r="Z390" s="35"/>
      <c r="AA390" s="32"/>
      <c r="AC390" s="44"/>
    </row>
    <row r="391" spans="1:29" ht="30" customHeight="1">
      <c r="A391" s="23">
        <v>391</v>
      </c>
      <c r="B391" s="24" t="s">
        <v>2322</v>
      </c>
      <c r="C391" s="24" t="s">
        <v>2323</v>
      </c>
      <c r="D391" s="24" t="s">
        <v>1495</v>
      </c>
      <c r="E391" s="24" t="s">
        <v>1921</v>
      </c>
      <c r="F391" s="24" t="s">
        <v>1497</v>
      </c>
      <c r="G391" s="35" t="s">
        <v>2324</v>
      </c>
      <c r="H391" s="24"/>
      <c r="I391" s="24"/>
      <c r="J391" s="24" t="s">
        <v>2290</v>
      </c>
      <c r="K391" s="28">
        <v>44074</v>
      </c>
      <c r="L391" s="28"/>
      <c r="M391" s="28"/>
      <c r="N391" s="28">
        <v>44075</v>
      </c>
      <c r="O391" s="28"/>
      <c r="P391" s="28">
        <v>44076</v>
      </c>
      <c r="Q391" s="28">
        <v>44081</v>
      </c>
      <c r="R391" s="28"/>
      <c r="S391" s="24"/>
      <c r="T391" s="24">
        <v>2161814</v>
      </c>
      <c r="U391" s="30" t="str">
        <f t="shared" si="7"/>
        <v>Despachado CNA</v>
      </c>
      <c r="V391" s="25" t="s">
        <v>861</v>
      </c>
      <c r="W391" s="24"/>
      <c r="X391" s="36" t="str">
        <f t="shared" si="9"/>
        <v/>
      </c>
      <c r="Y391" s="30" t="str">
        <f ca="1">IF(V391=Apoio!$F$2,Apoio!$F$2,IF(V391=Apoio!$F$3,Apoio!$F$3,IF(V391=Apoio!$F$4,Apoio!$F$4,IF(X391="","",IF(V391="","",IF(X391-TODAY()&gt;0,X391-TODAY(),"Venceu"))))))</f>
        <v>Sem prazo</v>
      </c>
      <c r="Z391" s="35" t="s">
        <v>2325</v>
      </c>
      <c r="AA391" s="32"/>
      <c r="AC391" s="44"/>
    </row>
    <row r="392" spans="1:29" ht="30" customHeight="1">
      <c r="A392" s="23">
        <v>392</v>
      </c>
      <c r="B392" s="24" t="s">
        <v>2326</v>
      </c>
      <c r="C392" s="24" t="s">
        <v>84</v>
      </c>
      <c r="D392" s="24" t="s">
        <v>553</v>
      </c>
      <c r="E392" s="24" t="s">
        <v>1069</v>
      </c>
      <c r="F392" s="24" t="s">
        <v>1070</v>
      </c>
      <c r="G392" s="35" t="s">
        <v>2327</v>
      </c>
      <c r="H392" s="24"/>
      <c r="I392" s="24"/>
      <c r="J392" s="24" t="s">
        <v>858</v>
      </c>
      <c r="K392" s="28">
        <v>44046</v>
      </c>
      <c r="L392" s="28"/>
      <c r="M392" s="28"/>
      <c r="N392" s="28"/>
      <c r="O392" s="28"/>
      <c r="P392" s="28">
        <v>44062</v>
      </c>
      <c r="Q392" s="28"/>
      <c r="R392" s="28"/>
      <c r="S392" s="24">
        <v>2128146</v>
      </c>
      <c r="T392" s="24"/>
      <c r="U392" s="30" t="str">
        <f t="shared" si="7"/>
        <v>Despachado COSOL</v>
      </c>
      <c r="V392" s="25" t="s">
        <v>38</v>
      </c>
      <c r="W392" s="24"/>
      <c r="X392" s="36" t="str">
        <f t="shared" si="9"/>
        <v/>
      </c>
      <c r="Y392" s="30" t="str">
        <f ca="1">IF(V392=Apoio!$F$2,Apoio!$F$2,IF(V392=Apoio!$F$3,Apoio!$F$3,IF(V392=Apoio!$F$4,Apoio!$F$4,IF(X392="","",IF(V392="","",IF(X392-TODAY()&gt;0,X392-TODAY(),"Venceu"))))))</f>
        <v>Resolvido</v>
      </c>
      <c r="Z392" s="35" t="s">
        <v>2328</v>
      </c>
      <c r="AA392" s="32"/>
      <c r="AC392" s="44"/>
    </row>
    <row r="393" spans="1:29" ht="30" customHeight="1">
      <c r="A393" s="23">
        <v>393</v>
      </c>
      <c r="B393" s="24" t="s">
        <v>2329</v>
      </c>
      <c r="C393" s="24" t="s">
        <v>397</v>
      </c>
      <c r="D393" s="24" t="s">
        <v>1045</v>
      </c>
      <c r="E393" s="24" t="s">
        <v>1045</v>
      </c>
      <c r="F393" s="24" t="s">
        <v>2330</v>
      </c>
      <c r="G393" s="35" t="s">
        <v>2331</v>
      </c>
      <c r="H393" s="24"/>
      <c r="I393" s="24"/>
      <c r="J393" s="24"/>
      <c r="K393" s="28"/>
      <c r="L393" s="28"/>
      <c r="M393" s="28"/>
      <c r="N393" s="28"/>
      <c r="O393" s="28"/>
      <c r="P393" s="28"/>
      <c r="Q393" s="28"/>
      <c r="R393" s="28"/>
      <c r="S393" s="24"/>
      <c r="T393" s="24"/>
      <c r="U393" s="30" t="str">
        <f t="shared" si="7"/>
        <v>Registrar demanda</v>
      </c>
      <c r="V393" s="25" t="s">
        <v>38</v>
      </c>
      <c r="W393" s="24"/>
      <c r="X393" s="36" t="str">
        <f t="shared" si="9"/>
        <v/>
      </c>
      <c r="Y393" s="30" t="str">
        <f ca="1">IF(V393=Apoio!$F$2,Apoio!$F$2,IF(V393=Apoio!$F$3,Apoio!$F$3,IF(V393=Apoio!$F$4,Apoio!$F$4,IF(X393="","",IF(V393="","",IF(X393-TODAY()&gt;0,X393-TODAY(),"Venceu"))))))</f>
        <v>Resolvido</v>
      </c>
      <c r="Z393" s="35" t="s">
        <v>1901</v>
      </c>
      <c r="AA393" s="32"/>
      <c r="AC393" s="44"/>
    </row>
    <row r="394" spans="1:29" ht="30" customHeight="1">
      <c r="A394" s="23">
        <v>394</v>
      </c>
      <c r="B394" s="24" t="s">
        <v>2332</v>
      </c>
      <c r="C394" s="24" t="s">
        <v>218</v>
      </c>
      <c r="D394" s="24" t="s">
        <v>1495</v>
      </c>
      <c r="E394" s="24" t="s">
        <v>1921</v>
      </c>
      <c r="F394" s="24" t="s">
        <v>1497</v>
      </c>
      <c r="G394" s="35" t="s">
        <v>2333</v>
      </c>
      <c r="H394" s="24"/>
      <c r="I394" s="24"/>
      <c r="J394" s="24" t="s">
        <v>2290</v>
      </c>
      <c r="K394" s="28">
        <v>43710</v>
      </c>
      <c r="L394" s="28"/>
      <c r="M394" s="28">
        <v>43791</v>
      </c>
      <c r="N394" s="28">
        <v>43791</v>
      </c>
      <c r="O394" s="28"/>
      <c r="P394" s="28">
        <v>43791</v>
      </c>
      <c r="Q394" s="28"/>
      <c r="R394" s="28"/>
      <c r="S394" s="24"/>
      <c r="T394" s="24">
        <v>2108413</v>
      </c>
      <c r="U394" s="30" t="str">
        <f t="shared" si="7"/>
        <v>Despachado COSOL</v>
      </c>
      <c r="V394" s="25" t="s">
        <v>38</v>
      </c>
      <c r="W394" s="24"/>
      <c r="X394" s="36" t="str">
        <f t="shared" si="9"/>
        <v/>
      </c>
      <c r="Y394" s="30" t="str">
        <f ca="1">IF(V394=Apoio!$F$2,Apoio!$F$2,IF(V394=Apoio!$F$3,Apoio!$F$3,IF(V394=Apoio!$F$4,Apoio!$F$4,IF(X394="","",IF(V394="","",IF(X394-TODAY()&gt;0,X394-TODAY(),"Venceu"))))))</f>
        <v>Resolvido</v>
      </c>
      <c r="Z394" s="35" t="s">
        <v>1901</v>
      </c>
      <c r="AA394" s="32"/>
      <c r="AC394" s="44"/>
    </row>
    <row r="395" spans="1:29" ht="30" customHeight="1">
      <c r="A395" s="23">
        <v>395</v>
      </c>
      <c r="B395" s="24" t="s">
        <v>1687</v>
      </c>
      <c r="C395" s="24" t="s">
        <v>1555</v>
      </c>
      <c r="D395" s="24" t="s">
        <v>1317</v>
      </c>
      <c r="E395" s="24" t="s">
        <v>1100</v>
      </c>
      <c r="F395" s="24" t="s">
        <v>1292</v>
      </c>
      <c r="G395" s="35" t="s">
        <v>2334</v>
      </c>
      <c r="H395" s="24"/>
      <c r="I395" s="24"/>
      <c r="J395" s="24" t="s">
        <v>714</v>
      </c>
      <c r="K395" s="28">
        <v>44035</v>
      </c>
      <c r="L395" s="28"/>
      <c r="M395" s="28">
        <v>44039</v>
      </c>
      <c r="N395" s="28">
        <v>44043</v>
      </c>
      <c r="O395" s="28"/>
      <c r="P395" s="28">
        <v>44063</v>
      </c>
      <c r="Q395" s="28"/>
      <c r="R395" s="28"/>
      <c r="S395" s="24"/>
      <c r="T395" s="24"/>
      <c r="U395" s="30" t="str">
        <f t="shared" si="7"/>
        <v>Despachado COSOL</v>
      </c>
      <c r="V395" s="25"/>
      <c r="W395" s="24"/>
      <c r="X395" s="36" t="str">
        <f t="shared" si="9"/>
        <v/>
      </c>
      <c r="Y395" s="30" t="str">
        <f ca="1">IF(V395=Apoio!$F$2,Apoio!$F$2,IF(V395=Apoio!$F$3,Apoio!$F$3,IF(V395=Apoio!$F$4,Apoio!$F$4,IF(X395="","",IF(V395="","",IF(X395-TODAY()&gt;0,X395-TODAY(),"Venceu"))))))</f>
        <v/>
      </c>
      <c r="Z395" s="35" t="s">
        <v>2335</v>
      </c>
      <c r="AA395" s="32"/>
      <c r="AC395" s="44"/>
    </row>
    <row r="396" spans="1:29" ht="30" customHeight="1">
      <c r="A396" s="23">
        <v>396</v>
      </c>
      <c r="B396" s="24" t="s">
        <v>2336</v>
      </c>
      <c r="C396" s="24" t="s">
        <v>1555</v>
      </c>
      <c r="D396" s="24" t="s">
        <v>553</v>
      </c>
      <c r="E396" s="24" t="s">
        <v>1069</v>
      </c>
      <c r="F396" s="24" t="s">
        <v>1070</v>
      </c>
      <c r="G396" s="35" t="s">
        <v>2337</v>
      </c>
      <c r="H396" s="24"/>
      <c r="I396" s="24"/>
      <c r="J396" s="24" t="s">
        <v>858</v>
      </c>
      <c r="K396" s="28">
        <v>43950</v>
      </c>
      <c r="L396" s="28">
        <v>43950</v>
      </c>
      <c r="M396" s="28">
        <v>43955</v>
      </c>
      <c r="N396" s="28">
        <v>43959</v>
      </c>
      <c r="O396" s="28"/>
      <c r="P396" s="28">
        <v>44063</v>
      </c>
      <c r="Q396" s="28"/>
      <c r="R396" s="28"/>
      <c r="S396" s="24">
        <v>2131820</v>
      </c>
      <c r="T396" s="24"/>
      <c r="U396" s="30" t="str">
        <f t="shared" si="7"/>
        <v>Despachado COSOL</v>
      </c>
      <c r="V396" s="25" t="s">
        <v>38</v>
      </c>
      <c r="W396" s="24"/>
      <c r="X396" s="36" t="str">
        <f t="shared" si="9"/>
        <v/>
      </c>
      <c r="Y396" s="30" t="str">
        <f ca="1">IF(V396=Apoio!$F$2,Apoio!$F$2,IF(V396=Apoio!$F$3,Apoio!$F$3,IF(V396=Apoio!$F$4,Apoio!$F$4,IF(X396="","",IF(V396="","",IF(X396-TODAY()&gt;0,X396-TODAY(),"Venceu"))))))</f>
        <v>Resolvido</v>
      </c>
      <c r="Z396" s="35" t="s">
        <v>2338</v>
      </c>
      <c r="AA396" s="32"/>
      <c r="AC396" s="44"/>
    </row>
    <row r="397" spans="1:29" ht="30" customHeight="1">
      <c r="A397" s="23">
        <v>397</v>
      </c>
      <c r="B397" s="24" t="s">
        <v>2339</v>
      </c>
      <c r="C397" s="24" t="s">
        <v>218</v>
      </c>
      <c r="D397" s="24" t="s">
        <v>1495</v>
      </c>
      <c r="E397" s="24" t="s">
        <v>1921</v>
      </c>
      <c r="F397" s="24" t="s">
        <v>1497</v>
      </c>
      <c r="G397" s="35" t="s">
        <v>2340</v>
      </c>
      <c r="H397" s="24"/>
      <c r="I397" s="24"/>
      <c r="J397" s="24" t="s">
        <v>2290</v>
      </c>
      <c r="K397" s="28">
        <v>44061</v>
      </c>
      <c r="L397" s="28"/>
      <c r="M397" s="28">
        <v>44061</v>
      </c>
      <c r="N397" s="28"/>
      <c r="O397" s="28"/>
      <c r="P397" s="28">
        <v>44063</v>
      </c>
      <c r="Q397" s="28">
        <v>44094</v>
      </c>
      <c r="R397" s="28"/>
      <c r="S397" s="24">
        <v>2132159</v>
      </c>
      <c r="T397" s="24">
        <v>2132927</v>
      </c>
      <c r="U397" s="30" t="str">
        <f t="shared" si="7"/>
        <v>Despachado CNA</v>
      </c>
      <c r="V397" s="25" t="s">
        <v>38</v>
      </c>
      <c r="W397" s="24"/>
      <c r="X397" s="36" t="str">
        <f t="shared" si="9"/>
        <v/>
      </c>
      <c r="Y397" s="30" t="str">
        <f ca="1">IF(V397=Apoio!$F$2,Apoio!$F$2,IF(V397=Apoio!$F$3,Apoio!$F$3,IF(V397=Apoio!$F$4,Apoio!$F$4,IF(X397="","",IF(V397="","",IF(X397-TODAY()&gt;0,X397-TODAY(),"Venceu"))))))</f>
        <v>Resolvido</v>
      </c>
      <c r="Z397" s="35" t="s">
        <v>2341</v>
      </c>
      <c r="AA397" s="32"/>
      <c r="AC397" s="44"/>
    </row>
    <row r="398" spans="1:29" ht="30" customHeight="1">
      <c r="A398" s="23">
        <v>398</v>
      </c>
      <c r="B398" s="24" t="s">
        <v>2342</v>
      </c>
      <c r="C398" s="24" t="s">
        <v>202</v>
      </c>
      <c r="D398" s="24" t="s">
        <v>1331</v>
      </c>
      <c r="E398" s="24" t="s">
        <v>1045</v>
      </c>
      <c r="F398" s="24" t="s">
        <v>2343</v>
      </c>
      <c r="G398" s="35" t="s">
        <v>2344</v>
      </c>
      <c r="H398" s="24"/>
      <c r="I398" s="24"/>
      <c r="J398" s="24"/>
      <c r="K398" s="28"/>
      <c r="L398" s="28"/>
      <c r="M398" s="28"/>
      <c r="N398" s="28"/>
      <c r="O398" s="28"/>
      <c r="P398" s="28"/>
      <c r="Q398" s="28"/>
      <c r="R398" s="28"/>
      <c r="S398" s="24"/>
      <c r="T398" s="24"/>
      <c r="U398" s="30" t="str">
        <f t="shared" si="7"/>
        <v>Registrar demanda</v>
      </c>
      <c r="V398" s="25" t="s">
        <v>38</v>
      </c>
      <c r="W398" s="24"/>
      <c r="X398" s="36" t="str">
        <f t="shared" si="9"/>
        <v/>
      </c>
      <c r="Y398" s="30" t="str">
        <f ca="1">IF(V398=Apoio!$F$2,Apoio!$F$2,IF(V398=Apoio!$F$3,Apoio!$F$3,IF(V398=Apoio!$F$4,Apoio!$F$4,IF(X398="","",IF(V398="","",IF(X398-TODAY()&gt;0,X398-TODAY(),"Venceu"))))))</f>
        <v>Resolvido</v>
      </c>
      <c r="Z398" s="35" t="s">
        <v>2345</v>
      </c>
      <c r="AA398" s="32"/>
      <c r="AC398" s="44"/>
    </row>
    <row r="399" spans="1:29" ht="30" customHeight="1">
      <c r="A399" s="23">
        <v>399</v>
      </c>
      <c r="B399" s="24" t="s">
        <v>2346</v>
      </c>
      <c r="C399" s="24" t="s">
        <v>202</v>
      </c>
      <c r="D399" s="24" t="s">
        <v>1317</v>
      </c>
      <c r="E399" s="24" t="s">
        <v>1045</v>
      </c>
      <c r="F399" s="24" t="s">
        <v>1292</v>
      </c>
      <c r="G399" s="35" t="s">
        <v>2347</v>
      </c>
      <c r="H399" s="24"/>
      <c r="I399" s="24"/>
      <c r="J399" s="24" t="s">
        <v>858</v>
      </c>
      <c r="K399" s="28">
        <v>44068</v>
      </c>
      <c r="L399" s="28"/>
      <c r="M399" s="28"/>
      <c r="N399" s="28"/>
      <c r="O399" s="28"/>
      <c r="P399" s="28">
        <v>44069</v>
      </c>
      <c r="Q399" s="28"/>
      <c r="R399" s="28"/>
      <c r="S399" s="24">
        <v>2142531</v>
      </c>
      <c r="T399" s="24"/>
      <c r="U399" s="30" t="str">
        <f t="shared" si="7"/>
        <v>Despachado COSOL</v>
      </c>
      <c r="V399" s="25" t="s">
        <v>38</v>
      </c>
      <c r="W399" s="24"/>
      <c r="X399" s="36" t="str">
        <f t="shared" si="9"/>
        <v/>
      </c>
      <c r="Y399" s="30" t="str">
        <f ca="1">IF(V399=Apoio!$F$2,Apoio!$F$2,IF(V399=Apoio!$F$3,Apoio!$F$3,IF(V399=Apoio!$F$4,Apoio!$F$4,IF(X399="","",IF(V399="","",IF(X399-TODAY()&gt;0,X399-TODAY(),"Venceu"))))))</f>
        <v>Resolvido</v>
      </c>
      <c r="Z399" s="35"/>
      <c r="AA399" s="32"/>
      <c r="AC399" s="44"/>
    </row>
    <row r="400" spans="1:29" ht="30" customHeight="1">
      <c r="A400" s="23">
        <v>400</v>
      </c>
      <c r="B400" s="24" t="s">
        <v>2348</v>
      </c>
      <c r="C400" s="24" t="s">
        <v>397</v>
      </c>
      <c r="D400" s="24" t="s">
        <v>1045</v>
      </c>
      <c r="E400" s="24" t="s">
        <v>1045</v>
      </c>
      <c r="F400" s="24" t="s">
        <v>1045</v>
      </c>
      <c r="G400" s="35" t="s">
        <v>2349</v>
      </c>
      <c r="H400" s="24"/>
      <c r="I400" s="24"/>
      <c r="J400" s="24"/>
      <c r="K400" s="28">
        <v>44060</v>
      </c>
      <c r="L400" s="28"/>
      <c r="M400" s="28"/>
      <c r="N400" s="28"/>
      <c r="O400" s="28"/>
      <c r="P400" s="28"/>
      <c r="Q400" s="28"/>
      <c r="R400" s="28"/>
      <c r="S400" s="24">
        <v>1</v>
      </c>
      <c r="T400" s="24"/>
      <c r="U400" s="30" t="str">
        <f t="shared" si="7"/>
        <v>Entrada COSOL</v>
      </c>
      <c r="V400" s="25" t="s">
        <v>38</v>
      </c>
      <c r="W400" s="24"/>
      <c r="X400" s="36" t="str">
        <f t="shared" si="9"/>
        <v/>
      </c>
      <c r="Y400" s="30" t="str">
        <f ca="1">IF(V400=Apoio!$F$2,Apoio!$F$2,IF(V400=Apoio!$F$3,Apoio!$F$3,IF(V400=Apoio!$F$4,Apoio!$F$4,IF(X400="","",IF(V400="","",IF(X400-TODAY()&gt;0,X400-TODAY(),"Venceu"))))))</f>
        <v>Resolvido</v>
      </c>
      <c r="Z400" s="35" t="s">
        <v>1901</v>
      </c>
      <c r="AA400" s="32"/>
      <c r="AC400" s="44"/>
    </row>
    <row r="401" spans="1:29" ht="30" customHeight="1">
      <c r="A401" s="23">
        <v>401</v>
      </c>
      <c r="B401" s="24" t="s">
        <v>2350</v>
      </c>
      <c r="C401" s="24" t="s">
        <v>397</v>
      </c>
      <c r="D401" s="24" t="s">
        <v>1045</v>
      </c>
      <c r="E401" s="24" t="s">
        <v>1045</v>
      </c>
      <c r="F401" s="24" t="s">
        <v>1045</v>
      </c>
      <c r="G401" s="35" t="s">
        <v>2351</v>
      </c>
      <c r="H401" s="24"/>
      <c r="I401" s="24"/>
      <c r="J401" s="24" t="s">
        <v>858</v>
      </c>
      <c r="K401" s="28">
        <v>44071</v>
      </c>
      <c r="L401" s="28"/>
      <c r="M401" s="28"/>
      <c r="N401" s="28"/>
      <c r="O401" s="28"/>
      <c r="P401" s="28"/>
      <c r="Q401" s="28"/>
      <c r="R401" s="28"/>
      <c r="S401" s="114">
        <v>2148823</v>
      </c>
      <c r="T401" s="24"/>
      <c r="U401" s="30" t="str">
        <f t="shared" si="7"/>
        <v>Entrada COSOL</v>
      </c>
      <c r="V401" s="25" t="s">
        <v>38</v>
      </c>
      <c r="W401" s="24"/>
      <c r="X401" s="36" t="str">
        <f t="shared" si="9"/>
        <v/>
      </c>
      <c r="Y401" s="30" t="str">
        <f ca="1">IF(V401=Apoio!$F$2,Apoio!$F$2,IF(V401=Apoio!$F$3,Apoio!$F$3,IF(V401=Apoio!$F$4,Apoio!$F$4,IF(X401="","",IF(V401="","",IF(X401-TODAY()&gt;0,X401-TODAY(),"Venceu"))))))</f>
        <v>Resolvido</v>
      </c>
      <c r="Z401" s="35"/>
      <c r="AA401" s="32"/>
      <c r="AC401" s="44"/>
    </row>
    <row r="402" spans="1:29" ht="30" customHeight="1">
      <c r="A402" s="23">
        <v>402</v>
      </c>
      <c r="B402" s="24" t="s">
        <v>2352</v>
      </c>
      <c r="C402" s="24" t="s">
        <v>1555</v>
      </c>
      <c r="D402" s="24" t="s">
        <v>1495</v>
      </c>
      <c r="E402" s="24" t="s">
        <v>1921</v>
      </c>
      <c r="F402" s="24" t="s">
        <v>1497</v>
      </c>
      <c r="G402" s="35" t="s">
        <v>2353</v>
      </c>
      <c r="H402" s="24"/>
      <c r="I402" s="24"/>
      <c r="J402" s="24" t="s">
        <v>690</v>
      </c>
      <c r="K402" s="28">
        <v>44061</v>
      </c>
      <c r="L402" s="28"/>
      <c r="M402" s="28"/>
      <c r="N402" s="28">
        <v>44072</v>
      </c>
      <c r="O402" s="28"/>
      <c r="P402" s="28">
        <v>44072</v>
      </c>
      <c r="Q402" s="28">
        <v>44081</v>
      </c>
      <c r="R402" s="28"/>
      <c r="S402" s="24">
        <v>2148826</v>
      </c>
      <c r="T402" s="24">
        <v>2159182</v>
      </c>
      <c r="U402" s="30" t="str">
        <f t="shared" si="7"/>
        <v>Despachado CNA</v>
      </c>
      <c r="V402" s="25" t="s">
        <v>38</v>
      </c>
      <c r="W402" s="24"/>
      <c r="X402" s="36" t="str">
        <f t="shared" si="9"/>
        <v/>
      </c>
      <c r="Y402" s="30" t="str">
        <f ca="1">IF(V402=Apoio!$F$2,Apoio!$F$2,IF(V402=Apoio!$F$3,Apoio!$F$3,IF(V402=Apoio!$F$4,Apoio!$F$4,IF(X402="","",IF(V402="","",IF(X402-TODAY()&gt;0,X402-TODAY(),"Venceu"))))))</f>
        <v>Resolvido</v>
      </c>
      <c r="Z402" s="35" t="s">
        <v>2354</v>
      </c>
      <c r="AA402" s="32"/>
      <c r="AC402" s="44"/>
    </row>
    <row r="403" spans="1:29" ht="30" customHeight="1">
      <c r="A403" s="23">
        <v>403</v>
      </c>
      <c r="B403" s="24" t="s">
        <v>1227</v>
      </c>
      <c r="C403" s="24" t="s">
        <v>397</v>
      </c>
      <c r="D403" s="24" t="s">
        <v>1228</v>
      </c>
      <c r="E403" s="24" t="s">
        <v>1069</v>
      </c>
      <c r="F403" s="24" t="s">
        <v>1228</v>
      </c>
      <c r="G403" s="35" t="s">
        <v>2355</v>
      </c>
      <c r="H403" s="24"/>
      <c r="I403" s="24"/>
      <c r="J403" s="24" t="s">
        <v>858</v>
      </c>
      <c r="K403" s="28">
        <v>43438</v>
      </c>
      <c r="L403" s="28"/>
      <c r="M403" s="28"/>
      <c r="N403" s="28"/>
      <c r="O403" s="28"/>
      <c r="P403" s="28">
        <v>44108</v>
      </c>
      <c r="Q403" s="28"/>
      <c r="R403" s="28"/>
      <c r="S403" s="24">
        <v>905223</v>
      </c>
      <c r="T403" s="24"/>
      <c r="U403" s="30" t="str">
        <f t="shared" si="7"/>
        <v>Despachado COSOL</v>
      </c>
      <c r="V403" s="25" t="s">
        <v>387</v>
      </c>
      <c r="W403" s="24"/>
      <c r="X403" s="36" t="str">
        <f t="shared" si="9"/>
        <v/>
      </c>
      <c r="Y403" s="30" t="str">
        <f ca="1">IF(V403=Apoio!$F$2,Apoio!$F$2,IF(V403=Apoio!$F$3,Apoio!$F$3,IF(V403=Apoio!$F$4,Apoio!$F$4,IF(X403="","",IF(V403="","",IF(X403-TODAY()&gt;0,X403-TODAY(),"Venceu"))))))</f>
        <v>Atualizado</v>
      </c>
      <c r="Z403" s="35"/>
      <c r="AA403" s="32" t="s">
        <v>2356</v>
      </c>
      <c r="AC403" s="44"/>
    </row>
    <row r="404" spans="1:29" ht="30" customHeight="1">
      <c r="A404" s="23">
        <v>404</v>
      </c>
      <c r="B404" s="24" t="s">
        <v>1389</v>
      </c>
      <c r="C404" s="24" t="s">
        <v>30</v>
      </c>
      <c r="D404" s="24" t="s">
        <v>1390</v>
      </c>
      <c r="E404" s="24" t="s">
        <v>2186</v>
      </c>
      <c r="F404" s="24" t="s">
        <v>2299</v>
      </c>
      <c r="G404" s="35" t="s">
        <v>2357</v>
      </c>
      <c r="H404" s="24"/>
      <c r="I404" s="24"/>
      <c r="J404" s="24" t="s">
        <v>858</v>
      </c>
      <c r="K404" s="28">
        <v>44082</v>
      </c>
      <c r="L404" s="28"/>
      <c r="M404" s="28"/>
      <c r="N404" s="28"/>
      <c r="O404" s="28"/>
      <c r="P404" s="28"/>
      <c r="Q404" s="28"/>
      <c r="R404" s="28"/>
      <c r="S404" s="24"/>
      <c r="T404" s="24"/>
      <c r="U404" s="30" t="str">
        <f t="shared" si="7"/>
        <v>Entrada COSOL</v>
      </c>
      <c r="V404" s="25" t="s">
        <v>38</v>
      </c>
      <c r="W404" s="24"/>
      <c r="X404" s="36" t="str">
        <f t="shared" si="9"/>
        <v/>
      </c>
      <c r="Y404" s="30" t="str">
        <f ca="1">IF(V404=Apoio!$F$2,Apoio!$F$2,IF(V404=Apoio!$F$3,Apoio!$F$3,IF(V404=Apoio!$F$4,Apoio!$F$4,IF(X404="","",IF(V404="","",IF(X404-TODAY()&gt;0,X404-TODAY(),"Venceu"))))))</f>
        <v>Resolvido</v>
      </c>
      <c r="Z404" s="35" t="s">
        <v>2358</v>
      </c>
      <c r="AA404" s="32"/>
      <c r="AC404" s="44"/>
    </row>
    <row r="405" spans="1:29" ht="30" customHeight="1">
      <c r="A405" s="23">
        <v>405</v>
      </c>
      <c r="B405" s="24" t="s">
        <v>2359</v>
      </c>
      <c r="C405" s="24" t="s">
        <v>397</v>
      </c>
      <c r="D405" s="24" t="s">
        <v>1122</v>
      </c>
      <c r="E405" s="24" t="s">
        <v>1069</v>
      </c>
      <c r="F405" s="24" t="s">
        <v>1070</v>
      </c>
      <c r="G405" s="35" t="s">
        <v>2360</v>
      </c>
      <c r="H405" s="24"/>
      <c r="I405" s="24"/>
      <c r="J405" s="24" t="s">
        <v>858</v>
      </c>
      <c r="K405" s="28">
        <v>44119</v>
      </c>
      <c r="L405" s="28">
        <v>44119</v>
      </c>
      <c r="M405" s="28"/>
      <c r="N405" s="28"/>
      <c r="O405" s="28"/>
      <c r="P405" s="28">
        <v>44119</v>
      </c>
      <c r="Q405" s="28"/>
      <c r="R405" s="28"/>
      <c r="S405" s="24"/>
      <c r="T405" s="24"/>
      <c r="U405" s="30" t="str">
        <f t="shared" si="7"/>
        <v>Despachado COSOL</v>
      </c>
      <c r="V405" s="25"/>
      <c r="W405" s="24"/>
      <c r="X405" s="36" t="str">
        <f t="shared" si="9"/>
        <v/>
      </c>
      <c r="Y405" s="30" t="str">
        <f ca="1">IF(V405=Apoio!$F$2,Apoio!$F$2,IF(V405=Apoio!$F$3,Apoio!$F$3,IF(V405=Apoio!$F$4,Apoio!$F$4,IF(X405="","",IF(V405="","",IF(X405-TODAY()&gt;0,X405-TODAY(),"Venceu"))))))</f>
        <v/>
      </c>
      <c r="Z405" s="35"/>
      <c r="AA405" s="32"/>
      <c r="AC405" s="44"/>
    </row>
    <row r="406" spans="1:29" ht="30" customHeight="1">
      <c r="A406" s="23">
        <v>406</v>
      </c>
      <c r="B406" s="24" t="s">
        <v>2361</v>
      </c>
      <c r="C406" s="24" t="s">
        <v>84</v>
      </c>
      <c r="D406" s="24" t="s">
        <v>1250</v>
      </c>
      <c r="E406" s="24" t="s">
        <v>1069</v>
      </c>
      <c r="F406" s="24" t="s">
        <v>2362</v>
      </c>
      <c r="G406" s="35" t="s">
        <v>2363</v>
      </c>
      <c r="H406" s="24"/>
      <c r="I406" s="24"/>
      <c r="J406" s="24" t="s">
        <v>858</v>
      </c>
      <c r="K406" s="28">
        <v>44103</v>
      </c>
      <c r="L406" s="28"/>
      <c r="M406" s="28"/>
      <c r="N406" s="28"/>
      <c r="O406" s="28"/>
      <c r="P406" s="28">
        <v>44103</v>
      </c>
      <c r="Q406" s="28">
        <v>44211</v>
      </c>
      <c r="R406" s="28">
        <v>44216</v>
      </c>
      <c r="S406" s="24">
        <v>2206516</v>
      </c>
      <c r="T406" s="24">
        <v>2429584</v>
      </c>
      <c r="U406" s="30" t="str">
        <f t="shared" si="7"/>
        <v>Despachado CNA</v>
      </c>
      <c r="V406" s="25" t="s">
        <v>38</v>
      </c>
      <c r="W406" s="24"/>
      <c r="X406" s="36" t="str">
        <f t="shared" si="9"/>
        <v/>
      </c>
      <c r="Y406" s="30" t="str">
        <f ca="1">IF(V406=Apoio!$F$2,Apoio!$F$2,IF(V406=Apoio!$F$3,Apoio!$F$3,IF(V406=Apoio!$F$4,Apoio!$F$4,IF(X406="","",IF(V406="","",IF(X406-TODAY()&gt;0,X406-TODAY(),"Venceu"))))))</f>
        <v>Resolvido</v>
      </c>
      <c r="Z406" s="35"/>
      <c r="AA406" s="32" t="s">
        <v>2364</v>
      </c>
      <c r="AC406" s="44"/>
    </row>
    <row r="407" spans="1:29" ht="30" customHeight="1">
      <c r="A407" s="23">
        <v>407</v>
      </c>
      <c r="B407" s="24" t="s">
        <v>2365</v>
      </c>
      <c r="C407" s="24" t="s">
        <v>280</v>
      </c>
      <c r="D407" s="24" t="s">
        <v>1250</v>
      </c>
      <c r="E407" s="24" t="s">
        <v>1069</v>
      </c>
      <c r="F407" s="24" t="s">
        <v>1070</v>
      </c>
      <c r="G407" s="35" t="s">
        <v>2366</v>
      </c>
      <c r="H407" s="24"/>
      <c r="I407" s="24"/>
      <c r="J407" s="24" t="s">
        <v>858</v>
      </c>
      <c r="K407" s="28">
        <v>44095</v>
      </c>
      <c r="L407" s="28"/>
      <c r="M407" s="28"/>
      <c r="N407" s="28"/>
      <c r="O407" s="28"/>
      <c r="P407" s="28">
        <v>44103</v>
      </c>
      <c r="Q407" s="28">
        <v>44106</v>
      </c>
      <c r="R407" s="28"/>
      <c r="S407" s="24">
        <v>2198725</v>
      </c>
      <c r="T407" s="24">
        <v>2208069</v>
      </c>
      <c r="U407" s="30" t="str">
        <f t="shared" si="7"/>
        <v>Despachado CNA</v>
      </c>
      <c r="V407" s="25" t="s">
        <v>38</v>
      </c>
      <c r="W407" s="24"/>
      <c r="X407" s="36" t="str">
        <f t="shared" si="9"/>
        <v/>
      </c>
      <c r="Y407" s="30" t="str">
        <f ca="1">IF(V407=Apoio!$F$2,Apoio!$F$2,IF(V407=Apoio!$F$3,Apoio!$F$3,IF(V407=Apoio!$F$4,Apoio!$F$4,IF(X407="","",IF(V407="","",IF(X407-TODAY()&gt;0,X407-TODAY(),"Venceu"))))))</f>
        <v>Resolvido</v>
      </c>
      <c r="Z407" s="35" t="s">
        <v>2367</v>
      </c>
      <c r="AA407" s="32" t="s">
        <v>2368</v>
      </c>
      <c r="AC407" s="44"/>
    </row>
    <row r="408" spans="1:29" ht="30" customHeight="1">
      <c r="A408" s="23">
        <v>408</v>
      </c>
      <c r="B408" s="24" t="s">
        <v>2369</v>
      </c>
      <c r="C408" s="24" t="s">
        <v>110</v>
      </c>
      <c r="D408" s="24" t="s">
        <v>1250</v>
      </c>
      <c r="E408" s="24" t="s">
        <v>1069</v>
      </c>
      <c r="F408" s="24" t="s">
        <v>2362</v>
      </c>
      <c r="G408" s="35" t="s">
        <v>2253</v>
      </c>
      <c r="H408" s="24"/>
      <c r="I408" s="24"/>
      <c r="J408" s="24" t="s">
        <v>858</v>
      </c>
      <c r="K408" s="28">
        <v>44105</v>
      </c>
      <c r="L408" s="28"/>
      <c r="M408" s="28"/>
      <c r="N408" s="28"/>
      <c r="O408" s="28"/>
      <c r="P408" s="28">
        <v>44105</v>
      </c>
      <c r="Q408" s="28">
        <v>44129</v>
      </c>
      <c r="R408" s="28"/>
      <c r="S408" s="24">
        <v>2211532</v>
      </c>
      <c r="T408" s="24">
        <v>2244284</v>
      </c>
      <c r="U408" s="30" t="str">
        <f t="shared" si="7"/>
        <v>Despachado CNA</v>
      </c>
      <c r="V408" s="25" t="s">
        <v>861</v>
      </c>
      <c r="W408" s="24"/>
      <c r="X408" s="36" t="str">
        <f t="shared" si="9"/>
        <v/>
      </c>
      <c r="Y408" s="30" t="str">
        <f ca="1">IF(V408=Apoio!$F$2,Apoio!$F$2,IF(V408=Apoio!$F$3,Apoio!$F$3,IF(V408=Apoio!$F$4,Apoio!$F$4,IF(X408="","",IF(V408="","",IF(X408-TODAY()&gt;0,X408-TODAY(),"Venceu"))))))</f>
        <v>Sem prazo</v>
      </c>
      <c r="Z408" s="35"/>
      <c r="AA408" s="32"/>
      <c r="AC408" s="44"/>
    </row>
    <row r="409" spans="1:29" ht="30" customHeight="1">
      <c r="A409" s="23">
        <v>409</v>
      </c>
      <c r="B409" s="24" t="s">
        <v>2370</v>
      </c>
      <c r="C409" s="24" t="s">
        <v>651</v>
      </c>
      <c r="D409" s="24" t="s">
        <v>1653</v>
      </c>
      <c r="E409" s="24" t="s">
        <v>1069</v>
      </c>
      <c r="F409" s="24" t="s">
        <v>2299</v>
      </c>
      <c r="G409" s="35" t="s">
        <v>2371</v>
      </c>
      <c r="H409" s="24"/>
      <c r="I409" s="24"/>
      <c r="J409" s="24" t="s">
        <v>858</v>
      </c>
      <c r="K409" s="28">
        <v>44106</v>
      </c>
      <c r="L409" s="28"/>
      <c r="M409" s="28"/>
      <c r="N409" s="28"/>
      <c r="O409" s="28"/>
      <c r="P409" s="28">
        <v>44106</v>
      </c>
      <c r="Q409" s="28">
        <v>44110</v>
      </c>
      <c r="R409" s="28"/>
      <c r="S409" s="24">
        <v>2172720</v>
      </c>
      <c r="T409" s="24">
        <v>2222761</v>
      </c>
      <c r="U409" s="30" t="str">
        <f t="shared" si="7"/>
        <v>Despachado CNA</v>
      </c>
      <c r="V409" s="25"/>
      <c r="W409" s="24"/>
      <c r="X409" s="36" t="str">
        <f t="shared" si="9"/>
        <v/>
      </c>
      <c r="Y409" s="30" t="str">
        <f ca="1">IF(V409=Apoio!$F$2,Apoio!$F$2,IF(V409=Apoio!$F$3,Apoio!$F$3,IF(V409=Apoio!$F$4,Apoio!$F$4,IF(X409="","",IF(V409="","",IF(X409-TODAY()&gt;0,X409-TODAY(),"Venceu"))))))</f>
        <v/>
      </c>
      <c r="Z409" s="35"/>
      <c r="AA409" s="32"/>
      <c r="AC409" s="44"/>
    </row>
    <row r="410" spans="1:29" ht="30" customHeight="1">
      <c r="A410" s="23">
        <v>410</v>
      </c>
      <c r="B410" s="24" t="s">
        <v>2372</v>
      </c>
      <c r="C410" s="24" t="s">
        <v>397</v>
      </c>
      <c r="D410" s="24" t="s">
        <v>1045</v>
      </c>
      <c r="E410" s="24" t="s">
        <v>1045</v>
      </c>
      <c r="F410" s="24" t="s">
        <v>2330</v>
      </c>
      <c r="G410" s="35" t="s">
        <v>2373</v>
      </c>
      <c r="H410" s="24"/>
      <c r="I410" s="24"/>
      <c r="J410" s="24" t="s">
        <v>858</v>
      </c>
      <c r="K410" s="28">
        <v>44103</v>
      </c>
      <c r="L410" s="28"/>
      <c r="M410" s="28"/>
      <c r="N410" s="28"/>
      <c r="O410" s="28"/>
      <c r="P410" s="28"/>
      <c r="Q410" s="28"/>
      <c r="R410" s="28"/>
      <c r="S410" s="24"/>
      <c r="T410" s="24"/>
      <c r="U410" s="30" t="str">
        <f t="shared" si="7"/>
        <v>Entrada COSOL</v>
      </c>
      <c r="V410" s="25"/>
      <c r="W410" s="24"/>
      <c r="X410" s="36" t="str">
        <f t="shared" si="9"/>
        <v/>
      </c>
      <c r="Y410" s="30" t="str">
        <f ca="1">IF(V410=Apoio!$F$2,Apoio!$F$2,IF(V410=Apoio!$F$3,Apoio!$F$3,IF(V410=Apoio!$F$4,Apoio!$F$4,IF(X410="","",IF(V410="","",IF(X410-TODAY()&gt;0,X410-TODAY(),"Venceu"))))))</f>
        <v/>
      </c>
      <c r="Z410" s="35" t="s">
        <v>1901</v>
      </c>
      <c r="AA410" s="32"/>
      <c r="AC410" s="44"/>
    </row>
    <row r="411" spans="1:29" ht="30" customHeight="1">
      <c r="A411" s="23">
        <v>412</v>
      </c>
      <c r="B411" s="24" t="s">
        <v>2374</v>
      </c>
      <c r="C411" s="24"/>
      <c r="D411" s="24" t="s">
        <v>1801</v>
      </c>
      <c r="E411" s="24" t="s">
        <v>1921</v>
      </c>
      <c r="F411" s="24" t="s">
        <v>1045</v>
      </c>
      <c r="G411" s="35" t="s">
        <v>2375</v>
      </c>
      <c r="H411" s="24"/>
      <c r="I411" s="24"/>
      <c r="J411" s="24" t="s">
        <v>858</v>
      </c>
      <c r="K411" s="28">
        <v>44095</v>
      </c>
      <c r="L411" s="28"/>
      <c r="M411" s="28"/>
      <c r="N411" s="28"/>
      <c r="O411" s="28"/>
      <c r="P411" s="28"/>
      <c r="Q411" s="28"/>
      <c r="R411" s="28"/>
      <c r="S411" s="24"/>
      <c r="T411" s="24"/>
      <c r="U411" s="30" t="str">
        <f t="shared" si="7"/>
        <v>Entrada COSOL</v>
      </c>
      <c r="V411" s="25" t="s">
        <v>38</v>
      </c>
      <c r="W411" s="24"/>
      <c r="X411" s="36" t="str">
        <f t="shared" si="9"/>
        <v/>
      </c>
      <c r="Y411" s="30" t="str">
        <f ca="1">IF(V411=Apoio!$F$2,Apoio!$F$2,IF(V411=Apoio!$F$3,Apoio!$F$3,IF(V411=Apoio!$F$4,Apoio!$F$4,IF(X411="","",IF(V411="","",IF(X411-TODAY()&gt;0,X411-TODAY(),"Venceu"))))))</f>
        <v>Resolvido</v>
      </c>
      <c r="Z411" s="35" t="s">
        <v>1901</v>
      </c>
      <c r="AA411" s="32"/>
      <c r="AC411" s="44"/>
    </row>
    <row r="412" spans="1:29" ht="30" customHeight="1">
      <c r="A412" s="23">
        <v>413</v>
      </c>
      <c r="B412" s="24" t="s">
        <v>2157</v>
      </c>
      <c r="C412" s="24" t="s">
        <v>78</v>
      </c>
      <c r="D412" s="24" t="s">
        <v>1122</v>
      </c>
      <c r="E412" s="24" t="s">
        <v>1045</v>
      </c>
      <c r="F412" s="24" t="s">
        <v>1122</v>
      </c>
      <c r="G412" s="35" t="s">
        <v>2376</v>
      </c>
      <c r="H412" s="24"/>
      <c r="I412" s="24"/>
      <c r="J412" s="24" t="s">
        <v>858</v>
      </c>
      <c r="K412" s="28">
        <v>44108</v>
      </c>
      <c r="L412" s="28"/>
      <c r="M412" s="28"/>
      <c r="N412" s="28"/>
      <c r="O412" s="28"/>
      <c r="P412" s="28"/>
      <c r="Q412" s="28">
        <v>44108</v>
      </c>
      <c r="R412" s="28"/>
      <c r="S412" s="24"/>
      <c r="T412" s="24">
        <v>2185335</v>
      </c>
      <c r="U412" s="30" t="str">
        <f t="shared" ref="U412:U443" si="10">IF(B412&gt;0,IF(Q412&gt;0,$Q$1,IF(P412&gt;0,$P$1,IF(O412&gt;0,$O$1,IF(N412&gt;0,$N$1,IF(M412&gt;0,$M$1,IF(L412&gt;0,$L$1,IF(K412&gt;0,$K$1,"Registrar demanda"))))))),"")</f>
        <v>Despachado CNA</v>
      </c>
      <c r="V412" s="25" t="s">
        <v>424</v>
      </c>
      <c r="W412" s="28"/>
      <c r="X412" s="36">
        <v>44139</v>
      </c>
      <c r="Y412" s="30" t="s">
        <v>387</v>
      </c>
      <c r="Z412" s="35" t="s">
        <v>2377</v>
      </c>
      <c r="AA412" s="32"/>
      <c r="AC412" s="44"/>
    </row>
    <row r="413" spans="1:29" ht="30" customHeight="1">
      <c r="A413" s="23">
        <v>414</v>
      </c>
      <c r="B413" s="24" t="s">
        <v>1067</v>
      </c>
      <c r="C413" s="24" t="s">
        <v>30</v>
      </c>
      <c r="D413" s="24" t="s">
        <v>1068</v>
      </c>
      <c r="E413" s="24" t="s">
        <v>1069</v>
      </c>
      <c r="F413" s="24" t="s">
        <v>1070</v>
      </c>
      <c r="G413" s="35" t="s">
        <v>2378</v>
      </c>
      <c r="H413" s="24"/>
      <c r="I413" s="24"/>
      <c r="J413" s="24" t="s">
        <v>858</v>
      </c>
      <c r="K413" s="28">
        <v>44083</v>
      </c>
      <c r="L413" s="28"/>
      <c r="M413" s="28"/>
      <c r="N413" s="28">
        <v>44109</v>
      </c>
      <c r="O413" s="28"/>
      <c r="P413" s="28">
        <v>44109</v>
      </c>
      <c r="Q413" s="28">
        <v>44110</v>
      </c>
      <c r="R413" s="28"/>
      <c r="S413" s="24">
        <v>2218796</v>
      </c>
      <c r="T413" s="24">
        <v>2219766</v>
      </c>
      <c r="U413" s="30" t="str">
        <f t="shared" si="10"/>
        <v>Despachado CNA</v>
      </c>
      <c r="V413" s="25" t="s">
        <v>38</v>
      </c>
      <c r="W413" s="24"/>
      <c r="X413" s="36" t="str">
        <f t="shared" ref="X413:X444" si="11">IF(W413&gt;0,Q413+W413,"")</f>
        <v/>
      </c>
      <c r="Y413" s="30" t="str">
        <f ca="1">IF(V413=Apoio!$F$2,Apoio!$F$2,IF(V413=Apoio!$F$3,Apoio!$F$3,IF(V413=Apoio!$F$4,Apoio!$F$4,IF(X413="","",IF(V413="","",IF(X413-TODAY()&gt;0,X413-TODAY(),"Venceu"))))))</f>
        <v>Resolvido</v>
      </c>
      <c r="Z413" s="35"/>
      <c r="AA413" s="32"/>
      <c r="AC413" s="44"/>
    </row>
    <row r="414" spans="1:29" ht="30" customHeight="1">
      <c r="A414" s="23">
        <v>415</v>
      </c>
      <c r="B414" s="24" t="s">
        <v>2379</v>
      </c>
      <c r="C414" s="24" t="s">
        <v>397</v>
      </c>
      <c r="D414" s="24" t="s">
        <v>1057</v>
      </c>
      <c r="E414" s="24" t="s">
        <v>1069</v>
      </c>
      <c r="F414" s="24" t="s">
        <v>1070</v>
      </c>
      <c r="G414" s="35" t="s">
        <v>2380</v>
      </c>
      <c r="H414" s="24"/>
      <c r="I414" s="24"/>
      <c r="J414" s="24" t="s">
        <v>858</v>
      </c>
      <c r="K414" s="28">
        <v>44106</v>
      </c>
      <c r="L414" s="28"/>
      <c r="M414" s="28"/>
      <c r="N414" s="28"/>
      <c r="O414" s="28"/>
      <c r="P414" s="28">
        <v>44109</v>
      </c>
      <c r="Q414" s="28"/>
      <c r="R414" s="28"/>
      <c r="S414" s="24">
        <v>2216906</v>
      </c>
      <c r="T414" s="24"/>
      <c r="U414" s="30" t="str">
        <f t="shared" si="10"/>
        <v>Despachado COSOL</v>
      </c>
      <c r="V414" s="25"/>
      <c r="W414" s="24"/>
      <c r="X414" s="36" t="str">
        <f t="shared" si="11"/>
        <v/>
      </c>
      <c r="Y414" s="30" t="str">
        <f ca="1">IF(V414=Apoio!$F$2,Apoio!$F$2,IF(V414=Apoio!$F$3,Apoio!$F$3,IF(V414=Apoio!$F$4,Apoio!$F$4,IF(X414="","",IF(V414="","",IF(X414-TODAY()&gt;0,X414-TODAY(),"Venceu"))))))</f>
        <v/>
      </c>
      <c r="Z414" s="35" t="s">
        <v>2381</v>
      </c>
      <c r="AA414" s="32"/>
      <c r="AC414" s="44"/>
    </row>
    <row r="415" spans="1:29" ht="30" customHeight="1">
      <c r="A415" s="23">
        <v>416</v>
      </c>
      <c r="B415" s="24" t="s">
        <v>1222</v>
      </c>
      <c r="C415" s="24" t="s">
        <v>166</v>
      </c>
      <c r="D415" s="24" t="s">
        <v>1068</v>
      </c>
      <c r="E415" s="24" t="s">
        <v>1069</v>
      </c>
      <c r="F415" s="24" t="s">
        <v>1070</v>
      </c>
      <c r="G415" s="35" t="s">
        <v>1223</v>
      </c>
      <c r="H415" s="24"/>
      <c r="I415" s="24"/>
      <c r="J415" s="24" t="s">
        <v>34</v>
      </c>
      <c r="K415" s="42">
        <v>43404</v>
      </c>
      <c r="L415" s="42"/>
      <c r="M415" s="42">
        <v>43444</v>
      </c>
      <c r="N415" s="42">
        <v>43444</v>
      </c>
      <c r="O415" s="28"/>
      <c r="P415" s="28"/>
      <c r="Q415" s="42">
        <v>43446</v>
      </c>
      <c r="R415" s="28"/>
      <c r="S415" s="24">
        <v>2184985</v>
      </c>
      <c r="T415" s="24"/>
      <c r="U415" s="30" t="str">
        <f t="shared" si="10"/>
        <v>Despachado CNA</v>
      </c>
      <c r="V415" s="25" t="s">
        <v>424</v>
      </c>
      <c r="W415" s="24"/>
      <c r="X415" s="36" t="str">
        <f t="shared" si="11"/>
        <v/>
      </c>
      <c r="Y415" s="30" t="str">
        <f ca="1">IF(V415=Apoio!$F$2,Apoio!$F$2,IF(V415=Apoio!$F$3,Apoio!$F$3,IF(V415=Apoio!$F$4,Apoio!$F$4,IF(X415="","",IF(V415="","",IF(X415-TODAY()&gt;0,X415-TODAY(),"Venceu"))))))</f>
        <v/>
      </c>
      <c r="Z415" s="35" t="s">
        <v>2382</v>
      </c>
      <c r="AA415" s="32"/>
      <c r="AC415" s="44"/>
    </row>
    <row r="416" spans="1:29" ht="30" customHeight="1">
      <c r="A416" s="23">
        <v>417</v>
      </c>
      <c r="B416" s="24" t="s">
        <v>2383</v>
      </c>
      <c r="C416" s="24" t="s">
        <v>397</v>
      </c>
      <c r="D416" s="24" t="s">
        <v>1044</v>
      </c>
      <c r="E416" s="24" t="s">
        <v>1045</v>
      </c>
      <c r="F416" s="24" t="s">
        <v>1044</v>
      </c>
      <c r="G416" s="35" t="s">
        <v>2384</v>
      </c>
      <c r="H416" s="24"/>
      <c r="I416" s="24"/>
      <c r="J416" s="24" t="s">
        <v>858</v>
      </c>
      <c r="K416" s="28">
        <v>44113</v>
      </c>
      <c r="L416" s="28"/>
      <c r="M416" s="28"/>
      <c r="N416" s="28"/>
      <c r="O416" s="28"/>
      <c r="P416" s="28">
        <v>44113</v>
      </c>
      <c r="Q416" s="28"/>
      <c r="R416" s="28"/>
      <c r="S416" s="24">
        <v>2233363</v>
      </c>
      <c r="T416" s="24"/>
      <c r="U416" s="30" t="str">
        <f t="shared" si="10"/>
        <v>Despachado COSOL</v>
      </c>
      <c r="V416" s="25"/>
      <c r="W416" s="24"/>
      <c r="X416" s="36" t="str">
        <f t="shared" si="11"/>
        <v/>
      </c>
      <c r="Y416" s="30" t="str">
        <f ca="1">IF(V416=Apoio!$F$2,Apoio!$F$2,IF(V416=Apoio!$F$3,Apoio!$F$3,IF(V416=Apoio!$F$4,Apoio!$F$4,IF(X416="","",IF(V416="","",IF(X416-TODAY()&gt;0,X416-TODAY(),"Venceu"))))))</f>
        <v/>
      </c>
      <c r="Z416" s="35" t="s">
        <v>1901</v>
      </c>
      <c r="AA416" s="32"/>
      <c r="AC416" s="44"/>
    </row>
    <row r="417" spans="1:29" ht="30" customHeight="1">
      <c r="A417" s="23">
        <v>418</v>
      </c>
      <c r="B417" s="24" t="s">
        <v>2385</v>
      </c>
      <c r="C417" s="24" t="s">
        <v>397</v>
      </c>
      <c r="D417" s="24" t="s">
        <v>1045</v>
      </c>
      <c r="E417" s="24" t="s">
        <v>1045</v>
      </c>
      <c r="F417" s="24" t="s">
        <v>1045</v>
      </c>
      <c r="G417" s="35" t="s">
        <v>2386</v>
      </c>
      <c r="H417" s="24"/>
      <c r="I417" s="24"/>
      <c r="J417" s="24" t="s">
        <v>34</v>
      </c>
      <c r="K417" s="28"/>
      <c r="L417" s="28"/>
      <c r="M417" s="28"/>
      <c r="N417" s="28"/>
      <c r="O417" s="28"/>
      <c r="P417" s="28">
        <v>43955</v>
      </c>
      <c r="Q417" s="28">
        <v>43991</v>
      </c>
      <c r="R417" s="28"/>
      <c r="S417" s="24"/>
      <c r="T417" s="24">
        <v>1998581</v>
      </c>
      <c r="U417" s="30" t="str">
        <f t="shared" si="10"/>
        <v>Despachado CNA</v>
      </c>
      <c r="V417" s="25" t="s">
        <v>38</v>
      </c>
      <c r="W417" s="24"/>
      <c r="X417" s="36" t="str">
        <f t="shared" si="11"/>
        <v/>
      </c>
      <c r="Y417" s="30" t="str">
        <f ca="1">IF(V417=Apoio!$F$2,Apoio!$F$2,IF(V417=Apoio!$F$3,Apoio!$F$3,IF(V417=Apoio!$F$4,Apoio!$F$4,IF(X417="","",IF(V417="","",IF(X417-TODAY()&gt;0,X417-TODAY(),"Venceu"))))))</f>
        <v>Resolvido</v>
      </c>
      <c r="Z417" s="35" t="s">
        <v>2387</v>
      </c>
      <c r="AA417" s="32"/>
      <c r="AC417" s="44"/>
    </row>
    <row r="418" spans="1:29" ht="30" customHeight="1">
      <c r="A418" s="23">
        <v>419</v>
      </c>
      <c r="B418" s="24" t="s">
        <v>2388</v>
      </c>
      <c r="C418" s="24"/>
      <c r="D418" s="24" t="s">
        <v>1045</v>
      </c>
      <c r="E418" s="24" t="s">
        <v>1045</v>
      </c>
      <c r="F418" s="24" t="s">
        <v>1045</v>
      </c>
      <c r="G418" s="35"/>
      <c r="H418" s="24"/>
      <c r="I418" s="24"/>
      <c r="J418" s="24" t="s">
        <v>858</v>
      </c>
      <c r="K418" s="28">
        <v>43955</v>
      </c>
      <c r="L418" s="28"/>
      <c r="M418" s="28"/>
      <c r="N418" s="28"/>
      <c r="O418" s="28"/>
      <c r="P418" s="28"/>
      <c r="Q418" s="28"/>
      <c r="R418" s="28"/>
      <c r="S418" s="24"/>
      <c r="T418" s="24"/>
      <c r="U418" s="30" t="str">
        <f t="shared" si="10"/>
        <v>Entrada COSOL</v>
      </c>
      <c r="V418" s="25"/>
      <c r="W418" s="24"/>
      <c r="X418" s="36" t="str">
        <f t="shared" si="11"/>
        <v/>
      </c>
      <c r="Y418" s="30" t="str">
        <f ca="1">IF(V418=Apoio!$F$2,Apoio!$F$2,IF(V418=Apoio!$F$3,Apoio!$F$3,IF(V418=Apoio!$F$4,Apoio!$F$4,IF(X418="","",IF(V418="","",IF(X418-TODAY()&gt;0,X418-TODAY(),"Venceu"))))))</f>
        <v/>
      </c>
      <c r="Z418" s="35"/>
      <c r="AA418" s="32"/>
      <c r="AC418" s="44"/>
    </row>
    <row r="419" spans="1:29" ht="30" customHeight="1">
      <c r="A419" s="23">
        <v>420</v>
      </c>
      <c r="B419" s="24" t="s">
        <v>2389</v>
      </c>
      <c r="C419" s="24"/>
      <c r="D419" s="24" t="s">
        <v>1256</v>
      </c>
      <c r="E419" s="24" t="s">
        <v>2085</v>
      </c>
      <c r="F419" s="24" t="s">
        <v>1063</v>
      </c>
      <c r="G419" s="35" t="s">
        <v>2390</v>
      </c>
      <c r="H419" s="24"/>
      <c r="I419" s="24"/>
      <c r="J419" s="24" t="s">
        <v>2290</v>
      </c>
      <c r="K419" s="28">
        <v>43955</v>
      </c>
      <c r="L419" s="28"/>
      <c r="M419" s="28">
        <v>43955</v>
      </c>
      <c r="N419" s="28">
        <v>43956</v>
      </c>
      <c r="O419" s="28"/>
      <c r="P419" s="28">
        <v>43958</v>
      </c>
      <c r="Q419" s="28">
        <v>43959</v>
      </c>
      <c r="R419" s="28">
        <v>43962</v>
      </c>
      <c r="S419" s="24"/>
      <c r="T419" s="24"/>
      <c r="U419" s="30" t="str">
        <f t="shared" si="10"/>
        <v>Despachado CNA</v>
      </c>
      <c r="V419" s="25"/>
      <c r="W419" s="24"/>
      <c r="X419" s="36" t="str">
        <f t="shared" si="11"/>
        <v/>
      </c>
      <c r="Y419" s="30" t="str">
        <f ca="1">IF(V419=Apoio!$F$2,Apoio!$F$2,IF(V419=Apoio!$F$3,Apoio!$F$3,IF(V419=Apoio!$F$4,Apoio!$F$4,IF(X419="","",IF(V419="","",IF(X419-TODAY()&gt;0,X419-TODAY(),"Venceu"))))))</f>
        <v/>
      </c>
      <c r="Z419" s="35"/>
      <c r="AA419" s="32"/>
      <c r="AC419" s="44"/>
    </row>
    <row r="420" spans="1:29" ht="30" customHeight="1">
      <c r="A420" s="23">
        <v>421</v>
      </c>
      <c r="B420" s="24" t="s">
        <v>2391</v>
      </c>
      <c r="C420" s="24"/>
      <c r="D420" s="24" t="s">
        <v>553</v>
      </c>
      <c r="E420" s="24" t="s">
        <v>1069</v>
      </c>
      <c r="F420" s="24" t="s">
        <v>1209</v>
      </c>
      <c r="G420" s="35"/>
      <c r="H420" s="24"/>
      <c r="I420" s="24"/>
      <c r="J420" s="24"/>
      <c r="K420" s="28">
        <v>43959</v>
      </c>
      <c r="L420" s="28"/>
      <c r="M420" s="28"/>
      <c r="N420" s="28"/>
      <c r="O420" s="28"/>
      <c r="P420" s="28"/>
      <c r="Q420" s="28"/>
      <c r="R420" s="28"/>
      <c r="S420" s="24">
        <v>1</v>
      </c>
      <c r="T420" s="24"/>
      <c r="U420" s="30" t="str">
        <f t="shared" si="10"/>
        <v>Entrada COSOL</v>
      </c>
      <c r="V420" s="25"/>
      <c r="W420" s="24"/>
      <c r="X420" s="36" t="str">
        <f t="shared" si="11"/>
        <v/>
      </c>
      <c r="Y420" s="30" t="str">
        <f ca="1">IF(V420=Apoio!$F$2,Apoio!$F$2,IF(V420=Apoio!$F$3,Apoio!$F$3,IF(V420=Apoio!$F$4,Apoio!$F$4,IF(X420="","",IF(V420="","",IF(X420-TODAY()&gt;0,X420-TODAY(),"Venceu"))))))</f>
        <v/>
      </c>
      <c r="Z420" s="35"/>
      <c r="AA420" s="32"/>
      <c r="AC420" s="44"/>
    </row>
    <row r="421" spans="1:29" ht="30" customHeight="1">
      <c r="A421" s="23">
        <v>422</v>
      </c>
      <c r="B421" s="24" t="s">
        <v>2064</v>
      </c>
      <c r="C421" s="24" t="s">
        <v>61</v>
      </c>
      <c r="D421" s="24" t="s">
        <v>2185</v>
      </c>
      <c r="E421" s="24" t="s">
        <v>2186</v>
      </c>
      <c r="F421" s="24" t="s">
        <v>1070</v>
      </c>
      <c r="G421" s="35" t="s">
        <v>2392</v>
      </c>
      <c r="H421" s="24"/>
      <c r="I421" s="24"/>
      <c r="J421" s="24" t="s">
        <v>714</v>
      </c>
      <c r="K421" s="28">
        <v>43830</v>
      </c>
      <c r="L421" s="28">
        <v>43830</v>
      </c>
      <c r="M421" s="28">
        <v>43843</v>
      </c>
      <c r="N421" s="28">
        <v>43843</v>
      </c>
      <c r="O421" s="28"/>
      <c r="P421" s="28">
        <v>43843</v>
      </c>
      <c r="Q421" s="28">
        <v>43849</v>
      </c>
      <c r="R421" s="28"/>
      <c r="S421" s="24">
        <v>1728632</v>
      </c>
      <c r="T421" s="24">
        <v>1730675</v>
      </c>
      <c r="U421" s="30" t="str">
        <f t="shared" si="10"/>
        <v>Despachado CNA</v>
      </c>
      <c r="V421" s="25"/>
      <c r="W421" s="24"/>
      <c r="X421" s="36" t="str">
        <f t="shared" si="11"/>
        <v/>
      </c>
      <c r="Y421" s="30" t="str">
        <f ca="1">IF(V421=Apoio!$F$2,Apoio!$F$2,IF(V421=Apoio!$F$3,Apoio!$F$3,IF(V421=Apoio!$F$4,Apoio!$F$4,IF(X421="","",IF(V421="","",IF(X421-TODAY()&gt;0,X421-TODAY(),"Venceu"))))))</f>
        <v/>
      </c>
      <c r="Z421" s="35" t="s">
        <v>2393</v>
      </c>
      <c r="AA421" s="32"/>
      <c r="AC421" s="44"/>
    </row>
    <row r="422" spans="1:29" ht="30" customHeight="1">
      <c r="A422" s="23">
        <v>423</v>
      </c>
      <c r="B422" s="24" t="s">
        <v>1183</v>
      </c>
      <c r="C422" s="24"/>
      <c r="D422" s="24" t="s">
        <v>553</v>
      </c>
      <c r="E422" s="24" t="s">
        <v>1069</v>
      </c>
      <c r="F422" s="24" t="s">
        <v>1219</v>
      </c>
      <c r="G422" s="35"/>
      <c r="H422" s="24"/>
      <c r="I422" s="24"/>
      <c r="J422" s="24"/>
      <c r="K422" s="28">
        <v>44103</v>
      </c>
      <c r="L422" s="28"/>
      <c r="M422" s="28"/>
      <c r="N422" s="28"/>
      <c r="O422" s="28"/>
      <c r="P422" s="28"/>
      <c r="Q422" s="28"/>
      <c r="R422" s="28"/>
      <c r="S422" s="24"/>
      <c r="T422" s="24"/>
      <c r="U422" s="30" t="str">
        <f t="shared" si="10"/>
        <v>Entrada COSOL</v>
      </c>
      <c r="V422" s="25"/>
      <c r="W422" s="24"/>
      <c r="X422" s="36" t="str">
        <f t="shared" si="11"/>
        <v/>
      </c>
      <c r="Y422" s="30" t="str">
        <f ca="1">IF(V422=Apoio!$F$2,Apoio!$F$2,IF(V422=Apoio!$F$3,Apoio!$F$3,IF(V422=Apoio!$F$4,Apoio!$F$4,IF(X422="","",IF(V422="","",IF(X422-TODAY()&gt;0,X422-TODAY(),"Venceu"))))))</f>
        <v/>
      </c>
      <c r="Z422" s="35"/>
      <c r="AA422" s="32"/>
      <c r="AC422" s="44"/>
    </row>
    <row r="423" spans="1:29" ht="30" customHeight="1">
      <c r="A423" s="23">
        <v>424</v>
      </c>
      <c r="B423" s="24" t="s">
        <v>2394</v>
      </c>
      <c r="C423" s="24"/>
      <c r="D423" s="24" t="s">
        <v>1798</v>
      </c>
      <c r="E423" s="24"/>
      <c r="F423" s="24" t="s">
        <v>2395</v>
      </c>
      <c r="G423" s="35"/>
      <c r="H423" s="24"/>
      <c r="I423" s="24"/>
      <c r="J423" s="24"/>
      <c r="K423" s="28">
        <v>43962</v>
      </c>
      <c r="L423" s="28"/>
      <c r="M423" s="28"/>
      <c r="N423" s="28"/>
      <c r="O423" s="28"/>
      <c r="P423" s="28"/>
      <c r="Q423" s="28"/>
      <c r="R423" s="28"/>
      <c r="S423" s="24"/>
      <c r="T423" s="24"/>
      <c r="U423" s="30" t="str">
        <f t="shared" si="10"/>
        <v>Entrada COSOL</v>
      </c>
      <c r="V423" s="25"/>
      <c r="W423" s="24"/>
      <c r="X423" s="36" t="str">
        <f t="shared" si="11"/>
        <v/>
      </c>
      <c r="Y423" s="30" t="str">
        <f ca="1">IF(V423=Apoio!$F$2,Apoio!$F$2,IF(V423=Apoio!$F$3,Apoio!$F$3,IF(V423=Apoio!$F$4,Apoio!$F$4,IF(X423="","",IF(V423="","",IF(X423-TODAY()&gt;0,X423-TODAY(),"Venceu"))))))</f>
        <v/>
      </c>
      <c r="Z423" s="35"/>
      <c r="AA423" s="32"/>
      <c r="AC423" s="44"/>
    </row>
    <row r="424" spans="1:29" ht="30" customHeight="1">
      <c r="A424" s="23">
        <v>425</v>
      </c>
      <c r="B424" s="24" t="s">
        <v>2396</v>
      </c>
      <c r="C424" s="24" t="s">
        <v>61</v>
      </c>
      <c r="D424" s="24" t="s">
        <v>553</v>
      </c>
      <c r="E424" s="24" t="s">
        <v>1069</v>
      </c>
      <c r="F424" s="24" t="s">
        <v>1070</v>
      </c>
      <c r="G424" s="35" t="s">
        <v>2397</v>
      </c>
      <c r="H424" s="24"/>
      <c r="I424" s="24"/>
      <c r="J424" s="24" t="s">
        <v>415</v>
      </c>
      <c r="K424" s="28"/>
      <c r="L424" s="28"/>
      <c r="M424" s="28"/>
      <c r="N424" s="28">
        <v>44054</v>
      </c>
      <c r="O424" s="28"/>
      <c r="P424" s="28"/>
      <c r="Q424" s="28"/>
      <c r="R424" s="28"/>
      <c r="S424" s="24"/>
      <c r="T424" s="24"/>
      <c r="U424" s="30" t="str">
        <f t="shared" si="10"/>
        <v>Término da análise</v>
      </c>
      <c r="V424" s="25"/>
      <c r="W424" s="24"/>
      <c r="X424" s="36" t="str">
        <f t="shared" si="11"/>
        <v/>
      </c>
      <c r="Y424" s="30" t="str">
        <f ca="1">IF(V424=Apoio!$F$2,Apoio!$F$2,IF(V424=Apoio!$F$3,Apoio!$F$3,IF(V424=Apoio!$F$4,Apoio!$F$4,IF(X424="","",IF(V424="","",IF(X424-TODAY()&gt;0,X424-TODAY(),"Venceu"))))))</f>
        <v/>
      </c>
      <c r="Z424" s="35" t="s">
        <v>2398</v>
      </c>
      <c r="AA424" s="32"/>
      <c r="AC424" s="44"/>
    </row>
    <row r="425" spans="1:29" ht="30" customHeight="1">
      <c r="A425" s="23">
        <v>426</v>
      </c>
      <c r="B425" s="24" t="s">
        <v>2287</v>
      </c>
      <c r="C425" s="24" t="s">
        <v>397</v>
      </c>
      <c r="D425" s="24" t="s">
        <v>1122</v>
      </c>
      <c r="E425" s="24" t="s">
        <v>1045</v>
      </c>
      <c r="F425" s="24" t="s">
        <v>1122</v>
      </c>
      <c r="G425" s="35" t="s">
        <v>2399</v>
      </c>
      <c r="H425" s="24"/>
      <c r="I425" s="24"/>
      <c r="J425" s="24"/>
      <c r="K425" s="28">
        <v>43962</v>
      </c>
      <c r="L425" s="42"/>
      <c r="M425" s="28">
        <v>43964</v>
      </c>
      <c r="N425" s="28">
        <v>43976</v>
      </c>
      <c r="O425" s="28"/>
      <c r="P425" s="28">
        <v>43976</v>
      </c>
      <c r="Q425" s="28">
        <v>43982</v>
      </c>
      <c r="R425" s="28"/>
      <c r="S425" s="24">
        <v>1976091</v>
      </c>
      <c r="T425" s="24">
        <v>1977550</v>
      </c>
      <c r="U425" s="30" t="str">
        <f t="shared" si="10"/>
        <v>Despachado CNA</v>
      </c>
      <c r="V425" s="25" t="s">
        <v>38</v>
      </c>
      <c r="W425" s="24"/>
      <c r="X425" s="36" t="str">
        <f t="shared" si="11"/>
        <v/>
      </c>
      <c r="Y425" s="30" t="str">
        <f ca="1">IF(V425=Apoio!$F$2,Apoio!$F$2,IF(V425=Apoio!$F$3,Apoio!$F$3,IF(V425=Apoio!$F$4,Apoio!$F$4,IF(X425="","",IF(V425="","",IF(X425-TODAY()&gt;0,X425-TODAY(),"Venceu"))))))</f>
        <v>Resolvido</v>
      </c>
      <c r="Z425" s="35"/>
      <c r="AA425" s="32"/>
      <c r="AC425" s="44"/>
    </row>
    <row r="426" spans="1:29" ht="30" customHeight="1">
      <c r="A426" s="23">
        <v>427</v>
      </c>
      <c r="B426" s="24" t="s">
        <v>2400</v>
      </c>
      <c r="C426" s="24" t="s">
        <v>397</v>
      </c>
      <c r="D426" s="24" t="s">
        <v>1495</v>
      </c>
      <c r="E426" s="24" t="s">
        <v>1921</v>
      </c>
      <c r="F426" s="24" t="s">
        <v>1497</v>
      </c>
      <c r="G426" s="35" t="s">
        <v>2401</v>
      </c>
      <c r="H426" s="24"/>
      <c r="I426" s="24"/>
      <c r="J426" s="24" t="s">
        <v>714</v>
      </c>
      <c r="K426" s="28"/>
      <c r="L426" s="28"/>
      <c r="M426" s="28"/>
      <c r="N426" s="28">
        <v>44147</v>
      </c>
      <c r="O426" s="28"/>
      <c r="P426" s="28"/>
      <c r="Q426" s="28"/>
      <c r="R426" s="28"/>
      <c r="S426" s="24">
        <v>2298737</v>
      </c>
      <c r="T426" s="24"/>
      <c r="U426" s="30" t="str">
        <f t="shared" si="10"/>
        <v>Término da análise</v>
      </c>
      <c r="V426" s="25" t="s">
        <v>424</v>
      </c>
      <c r="W426" s="24"/>
      <c r="X426" s="36" t="str">
        <f t="shared" si="11"/>
        <v/>
      </c>
      <c r="Y426" s="30" t="str">
        <f ca="1">IF(V426=Apoio!$F$2,Apoio!$F$2,IF(V426=Apoio!$F$3,Apoio!$F$3,IF(V426=Apoio!$F$4,Apoio!$F$4,IF(X426="","",IF(V426="","",IF(X426-TODAY()&gt;0,X426-TODAY(),"Venceu"))))))</f>
        <v/>
      </c>
      <c r="Z426" s="35"/>
      <c r="AA426" s="32"/>
      <c r="AC426" s="44"/>
    </row>
    <row r="427" spans="1:29" ht="30" customHeight="1">
      <c r="A427" s="23">
        <v>428</v>
      </c>
      <c r="B427" s="24" t="s">
        <v>2402</v>
      </c>
      <c r="C427" s="24" t="s">
        <v>110</v>
      </c>
      <c r="D427" s="24" t="s">
        <v>1045</v>
      </c>
      <c r="E427" s="24" t="s">
        <v>1045</v>
      </c>
      <c r="F427" s="24" t="s">
        <v>1209</v>
      </c>
      <c r="G427" s="35" t="s">
        <v>2403</v>
      </c>
      <c r="H427" s="24"/>
      <c r="I427" s="24"/>
      <c r="J427" s="24" t="s">
        <v>714</v>
      </c>
      <c r="K427" s="54">
        <v>43976</v>
      </c>
      <c r="N427" s="54">
        <v>43977</v>
      </c>
      <c r="P427" s="54">
        <v>43979</v>
      </c>
      <c r="Q427" s="54">
        <v>43982</v>
      </c>
      <c r="S427" s="34">
        <v>1976847</v>
      </c>
      <c r="T427" s="34">
        <v>1984691</v>
      </c>
      <c r="U427" s="30" t="str">
        <f t="shared" si="10"/>
        <v>Despachado CNA</v>
      </c>
      <c r="V427" s="25" t="s">
        <v>861</v>
      </c>
      <c r="W427" s="24"/>
      <c r="X427" s="36" t="str">
        <f t="shared" si="11"/>
        <v/>
      </c>
      <c r="Y427" s="30" t="str">
        <f ca="1">IF(V427=Apoio!$F$2,Apoio!$F$2,IF(V427=Apoio!$F$3,Apoio!$F$3,IF(V427=Apoio!$F$4,Apoio!$F$4,IF(X427="","",IF(V427="","",IF(X427-TODAY()&gt;0,X427-TODAY(),"Venceu"))))))</f>
        <v>Sem prazo</v>
      </c>
      <c r="Z427" s="35" t="s">
        <v>38</v>
      </c>
      <c r="AA427" s="32"/>
      <c r="AC427" s="44"/>
    </row>
    <row r="428" spans="1:29" ht="30" customHeight="1">
      <c r="A428" s="23">
        <v>429</v>
      </c>
      <c r="B428" s="24" t="s">
        <v>2404</v>
      </c>
      <c r="C428" s="24" t="s">
        <v>1555</v>
      </c>
      <c r="D428" s="24" t="s">
        <v>1045</v>
      </c>
      <c r="E428" s="24" t="s">
        <v>1069</v>
      </c>
      <c r="F428" s="24" t="s">
        <v>1070</v>
      </c>
      <c r="G428" s="35" t="s">
        <v>2405</v>
      </c>
      <c r="H428" s="24"/>
      <c r="I428" s="24"/>
      <c r="J428" s="24" t="s">
        <v>858</v>
      </c>
      <c r="K428" s="28">
        <v>43980</v>
      </c>
      <c r="L428" s="28"/>
      <c r="M428" s="28"/>
      <c r="N428" s="28"/>
      <c r="O428" s="28"/>
      <c r="P428" s="28">
        <v>44104</v>
      </c>
      <c r="Q428" s="28">
        <v>44107</v>
      </c>
      <c r="R428" s="28"/>
      <c r="S428" s="24"/>
      <c r="T428" s="24">
        <v>2216870</v>
      </c>
      <c r="U428" s="30" t="str">
        <f t="shared" si="10"/>
        <v>Despachado CNA</v>
      </c>
      <c r="V428" s="25" t="s">
        <v>387</v>
      </c>
      <c r="W428" s="24"/>
      <c r="X428" s="36" t="str">
        <f t="shared" si="11"/>
        <v/>
      </c>
      <c r="Y428" s="30" t="str">
        <f ca="1">IF(V428=Apoio!$F$2,Apoio!$F$2,IF(V428=Apoio!$F$3,Apoio!$F$3,IF(V428=Apoio!$F$4,Apoio!$F$4,IF(X428="","",IF(V428="","",IF(X428-TODAY()&gt;0,X428-TODAY(),"Venceu"))))))</f>
        <v>Atualizado</v>
      </c>
      <c r="Z428" s="35" t="s">
        <v>2406</v>
      </c>
      <c r="AA428" s="32"/>
      <c r="AC428" s="44"/>
    </row>
    <row r="429" spans="1:29" ht="30" customHeight="1">
      <c r="A429" s="23">
        <v>430</v>
      </c>
      <c r="B429" s="24" t="s">
        <v>2230</v>
      </c>
      <c r="C429" s="24" t="s">
        <v>30</v>
      </c>
      <c r="D429" s="24" t="s">
        <v>1057</v>
      </c>
      <c r="E429" s="24" t="s">
        <v>1069</v>
      </c>
      <c r="F429" s="24" t="s">
        <v>1070</v>
      </c>
      <c r="G429" s="35" t="s">
        <v>2407</v>
      </c>
      <c r="H429" s="24"/>
      <c r="I429" s="24"/>
      <c r="J429" s="24" t="s">
        <v>858</v>
      </c>
      <c r="K429" s="28"/>
      <c r="L429" s="28"/>
      <c r="M429" s="28"/>
      <c r="N429" s="28"/>
      <c r="O429" s="28"/>
      <c r="P429" s="28"/>
      <c r="Q429" s="28"/>
      <c r="R429" s="28"/>
      <c r="S429" s="24"/>
      <c r="T429" s="24"/>
      <c r="U429" s="30" t="str">
        <f t="shared" si="10"/>
        <v>Registrar demanda</v>
      </c>
      <c r="V429" s="25" t="s">
        <v>38</v>
      </c>
      <c r="W429" s="24"/>
      <c r="X429" s="36" t="str">
        <f t="shared" si="11"/>
        <v/>
      </c>
      <c r="Y429" s="30" t="str">
        <f ca="1">IF(V429=Apoio!$F$2,Apoio!$F$2,IF(V429=Apoio!$F$3,Apoio!$F$3,IF(V429=Apoio!$F$4,Apoio!$F$4,IF(X429="","",IF(V429="","",IF(X429-TODAY()&gt;0,X429-TODAY(),"Venceu"))))))</f>
        <v>Resolvido</v>
      </c>
      <c r="Z429" s="35" t="s">
        <v>1901</v>
      </c>
      <c r="AA429" s="32"/>
      <c r="AC429" s="44"/>
    </row>
    <row r="430" spans="1:29" ht="30" customHeight="1">
      <c r="A430" s="23">
        <v>431</v>
      </c>
      <c r="B430" s="24" t="s">
        <v>2408</v>
      </c>
      <c r="C430" s="24"/>
      <c r="D430" s="24" t="s">
        <v>1331</v>
      </c>
      <c r="E430" s="24" t="s">
        <v>1332</v>
      </c>
      <c r="F430" s="24" t="s">
        <v>2343</v>
      </c>
      <c r="G430" s="35"/>
      <c r="H430" s="24"/>
      <c r="I430" s="24"/>
      <c r="J430" s="24"/>
      <c r="K430" s="28">
        <v>43984</v>
      </c>
      <c r="L430" s="28"/>
      <c r="M430" s="28"/>
      <c r="N430" s="28"/>
      <c r="O430" s="28"/>
      <c r="P430" s="28"/>
      <c r="Q430" s="28"/>
      <c r="R430" s="28"/>
      <c r="S430" s="24"/>
      <c r="T430" s="24"/>
      <c r="U430" s="30" t="str">
        <f t="shared" si="10"/>
        <v>Entrada COSOL</v>
      </c>
      <c r="V430" s="25"/>
      <c r="W430" s="24"/>
      <c r="X430" s="36" t="str">
        <f t="shared" si="11"/>
        <v/>
      </c>
      <c r="Y430" s="30" t="str">
        <f ca="1">IF(V430=Apoio!$F$2,Apoio!$F$2,IF(V430=Apoio!$F$3,Apoio!$F$3,IF(V430=Apoio!$F$4,Apoio!$F$4,IF(X430="","",IF(V430="","",IF(X430-TODAY()&gt;0,X430-TODAY(),"Venceu"))))))</f>
        <v/>
      </c>
      <c r="Z430" s="35"/>
      <c r="AA430" s="32"/>
      <c r="AC430" s="44"/>
    </row>
    <row r="431" spans="1:29" ht="30" customHeight="1">
      <c r="A431" s="23">
        <v>432</v>
      </c>
      <c r="B431" s="24" t="s">
        <v>675</v>
      </c>
      <c r="C431" s="24"/>
      <c r="D431" s="24" t="s">
        <v>1122</v>
      </c>
      <c r="E431" s="24" t="s">
        <v>1045</v>
      </c>
      <c r="F431" s="24" t="s">
        <v>1122</v>
      </c>
      <c r="G431" s="35"/>
      <c r="H431" s="24"/>
      <c r="I431" s="24"/>
      <c r="J431" s="24"/>
      <c r="K431" s="28">
        <v>43984</v>
      </c>
      <c r="L431" s="28"/>
      <c r="M431" s="28"/>
      <c r="N431" s="28"/>
      <c r="O431" s="28"/>
      <c r="P431" s="28"/>
      <c r="Q431" s="28"/>
      <c r="R431" s="28"/>
      <c r="S431" s="24"/>
      <c r="T431" s="24"/>
      <c r="U431" s="30" t="str">
        <f t="shared" si="10"/>
        <v>Entrada COSOL</v>
      </c>
      <c r="V431" s="25"/>
      <c r="W431" s="24"/>
      <c r="X431" s="36" t="str">
        <f t="shared" si="11"/>
        <v/>
      </c>
      <c r="Y431" s="30" t="str">
        <f ca="1">IF(V431=Apoio!$F$2,Apoio!$F$2,IF(V431=Apoio!$F$3,Apoio!$F$3,IF(V431=Apoio!$F$4,Apoio!$F$4,IF(X431="","",IF(V431="","",IF(X431-TODAY()&gt;0,X431-TODAY(),"Venceu"))))))</f>
        <v/>
      </c>
      <c r="Z431" s="35"/>
      <c r="AA431" s="32"/>
      <c r="AC431" s="44"/>
    </row>
    <row r="432" spans="1:29" ht="30" customHeight="1">
      <c r="A432" s="23">
        <v>433</v>
      </c>
      <c r="B432" s="24" t="s">
        <v>2409</v>
      </c>
      <c r="C432" s="24" t="s">
        <v>104</v>
      </c>
      <c r="D432" s="24" t="s">
        <v>1122</v>
      </c>
      <c r="E432" s="24" t="s">
        <v>1045</v>
      </c>
      <c r="F432" s="24" t="s">
        <v>1122</v>
      </c>
      <c r="G432" s="35" t="s">
        <v>2410</v>
      </c>
      <c r="H432" s="24"/>
      <c r="I432" s="24"/>
      <c r="J432" s="24" t="s">
        <v>858</v>
      </c>
      <c r="K432" s="28">
        <v>43985</v>
      </c>
      <c r="L432" s="28"/>
      <c r="M432" s="28"/>
      <c r="N432" s="28">
        <v>43986</v>
      </c>
      <c r="O432" s="28"/>
      <c r="P432" s="28">
        <v>43986</v>
      </c>
      <c r="Q432" s="28">
        <v>43989</v>
      </c>
      <c r="R432" s="28"/>
      <c r="S432" s="24">
        <v>1995863</v>
      </c>
      <c r="T432" s="24">
        <v>1996930</v>
      </c>
      <c r="U432" s="30" t="str">
        <f t="shared" si="10"/>
        <v>Despachado CNA</v>
      </c>
      <c r="V432" s="25" t="s">
        <v>38</v>
      </c>
      <c r="W432" s="24"/>
      <c r="X432" s="36" t="str">
        <f t="shared" si="11"/>
        <v/>
      </c>
      <c r="Y432" s="30" t="str">
        <f ca="1">IF(V432=Apoio!$F$2,Apoio!$F$2,IF(V432=Apoio!$F$3,Apoio!$F$3,IF(V432=Apoio!$F$4,Apoio!$F$4,IF(X432="","",IF(V432="","",IF(X432-TODAY()&gt;0,X432-TODAY(),"Venceu"))))))</f>
        <v>Resolvido</v>
      </c>
      <c r="Z432" s="35" t="s">
        <v>2411</v>
      </c>
      <c r="AA432" s="32"/>
      <c r="AC432" s="44"/>
    </row>
    <row r="433" spans="1:29" ht="30" customHeight="1">
      <c r="A433" s="23">
        <v>434</v>
      </c>
      <c r="B433" s="24" t="s">
        <v>2412</v>
      </c>
      <c r="C433" s="24" t="s">
        <v>104</v>
      </c>
      <c r="D433" s="24" t="s">
        <v>1331</v>
      </c>
      <c r="E433" s="34" t="s">
        <v>1332</v>
      </c>
      <c r="F433" s="24" t="s">
        <v>2343</v>
      </c>
      <c r="G433" s="35" t="s">
        <v>2413</v>
      </c>
      <c r="H433" s="24"/>
      <c r="I433" s="24"/>
      <c r="J433" s="24" t="s">
        <v>858</v>
      </c>
      <c r="K433" s="28">
        <v>43987</v>
      </c>
      <c r="L433" s="28"/>
      <c r="M433" s="28"/>
      <c r="N433" s="28">
        <v>43987</v>
      </c>
      <c r="O433" s="28"/>
      <c r="P433" s="28">
        <v>43987</v>
      </c>
      <c r="Q433" s="28">
        <v>43987</v>
      </c>
      <c r="R433" s="28"/>
      <c r="S433" s="24">
        <v>1996757</v>
      </c>
      <c r="T433" s="24">
        <v>1996845</v>
      </c>
      <c r="U433" s="30" t="str">
        <f t="shared" si="10"/>
        <v>Despachado CNA</v>
      </c>
      <c r="V433" s="25" t="s">
        <v>861</v>
      </c>
      <c r="W433" s="24"/>
      <c r="X433" s="36" t="str">
        <f t="shared" si="11"/>
        <v/>
      </c>
      <c r="Y433" s="30" t="str">
        <f ca="1">IF(V433=Apoio!$F$2,Apoio!$F$2,IF(V433=Apoio!$F$3,Apoio!$F$3,IF(V433=Apoio!$F$4,Apoio!$F$4,IF(X433="","",IF(V433="","",IF(X433-TODAY()&gt;0,X433-TODAY(),"Venceu"))))))</f>
        <v>Sem prazo</v>
      </c>
      <c r="Z433" s="35"/>
      <c r="AA433" s="32" t="s">
        <v>2414</v>
      </c>
      <c r="AC433" s="44"/>
    </row>
    <row r="434" spans="1:29" ht="30" customHeight="1">
      <c r="A434" s="23">
        <v>435</v>
      </c>
      <c r="B434" s="24" t="s">
        <v>2415</v>
      </c>
      <c r="C434" s="30" t="s">
        <v>280</v>
      </c>
      <c r="D434" s="24" t="s">
        <v>1057</v>
      </c>
      <c r="E434" s="34" t="s">
        <v>1058</v>
      </c>
      <c r="F434" s="24" t="s">
        <v>1057</v>
      </c>
      <c r="G434" s="35" t="s">
        <v>2416</v>
      </c>
      <c r="H434" s="24"/>
      <c r="I434" s="24"/>
      <c r="J434" s="24" t="s">
        <v>858</v>
      </c>
      <c r="K434" s="28">
        <v>43994</v>
      </c>
      <c r="L434" s="28"/>
      <c r="M434" s="28"/>
      <c r="N434" s="28">
        <v>43998</v>
      </c>
      <c r="O434" s="28"/>
      <c r="P434" s="28">
        <v>43998</v>
      </c>
      <c r="Q434" s="28">
        <v>43999</v>
      </c>
      <c r="R434" s="28"/>
      <c r="S434" s="24">
        <v>2009784</v>
      </c>
      <c r="T434" s="24">
        <v>2010348</v>
      </c>
      <c r="U434" s="30" t="str">
        <f t="shared" si="10"/>
        <v>Despachado CNA</v>
      </c>
      <c r="V434" s="25" t="s">
        <v>861</v>
      </c>
      <c r="W434" s="24"/>
      <c r="X434" s="36" t="str">
        <f t="shared" si="11"/>
        <v/>
      </c>
      <c r="Y434" s="30" t="str">
        <f ca="1">IF(V434=Apoio!$F$2,Apoio!$F$2,IF(V434=Apoio!$F$3,Apoio!$F$3,IF(V434=Apoio!$F$4,Apoio!$F$4,IF(X434="","",IF(V434="","",IF(X434-TODAY()&gt;0,X434-TODAY(),"Venceu"))))))</f>
        <v>Sem prazo</v>
      </c>
      <c r="Z434" s="35"/>
      <c r="AA434" s="32" t="s">
        <v>2417</v>
      </c>
      <c r="AC434" s="44"/>
    </row>
    <row r="435" spans="1:29" ht="30" customHeight="1">
      <c r="A435" s="23">
        <v>436</v>
      </c>
      <c r="B435" s="24" t="s">
        <v>2418</v>
      </c>
      <c r="C435" s="24" t="s">
        <v>218</v>
      </c>
      <c r="D435" s="24" t="s">
        <v>1256</v>
      </c>
      <c r="E435" s="34" t="s">
        <v>2085</v>
      </c>
      <c r="F435" s="24" t="s">
        <v>1063</v>
      </c>
      <c r="G435" s="35" t="s">
        <v>2419</v>
      </c>
      <c r="H435" s="24"/>
      <c r="I435" s="24"/>
      <c r="J435" s="24" t="s">
        <v>2290</v>
      </c>
      <c r="K435" s="28">
        <v>43983</v>
      </c>
      <c r="L435" s="28"/>
      <c r="M435" s="28">
        <v>43997</v>
      </c>
      <c r="N435" s="28">
        <v>43998</v>
      </c>
      <c r="O435" s="28"/>
      <c r="P435" s="28">
        <v>43998</v>
      </c>
      <c r="Q435" s="28">
        <v>43999</v>
      </c>
      <c r="R435" s="28">
        <v>44020</v>
      </c>
      <c r="S435" s="24">
        <v>2009902</v>
      </c>
      <c r="T435" s="24">
        <v>2016973</v>
      </c>
      <c r="U435" s="30" t="str">
        <f t="shared" si="10"/>
        <v>Despachado CNA</v>
      </c>
      <c r="V435" s="25" t="s">
        <v>861</v>
      </c>
      <c r="W435" s="24"/>
      <c r="X435" s="36" t="str">
        <f t="shared" si="11"/>
        <v/>
      </c>
      <c r="Y435" s="30" t="str">
        <f ca="1">IF(V435=Apoio!$F$2,Apoio!$F$2,IF(V435=Apoio!$F$3,Apoio!$F$3,IF(V435=Apoio!$F$4,Apoio!$F$4,IF(X435="","",IF(V435="","",IF(X435-TODAY()&gt;0,X435-TODAY(),"Venceu"))))))</f>
        <v>Sem prazo</v>
      </c>
      <c r="Z435" s="35"/>
      <c r="AA435" s="51" t="s">
        <v>2420</v>
      </c>
      <c r="AC435" s="44"/>
    </row>
    <row r="436" spans="1:29" ht="30" customHeight="1">
      <c r="A436" s="23">
        <v>437</v>
      </c>
      <c r="B436" s="24" t="s">
        <v>2421</v>
      </c>
      <c r="C436" s="24" t="s">
        <v>397</v>
      </c>
      <c r="D436" s="24" t="s">
        <v>1122</v>
      </c>
      <c r="E436" s="34" t="s">
        <v>1045</v>
      </c>
      <c r="F436" s="24" t="s">
        <v>1122</v>
      </c>
      <c r="G436" s="35" t="s">
        <v>2422</v>
      </c>
      <c r="H436" s="24"/>
      <c r="I436" s="24"/>
      <c r="J436" s="24" t="s">
        <v>858</v>
      </c>
      <c r="K436" s="28">
        <v>43992</v>
      </c>
      <c r="L436" s="28"/>
      <c r="M436" s="28"/>
      <c r="N436" s="28"/>
      <c r="O436" s="28"/>
      <c r="P436" s="28">
        <v>43999</v>
      </c>
      <c r="Q436" s="28"/>
      <c r="R436" s="28"/>
      <c r="S436" s="24"/>
      <c r="T436" s="24"/>
      <c r="U436" s="30" t="str">
        <f t="shared" si="10"/>
        <v>Despachado COSOL</v>
      </c>
      <c r="V436" s="25" t="s">
        <v>861</v>
      </c>
      <c r="W436" s="24"/>
      <c r="X436" s="36" t="str">
        <f t="shared" si="11"/>
        <v/>
      </c>
      <c r="Y436" s="30" t="str">
        <f ca="1">IF(V436=Apoio!$F$2,Apoio!$F$2,IF(V436=Apoio!$F$3,Apoio!$F$3,IF(V436=Apoio!$F$4,Apoio!$F$4,IF(X436="","",IF(V436="","",IF(X436-TODAY()&gt;0,X436-TODAY(),"Venceu"))))))</f>
        <v>Sem prazo</v>
      </c>
      <c r="Z436" s="35"/>
      <c r="AA436" s="51" t="s">
        <v>2423</v>
      </c>
      <c r="AC436" s="44"/>
    </row>
    <row r="437" spans="1:29" ht="30" customHeight="1">
      <c r="A437" s="23">
        <v>438</v>
      </c>
      <c r="B437" s="24" t="s">
        <v>1822</v>
      </c>
      <c r="C437" s="24" t="s">
        <v>30</v>
      </c>
      <c r="D437" s="24" t="s">
        <v>1664</v>
      </c>
      <c r="E437" s="34" t="s">
        <v>2186</v>
      </c>
      <c r="F437" s="24" t="s">
        <v>2362</v>
      </c>
      <c r="G437" s="35" t="s">
        <v>2424</v>
      </c>
      <c r="H437" s="24"/>
      <c r="I437" s="24"/>
      <c r="J437" s="24" t="s">
        <v>858</v>
      </c>
      <c r="K437" s="28">
        <v>44082</v>
      </c>
      <c r="L437" s="28"/>
      <c r="M437" s="28"/>
      <c r="N437" s="28"/>
      <c r="O437" s="28"/>
      <c r="P437" s="28">
        <v>44082</v>
      </c>
      <c r="Q437" s="28"/>
      <c r="R437" s="28"/>
      <c r="S437" s="24"/>
      <c r="T437" s="24"/>
      <c r="U437" s="30" t="str">
        <f t="shared" si="10"/>
        <v>Despachado COSOL</v>
      </c>
      <c r="V437" s="25" t="s">
        <v>861</v>
      </c>
      <c r="W437" s="24"/>
      <c r="X437" s="36" t="str">
        <f t="shared" si="11"/>
        <v/>
      </c>
      <c r="Y437" s="30" t="str">
        <f ca="1">IF(V437=Apoio!$F$2,Apoio!$F$2,IF(V437=Apoio!$F$3,Apoio!$F$3,IF(V437=Apoio!$F$4,Apoio!$F$4,IF(X437="","",IF(V437="","",IF(X437-TODAY()&gt;0,X437-TODAY(),"Venceu"))))))</f>
        <v>Sem prazo</v>
      </c>
      <c r="Z437" s="35"/>
      <c r="AA437" s="51" t="s">
        <v>2425</v>
      </c>
      <c r="AC437" s="44"/>
    </row>
    <row r="438" spans="1:29" ht="30" customHeight="1">
      <c r="A438" s="23">
        <v>439</v>
      </c>
      <c r="B438" s="24" t="s">
        <v>71</v>
      </c>
      <c r="C438" s="24" t="s">
        <v>72</v>
      </c>
      <c r="D438" s="24" t="s">
        <v>1277</v>
      </c>
      <c r="E438" s="24" t="s">
        <v>1045</v>
      </c>
      <c r="F438" s="24" t="s">
        <v>1278</v>
      </c>
      <c r="G438" s="35" t="s">
        <v>2426</v>
      </c>
      <c r="H438" s="24"/>
      <c r="I438" s="24"/>
      <c r="J438" s="24" t="s">
        <v>858</v>
      </c>
      <c r="K438" s="28">
        <v>44017</v>
      </c>
      <c r="L438" s="28"/>
      <c r="M438" s="28"/>
      <c r="N438" s="28"/>
      <c r="O438" s="28"/>
      <c r="P438" s="28">
        <v>44018</v>
      </c>
      <c r="Q438" s="28">
        <v>44271</v>
      </c>
      <c r="R438" s="28"/>
      <c r="S438" s="29">
        <v>2546793</v>
      </c>
      <c r="T438" s="24">
        <v>2547131</v>
      </c>
      <c r="U438" s="30" t="str">
        <f t="shared" si="10"/>
        <v>Despachado CNA</v>
      </c>
      <c r="V438" s="25" t="s">
        <v>861</v>
      </c>
      <c r="W438" s="25"/>
      <c r="X438" s="36" t="str">
        <f t="shared" si="11"/>
        <v/>
      </c>
      <c r="Y438" s="30" t="str">
        <f ca="1">IF(V438=Apoio!$F$2,Apoio!$F$2,IF(V438=Apoio!$F$3,Apoio!$F$3,IF(V438=Apoio!$F$4,Apoio!$F$4,IF(X438="","",IF(V438="","",IF(X438-TODAY()&gt;0,X438-TODAY(),"Venceu"))))))</f>
        <v>Sem prazo</v>
      </c>
      <c r="Z438" s="30"/>
      <c r="AA438" s="32" t="s">
        <v>2427</v>
      </c>
      <c r="AC438" s="44"/>
    </row>
    <row r="439" spans="1:29" ht="30" customHeight="1">
      <c r="A439" s="23">
        <v>440</v>
      </c>
      <c r="B439" s="24" t="s">
        <v>2208</v>
      </c>
      <c r="C439" s="24" t="s">
        <v>397</v>
      </c>
      <c r="D439" s="24" t="s">
        <v>1122</v>
      </c>
      <c r="E439" s="24" t="s">
        <v>1045</v>
      </c>
      <c r="F439" s="24" t="s">
        <v>1122</v>
      </c>
      <c r="G439" s="35" t="s">
        <v>2428</v>
      </c>
      <c r="H439" s="24"/>
      <c r="I439" s="24"/>
      <c r="J439" s="24" t="s">
        <v>684</v>
      </c>
      <c r="K439" s="28">
        <v>44026</v>
      </c>
      <c r="L439" s="28"/>
      <c r="M439" s="28">
        <v>44048</v>
      </c>
      <c r="N439" s="28">
        <v>44049</v>
      </c>
      <c r="O439" s="28">
        <v>44050</v>
      </c>
      <c r="P439" s="28">
        <v>44050</v>
      </c>
      <c r="Q439" s="28"/>
      <c r="R439" s="28"/>
      <c r="S439" s="24">
        <v>2103322</v>
      </c>
      <c r="T439" s="24">
        <v>2105374</v>
      </c>
      <c r="U439" s="30" t="str">
        <f t="shared" si="10"/>
        <v>Despachado COSOL</v>
      </c>
      <c r="V439" s="25"/>
      <c r="W439" s="25"/>
      <c r="X439" s="36" t="str">
        <f t="shared" si="11"/>
        <v/>
      </c>
      <c r="Y439" s="30" t="str">
        <f ca="1">IF(V439=Apoio!$F$2,Apoio!$F$2,IF(V439=Apoio!$F$3,Apoio!$F$3,IF(V439=Apoio!$F$4,Apoio!$F$4,IF(X439="","",IF(V439="","",IF(X439-TODAY()&gt;0,X439-TODAY(),"Venceu"))))))</f>
        <v/>
      </c>
      <c r="Z439" s="30"/>
      <c r="AA439" s="32" t="s">
        <v>2429</v>
      </c>
      <c r="AC439" s="44"/>
    </row>
    <row r="440" spans="1:29" ht="30" customHeight="1">
      <c r="A440" s="23">
        <v>441</v>
      </c>
      <c r="B440" s="24" t="s">
        <v>2430</v>
      </c>
      <c r="C440" s="24" t="s">
        <v>110</v>
      </c>
      <c r="D440" s="24" t="s">
        <v>1122</v>
      </c>
      <c r="E440" s="24" t="s">
        <v>1045</v>
      </c>
      <c r="F440" s="24" t="s">
        <v>1122</v>
      </c>
      <c r="G440" s="35" t="s">
        <v>2431</v>
      </c>
      <c r="H440" s="24"/>
      <c r="I440" s="24"/>
      <c r="J440" s="24" t="s">
        <v>858</v>
      </c>
      <c r="K440" s="28">
        <v>44154</v>
      </c>
      <c r="L440" s="28"/>
      <c r="M440" s="28"/>
      <c r="N440" s="28"/>
      <c r="O440" s="28"/>
      <c r="P440" s="28">
        <v>44013</v>
      </c>
      <c r="Q440" s="28">
        <v>44022</v>
      </c>
      <c r="R440" s="28">
        <v>44053</v>
      </c>
      <c r="S440" s="24">
        <v>2036784</v>
      </c>
      <c r="T440" s="24">
        <v>2057112</v>
      </c>
      <c r="U440" s="30" t="str">
        <f t="shared" si="10"/>
        <v>Despachado CNA</v>
      </c>
      <c r="V440" s="25" t="s">
        <v>861</v>
      </c>
      <c r="W440" s="24"/>
      <c r="X440" s="36" t="str">
        <f t="shared" si="11"/>
        <v/>
      </c>
      <c r="Y440" s="30" t="str">
        <f ca="1">IF(V440=Apoio!$F$2,Apoio!$F$2,IF(V440=Apoio!$F$3,Apoio!$F$3,IF(V440=Apoio!$F$4,Apoio!$F$4,IF(X440="","",IF(V440="","",IF(X440-TODAY()&gt;0,X440-TODAY(),"Venceu"))))))</f>
        <v>Sem prazo</v>
      </c>
      <c r="Z440" s="35"/>
      <c r="AA440" s="32" t="s">
        <v>2432</v>
      </c>
      <c r="AC440" s="44"/>
    </row>
    <row r="441" spans="1:29" ht="30" customHeight="1">
      <c r="A441" s="23">
        <v>442</v>
      </c>
      <c r="B441" s="24" t="s">
        <v>1841</v>
      </c>
      <c r="C441" s="24" t="s">
        <v>226</v>
      </c>
      <c r="D441" s="24" t="s">
        <v>1057</v>
      </c>
      <c r="E441" s="24" t="s">
        <v>1058</v>
      </c>
      <c r="F441" s="24" t="s">
        <v>1057</v>
      </c>
      <c r="G441" s="35" t="s">
        <v>2433</v>
      </c>
      <c r="H441" s="24"/>
      <c r="I441" s="24"/>
      <c r="J441" s="24" t="s">
        <v>858</v>
      </c>
      <c r="K441" s="28">
        <v>44013</v>
      </c>
      <c r="L441" s="28"/>
      <c r="M441" s="28"/>
      <c r="N441" s="28"/>
      <c r="O441" s="28"/>
      <c r="P441" s="28">
        <v>44013</v>
      </c>
      <c r="Q441" s="28">
        <v>44018</v>
      </c>
      <c r="R441" s="28"/>
      <c r="S441" s="24">
        <v>2036515</v>
      </c>
      <c r="T441" s="24">
        <v>2042096</v>
      </c>
      <c r="U441" s="30" t="str">
        <f t="shared" si="10"/>
        <v>Despachado CNA</v>
      </c>
      <c r="V441" s="25"/>
      <c r="W441" s="24"/>
      <c r="X441" s="36" t="str">
        <f t="shared" si="11"/>
        <v/>
      </c>
      <c r="Y441" s="30" t="str">
        <f ca="1">IF(V441=Apoio!$F$2,Apoio!$F$2,IF(V441=Apoio!$F$3,Apoio!$F$3,IF(V441=Apoio!$F$4,Apoio!$F$4,IF(X441="","",IF(V441="","",IF(X441-TODAY()&gt;0,X441-TODAY(),"Venceu"))))))</f>
        <v/>
      </c>
      <c r="Z441" s="35"/>
      <c r="AA441" s="32" t="s">
        <v>2434</v>
      </c>
      <c r="AC441" s="44"/>
    </row>
    <row r="442" spans="1:29" ht="30" customHeight="1">
      <c r="A442" s="23">
        <v>443</v>
      </c>
      <c r="B442" s="24" t="s">
        <v>2435</v>
      </c>
      <c r="C442" s="24" t="s">
        <v>104</v>
      </c>
      <c r="D442" s="24" t="s">
        <v>1331</v>
      </c>
      <c r="E442" s="24" t="s">
        <v>1332</v>
      </c>
      <c r="F442" s="24" t="s">
        <v>2343</v>
      </c>
      <c r="G442" s="35" t="s">
        <v>2436</v>
      </c>
      <c r="H442" s="24"/>
      <c r="I442" s="24"/>
      <c r="J442" s="24" t="s">
        <v>44</v>
      </c>
      <c r="K442" s="28">
        <v>43958</v>
      </c>
      <c r="L442" s="28"/>
      <c r="M442" s="28">
        <v>44004</v>
      </c>
      <c r="N442" s="28">
        <v>44011</v>
      </c>
      <c r="O442" s="28">
        <v>44011</v>
      </c>
      <c r="P442" s="28">
        <v>44013</v>
      </c>
      <c r="Q442" s="28"/>
      <c r="R442" s="28"/>
      <c r="S442" s="24">
        <v>2027802</v>
      </c>
      <c r="T442" s="24"/>
      <c r="U442" s="30" t="str">
        <f t="shared" si="10"/>
        <v>Despachado COSOL</v>
      </c>
      <c r="V442" s="25" t="s">
        <v>861</v>
      </c>
      <c r="W442" s="24"/>
      <c r="X442" s="36" t="str">
        <f t="shared" si="11"/>
        <v/>
      </c>
      <c r="Y442" s="30" t="str">
        <f ca="1">IF(V442=Apoio!$F$2,Apoio!$F$2,IF(V442=Apoio!$F$3,Apoio!$F$3,IF(V442=Apoio!$F$4,Apoio!$F$4,IF(X442="","",IF(V442="","",IF(X442-TODAY()&gt;0,X442-TODAY(),"Venceu"))))))</f>
        <v>Sem prazo</v>
      </c>
      <c r="Z442" s="35"/>
      <c r="AA442" s="32" t="s">
        <v>2437</v>
      </c>
      <c r="AC442" s="44"/>
    </row>
    <row r="443" spans="1:29" ht="30" customHeight="1">
      <c r="A443" s="23">
        <v>445</v>
      </c>
      <c r="B443" s="24" t="s">
        <v>2438</v>
      </c>
      <c r="C443" s="24" t="s">
        <v>131</v>
      </c>
      <c r="D443" s="24" t="s">
        <v>1057</v>
      </c>
      <c r="E443" s="24" t="s">
        <v>1058</v>
      </c>
      <c r="F443" s="24" t="s">
        <v>1057</v>
      </c>
      <c r="G443" s="35" t="s">
        <v>2439</v>
      </c>
      <c r="H443" s="24"/>
      <c r="I443" s="24"/>
      <c r="J443" s="24" t="s">
        <v>858</v>
      </c>
      <c r="K443" s="28">
        <v>44015</v>
      </c>
      <c r="L443" s="28"/>
      <c r="M443" s="28"/>
      <c r="N443" s="28"/>
      <c r="O443" s="28"/>
      <c r="P443" s="28">
        <v>44019</v>
      </c>
      <c r="Q443" s="28">
        <v>44021</v>
      </c>
      <c r="R443" s="28"/>
      <c r="S443" s="24">
        <v>2041792</v>
      </c>
      <c r="T443" s="24">
        <v>2048854</v>
      </c>
      <c r="U443" s="30" t="str">
        <f t="shared" si="10"/>
        <v>Despachado CNA</v>
      </c>
      <c r="V443" s="25" t="s">
        <v>861</v>
      </c>
      <c r="W443" s="24"/>
      <c r="X443" s="36" t="str">
        <f t="shared" si="11"/>
        <v/>
      </c>
      <c r="Y443" s="30" t="str">
        <f ca="1">IF(V443=Apoio!$F$2,Apoio!$F$2,IF(V443=Apoio!$F$3,Apoio!$F$3,IF(V443=Apoio!$F$4,Apoio!$F$4,IF(X443="","",IF(V443="","",IF(X443-TODAY()&gt;0,X443-TODAY(),"Venceu"))))))</f>
        <v>Sem prazo</v>
      </c>
      <c r="Z443" s="35"/>
      <c r="AA443" s="32" t="s">
        <v>2440</v>
      </c>
      <c r="AC443" s="44"/>
    </row>
    <row r="444" spans="1:29" ht="30" customHeight="1">
      <c r="A444" s="23">
        <v>446</v>
      </c>
      <c r="B444" s="24" t="s">
        <v>2441</v>
      </c>
      <c r="C444" s="24" t="s">
        <v>255</v>
      </c>
      <c r="D444" s="24" t="s">
        <v>1363</v>
      </c>
      <c r="E444" s="24" t="s">
        <v>2186</v>
      </c>
      <c r="F444" s="24" t="s">
        <v>1063</v>
      </c>
      <c r="G444" s="35" t="s">
        <v>2442</v>
      </c>
      <c r="H444" s="24"/>
      <c r="I444" s="24"/>
      <c r="J444" s="24" t="s">
        <v>2290</v>
      </c>
      <c r="K444" s="28">
        <v>44019</v>
      </c>
      <c r="L444" s="28"/>
      <c r="M444" s="28">
        <v>44019</v>
      </c>
      <c r="N444" s="28">
        <v>44020</v>
      </c>
      <c r="O444" s="28"/>
      <c r="P444" s="28">
        <v>44020</v>
      </c>
      <c r="Q444" s="28">
        <v>44021</v>
      </c>
      <c r="R444" s="28"/>
      <c r="S444" s="24">
        <v>2048179</v>
      </c>
      <c r="T444" s="24">
        <v>2050443</v>
      </c>
      <c r="U444" s="30" t="str">
        <f t="shared" ref="U444:U475" si="12">IF(B444&gt;0,IF(Q444&gt;0,$Q$1,IF(P444&gt;0,$P$1,IF(O444&gt;0,$O$1,IF(N444&gt;0,$N$1,IF(M444&gt;0,$M$1,IF(L444&gt;0,$L$1,IF(K444&gt;0,$K$1,"Registrar demanda"))))))),"")</f>
        <v>Despachado CNA</v>
      </c>
      <c r="V444" s="25" t="s">
        <v>861</v>
      </c>
      <c r="W444" s="24"/>
      <c r="X444" s="36" t="str">
        <f t="shared" si="11"/>
        <v/>
      </c>
      <c r="Y444" s="30" t="str">
        <f ca="1">IF(V444=Apoio!$F$2,Apoio!$F$2,IF(V444=Apoio!$F$3,Apoio!$F$3,IF(V444=Apoio!$F$4,Apoio!$F$4,IF(X444="","",IF(V444="","",IF(X444-TODAY()&gt;0,X444-TODAY(),"Venceu"))))))</f>
        <v>Sem prazo</v>
      </c>
      <c r="Z444" s="35"/>
      <c r="AA444" s="32" t="s">
        <v>2443</v>
      </c>
      <c r="AB444" s="34"/>
      <c r="AC444" s="44"/>
    </row>
    <row r="445" spans="1:29" ht="30" customHeight="1">
      <c r="A445" s="23">
        <v>447</v>
      </c>
      <c r="B445" s="24" t="s">
        <v>2444</v>
      </c>
      <c r="C445" s="24" t="s">
        <v>30</v>
      </c>
      <c r="D445" s="24" t="s">
        <v>1057</v>
      </c>
      <c r="E445" s="24" t="s">
        <v>1058</v>
      </c>
      <c r="F445" s="24" t="s">
        <v>1057</v>
      </c>
      <c r="G445" s="35" t="s">
        <v>2445</v>
      </c>
      <c r="H445" s="24"/>
      <c r="I445" s="24"/>
      <c r="J445" s="24" t="s">
        <v>858</v>
      </c>
      <c r="K445" s="28">
        <v>44008</v>
      </c>
      <c r="L445" s="28"/>
      <c r="M445" s="28"/>
      <c r="N445" s="28"/>
      <c r="O445" s="28"/>
      <c r="P445" s="28">
        <v>44021</v>
      </c>
      <c r="Q445" s="28">
        <v>44036</v>
      </c>
      <c r="R445" s="28"/>
      <c r="S445" s="24">
        <v>2052267</v>
      </c>
      <c r="T445" s="24">
        <v>2078969</v>
      </c>
      <c r="U445" s="30" t="str">
        <f t="shared" si="12"/>
        <v>Despachado CNA</v>
      </c>
      <c r="V445" s="25" t="s">
        <v>861</v>
      </c>
      <c r="W445" s="24"/>
      <c r="X445" s="36" t="str">
        <f t="shared" ref="X445:X476" si="13">IF(W445&gt;0,Q445+W445,"")</f>
        <v/>
      </c>
      <c r="Y445" s="30" t="str">
        <f ca="1">IF(V445=Apoio!$F$2,Apoio!$F$2,IF(V445=Apoio!$F$3,Apoio!$F$3,IF(V445=Apoio!$F$4,Apoio!$F$4,IF(X445="","",IF(V445="","",IF(X445-TODAY()&gt;0,X445-TODAY(),"Venceu"))))))</f>
        <v>Sem prazo</v>
      </c>
      <c r="Z445" s="35"/>
      <c r="AA445" s="32" t="s">
        <v>2446</v>
      </c>
      <c r="AB445" s="34"/>
      <c r="AC445" s="44"/>
    </row>
    <row r="446" spans="1:29" ht="30" customHeight="1">
      <c r="A446" s="23">
        <v>448</v>
      </c>
      <c r="B446" s="24" t="s">
        <v>2447</v>
      </c>
      <c r="C446" s="24" t="s">
        <v>104</v>
      </c>
      <c r="D446" s="24" t="s">
        <v>1122</v>
      </c>
      <c r="E446" s="24" t="s">
        <v>1045</v>
      </c>
      <c r="F446" s="24" t="s">
        <v>1122</v>
      </c>
      <c r="G446" s="35" t="s">
        <v>2448</v>
      </c>
      <c r="H446" s="24"/>
      <c r="I446" s="24"/>
      <c r="J446" s="24" t="s">
        <v>858</v>
      </c>
      <c r="K446" s="28">
        <v>44006</v>
      </c>
      <c r="L446" s="28"/>
      <c r="M446" s="28"/>
      <c r="N446" s="28"/>
      <c r="O446" s="28"/>
      <c r="P446" s="28">
        <v>44025</v>
      </c>
      <c r="Q446" s="28">
        <v>44025</v>
      </c>
      <c r="R446" s="28"/>
      <c r="S446" s="24">
        <v>2052635</v>
      </c>
      <c r="T446" s="24">
        <v>2057929</v>
      </c>
      <c r="U446" s="30" t="str">
        <f t="shared" si="12"/>
        <v>Despachado CNA</v>
      </c>
      <c r="V446" s="25" t="s">
        <v>861</v>
      </c>
      <c r="W446" s="24"/>
      <c r="X446" s="36" t="str">
        <f t="shared" si="13"/>
        <v/>
      </c>
      <c r="Y446" s="30" t="str">
        <f ca="1">IF(V446=Apoio!$F$2,Apoio!$F$2,IF(V446=Apoio!$F$3,Apoio!$F$3,IF(V446=Apoio!$F$4,Apoio!$F$4,IF(X446="","",IF(V446="","",IF(X446-TODAY()&gt;0,X446-TODAY(),"Venceu"))))))</f>
        <v>Sem prazo</v>
      </c>
      <c r="Z446" s="35"/>
      <c r="AA446" s="32" t="s">
        <v>2449</v>
      </c>
      <c r="AB446" s="34"/>
      <c r="AC446" s="44"/>
    </row>
    <row r="447" spans="1:29" ht="30" customHeight="1">
      <c r="A447" s="23">
        <v>450</v>
      </c>
      <c r="B447" s="24" t="s">
        <v>1433</v>
      </c>
      <c r="C447" s="24" t="s">
        <v>84</v>
      </c>
      <c r="D447" s="24" t="s">
        <v>1250</v>
      </c>
      <c r="E447" s="24" t="s">
        <v>1069</v>
      </c>
      <c r="F447" s="24" t="s">
        <v>1070</v>
      </c>
      <c r="G447" s="35" t="s">
        <v>2450</v>
      </c>
      <c r="H447" s="24"/>
      <c r="I447" s="24"/>
      <c r="J447" s="24" t="s">
        <v>858</v>
      </c>
      <c r="K447" s="28">
        <v>44006</v>
      </c>
      <c r="L447" s="28"/>
      <c r="M447" s="28"/>
      <c r="N447" s="28"/>
      <c r="O447" s="28"/>
      <c r="P447" s="28">
        <v>44026</v>
      </c>
      <c r="Q447" s="28">
        <v>44035</v>
      </c>
      <c r="R447" s="28"/>
      <c r="S447" s="24">
        <v>2058228</v>
      </c>
      <c r="T447" s="24">
        <v>2068182</v>
      </c>
      <c r="U447" s="30" t="str">
        <f t="shared" si="12"/>
        <v>Despachado CNA</v>
      </c>
      <c r="V447" s="25" t="s">
        <v>861</v>
      </c>
      <c r="W447" s="24"/>
      <c r="X447" s="36" t="str">
        <f t="shared" si="13"/>
        <v/>
      </c>
      <c r="Y447" s="30" t="str">
        <f ca="1">IF(V447=Apoio!$F$2,Apoio!$F$2,IF(V447=Apoio!$F$3,Apoio!$F$3,IF(V447=Apoio!$F$4,Apoio!$F$4,IF(X447="","",IF(V447="","",IF(X447-TODAY()&gt;0,X447-TODAY(),"Venceu"))))))</f>
        <v>Sem prazo</v>
      </c>
      <c r="Z447" s="35"/>
      <c r="AA447" s="32" t="s">
        <v>2451</v>
      </c>
      <c r="AB447" s="34"/>
      <c r="AC447" s="44"/>
    </row>
    <row r="448" spans="1:29" ht="30" customHeight="1">
      <c r="A448" s="23">
        <v>452</v>
      </c>
      <c r="B448" s="24" t="s">
        <v>2452</v>
      </c>
      <c r="C448" s="24" t="s">
        <v>84</v>
      </c>
      <c r="D448" s="24" t="s">
        <v>1363</v>
      </c>
      <c r="E448" s="24" t="s">
        <v>2186</v>
      </c>
      <c r="F448" s="24" t="s">
        <v>1063</v>
      </c>
      <c r="G448" s="35" t="s">
        <v>2453</v>
      </c>
      <c r="H448" s="24"/>
      <c r="I448" s="24"/>
      <c r="J448" s="24" t="s">
        <v>2290</v>
      </c>
      <c r="K448" s="28">
        <v>44025</v>
      </c>
      <c r="L448" s="28"/>
      <c r="M448" s="28">
        <v>44025</v>
      </c>
      <c r="N448" s="28">
        <v>44026</v>
      </c>
      <c r="O448" s="28"/>
      <c r="P448" s="28">
        <v>44026</v>
      </c>
      <c r="Q448" s="28">
        <v>44028</v>
      </c>
      <c r="R448" s="28"/>
      <c r="S448" s="24">
        <v>2057409</v>
      </c>
      <c r="T448" s="24">
        <v>2062695</v>
      </c>
      <c r="U448" s="30" t="str">
        <f t="shared" si="12"/>
        <v>Despachado CNA</v>
      </c>
      <c r="V448" s="25"/>
      <c r="W448" s="24"/>
      <c r="X448" s="36" t="str">
        <f t="shared" si="13"/>
        <v/>
      </c>
      <c r="Y448" s="30" t="str">
        <f ca="1">IF(V448=Apoio!$F$2,Apoio!$F$2,IF(V448=Apoio!$F$3,Apoio!$F$3,IF(V448=Apoio!$F$4,Apoio!$F$4,IF(X448="","",IF(V448="","",IF(X448-TODAY()&gt;0,X448-TODAY(),"Venceu"))))))</f>
        <v/>
      </c>
      <c r="Z448" s="35"/>
      <c r="AA448" s="32" t="s">
        <v>2454</v>
      </c>
      <c r="AB448" s="34"/>
      <c r="AC448" s="44"/>
    </row>
    <row r="449" spans="1:29" ht="30" customHeight="1">
      <c r="A449" s="23">
        <v>453</v>
      </c>
      <c r="B449" s="24" t="s">
        <v>2400</v>
      </c>
      <c r="C449" s="24" t="s">
        <v>30</v>
      </c>
      <c r="D449" s="24" t="s">
        <v>1495</v>
      </c>
      <c r="E449" s="24" t="s">
        <v>1921</v>
      </c>
      <c r="F449" s="24" t="s">
        <v>1497</v>
      </c>
      <c r="G449" s="35" t="s">
        <v>2455</v>
      </c>
      <c r="H449" s="24"/>
      <c r="I449" s="24"/>
      <c r="J449" s="24" t="s">
        <v>714</v>
      </c>
      <c r="K449" s="28">
        <v>44133</v>
      </c>
      <c r="L449" s="28"/>
      <c r="M449" s="28">
        <v>44141</v>
      </c>
      <c r="N449" s="28">
        <v>44147</v>
      </c>
      <c r="O449" s="28"/>
      <c r="P449" s="28">
        <v>44153</v>
      </c>
      <c r="Q449" s="28"/>
      <c r="R449" s="28"/>
      <c r="S449" s="24">
        <v>2298737</v>
      </c>
      <c r="T449" s="24"/>
      <c r="U449" s="30" t="str">
        <f t="shared" si="12"/>
        <v>Despachado COSOL</v>
      </c>
      <c r="V449" s="25" t="s">
        <v>387</v>
      </c>
      <c r="W449" s="24"/>
      <c r="X449" s="36" t="str">
        <f t="shared" si="13"/>
        <v/>
      </c>
      <c r="Y449" s="30" t="str">
        <f ca="1">IF(V449=Apoio!$F$2,Apoio!$F$2,IF(V449=Apoio!$F$3,Apoio!$F$3,IF(V449=Apoio!$F$4,Apoio!$F$4,IF(X449="","",IF(V449="","",IF(X449-TODAY()&gt;0,X449-TODAY(),"Venceu"))))))</f>
        <v>Atualizado</v>
      </c>
      <c r="Z449" s="35"/>
      <c r="AA449" s="32"/>
      <c r="AC449" s="44"/>
    </row>
    <row r="450" spans="1:29" ht="30" customHeight="1">
      <c r="A450" s="23">
        <v>454</v>
      </c>
      <c r="B450" s="24" t="s">
        <v>2456</v>
      </c>
      <c r="C450" s="24" t="s">
        <v>30</v>
      </c>
      <c r="D450" s="24" t="s">
        <v>1495</v>
      </c>
      <c r="E450" s="24" t="s">
        <v>1921</v>
      </c>
      <c r="F450" s="24" t="s">
        <v>1497</v>
      </c>
      <c r="G450" s="35" t="s">
        <v>2457</v>
      </c>
      <c r="H450" s="24"/>
      <c r="I450" s="24"/>
      <c r="J450" s="24" t="s">
        <v>714</v>
      </c>
      <c r="K450" s="28">
        <v>44118</v>
      </c>
      <c r="L450" s="28"/>
      <c r="M450" s="28">
        <v>44144</v>
      </c>
      <c r="N450" s="28">
        <v>44147</v>
      </c>
      <c r="O450" s="28"/>
      <c r="P450" s="28">
        <v>44153</v>
      </c>
      <c r="Q450" s="28"/>
      <c r="R450" s="28"/>
      <c r="S450" s="24"/>
      <c r="T450" s="24"/>
      <c r="U450" s="30" t="str">
        <f t="shared" si="12"/>
        <v>Despachado COSOL</v>
      </c>
      <c r="V450" s="25" t="s">
        <v>38</v>
      </c>
      <c r="W450" s="24"/>
      <c r="X450" s="36" t="str">
        <f t="shared" si="13"/>
        <v/>
      </c>
      <c r="Y450" s="30" t="str">
        <f ca="1">IF(V450=Apoio!$F$2,Apoio!$F$2,IF(V450=Apoio!$F$3,Apoio!$F$3,IF(V450=Apoio!$F$4,Apoio!$F$4,IF(X450="","",IF(V450="","",IF(X450-TODAY()&gt;0,X450-TODAY(),"Venceu"))))))</f>
        <v>Resolvido</v>
      </c>
      <c r="Z450" s="35"/>
      <c r="AA450" s="51" t="s">
        <v>2458</v>
      </c>
      <c r="AC450" s="44"/>
    </row>
    <row r="451" spans="1:29" ht="30" customHeight="1">
      <c r="A451" s="23">
        <v>455</v>
      </c>
      <c r="B451" s="24" t="s">
        <v>2459</v>
      </c>
      <c r="C451" s="24" t="s">
        <v>104</v>
      </c>
      <c r="D451" s="24" t="s">
        <v>553</v>
      </c>
      <c r="E451" s="24" t="s">
        <v>1100</v>
      </c>
      <c r="F451" s="24" t="s">
        <v>1050</v>
      </c>
      <c r="G451" s="35" t="s">
        <v>2460</v>
      </c>
      <c r="H451" s="24"/>
      <c r="I451" s="24"/>
      <c r="J451" s="24" t="s">
        <v>44</v>
      </c>
      <c r="K451" s="28">
        <v>44111</v>
      </c>
      <c r="L451" s="28">
        <v>44118</v>
      </c>
      <c r="M451" s="28">
        <v>44118</v>
      </c>
      <c r="N451" s="28">
        <v>44119</v>
      </c>
      <c r="O451" s="28">
        <v>44119</v>
      </c>
      <c r="P451" s="28">
        <v>44119</v>
      </c>
      <c r="Q451" s="28">
        <v>44119</v>
      </c>
      <c r="R451" s="28"/>
      <c r="S451" s="24">
        <v>2238519</v>
      </c>
      <c r="T451" s="24">
        <v>2242340</v>
      </c>
      <c r="U451" s="30" t="str">
        <f t="shared" si="12"/>
        <v>Despachado CNA</v>
      </c>
      <c r="V451" s="25" t="s">
        <v>861</v>
      </c>
      <c r="W451" s="24"/>
      <c r="X451" s="36" t="str">
        <f t="shared" si="13"/>
        <v/>
      </c>
      <c r="Y451" s="30" t="str">
        <f ca="1">IF(V451=Apoio!$F$2,Apoio!$F$2,IF(V451=Apoio!$F$3,Apoio!$F$3,IF(V451=Apoio!$F$4,Apoio!$F$4,IF(X451="","",IF(V451="","",IF(X451-TODAY()&gt;0,X451-TODAY(),"Venceu"))))))</f>
        <v>Sem prazo</v>
      </c>
      <c r="Z451" s="35"/>
      <c r="AA451" s="51" t="s">
        <v>2461</v>
      </c>
      <c r="AC451" s="44"/>
    </row>
    <row r="452" spans="1:29" ht="30" customHeight="1">
      <c r="A452" s="23">
        <v>456</v>
      </c>
      <c r="B452" s="24" t="s">
        <v>2462</v>
      </c>
      <c r="C452" s="24" t="s">
        <v>255</v>
      </c>
      <c r="D452" s="24" t="s">
        <v>1068</v>
      </c>
      <c r="E452" s="24" t="s">
        <v>1069</v>
      </c>
      <c r="F452" s="24" t="s">
        <v>1070</v>
      </c>
      <c r="G452" s="35" t="s">
        <v>2463</v>
      </c>
      <c r="H452" s="24"/>
      <c r="I452" s="24"/>
      <c r="J452" s="24" t="s">
        <v>404</v>
      </c>
      <c r="K452" s="28">
        <v>44118</v>
      </c>
      <c r="L452" s="28">
        <v>44118</v>
      </c>
      <c r="M452" s="28">
        <v>44144</v>
      </c>
      <c r="N452" s="28">
        <v>44161</v>
      </c>
      <c r="O452" s="28"/>
      <c r="P452" s="28">
        <v>44162</v>
      </c>
      <c r="Q452" s="28">
        <v>44210</v>
      </c>
      <c r="R452" s="28"/>
      <c r="S452" s="24">
        <v>2328477</v>
      </c>
      <c r="T452" s="24">
        <v>2424392</v>
      </c>
      <c r="U452" s="30" t="str">
        <f t="shared" si="12"/>
        <v>Despachado CNA</v>
      </c>
      <c r="V452" s="25" t="s">
        <v>38</v>
      </c>
      <c r="W452" s="24"/>
      <c r="X452" s="36" t="str">
        <f t="shared" si="13"/>
        <v/>
      </c>
      <c r="Y452" s="30" t="str">
        <f ca="1">IF(V452=Apoio!$F$2,Apoio!$F$2,IF(V452=Apoio!$F$3,Apoio!$F$3,IF(V452=Apoio!$F$4,Apoio!$F$4,IF(X452="","",IF(V452="","",IF(X452-TODAY()&gt;0,X452-TODAY(),"Venceu"))))))</f>
        <v>Resolvido</v>
      </c>
      <c r="Z452" s="35"/>
      <c r="AA452" s="51" t="s">
        <v>2464</v>
      </c>
      <c r="AC452" s="44"/>
    </row>
    <row r="453" spans="1:29" ht="30" customHeight="1">
      <c r="A453" s="23">
        <v>457</v>
      </c>
      <c r="B453" s="24" t="s">
        <v>2465</v>
      </c>
      <c r="C453" s="24" t="s">
        <v>218</v>
      </c>
      <c r="D453" s="24" t="s">
        <v>2185</v>
      </c>
      <c r="E453" s="24" t="s">
        <v>2186</v>
      </c>
      <c r="F453" s="24" t="s">
        <v>1070</v>
      </c>
      <c r="G453" s="35" t="s">
        <v>2466</v>
      </c>
      <c r="H453" s="24"/>
      <c r="I453" s="24"/>
      <c r="J453" s="24" t="s">
        <v>2290</v>
      </c>
      <c r="K453" s="28">
        <v>44112</v>
      </c>
      <c r="L453" s="28"/>
      <c r="M453" s="28">
        <v>44113</v>
      </c>
      <c r="N453" s="28">
        <v>44118</v>
      </c>
      <c r="O453" s="28"/>
      <c r="P453" s="28">
        <v>44118</v>
      </c>
      <c r="Q453" s="28">
        <v>44119</v>
      </c>
      <c r="R453" s="28"/>
      <c r="S453" s="24">
        <v>2237242</v>
      </c>
      <c r="T453" s="24">
        <v>2238565</v>
      </c>
      <c r="U453" s="30" t="str">
        <f t="shared" si="12"/>
        <v>Despachado CNA</v>
      </c>
      <c r="V453" s="25" t="s">
        <v>861</v>
      </c>
      <c r="W453" s="24"/>
      <c r="X453" s="36" t="str">
        <f t="shared" si="13"/>
        <v/>
      </c>
      <c r="Y453" s="30" t="str">
        <f ca="1">IF(V453=Apoio!$F$2,Apoio!$F$2,IF(V453=Apoio!$F$3,Apoio!$F$3,IF(V453=Apoio!$F$4,Apoio!$F$4,IF(X453="","",IF(V453="","",IF(X453-TODAY()&gt;0,X453-TODAY(),"Venceu"))))))</f>
        <v>Sem prazo</v>
      </c>
      <c r="Z453" s="35"/>
      <c r="AA453" s="51" t="s">
        <v>2467</v>
      </c>
      <c r="AC453" s="44"/>
    </row>
    <row r="454" spans="1:29" ht="30" customHeight="1">
      <c r="A454" s="23">
        <v>458</v>
      </c>
      <c r="B454" s="24" t="s">
        <v>2359</v>
      </c>
      <c r="C454" s="24" t="s">
        <v>202</v>
      </c>
      <c r="D454" s="24" t="s">
        <v>1122</v>
      </c>
      <c r="E454" s="24" t="s">
        <v>1069</v>
      </c>
      <c r="F454" s="24" t="s">
        <v>1070</v>
      </c>
      <c r="G454" s="35" t="s">
        <v>2468</v>
      </c>
      <c r="H454" s="24"/>
      <c r="I454" s="24"/>
      <c r="J454" s="24" t="s">
        <v>714</v>
      </c>
      <c r="K454" s="28">
        <v>44118</v>
      </c>
      <c r="L454" s="28">
        <v>44119</v>
      </c>
      <c r="M454" s="28">
        <v>44260</v>
      </c>
      <c r="N454" s="28">
        <v>44264</v>
      </c>
      <c r="O454" s="28"/>
      <c r="P454" s="28">
        <v>44270</v>
      </c>
      <c r="Q454" s="28">
        <v>44272</v>
      </c>
      <c r="R454" s="28"/>
      <c r="S454" s="24">
        <v>2535671</v>
      </c>
      <c r="T454" s="24">
        <v>2552984</v>
      </c>
      <c r="U454" s="30" t="str">
        <f t="shared" si="12"/>
        <v>Despachado CNA</v>
      </c>
      <c r="V454" s="25" t="s">
        <v>861</v>
      </c>
      <c r="W454" s="24"/>
      <c r="X454" s="36" t="str">
        <f t="shared" si="13"/>
        <v/>
      </c>
      <c r="Y454" s="30" t="str">
        <f ca="1">IF(V454=Apoio!$F$2,Apoio!$F$2,IF(V454=Apoio!$F$3,Apoio!$F$3,IF(V454=Apoio!$F$4,Apoio!$F$4,IF(X454="","",IF(V454="","",IF(X454-TODAY()&gt;0,X454-TODAY(),"Venceu"))))))</f>
        <v>Sem prazo</v>
      </c>
      <c r="Z454" s="35"/>
      <c r="AA454" s="51" t="s">
        <v>2469</v>
      </c>
      <c r="AC454" s="44"/>
    </row>
    <row r="455" spans="1:29" ht="30" customHeight="1">
      <c r="A455" s="23">
        <v>459</v>
      </c>
      <c r="B455" s="24" t="s">
        <v>2470</v>
      </c>
      <c r="C455" s="24" t="s">
        <v>397</v>
      </c>
      <c r="D455" s="24" t="s">
        <v>1122</v>
      </c>
      <c r="E455" s="24" t="s">
        <v>1045</v>
      </c>
      <c r="F455" s="24" t="s">
        <v>1122</v>
      </c>
      <c r="G455" s="35" t="s">
        <v>2471</v>
      </c>
      <c r="H455" s="24"/>
      <c r="I455" s="24"/>
      <c r="J455" s="24" t="s">
        <v>714</v>
      </c>
      <c r="K455" s="28">
        <v>44119</v>
      </c>
      <c r="L455" s="28"/>
      <c r="M455" s="28"/>
      <c r="N455" s="28"/>
      <c r="O455" s="28"/>
      <c r="P455" s="28">
        <v>44120</v>
      </c>
      <c r="Q455" s="28">
        <v>44124</v>
      </c>
      <c r="R455" s="28"/>
      <c r="S455" s="24">
        <v>2242609</v>
      </c>
      <c r="T455" s="24">
        <v>2245517</v>
      </c>
      <c r="U455" s="30" t="str">
        <f t="shared" si="12"/>
        <v>Despachado CNA</v>
      </c>
      <c r="V455" s="25" t="s">
        <v>861</v>
      </c>
      <c r="W455" s="24"/>
      <c r="X455" s="36" t="str">
        <f t="shared" si="13"/>
        <v/>
      </c>
      <c r="Y455" s="30" t="str">
        <f ca="1">IF(V455=Apoio!$F$2,Apoio!$F$2,IF(V455=Apoio!$F$3,Apoio!$F$3,IF(V455=Apoio!$F$4,Apoio!$F$4,IF(X455="","",IF(V455="","",IF(X455-TODAY()&gt;0,X455-TODAY(),"Venceu"))))))</f>
        <v>Sem prazo</v>
      </c>
      <c r="Z455" s="35"/>
      <c r="AA455" s="51" t="s">
        <v>2472</v>
      </c>
      <c r="AC455" s="44"/>
    </row>
    <row r="456" spans="1:29" ht="30" customHeight="1">
      <c r="A456" s="23">
        <v>460</v>
      </c>
      <c r="B456" s="24" t="s">
        <v>693</v>
      </c>
      <c r="C456" s="24" t="s">
        <v>413</v>
      </c>
      <c r="D456" s="24" t="s">
        <v>553</v>
      </c>
      <c r="E456" s="24" t="s">
        <v>1069</v>
      </c>
      <c r="F456" s="24" t="s">
        <v>1070</v>
      </c>
      <c r="G456" s="35" t="s">
        <v>2473</v>
      </c>
      <c r="H456" s="24"/>
      <c r="I456" s="24"/>
      <c r="J456" s="24" t="s">
        <v>399</v>
      </c>
      <c r="K456" s="28">
        <v>44124</v>
      </c>
      <c r="L456" s="28">
        <v>44125</v>
      </c>
      <c r="M456" s="28">
        <v>44130</v>
      </c>
      <c r="N456" s="28">
        <v>44154</v>
      </c>
      <c r="O456" s="28">
        <v>44154</v>
      </c>
      <c r="P456" s="28"/>
      <c r="Q456" s="28"/>
      <c r="R456" s="28"/>
      <c r="S456" s="24">
        <v>2303478</v>
      </c>
      <c r="T456" s="24"/>
      <c r="U456" s="30" t="str">
        <f t="shared" si="12"/>
        <v>Devolvido ATEC</v>
      </c>
      <c r="V456" s="25"/>
      <c r="W456" s="24"/>
      <c r="X456" s="36" t="str">
        <f t="shared" si="13"/>
        <v/>
      </c>
      <c r="Y456" s="30" t="str">
        <f ca="1">IF(V456=Apoio!$F$2,Apoio!$F$2,IF(V456=Apoio!$F$3,Apoio!$F$3,IF(V456=Apoio!$F$4,Apoio!$F$4,IF(X456="","",IF(V456="","",IF(X456-TODAY()&gt;0,X456-TODAY(),"Venceu"))))))</f>
        <v/>
      </c>
      <c r="Z456" s="35"/>
      <c r="AA456" s="51" t="s">
        <v>2473</v>
      </c>
      <c r="AC456" s="44"/>
    </row>
    <row r="457" spans="1:29" ht="30" customHeight="1">
      <c r="A457" s="23">
        <v>461</v>
      </c>
      <c r="B457" s="24" t="s">
        <v>2474</v>
      </c>
      <c r="C457" s="24" t="s">
        <v>55</v>
      </c>
      <c r="D457" s="24" t="s">
        <v>1122</v>
      </c>
      <c r="E457" s="24" t="s">
        <v>1045</v>
      </c>
      <c r="F457" s="24" t="s">
        <v>1122</v>
      </c>
      <c r="G457" s="35" t="s">
        <v>2475</v>
      </c>
      <c r="H457" s="24"/>
      <c r="I457" s="24"/>
      <c r="J457" s="24" t="s">
        <v>714</v>
      </c>
      <c r="K457" s="28">
        <v>44118</v>
      </c>
      <c r="L457" s="28"/>
      <c r="M457" s="28"/>
      <c r="N457" s="28"/>
      <c r="O457" s="28"/>
      <c r="P457" s="28">
        <v>44124</v>
      </c>
      <c r="Q457" s="28"/>
      <c r="R457" s="28"/>
      <c r="S457" s="24"/>
      <c r="T457" s="24"/>
      <c r="U457" s="30" t="str">
        <f t="shared" si="12"/>
        <v>Despachado COSOL</v>
      </c>
      <c r="V457" s="25" t="s">
        <v>861</v>
      </c>
      <c r="W457" s="24"/>
      <c r="X457" s="36" t="str">
        <f t="shared" si="13"/>
        <v/>
      </c>
      <c r="Y457" s="30" t="str">
        <f ca="1">IF(V457=Apoio!$F$2,Apoio!$F$2,IF(V457=Apoio!$F$3,Apoio!$F$3,IF(V457=Apoio!$F$4,Apoio!$F$4,IF(X457="","",IF(V457="","",IF(X457-TODAY()&gt;0,X457-TODAY(),"Venceu"))))))</f>
        <v>Sem prazo</v>
      </c>
      <c r="Z457" s="35"/>
      <c r="AA457" s="51" t="s">
        <v>2476</v>
      </c>
      <c r="AC457" s="44"/>
    </row>
    <row r="458" spans="1:29" ht="30" customHeight="1">
      <c r="A458" s="23">
        <v>462</v>
      </c>
      <c r="B458" s="24" t="s">
        <v>2477</v>
      </c>
      <c r="C458" s="24" t="s">
        <v>30</v>
      </c>
      <c r="D458" s="24" t="s">
        <v>1495</v>
      </c>
      <c r="E458" s="24" t="s">
        <v>1921</v>
      </c>
      <c r="F458" s="24" t="s">
        <v>1497</v>
      </c>
      <c r="G458" s="35" t="s">
        <v>2478</v>
      </c>
      <c r="H458" s="24"/>
      <c r="I458" s="24"/>
      <c r="J458" s="24" t="s">
        <v>714</v>
      </c>
      <c r="K458" s="28">
        <v>44124</v>
      </c>
      <c r="L458" s="28"/>
      <c r="M458" s="28">
        <v>44144</v>
      </c>
      <c r="N458" s="28">
        <v>44147</v>
      </c>
      <c r="O458" s="28"/>
      <c r="P458" s="28">
        <v>44153</v>
      </c>
      <c r="Q458" s="28"/>
      <c r="R458" s="28"/>
      <c r="S458" s="24"/>
      <c r="T458" s="24"/>
      <c r="U458" s="30" t="str">
        <f t="shared" si="12"/>
        <v>Despachado COSOL</v>
      </c>
      <c r="V458" s="25"/>
      <c r="W458" s="24"/>
      <c r="X458" s="36" t="str">
        <f t="shared" si="13"/>
        <v/>
      </c>
      <c r="Y458" s="30" t="str">
        <f ca="1">IF(V458=Apoio!$F$2,Apoio!$F$2,IF(V458=Apoio!$F$3,Apoio!$F$3,IF(V458=Apoio!$F$4,Apoio!$F$4,IF(X458="","",IF(V458="","",IF(X458-TODAY()&gt;0,X458-TODAY(),"Venceu"))))))</f>
        <v/>
      </c>
      <c r="Z458" s="35"/>
      <c r="AA458" s="51" t="s">
        <v>2479</v>
      </c>
      <c r="AC458" s="44"/>
    </row>
    <row r="459" spans="1:29" ht="30" customHeight="1">
      <c r="A459" s="23">
        <v>463</v>
      </c>
      <c r="B459" s="24" t="s">
        <v>2480</v>
      </c>
      <c r="C459" s="24" t="s">
        <v>397</v>
      </c>
      <c r="D459" s="24" t="s">
        <v>1122</v>
      </c>
      <c r="E459" s="24" t="s">
        <v>1045</v>
      </c>
      <c r="F459" s="24" t="s">
        <v>1122</v>
      </c>
      <c r="G459" s="35" t="s">
        <v>2481</v>
      </c>
      <c r="H459" s="24"/>
      <c r="I459" s="24"/>
      <c r="J459" s="24" t="s">
        <v>714</v>
      </c>
      <c r="K459" s="28">
        <v>44130</v>
      </c>
      <c r="L459" s="28"/>
      <c r="M459" s="28"/>
      <c r="N459" s="28"/>
      <c r="O459" s="28"/>
      <c r="P459" s="28">
        <v>44130</v>
      </c>
      <c r="Q459" s="28"/>
      <c r="R459" s="28"/>
      <c r="S459" s="24"/>
      <c r="T459" s="24"/>
      <c r="U459" s="30" t="str">
        <f t="shared" si="12"/>
        <v>Despachado COSOL</v>
      </c>
      <c r="V459" s="25" t="s">
        <v>861</v>
      </c>
      <c r="W459" s="24"/>
      <c r="X459" s="36" t="str">
        <f t="shared" si="13"/>
        <v/>
      </c>
      <c r="Y459" s="30" t="str">
        <f ca="1">IF(V459=Apoio!$F$2,Apoio!$F$2,IF(V459=Apoio!$F$3,Apoio!$F$3,IF(V459=Apoio!$F$4,Apoio!$F$4,IF(X459="","",IF(V459="","",IF(X459-TODAY()&gt;0,X459-TODAY(),"Venceu"))))))</f>
        <v>Sem prazo</v>
      </c>
      <c r="Z459" s="35"/>
      <c r="AA459" s="51" t="s">
        <v>2482</v>
      </c>
      <c r="AC459" s="44"/>
    </row>
    <row r="460" spans="1:29" ht="30" customHeight="1">
      <c r="A460" s="23">
        <v>464</v>
      </c>
      <c r="B460" s="24" t="s">
        <v>2483</v>
      </c>
      <c r="C460" s="24" t="s">
        <v>255</v>
      </c>
      <c r="D460" s="24" t="s">
        <v>1256</v>
      </c>
      <c r="E460" s="24" t="s">
        <v>2085</v>
      </c>
      <c r="F460" s="24" t="s">
        <v>1063</v>
      </c>
      <c r="G460" s="35" t="s">
        <v>2484</v>
      </c>
      <c r="H460" s="24"/>
      <c r="I460" s="24"/>
      <c r="J460" s="24" t="s">
        <v>714</v>
      </c>
      <c r="K460" s="28">
        <v>44158</v>
      </c>
      <c r="L460" s="28"/>
      <c r="M460" s="28"/>
      <c r="N460" s="28"/>
      <c r="O460" s="28"/>
      <c r="P460" s="28">
        <v>44159</v>
      </c>
      <c r="Q460" s="28">
        <v>44160</v>
      </c>
      <c r="R460" s="28"/>
      <c r="S460" s="24">
        <v>2328017</v>
      </c>
      <c r="T460" s="24"/>
      <c r="U460" s="30" t="str">
        <f t="shared" si="12"/>
        <v>Despachado CNA</v>
      </c>
      <c r="V460" s="25" t="s">
        <v>861</v>
      </c>
      <c r="W460" s="24"/>
      <c r="X460" s="36" t="str">
        <f t="shared" si="13"/>
        <v/>
      </c>
      <c r="Y460" s="30" t="str">
        <f ca="1">IF(V460=Apoio!$F$2,Apoio!$F$2,IF(V460=Apoio!$F$3,Apoio!$F$3,IF(V460=Apoio!$F$4,Apoio!$F$4,IF(X460="","",IF(V460="","",IF(X460-TODAY()&gt;0,X460-TODAY(),"Venceu"))))))</f>
        <v>Sem prazo</v>
      </c>
      <c r="Z460" s="35"/>
      <c r="AA460" s="32"/>
      <c r="AC460" s="44"/>
    </row>
    <row r="461" spans="1:29" ht="30" customHeight="1">
      <c r="A461" s="23">
        <v>465</v>
      </c>
      <c r="B461" s="24" t="s">
        <v>2485</v>
      </c>
      <c r="C461" s="24" t="s">
        <v>397</v>
      </c>
      <c r="D461" s="24" t="s">
        <v>1122</v>
      </c>
      <c r="E461" s="24" t="s">
        <v>1045</v>
      </c>
      <c r="F461" s="24" t="s">
        <v>1122</v>
      </c>
      <c r="G461" s="35" t="s">
        <v>2486</v>
      </c>
      <c r="H461" s="24"/>
      <c r="I461" s="24"/>
      <c r="J461" s="24" t="s">
        <v>714</v>
      </c>
      <c r="K461" s="28">
        <v>44161</v>
      </c>
      <c r="L461" s="28"/>
      <c r="M461" s="28"/>
      <c r="N461" s="28"/>
      <c r="O461" s="28"/>
      <c r="P461" s="28">
        <v>44162</v>
      </c>
      <c r="Q461" s="28"/>
      <c r="R461" s="28"/>
      <c r="S461" s="24"/>
      <c r="T461" s="24"/>
      <c r="U461" s="30" t="str">
        <f t="shared" si="12"/>
        <v>Despachado COSOL</v>
      </c>
      <c r="V461" s="25" t="s">
        <v>861</v>
      </c>
      <c r="W461" s="24"/>
      <c r="X461" s="36" t="str">
        <f t="shared" si="13"/>
        <v/>
      </c>
      <c r="Y461" s="30" t="str">
        <f ca="1">IF(V461=Apoio!$F$2,Apoio!$F$2,IF(V461=Apoio!$F$3,Apoio!$F$3,IF(V461=Apoio!$F$4,Apoio!$F$4,IF(X461="","",IF(V461="","",IF(X461-TODAY()&gt;0,X461-TODAY(),"Venceu"))))))</f>
        <v>Sem prazo</v>
      </c>
      <c r="Z461" s="35"/>
      <c r="AA461" s="32" t="s">
        <v>2487</v>
      </c>
      <c r="AC461" s="44"/>
    </row>
    <row r="462" spans="1:29" ht="30" customHeight="1">
      <c r="A462" s="23">
        <v>466</v>
      </c>
      <c r="B462" s="24" t="s">
        <v>2488</v>
      </c>
      <c r="C462" s="24" t="s">
        <v>397</v>
      </c>
      <c r="D462" s="24" t="s">
        <v>1122</v>
      </c>
      <c r="E462" s="24" t="s">
        <v>1045</v>
      </c>
      <c r="F462" s="24" t="s">
        <v>1122</v>
      </c>
      <c r="G462" s="35" t="s">
        <v>2489</v>
      </c>
      <c r="H462" s="24"/>
      <c r="I462" s="24"/>
      <c r="J462" s="24" t="s">
        <v>714</v>
      </c>
      <c r="K462" s="28">
        <v>44155</v>
      </c>
      <c r="L462" s="28"/>
      <c r="M462" s="28"/>
      <c r="N462" s="28"/>
      <c r="O462" s="28"/>
      <c r="P462" s="28">
        <v>44162</v>
      </c>
      <c r="Q462" s="28"/>
      <c r="R462" s="28"/>
      <c r="S462" s="24"/>
      <c r="T462" s="24"/>
      <c r="U462" s="30" t="str">
        <f t="shared" si="12"/>
        <v>Despachado COSOL</v>
      </c>
      <c r="V462" s="25" t="s">
        <v>861</v>
      </c>
      <c r="W462" s="24"/>
      <c r="X462" s="36" t="str">
        <f t="shared" si="13"/>
        <v/>
      </c>
      <c r="Y462" s="30" t="str">
        <f ca="1">IF(V462=Apoio!$F$2,Apoio!$F$2,IF(V462=Apoio!$F$3,Apoio!$F$3,IF(V462=Apoio!$F$4,Apoio!$F$4,IF(X462="","",IF(V462="","",IF(X462-TODAY()&gt;0,X462-TODAY(),"Venceu"))))))</f>
        <v>Sem prazo</v>
      </c>
      <c r="Z462" s="35"/>
      <c r="AA462" s="32" t="s">
        <v>2490</v>
      </c>
      <c r="AC462" s="44"/>
    </row>
    <row r="463" spans="1:29" ht="30" customHeight="1">
      <c r="A463" s="23">
        <v>467</v>
      </c>
      <c r="B463" s="24" t="s">
        <v>2430</v>
      </c>
      <c r="C463" s="24" t="s">
        <v>110</v>
      </c>
      <c r="D463" s="24" t="s">
        <v>1122</v>
      </c>
      <c r="E463" s="24" t="s">
        <v>1045</v>
      </c>
      <c r="F463" s="24" t="s">
        <v>1122</v>
      </c>
      <c r="G463" s="35" t="s">
        <v>2431</v>
      </c>
      <c r="H463" s="24"/>
      <c r="I463" s="24"/>
      <c r="J463" s="24" t="s">
        <v>858</v>
      </c>
      <c r="K463" s="28">
        <v>44154</v>
      </c>
      <c r="P463" s="54">
        <v>44155</v>
      </c>
      <c r="R463" s="28"/>
      <c r="S463" s="24">
        <v>2319964</v>
      </c>
      <c r="T463" s="24"/>
      <c r="U463" s="30" t="str">
        <f t="shared" si="12"/>
        <v>Despachado COSOL</v>
      </c>
      <c r="V463" s="25"/>
      <c r="W463" s="24"/>
      <c r="X463" s="36" t="str">
        <f t="shared" si="13"/>
        <v/>
      </c>
      <c r="Y463" s="30" t="str">
        <f ca="1">IF(V463=Apoio!$F$2,Apoio!$F$2,IF(V463=Apoio!$F$3,Apoio!$F$3,IF(V463=Apoio!$F$4,Apoio!$F$4,IF(X463="","",IF(V463="","",IF(X463-TODAY()&gt;0,X463-TODAY(),"Venceu"))))))</f>
        <v/>
      </c>
      <c r="Z463" s="35"/>
      <c r="AA463" s="32" t="s">
        <v>2491</v>
      </c>
      <c r="AC463" s="44"/>
    </row>
    <row r="464" spans="1:29" ht="30" customHeight="1">
      <c r="A464" s="23">
        <v>468</v>
      </c>
      <c r="B464" s="24" t="s">
        <v>2208</v>
      </c>
      <c r="C464" s="24" t="s">
        <v>2492</v>
      </c>
      <c r="D464" s="24" t="s">
        <v>1743</v>
      </c>
      <c r="E464" s="24" t="s">
        <v>1069</v>
      </c>
      <c r="F464" s="24" t="s">
        <v>1070</v>
      </c>
      <c r="G464" s="35" t="s">
        <v>2209</v>
      </c>
      <c r="H464" s="24"/>
      <c r="I464" s="24"/>
      <c r="J464" s="24" t="s">
        <v>858</v>
      </c>
      <c r="K464" s="28">
        <v>43991</v>
      </c>
      <c r="P464" s="28">
        <v>44004</v>
      </c>
      <c r="Q464" s="28">
        <v>44009</v>
      </c>
      <c r="R464" s="28"/>
      <c r="S464" s="24">
        <v>2020652</v>
      </c>
      <c r="T464" s="24">
        <v>2021953</v>
      </c>
      <c r="U464" s="30" t="str">
        <f t="shared" si="12"/>
        <v>Despachado CNA</v>
      </c>
      <c r="V464" s="25" t="s">
        <v>424</v>
      </c>
      <c r="W464" s="24"/>
      <c r="X464" s="36" t="str">
        <f t="shared" si="13"/>
        <v/>
      </c>
      <c r="Y464" s="30" t="str">
        <f ca="1">IF(V464=Apoio!$F$2,Apoio!$F$2,IF(V464=Apoio!$F$3,Apoio!$F$3,IF(V464=Apoio!$F$4,Apoio!$F$4,IF(X464="","",IF(V464="","",IF(X464-TODAY()&gt;0,X464-TODAY(),"Venceu"))))))</f>
        <v/>
      </c>
      <c r="Z464" s="35"/>
      <c r="AA464" s="32"/>
      <c r="AC464" s="44"/>
    </row>
    <row r="465" spans="1:29" ht="30" customHeight="1">
      <c r="A465" s="23">
        <v>469</v>
      </c>
      <c r="B465" s="24" t="s">
        <v>2208</v>
      </c>
      <c r="C465" s="24" t="s">
        <v>2492</v>
      </c>
      <c r="D465" s="24" t="s">
        <v>1743</v>
      </c>
      <c r="E465" s="24" t="s">
        <v>1069</v>
      </c>
      <c r="F465" s="24" t="s">
        <v>1070</v>
      </c>
      <c r="G465" s="35" t="s">
        <v>2209</v>
      </c>
      <c r="H465" s="24"/>
      <c r="I465" s="24"/>
      <c r="J465" s="24" t="s">
        <v>684</v>
      </c>
      <c r="N465" s="54">
        <v>44218</v>
      </c>
      <c r="P465" s="54">
        <v>44218</v>
      </c>
      <c r="Q465" s="54">
        <v>44221</v>
      </c>
      <c r="R465" s="28"/>
      <c r="S465" s="24">
        <v>2441631</v>
      </c>
      <c r="T465" s="24">
        <v>2444316</v>
      </c>
      <c r="U465" s="30" t="str">
        <f t="shared" si="12"/>
        <v>Despachado CNA</v>
      </c>
      <c r="V465" s="25" t="s">
        <v>424</v>
      </c>
      <c r="W465" s="24">
        <v>30</v>
      </c>
      <c r="X465" s="36">
        <f t="shared" si="13"/>
        <v>44251</v>
      </c>
      <c r="Y465" s="30" t="str">
        <f ca="1">IF(V465=Apoio!$F$2,Apoio!$F$2,IF(V465=Apoio!$F$3,Apoio!$F$3,IF(V465=Apoio!$F$4,Apoio!$F$4,IF(X465="","",IF(V465="","",IF(X465-TODAY()&gt;0,X465-TODAY(),"Venceu"))))))</f>
        <v>Venceu</v>
      </c>
      <c r="Z465" s="35"/>
      <c r="AA465" s="32"/>
      <c r="AC465" s="44"/>
    </row>
    <row r="466" spans="1:29" ht="30" customHeight="1">
      <c r="A466" s="23">
        <v>470</v>
      </c>
      <c r="B466" s="24" t="s">
        <v>1676</v>
      </c>
      <c r="C466" s="24" t="s">
        <v>397</v>
      </c>
      <c r="D466" s="24" t="s">
        <v>1057</v>
      </c>
      <c r="E466" s="24" t="s">
        <v>1069</v>
      </c>
      <c r="F466" s="24" t="s">
        <v>1070</v>
      </c>
      <c r="G466" s="35" t="s">
        <v>2493</v>
      </c>
      <c r="H466" s="24"/>
      <c r="I466" s="24"/>
      <c r="J466" s="24" t="s">
        <v>625</v>
      </c>
      <c r="K466" s="28">
        <v>44032</v>
      </c>
      <c r="N466" s="28">
        <v>44032</v>
      </c>
      <c r="O466" s="28"/>
      <c r="P466" s="28">
        <v>44035</v>
      </c>
      <c r="Q466" s="28">
        <v>44038</v>
      </c>
      <c r="R466" s="28"/>
      <c r="S466" s="24">
        <v>2092047</v>
      </c>
      <c r="T466" s="24">
        <v>2093209</v>
      </c>
      <c r="U466" s="30" t="str">
        <f t="shared" si="12"/>
        <v>Despachado CNA</v>
      </c>
      <c r="V466" s="25"/>
      <c r="W466" s="24"/>
      <c r="X466" s="36" t="str">
        <f t="shared" si="13"/>
        <v/>
      </c>
      <c r="Y466" s="30" t="str">
        <f ca="1">IF(V466=Apoio!$F$2,Apoio!$F$2,IF(V466=Apoio!$F$3,Apoio!$F$3,IF(V466=Apoio!$F$4,Apoio!$F$4,IF(X466="","",IF(V466="","",IF(X466-TODAY()&gt;0,X466-TODAY(),"Venceu"))))))</f>
        <v/>
      </c>
      <c r="Z466" s="35"/>
      <c r="AA466" s="32" t="s">
        <v>38</v>
      </c>
      <c r="AC466" s="44"/>
    </row>
    <row r="467" spans="1:29" ht="30" customHeight="1">
      <c r="A467" s="23">
        <v>471</v>
      </c>
      <c r="B467" s="24" t="s">
        <v>1676</v>
      </c>
      <c r="C467" s="24" t="s">
        <v>397</v>
      </c>
      <c r="D467" s="24" t="s">
        <v>1057</v>
      </c>
      <c r="E467" s="24" t="s">
        <v>1069</v>
      </c>
      <c r="F467" s="24" t="s">
        <v>1070</v>
      </c>
      <c r="G467" s="35" t="s">
        <v>2494</v>
      </c>
      <c r="H467" s="24"/>
      <c r="I467" s="24"/>
      <c r="J467" s="24" t="s">
        <v>625</v>
      </c>
      <c r="K467" s="28">
        <v>44153</v>
      </c>
      <c r="N467" s="28">
        <v>44153</v>
      </c>
      <c r="O467" s="28"/>
      <c r="P467" s="28">
        <v>44153</v>
      </c>
      <c r="R467" s="28"/>
      <c r="S467" s="24">
        <v>2314355</v>
      </c>
      <c r="T467" s="24"/>
      <c r="U467" s="30" t="str">
        <f t="shared" si="12"/>
        <v>Despachado COSOL</v>
      </c>
      <c r="V467" s="25"/>
      <c r="W467" s="24"/>
      <c r="X467" s="36" t="str">
        <f t="shared" si="13"/>
        <v/>
      </c>
      <c r="Y467" s="30" t="str">
        <f ca="1">IF(V467=Apoio!$F$2,Apoio!$F$2,IF(V467=Apoio!$F$3,Apoio!$F$3,IF(V467=Apoio!$F$4,Apoio!$F$4,IF(X467="","",IF(V467="","",IF(X467-TODAY()&gt;0,X467-TODAY(),"Venceu"))))))</f>
        <v/>
      </c>
      <c r="Z467" s="35"/>
      <c r="AA467" s="32" t="s">
        <v>2491</v>
      </c>
      <c r="AC467" s="44"/>
    </row>
    <row r="468" spans="1:29" ht="30" customHeight="1">
      <c r="A468" s="23">
        <v>472</v>
      </c>
      <c r="B468" s="30" t="s">
        <v>2495</v>
      </c>
      <c r="C468" s="24" t="s">
        <v>41</v>
      </c>
      <c r="D468" s="24" t="s">
        <v>1057</v>
      </c>
      <c r="E468" s="24" t="s">
        <v>1058</v>
      </c>
      <c r="F468" s="24" t="s">
        <v>1057</v>
      </c>
      <c r="G468" s="35" t="s">
        <v>2496</v>
      </c>
      <c r="H468" s="24"/>
      <c r="I468" s="24"/>
      <c r="J468" s="24" t="s">
        <v>656</v>
      </c>
      <c r="K468" s="54">
        <v>44139</v>
      </c>
      <c r="N468" s="28">
        <v>44153</v>
      </c>
      <c r="O468" s="28"/>
      <c r="P468" s="28">
        <v>44153</v>
      </c>
      <c r="Q468" s="28">
        <v>44154</v>
      </c>
      <c r="R468" s="28"/>
      <c r="S468" s="24" t="s">
        <v>2497</v>
      </c>
      <c r="T468" s="24" t="s">
        <v>2498</v>
      </c>
      <c r="U468" s="30" t="str">
        <f t="shared" si="12"/>
        <v>Despachado CNA</v>
      </c>
      <c r="V468" s="25" t="s">
        <v>861</v>
      </c>
      <c r="W468" s="24"/>
      <c r="X468" s="36" t="str">
        <f t="shared" si="13"/>
        <v/>
      </c>
      <c r="Y468" s="30" t="str">
        <f ca="1">IF(V468=Apoio!$F$2,Apoio!$F$2,IF(V468=Apoio!$F$3,Apoio!$F$3,IF(V468=Apoio!$F$4,Apoio!$F$4,IF(X468="","",IF(V468="","",IF(X468-TODAY()&gt;0,X468-TODAY(),"Venceu"))))))</f>
        <v>Sem prazo</v>
      </c>
      <c r="Z468" s="35"/>
      <c r="AA468" s="32" t="s">
        <v>2499</v>
      </c>
      <c r="AC468" s="44"/>
    </row>
    <row r="469" spans="1:29" ht="30" customHeight="1">
      <c r="A469" s="23">
        <v>473</v>
      </c>
      <c r="B469" s="30" t="s">
        <v>2500</v>
      </c>
      <c r="C469" s="24" t="s">
        <v>89</v>
      </c>
      <c r="D469" s="24" t="s">
        <v>1057</v>
      </c>
      <c r="E469" s="24" t="s">
        <v>1058</v>
      </c>
      <c r="F469" s="24" t="s">
        <v>1057</v>
      </c>
      <c r="G469" s="35" t="s">
        <v>2501</v>
      </c>
      <c r="H469" s="24"/>
      <c r="I469" s="24"/>
      <c r="J469" s="24" t="s">
        <v>625</v>
      </c>
      <c r="K469" s="54">
        <v>44139</v>
      </c>
      <c r="N469" s="28">
        <v>44154</v>
      </c>
      <c r="O469" s="28"/>
      <c r="P469" s="28">
        <v>44154</v>
      </c>
      <c r="Q469" s="28">
        <v>44154</v>
      </c>
      <c r="R469" s="28"/>
      <c r="S469" s="24" t="s">
        <v>2502</v>
      </c>
      <c r="T469" s="24" t="s">
        <v>2498</v>
      </c>
      <c r="U469" s="30" t="str">
        <f t="shared" si="12"/>
        <v>Despachado CNA</v>
      </c>
      <c r="V469" s="25" t="s">
        <v>861</v>
      </c>
      <c r="W469" s="24"/>
      <c r="X469" s="36" t="str">
        <f t="shared" si="13"/>
        <v/>
      </c>
      <c r="Y469" s="30" t="str">
        <f ca="1">IF(V469=Apoio!$F$2,Apoio!$F$2,IF(V469=Apoio!$F$3,Apoio!$F$3,IF(V469=Apoio!$F$4,Apoio!$F$4,IF(X469="","",IF(V469="","",IF(X469-TODAY()&gt;0,X469-TODAY(),"Venceu"))))))</f>
        <v>Sem prazo</v>
      </c>
      <c r="Z469" s="35"/>
      <c r="AA469" s="32" t="s">
        <v>2499</v>
      </c>
      <c r="AC469" s="44"/>
    </row>
    <row r="470" spans="1:29" ht="30" customHeight="1">
      <c r="A470" s="23">
        <v>474</v>
      </c>
      <c r="B470" s="30" t="s">
        <v>2503</v>
      </c>
      <c r="C470" s="24" t="s">
        <v>397</v>
      </c>
      <c r="D470" s="24" t="s">
        <v>1653</v>
      </c>
      <c r="E470" s="24" t="s">
        <v>1045</v>
      </c>
      <c r="F470" s="24" t="s">
        <v>2330</v>
      </c>
      <c r="G470" s="35" t="s">
        <v>2504</v>
      </c>
      <c r="H470" s="24"/>
      <c r="I470" s="24"/>
      <c r="J470" s="24" t="s">
        <v>858</v>
      </c>
      <c r="K470" s="54">
        <v>44321</v>
      </c>
      <c r="P470" s="54">
        <v>44322</v>
      </c>
      <c r="R470" s="28"/>
      <c r="S470" s="24">
        <v>2653912</v>
      </c>
      <c r="T470" s="24"/>
      <c r="U470" s="30" t="str">
        <f t="shared" si="12"/>
        <v>Despachado COSOL</v>
      </c>
      <c r="V470" s="25" t="s">
        <v>38</v>
      </c>
      <c r="W470" s="24"/>
      <c r="X470" s="36" t="str">
        <f t="shared" si="13"/>
        <v/>
      </c>
      <c r="Y470" s="30" t="str">
        <f ca="1">IF(V470=Apoio!$F$2,Apoio!$F$2,IF(V470=Apoio!$F$3,Apoio!$F$3,IF(V470=Apoio!$F$4,Apoio!$F$4,IF(X470="","",IF(V470="","",IF(X470-TODAY()&gt;0,X470-TODAY(),"Venceu"))))))</f>
        <v>Resolvido</v>
      </c>
      <c r="Z470" s="35"/>
      <c r="AA470" s="24"/>
      <c r="AB470" s="33" t="s">
        <v>2505</v>
      </c>
      <c r="AC470" s="44"/>
    </row>
    <row r="471" spans="1:29" ht="30" customHeight="1">
      <c r="A471" s="23">
        <v>475</v>
      </c>
      <c r="B471" s="24" t="s">
        <v>1722</v>
      </c>
      <c r="C471" s="24" t="s">
        <v>166</v>
      </c>
      <c r="D471" s="24" t="s">
        <v>1068</v>
      </c>
      <c r="E471" s="24" t="s">
        <v>1069</v>
      </c>
      <c r="F471" s="24" t="s">
        <v>1070</v>
      </c>
      <c r="G471" s="35" t="s">
        <v>1968</v>
      </c>
      <c r="H471" s="24"/>
      <c r="I471" s="24"/>
      <c r="J471" s="24" t="s">
        <v>34</v>
      </c>
      <c r="K471" s="54">
        <v>44040</v>
      </c>
      <c r="N471" s="54">
        <v>44106</v>
      </c>
      <c r="P471" s="54">
        <v>44106</v>
      </c>
      <c r="Q471" s="54">
        <v>44110</v>
      </c>
      <c r="R471" s="28"/>
      <c r="S471" s="24">
        <v>2216734</v>
      </c>
      <c r="T471" s="24">
        <v>2220613</v>
      </c>
      <c r="U471" s="30" t="str">
        <f t="shared" si="12"/>
        <v>Despachado CNA</v>
      </c>
      <c r="V471" s="25" t="s">
        <v>424</v>
      </c>
      <c r="W471" s="24"/>
      <c r="X471" s="36" t="str">
        <f t="shared" si="13"/>
        <v/>
      </c>
      <c r="Y471" s="30" t="str">
        <f ca="1">IF(V471=Apoio!$F$2,Apoio!$F$2,IF(V471=Apoio!$F$3,Apoio!$F$3,IF(V471=Apoio!$F$4,Apoio!$F$4,IF(X471="","",IF(V471="","",IF(X471-TODAY()&gt;0,X471-TODAY(),"Venceu"))))))</f>
        <v/>
      </c>
      <c r="Z471" s="35"/>
      <c r="AA471" s="32"/>
      <c r="AC471" s="44"/>
    </row>
    <row r="472" spans="1:29" ht="30" customHeight="1">
      <c r="A472" s="23">
        <v>476</v>
      </c>
      <c r="B472" s="30" t="s">
        <v>2506</v>
      </c>
      <c r="C472" s="24" t="s">
        <v>255</v>
      </c>
      <c r="D472" s="24" t="s">
        <v>1256</v>
      </c>
      <c r="E472" s="24" t="s">
        <v>2085</v>
      </c>
      <c r="F472" s="24" t="s">
        <v>1063</v>
      </c>
      <c r="G472" s="35" t="s">
        <v>2507</v>
      </c>
      <c r="H472" s="24"/>
      <c r="I472" s="24"/>
      <c r="J472" s="24" t="s">
        <v>714</v>
      </c>
      <c r="K472" s="54">
        <v>44151</v>
      </c>
      <c r="N472" s="54">
        <v>44152</v>
      </c>
      <c r="P472" s="54">
        <v>44152</v>
      </c>
      <c r="Q472" s="54">
        <v>44153</v>
      </c>
      <c r="R472" s="28">
        <v>44175</v>
      </c>
      <c r="S472" s="24">
        <v>2312659</v>
      </c>
      <c r="T472" s="24">
        <v>2354073</v>
      </c>
      <c r="U472" s="30" t="str">
        <f t="shared" si="12"/>
        <v>Despachado CNA</v>
      </c>
      <c r="V472" s="25"/>
      <c r="W472" s="24"/>
      <c r="X472" s="36" t="str">
        <f t="shared" si="13"/>
        <v/>
      </c>
      <c r="Y472" s="30" t="str">
        <f ca="1">IF(V472=Apoio!$F$2,Apoio!$F$2,IF(V472=Apoio!$F$3,Apoio!$F$3,IF(V472=Apoio!$F$4,Apoio!$F$4,IF(X472="","",IF(V472="","",IF(X472-TODAY()&gt;0,X472-TODAY(),"Venceu"))))))</f>
        <v/>
      </c>
      <c r="Z472" s="35"/>
      <c r="AA472" s="32"/>
      <c r="AC472" s="44"/>
    </row>
    <row r="473" spans="1:29" ht="30" customHeight="1">
      <c r="A473" s="23">
        <v>477</v>
      </c>
      <c r="B473" s="30" t="s">
        <v>2508</v>
      </c>
      <c r="C473" s="24" t="s">
        <v>89</v>
      </c>
      <c r="D473" s="24" t="s">
        <v>1057</v>
      </c>
      <c r="E473" s="24" t="s">
        <v>1058</v>
      </c>
      <c r="F473" s="24" t="s">
        <v>1057</v>
      </c>
      <c r="G473" s="35" t="s">
        <v>2509</v>
      </c>
      <c r="H473" s="24"/>
      <c r="I473" s="24"/>
      <c r="J473" s="24" t="s">
        <v>858</v>
      </c>
      <c r="K473" s="54">
        <v>44112</v>
      </c>
      <c r="N473" s="54">
        <v>44144</v>
      </c>
      <c r="P473" s="54">
        <v>44144</v>
      </c>
      <c r="R473" s="28"/>
      <c r="S473" s="24">
        <v>2289873</v>
      </c>
      <c r="T473" s="24"/>
      <c r="U473" s="30" t="str">
        <f t="shared" si="12"/>
        <v>Despachado COSOL</v>
      </c>
      <c r="V473" s="25" t="s">
        <v>861</v>
      </c>
      <c r="W473" s="24"/>
      <c r="X473" s="36" t="str">
        <f t="shared" si="13"/>
        <v/>
      </c>
      <c r="Y473" s="30" t="str">
        <f ca="1">IF(V473=Apoio!$F$2,Apoio!$F$2,IF(V473=Apoio!$F$3,Apoio!$F$3,IF(V473=Apoio!$F$4,Apoio!$F$4,IF(X473="","",IF(V473="","",IF(X473-TODAY()&gt;0,X473-TODAY(),"Venceu"))))))</f>
        <v>Sem prazo</v>
      </c>
      <c r="Z473" s="35"/>
      <c r="AA473" s="32" t="s">
        <v>2510</v>
      </c>
      <c r="AC473" s="44"/>
    </row>
    <row r="474" spans="1:29" ht="30" customHeight="1">
      <c r="A474" s="23">
        <v>478</v>
      </c>
      <c r="B474" s="24" t="s">
        <v>2511</v>
      </c>
      <c r="C474" s="24" t="s">
        <v>397</v>
      </c>
      <c r="D474" s="24" t="s">
        <v>1495</v>
      </c>
      <c r="E474" s="24" t="s">
        <v>1921</v>
      </c>
      <c r="F474" s="24" t="s">
        <v>1497</v>
      </c>
      <c r="G474" s="35" t="s">
        <v>2512</v>
      </c>
      <c r="H474" s="24"/>
      <c r="I474" s="24"/>
      <c r="J474" s="24" t="s">
        <v>858</v>
      </c>
      <c r="K474" s="28">
        <v>44152</v>
      </c>
      <c r="L474" s="28"/>
      <c r="M474" s="28"/>
      <c r="N474" s="28">
        <v>44153</v>
      </c>
      <c r="O474" s="28"/>
      <c r="P474" s="28">
        <v>44153</v>
      </c>
      <c r="Q474" s="28"/>
      <c r="R474" s="28"/>
      <c r="S474" s="24">
        <v>2314581</v>
      </c>
      <c r="T474" s="24"/>
      <c r="U474" s="30" t="str">
        <f t="shared" si="12"/>
        <v>Despachado COSOL</v>
      </c>
      <c r="V474" s="25" t="s">
        <v>861</v>
      </c>
      <c r="W474" s="24"/>
      <c r="X474" s="36" t="str">
        <f t="shared" si="13"/>
        <v/>
      </c>
      <c r="Y474" s="30" t="str">
        <f ca="1">IF(V474=Apoio!$F$2,Apoio!$F$2,IF(V474=Apoio!$F$3,Apoio!$F$3,IF(V474=Apoio!$F$4,Apoio!$F$4,IF(X474="","",IF(V474="","",IF(X474-TODAY()&gt;0,X474-TODAY(),"Venceu"))))))</f>
        <v>Sem prazo</v>
      </c>
      <c r="Z474" s="35"/>
      <c r="AA474" s="32" t="s">
        <v>2513</v>
      </c>
      <c r="AC474" s="44"/>
    </row>
    <row r="475" spans="1:29" ht="30" customHeight="1">
      <c r="A475" s="23">
        <v>479</v>
      </c>
      <c r="B475" s="24" t="s">
        <v>2514</v>
      </c>
      <c r="C475" s="24" t="s">
        <v>397</v>
      </c>
      <c r="D475" s="24" t="s">
        <v>1495</v>
      </c>
      <c r="E475" s="24" t="s">
        <v>1921</v>
      </c>
      <c r="F475" s="24" t="s">
        <v>1497</v>
      </c>
      <c r="G475" s="35" t="s">
        <v>2515</v>
      </c>
      <c r="H475" s="24"/>
      <c r="I475" s="24"/>
      <c r="J475" s="24" t="s">
        <v>858</v>
      </c>
      <c r="K475" s="28">
        <v>44146</v>
      </c>
      <c r="L475" s="28"/>
      <c r="M475" s="28"/>
      <c r="N475" s="28">
        <v>44153</v>
      </c>
      <c r="O475" s="28"/>
      <c r="P475" s="28">
        <v>44153</v>
      </c>
      <c r="Q475" s="28"/>
      <c r="R475" s="28"/>
      <c r="S475" s="24">
        <v>2298849</v>
      </c>
      <c r="T475" s="24"/>
      <c r="U475" s="30" t="str">
        <f t="shared" si="12"/>
        <v>Despachado COSOL</v>
      </c>
      <c r="V475" s="25" t="s">
        <v>861</v>
      </c>
      <c r="W475" s="24"/>
      <c r="X475" s="36" t="str">
        <f t="shared" si="13"/>
        <v/>
      </c>
      <c r="Y475" s="30" t="str">
        <f ca="1">IF(V475=Apoio!$F$2,Apoio!$F$2,IF(V475=Apoio!$F$3,Apoio!$F$3,IF(V475=Apoio!$F$4,Apoio!$F$4,IF(X475="","",IF(V475="","",IF(X475-TODAY()&gt;0,X475-TODAY(),"Venceu"))))))</f>
        <v>Sem prazo</v>
      </c>
      <c r="Z475" s="35"/>
      <c r="AA475" s="32" t="s">
        <v>2516</v>
      </c>
      <c r="AC475" s="44"/>
    </row>
    <row r="476" spans="1:29" ht="30" customHeight="1">
      <c r="A476" s="23">
        <v>480</v>
      </c>
      <c r="B476" s="24" t="s">
        <v>1893</v>
      </c>
      <c r="C476" s="30" t="s">
        <v>397</v>
      </c>
      <c r="D476" s="24" t="s">
        <v>1122</v>
      </c>
      <c r="E476" s="24" t="s">
        <v>1045</v>
      </c>
      <c r="F476" s="24" t="s">
        <v>1122</v>
      </c>
      <c r="G476" s="35" t="s">
        <v>2517</v>
      </c>
      <c r="H476" s="24"/>
      <c r="I476" s="24"/>
      <c r="J476" s="24" t="s">
        <v>858</v>
      </c>
      <c r="K476" s="28">
        <v>44148</v>
      </c>
      <c r="L476" s="28"/>
      <c r="M476" s="28"/>
      <c r="N476" s="28">
        <v>44153</v>
      </c>
      <c r="O476" s="28"/>
      <c r="P476" s="28">
        <v>44153</v>
      </c>
      <c r="Q476" s="28"/>
      <c r="R476" s="28"/>
      <c r="S476" s="24">
        <v>2316366</v>
      </c>
      <c r="T476" s="24"/>
      <c r="U476" s="30" t="str">
        <f t="shared" ref="U476:U485" si="14">IF(B476&gt;0,IF(Q476&gt;0,$Q$1,IF(P476&gt;0,$P$1,IF(O476&gt;0,$O$1,IF(N476&gt;0,$N$1,IF(M476&gt;0,$M$1,IF(L476&gt;0,$L$1,IF(K476&gt;0,$K$1,"Registrar demanda"))))))),"")</f>
        <v>Despachado COSOL</v>
      </c>
      <c r="V476" s="25" t="s">
        <v>38</v>
      </c>
      <c r="W476" s="24"/>
      <c r="X476" s="36" t="str">
        <f t="shared" si="13"/>
        <v/>
      </c>
      <c r="Y476" s="30" t="str">
        <f ca="1">IF(V476=Apoio!$F$2,Apoio!$F$2,IF(V476=Apoio!$F$3,Apoio!$F$3,IF(V476=Apoio!$F$4,Apoio!$F$4,IF(X476="","",IF(V476="","",IF(X476-TODAY()&gt;0,X476-TODAY(),"Venceu"))))))</f>
        <v>Resolvido</v>
      </c>
      <c r="Z476" s="35"/>
      <c r="AA476" s="32" t="s">
        <v>2518</v>
      </c>
      <c r="AC476" s="44"/>
    </row>
    <row r="477" spans="1:29" ht="30" customHeight="1">
      <c r="A477" s="23">
        <v>481</v>
      </c>
      <c r="B477" s="24" t="s">
        <v>124</v>
      </c>
      <c r="C477" s="30" t="s">
        <v>48</v>
      </c>
      <c r="D477" s="24" t="s">
        <v>1363</v>
      </c>
      <c r="E477" s="24" t="s">
        <v>2186</v>
      </c>
      <c r="F477" s="24" t="s">
        <v>1063</v>
      </c>
      <c r="G477" s="35" t="s">
        <v>2519</v>
      </c>
      <c r="H477" s="24"/>
      <c r="I477" s="24"/>
      <c r="J477" s="24" t="s">
        <v>714</v>
      </c>
      <c r="K477" s="28">
        <v>44145</v>
      </c>
      <c r="L477" s="28"/>
      <c r="M477" s="28">
        <v>44146</v>
      </c>
      <c r="N477" s="28">
        <v>44152</v>
      </c>
      <c r="O477" s="28"/>
      <c r="P477" s="28">
        <v>44153</v>
      </c>
      <c r="Q477" s="28">
        <v>44154</v>
      </c>
      <c r="R477" s="28"/>
      <c r="S477" s="24">
        <v>2305603</v>
      </c>
      <c r="T477" s="24">
        <v>2316851</v>
      </c>
      <c r="U477" s="30" t="str">
        <f t="shared" si="14"/>
        <v>Despachado CNA</v>
      </c>
      <c r="V477" s="25" t="s">
        <v>38</v>
      </c>
      <c r="W477" s="24"/>
      <c r="X477" s="36" t="str">
        <f t="shared" ref="X477:X508" si="15">IF(W477&gt;0,Q477+W477,"")</f>
        <v/>
      </c>
      <c r="Y477" s="30" t="str">
        <f ca="1">IF(V477=Apoio!$F$2,Apoio!$F$2,IF(V477=Apoio!$F$3,Apoio!$F$3,IF(V477=Apoio!$F$4,Apoio!$F$4,IF(X477="","",IF(V477="","",IF(X477-TODAY()&gt;0,X477-TODAY(),"Venceu"))))))</f>
        <v>Resolvido</v>
      </c>
      <c r="Z477" s="35"/>
      <c r="AA477" s="32" t="s">
        <v>2520</v>
      </c>
      <c r="AC477" s="44"/>
    </row>
    <row r="478" spans="1:29" ht="30" customHeight="1">
      <c r="A478" s="23">
        <v>482</v>
      </c>
      <c r="B478" s="24" t="s">
        <v>47</v>
      </c>
      <c r="C478" s="30" t="s">
        <v>48</v>
      </c>
      <c r="D478" s="24" t="s">
        <v>1363</v>
      </c>
      <c r="E478" s="24" t="s">
        <v>2186</v>
      </c>
      <c r="F478" s="24" t="s">
        <v>1063</v>
      </c>
      <c r="G478" s="35" t="s">
        <v>2521</v>
      </c>
      <c r="H478" s="24"/>
      <c r="I478" s="24"/>
      <c r="J478" s="24" t="s">
        <v>714</v>
      </c>
      <c r="K478" s="28">
        <v>44145</v>
      </c>
      <c r="L478" s="28"/>
      <c r="M478" s="28">
        <v>44153</v>
      </c>
      <c r="N478" s="28">
        <v>44154</v>
      </c>
      <c r="O478" s="28"/>
      <c r="P478" s="28">
        <v>44155</v>
      </c>
      <c r="Q478" s="28">
        <v>44155</v>
      </c>
      <c r="R478" s="28"/>
      <c r="S478" s="24">
        <v>2319429</v>
      </c>
      <c r="T478" s="24">
        <v>2320321</v>
      </c>
      <c r="U478" s="30" t="str">
        <f t="shared" si="14"/>
        <v>Despachado CNA</v>
      </c>
      <c r="V478" s="25" t="s">
        <v>38</v>
      </c>
      <c r="W478" s="24"/>
      <c r="X478" s="36" t="str">
        <f t="shared" si="15"/>
        <v/>
      </c>
      <c r="Y478" s="30" t="str">
        <f ca="1">IF(V478=Apoio!$F$2,Apoio!$F$2,IF(V478=Apoio!$F$3,Apoio!$F$3,IF(V478=Apoio!$F$4,Apoio!$F$4,IF(X478="","",IF(V478="","",IF(X478-TODAY()&gt;0,X478-TODAY(),"Venceu"))))))</f>
        <v>Resolvido</v>
      </c>
      <c r="Z478" s="35"/>
      <c r="AA478" s="32" t="s">
        <v>2522</v>
      </c>
      <c r="AC478" s="44"/>
    </row>
    <row r="479" spans="1:29" ht="30" customHeight="1">
      <c r="A479" s="23">
        <v>483</v>
      </c>
      <c r="B479" s="24" t="s">
        <v>2523</v>
      </c>
      <c r="C479" s="30" t="s">
        <v>110</v>
      </c>
      <c r="D479" s="24" t="s">
        <v>1256</v>
      </c>
      <c r="E479" s="24" t="s">
        <v>2085</v>
      </c>
      <c r="F479" s="24" t="s">
        <v>1063</v>
      </c>
      <c r="G479" s="35" t="s">
        <v>2524</v>
      </c>
      <c r="H479" s="24"/>
      <c r="I479" s="24"/>
      <c r="J479" s="24" t="s">
        <v>44</v>
      </c>
      <c r="K479" s="28">
        <v>44182</v>
      </c>
      <c r="L479" s="28"/>
      <c r="M479" s="28">
        <v>44182</v>
      </c>
      <c r="N479" s="28">
        <v>44182</v>
      </c>
      <c r="O479" s="28"/>
      <c r="P479" s="28">
        <v>44182</v>
      </c>
      <c r="Q479" s="28">
        <v>44182</v>
      </c>
      <c r="R479" s="28">
        <v>44200</v>
      </c>
      <c r="S479" s="24">
        <v>2379792</v>
      </c>
      <c r="T479" s="24">
        <v>2382149</v>
      </c>
      <c r="U479" s="30" t="str">
        <f t="shared" si="14"/>
        <v>Despachado CNA</v>
      </c>
      <c r="V479" s="25" t="s">
        <v>424</v>
      </c>
      <c r="W479" s="24">
        <f>30*30</f>
        <v>900</v>
      </c>
      <c r="X479" s="36">
        <f t="shared" si="15"/>
        <v>45082</v>
      </c>
      <c r="Y479" s="30" t="str">
        <f ca="1">IF(V479=Apoio!$F$2,Apoio!$F$2,IF(V479=Apoio!$F$3,Apoio!$F$3,IF(V479=Apoio!$F$4,Apoio!$F$4,IF(X479="","",IF(V479="","",IF(X479-TODAY()&gt;0,X479-TODAY(),"Venceu"))))))</f>
        <v>Venceu</v>
      </c>
      <c r="Z479" s="35" t="s">
        <v>2525</v>
      </c>
      <c r="AA479" s="32" t="s">
        <v>2526</v>
      </c>
      <c r="AC479" s="44"/>
    </row>
    <row r="480" spans="1:29" ht="30" customHeight="1">
      <c r="A480" s="23">
        <v>484</v>
      </c>
      <c r="B480" s="24" t="s">
        <v>196</v>
      </c>
      <c r="C480" s="30" t="s">
        <v>397</v>
      </c>
      <c r="D480" s="24" t="s">
        <v>553</v>
      </c>
      <c r="E480" s="24" t="s">
        <v>1069</v>
      </c>
      <c r="F480" s="24" t="s">
        <v>1209</v>
      </c>
      <c r="G480" s="35" t="s">
        <v>2527</v>
      </c>
      <c r="H480" s="24"/>
      <c r="I480" s="24"/>
      <c r="J480" s="24" t="s">
        <v>714</v>
      </c>
      <c r="K480" s="28">
        <v>44040</v>
      </c>
      <c r="L480" s="28"/>
      <c r="M480" s="28">
        <v>44076</v>
      </c>
      <c r="N480" s="28">
        <v>44083</v>
      </c>
      <c r="O480" s="28"/>
      <c r="P480" s="28">
        <v>44174</v>
      </c>
      <c r="Q480" s="28">
        <v>44193</v>
      </c>
      <c r="R480" s="28"/>
      <c r="S480" s="24">
        <v>2166719</v>
      </c>
      <c r="T480" s="24">
        <v>2362113</v>
      </c>
      <c r="U480" s="30" t="str">
        <f t="shared" si="14"/>
        <v>Despachado CNA</v>
      </c>
      <c r="V480" s="25" t="s">
        <v>387</v>
      </c>
      <c r="W480" s="24">
        <v>60</v>
      </c>
      <c r="X480" s="36">
        <f t="shared" si="15"/>
        <v>44253</v>
      </c>
      <c r="Y480" s="30" t="str">
        <f ca="1">IF(V480=Apoio!$F$2,Apoio!$F$2,IF(V480=Apoio!$F$3,Apoio!$F$3,IF(V480=Apoio!$F$4,Apoio!$F$4,IF(X480="","",IF(V480="","",IF(X480-TODAY()&gt;0,X480-TODAY(),"Venceu"))))))</f>
        <v>Atualizado</v>
      </c>
      <c r="Z480" s="35"/>
      <c r="AA480" s="32" t="s">
        <v>2528</v>
      </c>
      <c r="AC480" s="44"/>
    </row>
    <row r="481" spans="1:29" ht="30" customHeight="1">
      <c r="A481" s="23">
        <v>485</v>
      </c>
      <c r="B481" s="24" t="s">
        <v>2529</v>
      </c>
      <c r="C481" s="30" t="s">
        <v>397</v>
      </c>
      <c r="D481" s="24" t="s">
        <v>1122</v>
      </c>
      <c r="E481" s="24" t="s">
        <v>1045</v>
      </c>
      <c r="F481" s="24" t="s">
        <v>1122</v>
      </c>
      <c r="G481" s="35" t="s">
        <v>2530</v>
      </c>
      <c r="H481" s="24"/>
      <c r="I481" s="24"/>
      <c r="J481" s="24" t="s">
        <v>714</v>
      </c>
      <c r="K481" s="28">
        <v>44169</v>
      </c>
      <c r="L481" s="28"/>
      <c r="M481" s="28">
        <v>44169</v>
      </c>
      <c r="N481" s="28">
        <v>44174</v>
      </c>
      <c r="O481" s="28"/>
      <c r="P481" s="28">
        <v>44174</v>
      </c>
      <c r="Q481" s="28">
        <v>44175</v>
      </c>
      <c r="R481" s="28"/>
      <c r="S481" s="24">
        <v>2354455</v>
      </c>
      <c r="T481" s="24">
        <v>2362002</v>
      </c>
      <c r="U481" s="30" t="str">
        <f t="shared" si="14"/>
        <v>Despachado CNA</v>
      </c>
      <c r="V481" s="25" t="s">
        <v>38</v>
      </c>
      <c r="W481" s="24"/>
      <c r="X481" s="36" t="str">
        <f t="shared" si="15"/>
        <v/>
      </c>
      <c r="Y481" s="30" t="str">
        <f ca="1">IF(V481=Apoio!$F$2,Apoio!$F$2,IF(V481=Apoio!$F$3,Apoio!$F$3,IF(V481=Apoio!$F$4,Apoio!$F$4,IF(X481="","",IF(V481="","",IF(X481-TODAY()&gt;0,X481-TODAY(),"Venceu"))))))</f>
        <v>Resolvido</v>
      </c>
      <c r="Z481" s="35"/>
      <c r="AA481" s="32" t="s">
        <v>2531</v>
      </c>
      <c r="AC481" s="44"/>
    </row>
    <row r="482" spans="1:29" ht="30" customHeight="1">
      <c r="A482" s="23">
        <v>486</v>
      </c>
      <c r="B482" s="24" t="s">
        <v>2532</v>
      </c>
      <c r="C482" s="30" t="s">
        <v>131</v>
      </c>
      <c r="D482" s="24" t="s">
        <v>1256</v>
      </c>
      <c r="E482" s="24" t="s">
        <v>2085</v>
      </c>
      <c r="F482" s="24" t="s">
        <v>1063</v>
      </c>
      <c r="G482" s="35" t="s">
        <v>2533</v>
      </c>
      <c r="H482" s="24"/>
      <c r="I482" s="24"/>
      <c r="J482" s="24" t="s">
        <v>714</v>
      </c>
      <c r="K482" s="28">
        <v>44180</v>
      </c>
      <c r="L482" s="28"/>
      <c r="M482" s="28">
        <v>44180</v>
      </c>
      <c r="N482" s="28">
        <v>44180</v>
      </c>
      <c r="O482" s="28"/>
      <c r="P482" s="28">
        <v>44180</v>
      </c>
      <c r="Q482" s="28">
        <v>44182</v>
      </c>
      <c r="R482" s="28">
        <v>44200</v>
      </c>
      <c r="S482" s="24">
        <v>2374289</v>
      </c>
      <c r="T482" s="24">
        <v>2380836</v>
      </c>
      <c r="U482" s="30" t="str">
        <f t="shared" si="14"/>
        <v>Despachado CNA</v>
      </c>
      <c r="V482" s="25" t="s">
        <v>861</v>
      </c>
      <c r="W482" s="24"/>
      <c r="X482" s="36" t="str">
        <f t="shared" si="15"/>
        <v/>
      </c>
      <c r="Y482" s="30" t="str">
        <f ca="1">IF(V482=Apoio!$F$2,Apoio!$F$2,IF(V482=Apoio!$F$3,Apoio!$F$3,IF(V482=Apoio!$F$4,Apoio!$F$4,IF(X482="","",IF(V482="","",IF(X482-TODAY()&gt;0,X482-TODAY(),"Venceu"))))))</f>
        <v>Sem prazo</v>
      </c>
      <c r="Z482" s="35"/>
      <c r="AA482" s="32" t="s">
        <v>2534</v>
      </c>
      <c r="AC482" s="44"/>
    </row>
    <row r="483" spans="1:29" ht="30" customHeight="1">
      <c r="A483" s="23">
        <v>487</v>
      </c>
      <c r="B483" s="24" t="s">
        <v>2535</v>
      </c>
      <c r="C483" s="30" t="s">
        <v>78</v>
      </c>
      <c r="D483" s="24" t="s">
        <v>1068</v>
      </c>
      <c r="E483" s="24" t="s">
        <v>1069</v>
      </c>
      <c r="F483" s="24" t="s">
        <v>1070</v>
      </c>
      <c r="G483" s="35" t="s">
        <v>2536</v>
      </c>
      <c r="H483" s="24" t="s">
        <v>854</v>
      </c>
      <c r="I483" s="24"/>
      <c r="J483" s="24" t="s">
        <v>714</v>
      </c>
      <c r="K483" s="28">
        <v>44176</v>
      </c>
      <c r="L483" s="28"/>
      <c r="M483" s="28">
        <v>44179</v>
      </c>
      <c r="N483" s="28">
        <v>44180</v>
      </c>
      <c r="O483" s="28"/>
      <c r="P483" s="28">
        <v>44181</v>
      </c>
      <c r="Q483" s="28">
        <v>44183</v>
      </c>
      <c r="R483" s="28"/>
      <c r="S483" s="24">
        <v>2370911</v>
      </c>
      <c r="T483" s="24">
        <v>2380358</v>
      </c>
      <c r="U483" s="30" t="str">
        <f t="shared" si="14"/>
        <v>Despachado CNA</v>
      </c>
      <c r="V483" s="25" t="s">
        <v>861</v>
      </c>
      <c r="W483" s="24"/>
      <c r="X483" s="36" t="str">
        <f t="shared" si="15"/>
        <v/>
      </c>
      <c r="Y483" s="30" t="str">
        <f ca="1">IF(V483=Apoio!$F$2,Apoio!$F$2,IF(V483=Apoio!$F$3,Apoio!$F$3,IF(V483=Apoio!$F$4,Apoio!$F$4,IF(X483="","",IF(V483="","",IF(X483-TODAY()&gt;0,X483-TODAY(),"Venceu"))))))</f>
        <v>Sem prazo</v>
      </c>
      <c r="Z483" s="35"/>
      <c r="AA483" s="32" t="s">
        <v>2537</v>
      </c>
      <c r="AC483" s="44"/>
    </row>
    <row r="484" spans="1:29" ht="30" customHeight="1">
      <c r="A484" s="23">
        <v>488</v>
      </c>
      <c r="B484" s="24" t="s">
        <v>1591</v>
      </c>
      <c r="C484" s="30" t="s">
        <v>397</v>
      </c>
      <c r="D484" s="24" t="s">
        <v>1331</v>
      </c>
      <c r="E484" s="24" t="s">
        <v>1332</v>
      </c>
      <c r="F484" s="24" t="s">
        <v>2343</v>
      </c>
      <c r="G484" s="35" t="s">
        <v>2538</v>
      </c>
      <c r="H484" s="24" t="s">
        <v>31</v>
      </c>
      <c r="I484" s="24"/>
      <c r="J484" s="24" t="s">
        <v>858</v>
      </c>
      <c r="K484" s="28">
        <v>44183</v>
      </c>
      <c r="L484" s="28"/>
      <c r="M484" s="28">
        <v>44183</v>
      </c>
      <c r="N484" s="28">
        <v>44183</v>
      </c>
      <c r="O484" s="28"/>
      <c r="P484" s="28">
        <v>44183</v>
      </c>
      <c r="Q484" s="28">
        <v>44188</v>
      </c>
      <c r="R484" s="28"/>
      <c r="S484" s="24">
        <v>2381889</v>
      </c>
      <c r="T484" s="24">
        <v>2391549</v>
      </c>
      <c r="U484" s="30" t="str">
        <f t="shared" si="14"/>
        <v>Despachado CNA</v>
      </c>
      <c r="V484" s="25" t="s">
        <v>861</v>
      </c>
      <c r="W484" s="24"/>
      <c r="X484" s="36" t="str">
        <f t="shared" si="15"/>
        <v/>
      </c>
      <c r="Y484" s="30" t="str">
        <f ca="1">IF(V484=Apoio!$F$2,Apoio!$F$2,IF(V484=Apoio!$F$3,Apoio!$F$3,IF(V484=Apoio!$F$4,Apoio!$F$4,IF(X484="","",IF(V484="","",IF(X484-TODAY()&gt;0,X484-TODAY(),"Venceu"))))))</f>
        <v>Sem prazo</v>
      </c>
      <c r="Z484" s="35"/>
      <c r="AA484" s="32" t="s">
        <v>2539</v>
      </c>
      <c r="AC484" s="44"/>
    </row>
    <row r="485" spans="1:29" ht="30" customHeight="1">
      <c r="A485" s="23">
        <v>489</v>
      </c>
      <c r="B485" s="24" t="s">
        <v>2540</v>
      </c>
      <c r="C485" s="30" t="s">
        <v>218</v>
      </c>
      <c r="D485" s="24" t="s">
        <v>1363</v>
      </c>
      <c r="E485" s="24" t="s">
        <v>2186</v>
      </c>
      <c r="F485" s="24" t="s">
        <v>1063</v>
      </c>
      <c r="G485" s="35" t="s">
        <v>2541</v>
      </c>
      <c r="H485" s="24"/>
      <c r="I485" s="24"/>
      <c r="J485" s="24" t="s">
        <v>714</v>
      </c>
      <c r="K485" s="28">
        <v>44181</v>
      </c>
      <c r="L485" s="28"/>
      <c r="M485" s="28">
        <v>44181</v>
      </c>
      <c r="N485" s="28">
        <v>44182</v>
      </c>
      <c r="O485" s="28"/>
      <c r="P485" s="28">
        <v>44183</v>
      </c>
      <c r="Q485" s="28">
        <v>44203</v>
      </c>
      <c r="R485" s="28"/>
      <c r="S485" s="24">
        <v>2379701</v>
      </c>
      <c r="T485" s="24">
        <v>2410495</v>
      </c>
      <c r="U485" s="30" t="str">
        <f t="shared" si="14"/>
        <v>Despachado CNA</v>
      </c>
      <c r="V485" s="25" t="s">
        <v>38</v>
      </c>
      <c r="W485" s="24"/>
      <c r="X485" s="36" t="str">
        <f t="shared" si="15"/>
        <v/>
      </c>
      <c r="Y485" s="30" t="str">
        <f ca="1">IF(V485=Apoio!$F$2,Apoio!$F$2,IF(V485=Apoio!$F$3,Apoio!$F$3,IF(V485=Apoio!$F$4,Apoio!$F$4,IF(X485="","",IF(V485="","",IF(X485-TODAY()&gt;0,X485-TODAY(),"Venceu"))))))</f>
        <v>Resolvido</v>
      </c>
      <c r="Z485" s="35"/>
      <c r="AA485" s="32" t="s">
        <v>2542</v>
      </c>
      <c r="AC485" s="44"/>
    </row>
    <row r="486" spans="1:29" ht="30" customHeight="1">
      <c r="A486" s="23">
        <v>490</v>
      </c>
      <c r="B486" s="30" t="s">
        <v>2396</v>
      </c>
      <c r="C486" s="30" t="s">
        <v>397</v>
      </c>
      <c r="D486" s="24" t="s">
        <v>1068</v>
      </c>
      <c r="E486" s="24" t="s">
        <v>1069</v>
      </c>
      <c r="F486" s="24" t="s">
        <v>1070</v>
      </c>
      <c r="G486" s="35" t="s">
        <v>2543</v>
      </c>
      <c r="H486" s="24"/>
      <c r="I486" s="24"/>
      <c r="J486" s="24" t="s">
        <v>714</v>
      </c>
      <c r="K486" s="28">
        <v>44075</v>
      </c>
      <c r="L486" s="28"/>
      <c r="M486" s="28">
        <v>44083</v>
      </c>
      <c r="N486" s="28">
        <v>44084</v>
      </c>
      <c r="O486" s="28"/>
      <c r="P486" s="28">
        <v>44085</v>
      </c>
      <c r="Q486" s="28">
        <v>44186</v>
      </c>
      <c r="R486" s="28"/>
      <c r="S486" s="24" t="s">
        <v>2544</v>
      </c>
      <c r="T486" s="24">
        <v>2385794</v>
      </c>
      <c r="U486" s="30" t="str">
        <f>IF(B490&gt;0,IF(Q486&gt;0,$Q$1,IF(P486&gt;0,$P$1,IF(O486&gt;0,$O$1,IF(N486&gt;0,$N$1,IF(M486&gt;0,$M$1,IF(L486&gt;0,$L$1,IF(K486&gt;0,$K$1,"Registrar demanda"))))))),"")</f>
        <v>Despachado CNA</v>
      </c>
      <c r="V486" s="25" t="s">
        <v>38</v>
      </c>
      <c r="W486" s="24"/>
      <c r="X486" s="36" t="str">
        <f t="shared" si="15"/>
        <v/>
      </c>
      <c r="Y486" s="30" t="str">
        <f ca="1">IF(V486=Apoio!$F$2,Apoio!$F$2,IF(V486=Apoio!$F$3,Apoio!$F$3,IF(V486=Apoio!$F$4,Apoio!$F$4,IF(X486="","",IF(V486="","",IF(X486-TODAY()&gt;0,X486-TODAY(),"Venceu"))))))</f>
        <v>Resolvido</v>
      </c>
      <c r="Z486" s="35"/>
      <c r="AA486" s="32" t="s">
        <v>2545</v>
      </c>
      <c r="AC486" s="44"/>
    </row>
    <row r="487" spans="1:29" ht="30" customHeight="1">
      <c r="A487" s="23">
        <v>491</v>
      </c>
      <c r="B487" s="30" t="s">
        <v>2546</v>
      </c>
      <c r="C487" s="30" t="s">
        <v>397</v>
      </c>
      <c r="D487" s="24" t="s">
        <v>1057</v>
      </c>
      <c r="E487" s="24" t="s">
        <v>1058</v>
      </c>
      <c r="F487" s="24" t="s">
        <v>1057</v>
      </c>
      <c r="G487" s="35" t="s">
        <v>2547</v>
      </c>
      <c r="H487" s="24"/>
      <c r="I487" s="24"/>
      <c r="J487" s="24" t="s">
        <v>656</v>
      </c>
      <c r="K487" s="28">
        <v>44180</v>
      </c>
      <c r="L487" s="28"/>
      <c r="M487" s="28">
        <v>44180</v>
      </c>
      <c r="N487" s="28">
        <v>44181</v>
      </c>
      <c r="O487" s="28"/>
      <c r="P487" s="28"/>
      <c r="Q487" s="28"/>
      <c r="R487" s="28"/>
      <c r="S487" s="24">
        <v>2377403</v>
      </c>
      <c r="T487" s="24"/>
      <c r="U487" s="30" t="str">
        <f>IF(B509&gt;0,IF(Q487&gt;0,$Q$1,IF(P487&gt;0,$P$1,IF(O487&gt;0,$O$1,IF(N487&gt;0,$N$1,IF(M487&gt;0,$M$1,IF(L487&gt;0,$L$1,IF(K487&gt;0,$K$1,"Registrar demanda"))))))),"")</f>
        <v>Término da análise</v>
      </c>
      <c r="V487" s="25"/>
      <c r="W487" s="24"/>
      <c r="X487" s="36" t="str">
        <f t="shared" si="15"/>
        <v/>
      </c>
      <c r="Y487" s="30" t="str">
        <f ca="1">IF(V487=Apoio!$F$2,Apoio!$F$2,IF(V487=Apoio!$F$3,Apoio!$F$3,IF(V487=Apoio!$F$4,Apoio!$F$4,IF(X487="","",IF(V487="","",IF(X487-TODAY()&gt;0,X487-TODAY(),"Venceu"))))))</f>
        <v/>
      </c>
      <c r="Z487" s="35"/>
      <c r="AA487" s="32" t="s">
        <v>2548</v>
      </c>
      <c r="AC487" s="44"/>
    </row>
    <row r="488" spans="1:29" ht="30" customHeight="1">
      <c r="A488" s="23">
        <v>492</v>
      </c>
      <c r="B488" s="30" t="s">
        <v>1847</v>
      </c>
      <c r="C488" s="30" t="s">
        <v>226</v>
      </c>
      <c r="D488" s="24" t="s">
        <v>1099</v>
      </c>
      <c r="E488" s="24" t="s">
        <v>1100</v>
      </c>
      <c r="F488" s="24" t="s">
        <v>1050</v>
      </c>
      <c r="G488" s="35" t="s">
        <v>2549</v>
      </c>
      <c r="H488" s="24"/>
      <c r="I488" s="24"/>
      <c r="J488" s="24" t="s">
        <v>44</v>
      </c>
      <c r="K488" s="28">
        <v>44173</v>
      </c>
      <c r="L488" s="28"/>
      <c r="M488" s="28">
        <v>44175</v>
      </c>
      <c r="N488" s="28">
        <v>44182</v>
      </c>
      <c r="O488" s="28"/>
      <c r="P488" s="28">
        <v>44186</v>
      </c>
      <c r="Q488" s="28">
        <v>44193</v>
      </c>
      <c r="R488" s="28"/>
      <c r="S488" s="24">
        <v>2371859</v>
      </c>
      <c r="T488" s="24">
        <v>2388830</v>
      </c>
      <c r="U488" s="30" t="str">
        <f>IF(B510&gt;0,IF(Q488&gt;0,$Q$1,IF(P488&gt;0,$P$1,IF(O488&gt;0,$O$1,IF(N488&gt;0,$N$1,IF(M488&gt;0,$M$1,IF(L488&gt;0,$L$1,IF(K488&gt;0,$K$1,"Registrar demanda"))))))),"")</f>
        <v>Despachado CNA</v>
      </c>
      <c r="V488" s="25"/>
      <c r="W488" s="24"/>
      <c r="X488" s="36" t="str">
        <f t="shared" si="15"/>
        <v/>
      </c>
      <c r="Y488" s="30" t="str">
        <f ca="1">IF(V488=Apoio!$F$2,Apoio!$F$2,IF(V488=Apoio!$F$3,Apoio!$F$3,IF(V488=Apoio!$F$4,Apoio!$F$4,IF(X488="","",IF(V488="","",IF(X488-TODAY()&gt;0,X488-TODAY(),"Venceu"))))))</f>
        <v/>
      </c>
      <c r="Z488" s="35"/>
      <c r="AA488" s="32" t="s">
        <v>2550</v>
      </c>
      <c r="AC488" s="44"/>
    </row>
    <row r="489" spans="1:29" ht="30" customHeight="1">
      <c r="A489" s="23">
        <v>493</v>
      </c>
      <c r="B489" s="30" t="s">
        <v>2551</v>
      </c>
      <c r="C489" s="30" t="s">
        <v>397</v>
      </c>
      <c r="D489" s="24" t="s">
        <v>1228</v>
      </c>
      <c r="E489" s="24" t="s">
        <v>1069</v>
      </c>
      <c r="F489" s="24" t="s">
        <v>1228</v>
      </c>
      <c r="G489" s="35" t="s">
        <v>2552</v>
      </c>
      <c r="H489" s="24"/>
      <c r="I489" s="24"/>
      <c r="J489" s="24"/>
      <c r="K489" s="28">
        <v>44181</v>
      </c>
      <c r="L489" s="28"/>
      <c r="M489" s="28">
        <v>44181</v>
      </c>
      <c r="N489" s="28">
        <v>44183</v>
      </c>
      <c r="O489" s="28"/>
      <c r="P489" s="28">
        <v>44186</v>
      </c>
      <c r="Q489" s="28">
        <v>44194</v>
      </c>
      <c r="R489" s="28"/>
      <c r="S489" s="24">
        <v>2381104</v>
      </c>
      <c r="T489" s="24">
        <v>2388841</v>
      </c>
      <c r="U489" s="30" t="str">
        <f>IF(B493&gt;0,IF(Q489&gt;0,$Q$1,IF(P489&gt;0,$P$1,IF(O489&gt;0,$O$1,IF(N489&gt;0,$N$1,IF(M489&gt;0,$M$1,IF(L489&gt;0,$L$1,IF(K489&gt;0,$K$1,"Registrar demanda"))))))),"")</f>
        <v>Despachado CNA</v>
      </c>
      <c r="V489" s="25"/>
      <c r="W489" s="24"/>
      <c r="X489" s="36" t="str">
        <f t="shared" si="15"/>
        <v/>
      </c>
      <c r="Y489" s="30" t="str">
        <f ca="1">IF(V489=Apoio!$F$2,Apoio!$F$2,IF(V489=Apoio!$F$3,Apoio!$F$3,IF(V489=Apoio!$F$4,Apoio!$F$4,IF(X489="","",IF(V489="","",IF(X489-TODAY()&gt;0,X489-TODAY(),"Venceu"))))))</f>
        <v/>
      </c>
      <c r="Z489" s="35"/>
      <c r="AA489" s="32" t="s">
        <v>2553</v>
      </c>
      <c r="AC489" s="44"/>
    </row>
    <row r="490" spans="1:29" ht="30" customHeight="1">
      <c r="A490" s="23">
        <v>494</v>
      </c>
      <c r="B490" s="24" t="s">
        <v>2554</v>
      </c>
      <c r="C490" s="30" t="s">
        <v>30</v>
      </c>
      <c r="D490" s="24" t="s">
        <v>1331</v>
      </c>
      <c r="E490" s="24" t="s">
        <v>1332</v>
      </c>
      <c r="F490" s="24" t="s">
        <v>2343</v>
      </c>
      <c r="G490" s="35" t="s">
        <v>2555</v>
      </c>
      <c r="H490" s="24"/>
      <c r="I490" s="24"/>
      <c r="J490" s="24" t="s">
        <v>714</v>
      </c>
      <c r="K490" s="28">
        <v>44200</v>
      </c>
      <c r="L490" s="28"/>
      <c r="M490" s="28"/>
      <c r="N490" s="28"/>
      <c r="O490" s="28"/>
      <c r="P490" s="28">
        <v>44200</v>
      </c>
      <c r="Q490" s="28"/>
      <c r="R490" s="28"/>
      <c r="S490" s="24"/>
      <c r="T490" s="24"/>
      <c r="U490" s="30" t="str">
        <f>IF(B490&gt;0,IF(R490&gt;0,$R$1,IF(Q490&gt;0,$Q$1,IF(P490&gt;0,$P$1,IF(O490&gt;0,$O$1,IF(N490&gt;0,$N$1,IF(M490&gt;0,$M$1,IF(L490&gt;0,$L$1,IF(K490&gt;0,$K$1,"Registrar demanda")))))))),"")</f>
        <v>Despachado COSOL</v>
      </c>
      <c r="V490" s="25" t="s">
        <v>38</v>
      </c>
      <c r="W490" s="24"/>
      <c r="X490" s="36" t="str">
        <f t="shared" si="15"/>
        <v/>
      </c>
      <c r="Y490" s="30" t="str">
        <f ca="1">IF(V490=Apoio!$F$2,Apoio!$F$2,IF(V490=Apoio!$F$3,Apoio!$F$3,IF(V490=Apoio!$F$4,Apoio!$F$4,IF(X490="","",IF(V490="","",IF(X490-TODAY()&gt;0,X490-TODAY(),"Venceu"))))))</f>
        <v>Resolvido</v>
      </c>
      <c r="Z490" s="35"/>
      <c r="AA490" s="32" t="s">
        <v>2556</v>
      </c>
      <c r="AC490" s="44"/>
    </row>
    <row r="491" spans="1:29" ht="30" customHeight="1">
      <c r="A491" s="23">
        <v>495</v>
      </c>
      <c r="B491" s="24" t="s">
        <v>2557</v>
      </c>
      <c r="C491" s="30" t="s">
        <v>104</v>
      </c>
      <c r="D491" s="24" t="s">
        <v>1057</v>
      </c>
      <c r="E491" s="24" t="s">
        <v>1058</v>
      </c>
      <c r="F491" s="24" t="s">
        <v>1057</v>
      </c>
      <c r="G491" s="35" t="s">
        <v>2558</v>
      </c>
      <c r="H491" s="24"/>
      <c r="I491" s="24"/>
      <c r="J491" s="24" t="s">
        <v>404</v>
      </c>
      <c r="K491" s="28">
        <v>44200</v>
      </c>
      <c r="L491" s="28"/>
      <c r="M491" s="28">
        <v>44200</v>
      </c>
      <c r="N491" s="28">
        <v>44308</v>
      </c>
      <c r="O491" s="28"/>
      <c r="P491" s="28">
        <v>44308</v>
      </c>
      <c r="Q491" s="28">
        <v>44318</v>
      </c>
      <c r="R491" s="28"/>
      <c r="S491" s="24">
        <v>2456840</v>
      </c>
      <c r="T491" s="24">
        <v>2640699</v>
      </c>
      <c r="U491" s="30" t="str">
        <f>IF(B491&gt;0,IF(R491&gt;0,$R$1,IF(Q491&gt;0,$Q$1,IF(P491&gt;0,$P$1,IF(O491&gt;0,$O$1,IF(N491&gt;0,$N$1,IF(M491&gt;0,$M$1,IF(L491&gt;0,$L$1,IF(K491&gt;0,$K$1,"Registrar demanda")))))))),"")</f>
        <v>Despachado CNA</v>
      </c>
      <c r="V491" s="25" t="s">
        <v>38</v>
      </c>
      <c r="W491" s="24"/>
      <c r="X491" s="36" t="str">
        <f t="shared" si="15"/>
        <v/>
      </c>
      <c r="Y491" s="30" t="str">
        <f ca="1">IF(V491=Apoio!$F$2,Apoio!$F$2,IF(V491=Apoio!$F$3,Apoio!$F$3,IF(V491=Apoio!$F$4,Apoio!$F$4,IF(X491="","",IF(V491="","",IF(X491-TODAY()&gt;0,X491-TODAY(),"Venceu"))))))</f>
        <v>Resolvido</v>
      </c>
      <c r="Z491" s="35"/>
      <c r="AC491" s="44"/>
    </row>
    <row r="492" spans="1:29" ht="30" customHeight="1">
      <c r="A492" s="23">
        <v>496</v>
      </c>
      <c r="B492" s="24" t="s">
        <v>2559</v>
      </c>
      <c r="C492" s="30" t="s">
        <v>397</v>
      </c>
      <c r="D492" s="24" t="s">
        <v>1044</v>
      </c>
      <c r="E492" s="24" t="s">
        <v>1045</v>
      </c>
      <c r="F492" s="24" t="s">
        <v>1044</v>
      </c>
      <c r="G492" s="35" t="s">
        <v>2560</v>
      </c>
      <c r="H492" s="24"/>
      <c r="I492" s="24"/>
      <c r="J492" s="24" t="s">
        <v>714</v>
      </c>
      <c r="K492" s="28">
        <v>44200</v>
      </c>
      <c r="L492" s="28"/>
      <c r="M492" s="28"/>
      <c r="N492" s="28"/>
      <c r="O492" s="28"/>
      <c r="P492" s="28">
        <v>44209</v>
      </c>
      <c r="Q492" s="28"/>
      <c r="R492" s="28"/>
      <c r="S492" s="24">
        <v>2421597</v>
      </c>
      <c r="T492" s="24"/>
      <c r="U492" s="30" t="str">
        <f>IF(B492&gt;0,IF(R492&gt;0,$R$1,IF(Q492&gt;0,$Q$1,IF(P492&gt;0,$P$1,IF(O492&gt;0,$O$1,IF(N492&gt;0,$N$1,IF(M492&gt;0,$M$1,IF(L492&gt;0,$L$1,IF(K492&gt;0,$K$1,"Registrar demanda")))))))),"")</f>
        <v>Despachado COSOL</v>
      </c>
      <c r="V492" s="25" t="s">
        <v>38</v>
      </c>
      <c r="W492" s="24"/>
      <c r="X492" s="36" t="str">
        <f t="shared" si="15"/>
        <v/>
      </c>
      <c r="Y492" s="30" t="str">
        <f ca="1">IF(V492=Apoio!$F$2,Apoio!$F$2,IF(V492=Apoio!$F$3,Apoio!$F$3,IF(V492=Apoio!$F$4,Apoio!$F$4,IF(X492="","",IF(V492="","",IF(X492-TODAY()&gt;0,X492-TODAY(),"Venceu"))))))</f>
        <v>Resolvido</v>
      </c>
      <c r="Z492" s="35"/>
      <c r="AA492" s="32" t="s">
        <v>2561</v>
      </c>
      <c r="AC492" s="44"/>
    </row>
    <row r="493" spans="1:29" ht="30" customHeight="1">
      <c r="A493" s="23">
        <v>497</v>
      </c>
      <c r="B493" s="24" t="s">
        <v>196</v>
      </c>
      <c r="C493" s="30" t="s">
        <v>397</v>
      </c>
      <c r="D493" s="24" t="s">
        <v>1057</v>
      </c>
      <c r="E493" s="24" t="s">
        <v>1058</v>
      </c>
      <c r="F493" s="24" t="s">
        <v>1057</v>
      </c>
      <c r="G493" s="35" t="s">
        <v>2527</v>
      </c>
      <c r="H493" s="24"/>
      <c r="I493" s="24"/>
      <c r="J493" s="24" t="s">
        <v>404</v>
      </c>
      <c r="K493" s="28">
        <v>44201</v>
      </c>
      <c r="L493" s="28"/>
      <c r="M493" s="28">
        <v>44214</v>
      </c>
      <c r="N493" s="28">
        <v>44223</v>
      </c>
      <c r="O493" s="28"/>
      <c r="P493" s="28">
        <v>44224</v>
      </c>
      <c r="Q493" s="28"/>
      <c r="R493" s="28"/>
      <c r="S493" s="24">
        <v>2435638</v>
      </c>
      <c r="T493" s="24">
        <v>2481252</v>
      </c>
      <c r="U493" s="30" t="str">
        <f>IF(B493&gt;0,IF(R493&gt;0,$R$1,IF(Q493&gt;0,$Q$1,IF(P493&gt;0,$P$1,IF(O493&gt;0,$O$1,IF(N493&gt;0,$N$1,IF(M493&gt;0,$M$1,IF(L493&gt;0,$L$1,IF(K493&gt;0,$K$1,"Registrar demanda")))))))),"")</f>
        <v>Despachado COSOL</v>
      </c>
      <c r="V493" s="25" t="s">
        <v>861</v>
      </c>
      <c r="W493" s="24"/>
      <c r="X493" s="36" t="str">
        <f t="shared" si="15"/>
        <v/>
      </c>
      <c r="Y493" s="30" t="str">
        <f ca="1">IF(V493=Apoio!$F$2,Apoio!$F$2,IF(V493=Apoio!$F$3,Apoio!$F$3,IF(V493=Apoio!$F$4,Apoio!$F$4,IF(X493="","",IF(V493="","",IF(X493-TODAY()&gt;0,X493-TODAY(),"Venceu"))))))</f>
        <v>Sem prazo</v>
      </c>
      <c r="Z493" s="35"/>
      <c r="AA493" s="32" t="s">
        <v>2562</v>
      </c>
      <c r="AC493" s="44"/>
    </row>
    <row r="494" spans="1:29" ht="30" customHeight="1">
      <c r="A494" s="23">
        <v>498</v>
      </c>
      <c r="B494" s="24" t="s">
        <v>2563</v>
      </c>
      <c r="C494" s="30" t="s">
        <v>89</v>
      </c>
      <c r="D494" s="24" t="s">
        <v>1331</v>
      </c>
      <c r="E494" s="24" t="s">
        <v>1332</v>
      </c>
      <c r="F494" s="24" t="s">
        <v>2343</v>
      </c>
      <c r="G494" s="35" t="s">
        <v>2564</v>
      </c>
      <c r="H494" s="24"/>
      <c r="I494" s="24"/>
      <c r="J494" s="24" t="s">
        <v>44</v>
      </c>
      <c r="K494" s="28">
        <v>44176</v>
      </c>
      <c r="L494" s="28"/>
      <c r="M494" s="28">
        <v>44182</v>
      </c>
      <c r="N494" s="28">
        <v>44201</v>
      </c>
      <c r="O494" s="28"/>
      <c r="P494" s="28">
        <v>44201</v>
      </c>
      <c r="Q494" s="28"/>
      <c r="R494" s="28"/>
      <c r="S494" s="24">
        <v>2383902</v>
      </c>
      <c r="T494" s="24">
        <v>2405466</v>
      </c>
      <c r="U494" s="30" t="str">
        <f>IF(B494&gt;0,IF(Q494&gt;0,$Q$1,IF(P494&gt;0,$P$1,IF(O494&gt;0,$O$1,IF(N494&gt;0,$N$1,IF(M494&gt;0,$M$1,IF(L494&gt;0,$L$1,IF(K494&gt;0,$K$1,"Registrar demanda"))))))),"")</f>
        <v>Despachado COSOL</v>
      </c>
      <c r="V494" s="25" t="s">
        <v>38</v>
      </c>
      <c r="W494" s="24"/>
      <c r="X494" s="36" t="str">
        <f t="shared" si="15"/>
        <v/>
      </c>
      <c r="Y494" s="30" t="str">
        <f ca="1">IF(V494=Apoio!$F$2,Apoio!$F$2,IF(V494=Apoio!$F$3,Apoio!$F$3,IF(V494=Apoio!$F$4,Apoio!$F$4,IF(X494="","",IF(V494="","",IF(X494-TODAY()&gt;0,X494-TODAY(),"Venceu"))))))</f>
        <v>Resolvido</v>
      </c>
      <c r="Z494" s="35"/>
      <c r="AA494" s="51" t="s">
        <v>2565</v>
      </c>
      <c r="AC494" s="44"/>
    </row>
    <row r="495" spans="1:29" ht="30" customHeight="1">
      <c r="A495" s="23">
        <v>499</v>
      </c>
      <c r="B495" s="24" t="s">
        <v>2566</v>
      </c>
      <c r="C495" s="30" t="s">
        <v>397</v>
      </c>
      <c r="D495" s="24" t="s">
        <v>1122</v>
      </c>
      <c r="E495" s="24" t="s">
        <v>1045</v>
      </c>
      <c r="F495" s="24" t="s">
        <v>1122</v>
      </c>
      <c r="G495" s="35" t="s">
        <v>2567</v>
      </c>
      <c r="H495" s="24"/>
      <c r="I495" s="24"/>
      <c r="J495" s="24" t="s">
        <v>714</v>
      </c>
      <c r="K495" s="28">
        <v>44202</v>
      </c>
      <c r="L495" s="28"/>
      <c r="M495" s="28"/>
      <c r="N495" s="28"/>
      <c r="O495" s="28"/>
      <c r="P495" s="28">
        <v>44203</v>
      </c>
      <c r="Q495" s="28"/>
      <c r="R495" s="28"/>
      <c r="S495" s="24"/>
      <c r="T495" s="24"/>
      <c r="U495" s="30" t="str">
        <f>IF(B495&gt;0,IF(R495&gt;0,$R$1,IF(Q495&gt;0,$Q$1,IF(P495&gt;0,$P$1,IF(O495&gt;0,$O$1,IF(N495&gt;0,$N$1,IF(M495&gt;0,$M$1,IF(L495&gt;0,$L$1,IF(K495&gt;0,$K$1,"Registrar demanda")))))))),"")</f>
        <v>Despachado COSOL</v>
      </c>
      <c r="V495" s="25" t="s">
        <v>38</v>
      </c>
      <c r="W495" s="24"/>
      <c r="X495" s="36" t="str">
        <f t="shared" si="15"/>
        <v/>
      </c>
      <c r="Y495" s="30" t="str">
        <f ca="1">IF(V495=Apoio!$F$2,Apoio!$F$2,IF(V495=Apoio!$F$3,Apoio!$F$3,IF(V495=Apoio!$F$4,Apoio!$F$4,IF(X495="","",IF(V495="","",IF(X495-TODAY()&gt;0,X495-TODAY(),"Venceu"))))))</f>
        <v>Resolvido</v>
      </c>
      <c r="Z495" s="35"/>
      <c r="AA495" s="32" t="s">
        <v>2568</v>
      </c>
      <c r="AC495" s="44"/>
    </row>
    <row r="496" spans="1:29" ht="30" customHeight="1">
      <c r="A496" s="23">
        <v>500</v>
      </c>
      <c r="B496" s="24" t="s">
        <v>2569</v>
      </c>
      <c r="C496" s="30" t="s">
        <v>397</v>
      </c>
      <c r="D496" s="24" t="s">
        <v>1122</v>
      </c>
      <c r="E496" s="24" t="s">
        <v>1045</v>
      </c>
      <c r="F496" s="24" t="s">
        <v>1122</v>
      </c>
      <c r="G496" s="35" t="s">
        <v>2570</v>
      </c>
      <c r="H496" s="24"/>
      <c r="I496" s="24"/>
      <c r="J496" s="24" t="s">
        <v>714</v>
      </c>
      <c r="K496" s="28">
        <v>44204</v>
      </c>
      <c r="L496" s="28"/>
      <c r="M496" s="28"/>
      <c r="N496" s="28"/>
      <c r="O496" s="28"/>
      <c r="P496" s="28">
        <v>44204</v>
      </c>
      <c r="Q496" s="28"/>
      <c r="R496" s="28"/>
      <c r="S496" s="24"/>
      <c r="T496" s="24"/>
      <c r="U496" s="30" t="str">
        <f>IF(B496&gt;0,IF(R496&gt;0,$R$1,IF(Q496&gt;0,$Q$1,IF(P496&gt;0,$P$1,IF(O496&gt;0,$O$1,IF(N496&gt;0,$N$1,IF(M496&gt;0,$M$1,IF(L496&gt;0,$L$1,IF(K496&gt;0,$K$1,"Registrar demanda")))))))),"")</f>
        <v>Despachado COSOL</v>
      </c>
      <c r="V496" s="25" t="s">
        <v>38</v>
      </c>
      <c r="W496" s="24"/>
      <c r="X496" s="36" t="str">
        <f t="shared" si="15"/>
        <v/>
      </c>
      <c r="Y496" s="30" t="str">
        <f ca="1">IF(V496=Apoio!$F$2,Apoio!$F$2,IF(V496=Apoio!$F$3,Apoio!$F$3,IF(V496=Apoio!$F$4,Apoio!$F$4,IF(X496="","",IF(V496="","",IF(X496-TODAY()&gt;0,X496-TODAY(),"Venceu"))))))</f>
        <v>Resolvido</v>
      </c>
      <c r="Z496" s="35"/>
      <c r="AA496" s="32" t="s">
        <v>2568</v>
      </c>
      <c r="AC496" s="44"/>
    </row>
    <row r="497" spans="1:29" ht="30" customHeight="1">
      <c r="A497" s="23">
        <v>501</v>
      </c>
      <c r="B497" s="24" t="s">
        <v>2571</v>
      </c>
      <c r="C497" s="30" t="s">
        <v>397</v>
      </c>
      <c r="D497" s="24" t="s">
        <v>1122</v>
      </c>
      <c r="E497" s="24" t="s">
        <v>1045</v>
      </c>
      <c r="F497" s="24" t="s">
        <v>1122</v>
      </c>
      <c r="G497" s="35" t="s">
        <v>2572</v>
      </c>
      <c r="H497" s="24"/>
      <c r="I497" s="24"/>
      <c r="J497" s="24" t="s">
        <v>714</v>
      </c>
      <c r="K497" s="28">
        <v>44204</v>
      </c>
      <c r="L497" s="28"/>
      <c r="M497" s="28"/>
      <c r="N497" s="28"/>
      <c r="O497" s="28"/>
      <c r="P497" s="28">
        <v>44204</v>
      </c>
      <c r="Q497" s="28"/>
      <c r="R497" s="28"/>
      <c r="S497" s="24"/>
      <c r="T497" s="24"/>
      <c r="U497" s="30" t="str">
        <f>IF(B497&gt;0,IF(R497&gt;0,$R$1,IF(Q497&gt;0,$Q$1,IF(P497&gt;0,$P$1,IF(O497&gt;0,$O$1,IF(N497&gt;0,$N$1,IF(M497&gt;0,$M$1,IF(L497&gt;0,$L$1,IF(K497&gt;0,$K$1,"Registrar demanda")))))))),"")</f>
        <v>Despachado COSOL</v>
      </c>
      <c r="V497" s="25" t="s">
        <v>38</v>
      </c>
      <c r="W497" s="24"/>
      <c r="X497" s="36" t="str">
        <f t="shared" si="15"/>
        <v/>
      </c>
      <c r="Y497" s="30" t="str">
        <f ca="1">IF(V497=Apoio!$F$2,Apoio!$F$2,IF(V497=Apoio!$F$3,Apoio!$F$3,IF(V497=Apoio!$F$4,Apoio!$F$4,IF(X497="","",IF(V497="","",IF(X497-TODAY()&gt;0,X497-TODAY(),"Venceu"))))))</f>
        <v>Resolvido</v>
      </c>
      <c r="Z497" s="35"/>
      <c r="AA497" s="32" t="s">
        <v>2573</v>
      </c>
      <c r="AC497" s="44"/>
    </row>
    <row r="498" spans="1:29" ht="30" customHeight="1">
      <c r="A498" s="23">
        <v>502</v>
      </c>
      <c r="B498" s="24" t="s">
        <v>2574</v>
      </c>
      <c r="C498" s="30" t="s">
        <v>397</v>
      </c>
      <c r="D498" s="24" t="s">
        <v>1122</v>
      </c>
      <c r="E498" s="24" t="s">
        <v>1045</v>
      </c>
      <c r="F498" s="24" t="s">
        <v>1122</v>
      </c>
      <c r="G498" s="35" t="s">
        <v>2575</v>
      </c>
      <c r="H498" s="24"/>
      <c r="I498" s="24"/>
      <c r="J498" s="24" t="s">
        <v>714</v>
      </c>
      <c r="K498" s="28">
        <v>44204</v>
      </c>
      <c r="L498" s="28"/>
      <c r="M498" s="28"/>
      <c r="N498" s="28"/>
      <c r="O498" s="28"/>
      <c r="P498" s="28">
        <v>44204</v>
      </c>
      <c r="Q498" s="28"/>
      <c r="R498" s="28"/>
      <c r="S498" s="24"/>
      <c r="T498" s="24"/>
      <c r="U498" s="30" t="str">
        <f>IF(B498&gt;0,IF(R498&gt;0,$R$1,IF(Q498&gt;0,$Q$1,IF(P498&gt;0,$P$1,IF(O498&gt;0,$O$1,IF(N498&gt;0,$N$1,IF(M498&gt;0,$M$1,IF(L498&gt;0,$L$1,IF(K498&gt;0,$K$1,"Registrar demanda")))))))),"")</f>
        <v>Despachado COSOL</v>
      </c>
      <c r="V498" s="25" t="s">
        <v>38</v>
      </c>
      <c r="W498" s="24"/>
      <c r="X498" s="36" t="str">
        <f t="shared" si="15"/>
        <v/>
      </c>
      <c r="Y498" s="30" t="str">
        <f ca="1">IF(V498=Apoio!$F$2,Apoio!$F$2,IF(V498=Apoio!$F$3,Apoio!$F$3,IF(V498=Apoio!$F$4,Apoio!$F$4,IF(X498="","",IF(V498="","",IF(X498-TODAY()&gt;0,X498-TODAY(),"Venceu"))))))</f>
        <v>Resolvido</v>
      </c>
      <c r="Z498" s="35"/>
      <c r="AA498" s="32" t="s">
        <v>2568</v>
      </c>
      <c r="AC498" s="44"/>
    </row>
    <row r="499" spans="1:29" ht="30" customHeight="1">
      <c r="A499" s="23">
        <v>503</v>
      </c>
      <c r="B499" s="24" t="s">
        <v>2576</v>
      </c>
      <c r="C499" s="30" t="s">
        <v>397</v>
      </c>
      <c r="D499" s="24" t="s">
        <v>1122</v>
      </c>
      <c r="E499" s="24" t="s">
        <v>1045</v>
      </c>
      <c r="F499" s="24" t="s">
        <v>1122</v>
      </c>
      <c r="G499" s="35" t="s">
        <v>2577</v>
      </c>
      <c r="H499" s="24"/>
      <c r="I499" s="24"/>
      <c r="J499" s="24" t="s">
        <v>714</v>
      </c>
      <c r="K499" s="28">
        <v>44208</v>
      </c>
      <c r="L499" s="28"/>
      <c r="M499" s="28"/>
      <c r="N499" s="28"/>
      <c r="O499" s="28"/>
      <c r="P499" s="28">
        <v>44209</v>
      </c>
      <c r="Q499" s="28"/>
      <c r="R499" s="28"/>
      <c r="S499" s="24"/>
      <c r="T499" s="24"/>
      <c r="U499" s="30" t="str">
        <f>IF(B499&gt;0,IF(R499&gt;0,$R$1,IF(Q499&gt;0,$Q$1,IF(P499&gt;0,$P$1,IF(O499&gt;0,$O$1,IF(N499&gt;0,$N$1,IF(M499&gt;0,$M$1,IF(L499&gt;0,$L$1,IF(K499&gt;0,$K$1,"Registrar demanda")))))))),"")</f>
        <v>Despachado COSOL</v>
      </c>
      <c r="V499" s="25" t="s">
        <v>38</v>
      </c>
      <c r="W499" s="24"/>
      <c r="X499" s="36" t="str">
        <f t="shared" si="15"/>
        <v/>
      </c>
      <c r="Y499" s="30" t="str">
        <f ca="1">IF(V499=Apoio!$F$2,Apoio!$F$2,IF(V499=Apoio!$F$3,Apoio!$F$3,IF(V499=Apoio!$F$4,Apoio!$F$4,IF(X499="","",IF(V499="","",IF(X499-TODAY()&gt;0,X499-TODAY(),"Venceu"))))))</f>
        <v>Resolvido</v>
      </c>
      <c r="Z499" s="35"/>
      <c r="AA499" s="32" t="s">
        <v>2578</v>
      </c>
      <c r="AC499" s="44"/>
    </row>
    <row r="500" spans="1:29" ht="30" customHeight="1">
      <c r="A500" s="23">
        <v>504</v>
      </c>
      <c r="B500" s="24" t="s">
        <v>2579</v>
      </c>
      <c r="C500" s="30" t="s">
        <v>397</v>
      </c>
      <c r="D500" s="24" t="s">
        <v>1057</v>
      </c>
      <c r="E500" s="24" t="s">
        <v>1058</v>
      </c>
      <c r="F500" s="24" t="s">
        <v>1057</v>
      </c>
      <c r="G500" s="35" t="s">
        <v>2580</v>
      </c>
      <c r="H500" s="24"/>
      <c r="I500" s="24"/>
      <c r="J500" s="24" t="s">
        <v>858</v>
      </c>
      <c r="K500" s="28">
        <v>44105</v>
      </c>
      <c r="L500" s="28"/>
      <c r="M500" s="28"/>
      <c r="N500" s="28"/>
      <c r="O500" s="28"/>
      <c r="P500" s="28"/>
      <c r="Q500" s="28"/>
      <c r="R500" s="28"/>
      <c r="S500" s="24"/>
      <c r="T500" s="24"/>
      <c r="U500" s="30" t="str">
        <f>IF(B500&gt;0,IF(Q500&gt;0,$Q$1,IF(P500&gt;0,$P$1,IF(O500&gt;0,$O$1,IF(N500&gt;0,$N$1,IF(M500&gt;0,$M$1,IF(L500&gt;0,$L$1,IF(K500&gt;0,$K$1,"Registrar demanda"))))))),"")</f>
        <v>Entrada COSOL</v>
      </c>
      <c r="V500" s="25" t="s">
        <v>38</v>
      </c>
      <c r="W500" s="24"/>
      <c r="X500" s="36" t="str">
        <f t="shared" si="15"/>
        <v/>
      </c>
      <c r="Y500" s="30" t="str">
        <f ca="1">IF(V500=Apoio!$F$2,Apoio!$F$2,IF(V500=Apoio!$F$3,Apoio!$F$3,IF(V500=Apoio!$F$4,Apoio!$F$4,IF(X500="","",IF(V500="","",IF(X500-TODAY()&gt;0,X500-TODAY(),"Venceu"))))))</f>
        <v>Resolvido</v>
      </c>
      <c r="Z500" s="35"/>
      <c r="AA500" s="32" t="s">
        <v>2581</v>
      </c>
      <c r="AC500" s="44"/>
    </row>
    <row r="501" spans="1:29" ht="30" customHeight="1">
      <c r="A501" s="23">
        <v>505</v>
      </c>
      <c r="B501" s="24" t="s">
        <v>2582</v>
      </c>
      <c r="C501" s="30" t="s">
        <v>131</v>
      </c>
      <c r="D501" s="24" t="s">
        <v>1331</v>
      </c>
      <c r="E501" s="24" t="s">
        <v>1332</v>
      </c>
      <c r="F501" s="24" t="s">
        <v>2343</v>
      </c>
      <c r="G501" s="35" t="s">
        <v>2583</v>
      </c>
      <c r="H501" s="24"/>
      <c r="I501" s="24"/>
      <c r="J501" s="24" t="s">
        <v>714</v>
      </c>
      <c r="K501" s="28">
        <v>44209</v>
      </c>
      <c r="L501" s="28"/>
      <c r="M501" s="28"/>
      <c r="N501" s="28"/>
      <c r="O501" s="28"/>
      <c r="P501" s="28">
        <v>44209</v>
      </c>
      <c r="Q501" s="28">
        <v>44211</v>
      </c>
      <c r="R501" s="28"/>
      <c r="S501" s="24"/>
      <c r="T501" s="24">
        <v>2421195</v>
      </c>
      <c r="U501" s="30" t="str">
        <f t="shared" ref="U501:U532" si="16">IF(B501&gt;0,IF(R501&gt;0,$R$1,IF(Q501&gt;0,$Q$1,IF(P501&gt;0,$P$1,IF(O501&gt;0,$O$1,IF(N501&gt;0,$N$1,IF(M501&gt;0,$M$1,IF(L501&gt;0,$L$1,IF(K501&gt;0,$K$1,"Registrar demanda")))))))),"")</f>
        <v>Despachado CNA</v>
      </c>
      <c r="V501" s="25" t="s">
        <v>38</v>
      </c>
      <c r="W501" s="24"/>
      <c r="X501" s="36" t="str">
        <f t="shared" si="15"/>
        <v/>
      </c>
      <c r="Y501" s="30" t="str">
        <f ca="1">IF(V501=Apoio!$F$2,Apoio!$F$2,IF(V501=Apoio!$F$3,Apoio!$F$3,IF(V501=Apoio!$F$4,Apoio!$F$4,IF(X501="","",IF(V501="","",IF(X501-TODAY()&gt;0,X501-TODAY(),"Venceu"))))))</f>
        <v>Resolvido</v>
      </c>
      <c r="Z501" s="35"/>
      <c r="AA501" s="32" t="s">
        <v>2584</v>
      </c>
      <c r="AC501" s="44"/>
    </row>
    <row r="502" spans="1:29" ht="30" customHeight="1">
      <c r="A502" s="23">
        <v>506</v>
      </c>
      <c r="B502" s="24" t="s">
        <v>2585</v>
      </c>
      <c r="C502" s="30" t="s">
        <v>318</v>
      </c>
      <c r="D502" s="24" t="s">
        <v>1317</v>
      </c>
      <c r="E502" s="24" t="s">
        <v>1100</v>
      </c>
      <c r="F502" s="24" t="s">
        <v>1292</v>
      </c>
      <c r="G502" s="35" t="s">
        <v>2586</v>
      </c>
      <c r="H502" s="24"/>
      <c r="I502" s="24"/>
      <c r="J502" s="24" t="s">
        <v>44</v>
      </c>
      <c r="K502" s="28">
        <v>44209</v>
      </c>
      <c r="L502" s="28"/>
      <c r="M502" s="28">
        <v>44224</v>
      </c>
      <c r="N502" s="28">
        <v>44238</v>
      </c>
      <c r="O502" s="28"/>
      <c r="P502" s="28">
        <v>44238</v>
      </c>
      <c r="Q502" s="28">
        <v>44242</v>
      </c>
      <c r="R502" s="28"/>
      <c r="S502" s="24">
        <v>2482137</v>
      </c>
      <c r="T502" s="24">
        <v>2483962</v>
      </c>
      <c r="U502" s="30" t="str">
        <f t="shared" si="16"/>
        <v>Despachado CNA</v>
      </c>
      <c r="V502" s="25" t="s">
        <v>387</v>
      </c>
      <c r="W502" s="24"/>
      <c r="X502" s="36" t="str">
        <f t="shared" si="15"/>
        <v/>
      </c>
      <c r="Y502" s="30" t="str">
        <f ca="1">IF(V502=Apoio!$F$2,Apoio!$F$2,IF(V502=Apoio!$F$3,Apoio!$F$3,IF(V502=Apoio!$F$4,Apoio!$F$4,IF(X502="","",IF(V502="","",IF(X502-TODAY()&gt;0,X502-TODAY(),"Venceu"))))))</f>
        <v>Atualizado</v>
      </c>
      <c r="Z502" s="35"/>
      <c r="AA502" s="32"/>
      <c r="AC502" s="44"/>
    </row>
    <row r="503" spans="1:29" ht="30" customHeight="1">
      <c r="A503" s="23">
        <v>507</v>
      </c>
      <c r="B503" s="24" t="s">
        <v>2587</v>
      </c>
      <c r="C503" s="30" t="s">
        <v>397</v>
      </c>
      <c r="D503" s="24" t="s">
        <v>1122</v>
      </c>
      <c r="E503" s="24" t="s">
        <v>1045</v>
      </c>
      <c r="F503" s="24" t="s">
        <v>1122</v>
      </c>
      <c r="G503" s="35" t="s">
        <v>2588</v>
      </c>
      <c r="H503" s="24"/>
      <c r="I503" s="24"/>
      <c r="J503" s="24" t="s">
        <v>714</v>
      </c>
      <c r="K503" s="28">
        <v>44210</v>
      </c>
      <c r="L503" s="28"/>
      <c r="M503" s="28"/>
      <c r="N503" s="28"/>
      <c r="O503" s="28"/>
      <c r="P503" s="28">
        <v>44210</v>
      </c>
      <c r="Q503" s="28"/>
      <c r="R503" s="28"/>
      <c r="S503" s="24"/>
      <c r="T503" s="24"/>
      <c r="U503" s="30" t="str">
        <f t="shared" si="16"/>
        <v>Despachado COSOL</v>
      </c>
      <c r="V503" s="25" t="s">
        <v>38</v>
      </c>
      <c r="W503" s="24"/>
      <c r="X503" s="36" t="str">
        <f t="shared" si="15"/>
        <v/>
      </c>
      <c r="Y503" s="30" t="str">
        <f ca="1">IF(V503=Apoio!$F$2,Apoio!$F$2,IF(V503=Apoio!$F$3,Apoio!$F$3,IF(V503=Apoio!$F$4,Apoio!$F$4,IF(X503="","",IF(V503="","",IF(X503-TODAY()&gt;0,X503-TODAY(),"Venceu"))))))</f>
        <v>Resolvido</v>
      </c>
      <c r="Z503" s="35"/>
      <c r="AA503" s="32" t="s">
        <v>2589</v>
      </c>
      <c r="AC503" s="44"/>
    </row>
    <row r="504" spans="1:29" ht="30" customHeight="1">
      <c r="A504" s="23">
        <v>508</v>
      </c>
      <c r="B504" s="24" t="s">
        <v>2590</v>
      </c>
      <c r="C504" s="30" t="s">
        <v>397</v>
      </c>
      <c r="D504" s="24" t="s">
        <v>1122</v>
      </c>
      <c r="E504" s="24" t="s">
        <v>1045</v>
      </c>
      <c r="F504" s="24" t="s">
        <v>1122</v>
      </c>
      <c r="G504" s="35" t="s">
        <v>2591</v>
      </c>
      <c r="H504" s="24"/>
      <c r="I504" s="24"/>
      <c r="J504" s="24" t="s">
        <v>714</v>
      </c>
      <c r="K504" s="28">
        <v>44210</v>
      </c>
      <c r="L504" s="28"/>
      <c r="M504" s="28"/>
      <c r="N504" s="28"/>
      <c r="O504" s="28"/>
      <c r="P504" s="28">
        <v>44210</v>
      </c>
      <c r="Q504" s="28"/>
      <c r="R504" s="28"/>
      <c r="S504" s="24"/>
      <c r="T504" s="24"/>
      <c r="U504" s="30" t="str">
        <f t="shared" si="16"/>
        <v>Despachado COSOL</v>
      </c>
      <c r="V504" s="25" t="s">
        <v>38</v>
      </c>
      <c r="W504" s="24"/>
      <c r="X504" s="36" t="str">
        <f t="shared" si="15"/>
        <v/>
      </c>
      <c r="Y504" s="30" t="str">
        <f ca="1">IF(V504=Apoio!$F$2,Apoio!$F$2,IF(V504=Apoio!$F$3,Apoio!$F$3,IF(V504=Apoio!$F$4,Apoio!$F$4,IF(X504="","",IF(V504="","",IF(X504-TODAY()&gt;0,X504-TODAY(),"Venceu"))))))</f>
        <v>Resolvido</v>
      </c>
      <c r="Z504" s="35"/>
      <c r="AA504" s="32" t="s">
        <v>2589</v>
      </c>
      <c r="AC504" s="44"/>
    </row>
    <row r="505" spans="1:29" ht="30" customHeight="1">
      <c r="A505" s="23">
        <v>509</v>
      </c>
      <c r="B505" s="24" t="s">
        <v>2592</v>
      </c>
      <c r="C505" s="30" t="s">
        <v>397</v>
      </c>
      <c r="D505" s="24" t="s">
        <v>1122</v>
      </c>
      <c r="E505" s="24" t="s">
        <v>1045</v>
      </c>
      <c r="F505" s="24" t="s">
        <v>1122</v>
      </c>
      <c r="G505" s="35" t="s">
        <v>2593</v>
      </c>
      <c r="H505" s="24"/>
      <c r="I505" s="24"/>
      <c r="J505" s="24" t="s">
        <v>714</v>
      </c>
      <c r="K505" s="28">
        <v>44210</v>
      </c>
      <c r="L505" s="28"/>
      <c r="M505" s="28"/>
      <c r="N505" s="28"/>
      <c r="O505" s="28"/>
      <c r="P505" s="28">
        <v>44210</v>
      </c>
      <c r="Q505" s="28"/>
      <c r="R505" s="28"/>
      <c r="S505" s="24"/>
      <c r="T505" s="24"/>
      <c r="U505" s="30" t="str">
        <f t="shared" si="16"/>
        <v>Despachado COSOL</v>
      </c>
      <c r="V505" s="25" t="s">
        <v>38</v>
      </c>
      <c r="W505" s="24"/>
      <c r="X505" s="36" t="str">
        <f t="shared" si="15"/>
        <v/>
      </c>
      <c r="Y505" s="30" t="str">
        <f ca="1">IF(V505=Apoio!$F$2,Apoio!$F$2,IF(V505=Apoio!$F$3,Apoio!$F$3,IF(V505=Apoio!$F$4,Apoio!$F$4,IF(X505="","",IF(V505="","",IF(X505-TODAY()&gt;0,X505-TODAY(),"Venceu"))))))</f>
        <v>Resolvido</v>
      </c>
      <c r="Z505" s="35"/>
      <c r="AA505" s="32" t="s">
        <v>2589</v>
      </c>
      <c r="AC505" s="44"/>
    </row>
    <row r="506" spans="1:29" ht="30" customHeight="1">
      <c r="A506" s="23">
        <v>510</v>
      </c>
      <c r="B506" s="24" t="s">
        <v>2594</v>
      </c>
      <c r="C506" s="30" t="s">
        <v>397</v>
      </c>
      <c r="D506" s="24" t="s">
        <v>1122</v>
      </c>
      <c r="E506" s="24" t="s">
        <v>1045</v>
      </c>
      <c r="F506" s="24" t="s">
        <v>1122</v>
      </c>
      <c r="G506" s="35" t="s">
        <v>2595</v>
      </c>
      <c r="H506" s="24"/>
      <c r="I506" s="24"/>
      <c r="J506" s="24" t="s">
        <v>714</v>
      </c>
      <c r="K506" s="28">
        <v>44210</v>
      </c>
      <c r="L506" s="28"/>
      <c r="M506" s="28"/>
      <c r="N506" s="28"/>
      <c r="O506" s="28"/>
      <c r="P506" s="28">
        <v>44210</v>
      </c>
      <c r="Q506" s="28"/>
      <c r="R506" s="28"/>
      <c r="S506" s="24"/>
      <c r="T506" s="24"/>
      <c r="U506" s="30" t="str">
        <f t="shared" si="16"/>
        <v>Despachado COSOL</v>
      </c>
      <c r="V506" s="25" t="s">
        <v>38</v>
      </c>
      <c r="W506" s="24"/>
      <c r="X506" s="36" t="str">
        <f t="shared" si="15"/>
        <v/>
      </c>
      <c r="Y506" s="30" t="str">
        <f ca="1">IF(V506=Apoio!$F$2,Apoio!$F$2,IF(V506=Apoio!$F$3,Apoio!$F$3,IF(V506=Apoio!$F$4,Apoio!$F$4,IF(X506="","",IF(V506="","",IF(X506-TODAY()&gt;0,X506-TODAY(),"Venceu"))))))</f>
        <v>Resolvido</v>
      </c>
      <c r="Z506" s="35"/>
      <c r="AA506" s="32" t="s">
        <v>2589</v>
      </c>
      <c r="AC506" s="44"/>
    </row>
    <row r="507" spans="1:29" ht="30" customHeight="1">
      <c r="A507" s="23">
        <v>511</v>
      </c>
      <c r="B507" s="24" t="s">
        <v>2596</v>
      </c>
      <c r="C507" s="30" t="s">
        <v>166</v>
      </c>
      <c r="D507" s="24" t="s">
        <v>1256</v>
      </c>
      <c r="E507" s="24" t="s">
        <v>2085</v>
      </c>
      <c r="F507" s="24" t="s">
        <v>1063</v>
      </c>
      <c r="G507" s="35" t="s">
        <v>2597</v>
      </c>
      <c r="H507" s="24"/>
      <c r="I507" s="24"/>
      <c r="J507" s="24" t="s">
        <v>44</v>
      </c>
      <c r="K507" s="28">
        <v>44215</v>
      </c>
      <c r="L507" s="28"/>
      <c r="M507" s="28">
        <v>44215</v>
      </c>
      <c r="N507" s="28">
        <v>44216</v>
      </c>
      <c r="O507" s="28"/>
      <c r="P507" s="28">
        <v>44216</v>
      </c>
      <c r="Q507" s="28">
        <v>44216</v>
      </c>
      <c r="R507" s="28">
        <v>44224</v>
      </c>
      <c r="S507" s="24">
        <v>2433916</v>
      </c>
      <c r="T507" s="24">
        <v>2441583</v>
      </c>
      <c r="U507" s="30" t="str">
        <f t="shared" si="16"/>
        <v>Despachado IPHAN</v>
      </c>
      <c r="V507" s="25" t="s">
        <v>861</v>
      </c>
      <c r="W507" s="24"/>
      <c r="X507" s="36" t="str">
        <f t="shared" si="15"/>
        <v/>
      </c>
      <c r="Y507" s="30" t="str">
        <f ca="1">IF(V507=Apoio!$F$2,Apoio!$F$2,IF(V507=Apoio!$F$3,Apoio!$F$3,IF(V507=Apoio!$F$4,Apoio!$F$4,IF(X507="","",IF(V507="","",IF(X507-TODAY()&gt;0,X507-TODAY(),"Venceu"))))))</f>
        <v>Sem prazo</v>
      </c>
      <c r="Z507" s="35"/>
      <c r="AA507" s="32"/>
      <c r="AC507" s="44"/>
    </row>
    <row r="508" spans="1:29" ht="30" customHeight="1">
      <c r="A508" s="23">
        <v>512</v>
      </c>
      <c r="B508" s="24" t="s">
        <v>2598</v>
      </c>
      <c r="C508" s="30" t="s">
        <v>84</v>
      </c>
      <c r="D508" s="24" t="s">
        <v>553</v>
      </c>
      <c r="E508" s="24" t="s">
        <v>1069</v>
      </c>
      <c r="F508" s="24" t="s">
        <v>1894</v>
      </c>
      <c r="G508" s="35" t="s">
        <v>2599</v>
      </c>
      <c r="H508" s="24"/>
      <c r="I508" s="24" t="s">
        <v>31</v>
      </c>
      <c r="J508" s="24" t="s">
        <v>714</v>
      </c>
      <c r="K508" s="28">
        <v>44216</v>
      </c>
      <c r="L508" s="28"/>
      <c r="M508" s="28">
        <v>44223</v>
      </c>
      <c r="N508" s="28">
        <v>44224</v>
      </c>
      <c r="O508" s="28"/>
      <c r="P508" s="28">
        <v>44224</v>
      </c>
      <c r="Q508" s="28"/>
      <c r="R508" s="28"/>
      <c r="S508" s="24">
        <v>2450294</v>
      </c>
      <c r="T508" s="24"/>
      <c r="U508" s="30" t="str">
        <f t="shared" si="16"/>
        <v>Despachado COSOL</v>
      </c>
      <c r="V508" s="25" t="s">
        <v>387</v>
      </c>
      <c r="W508" s="24"/>
      <c r="X508" s="36" t="str">
        <f t="shared" si="15"/>
        <v/>
      </c>
      <c r="Y508" s="30" t="str">
        <f ca="1">IF(V508=Apoio!$F$2,Apoio!$F$2,IF(V508=Apoio!$F$3,Apoio!$F$3,IF(V508=Apoio!$F$4,Apoio!$F$4,IF(X508="","",IF(V508="","",IF(X508-TODAY()&gt;0,X508-TODAY(),"Venceu"))))))</f>
        <v>Atualizado</v>
      </c>
      <c r="Z508" s="35"/>
      <c r="AA508" s="32"/>
      <c r="AC508" s="44"/>
    </row>
    <row r="509" spans="1:29" ht="30" customHeight="1">
      <c r="A509" s="23">
        <v>513</v>
      </c>
      <c r="B509" s="30" t="s">
        <v>2389</v>
      </c>
      <c r="C509" s="30" t="s">
        <v>255</v>
      </c>
      <c r="D509" s="24" t="s">
        <v>1256</v>
      </c>
      <c r="E509" s="24" t="s">
        <v>2085</v>
      </c>
      <c r="F509" s="24" t="s">
        <v>1063</v>
      </c>
      <c r="G509" s="35" t="s">
        <v>2085</v>
      </c>
      <c r="H509" s="24"/>
      <c r="I509" s="24"/>
      <c r="J509" s="24" t="s">
        <v>714</v>
      </c>
      <c r="K509" s="28">
        <v>44218</v>
      </c>
      <c r="L509" s="28"/>
      <c r="M509" s="28">
        <v>44222</v>
      </c>
      <c r="N509" s="28">
        <v>44222</v>
      </c>
      <c r="O509" s="28"/>
      <c r="P509" s="28">
        <v>44222</v>
      </c>
      <c r="Q509" s="28">
        <v>44222</v>
      </c>
      <c r="R509" s="28">
        <v>44245</v>
      </c>
      <c r="S509" s="24">
        <v>2448250</v>
      </c>
      <c r="T509" s="24">
        <v>2453839</v>
      </c>
      <c r="U509" s="30" t="str">
        <f t="shared" si="16"/>
        <v>Despachado IPHAN</v>
      </c>
      <c r="V509" s="25" t="s">
        <v>861</v>
      </c>
      <c r="W509" s="24"/>
      <c r="X509" s="36" t="str">
        <f t="shared" ref="X509:X540" si="17">IF(W509&gt;0,Q509+W509,"")</f>
        <v/>
      </c>
      <c r="Y509" s="30" t="str">
        <f ca="1">IF(V509=Apoio!$F$2,Apoio!$F$2,IF(V509=Apoio!$F$3,Apoio!$F$3,IF(V509=Apoio!$F$4,Apoio!$F$4,IF(X509="","",IF(V509="","",IF(X509-TODAY()&gt;0,X509-TODAY(),"Venceu"))))))</f>
        <v>Sem prazo</v>
      </c>
      <c r="Z509" s="35"/>
      <c r="AA509" s="32" t="s">
        <v>2600</v>
      </c>
      <c r="AC509" s="44"/>
    </row>
    <row r="510" spans="1:29" ht="30" customHeight="1">
      <c r="A510" s="23">
        <v>514</v>
      </c>
      <c r="B510" s="24" t="s">
        <v>2601</v>
      </c>
      <c r="C510" s="30" t="s">
        <v>397</v>
      </c>
      <c r="D510" s="24" t="s">
        <v>1122</v>
      </c>
      <c r="E510" s="24" t="s">
        <v>1045</v>
      </c>
      <c r="F510" s="24" t="s">
        <v>1122</v>
      </c>
      <c r="G510" s="35" t="s">
        <v>2602</v>
      </c>
      <c r="H510" s="24"/>
      <c r="I510" s="24"/>
      <c r="J510" s="24" t="s">
        <v>714</v>
      </c>
      <c r="K510" s="28">
        <v>44221</v>
      </c>
      <c r="L510" s="28"/>
      <c r="M510" s="28"/>
      <c r="N510" s="28"/>
      <c r="O510" s="28"/>
      <c r="P510" s="28">
        <v>44221</v>
      </c>
      <c r="Q510" s="28"/>
      <c r="R510" s="28"/>
      <c r="S510" s="24"/>
      <c r="T510" s="24"/>
      <c r="U510" s="30" t="str">
        <f t="shared" si="16"/>
        <v>Despachado COSOL</v>
      </c>
      <c r="V510" s="25" t="s">
        <v>38</v>
      </c>
      <c r="W510" s="24"/>
      <c r="X510" s="36" t="str">
        <f t="shared" si="17"/>
        <v/>
      </c>
      <c r="Y510" s="30" t="str">
        <f ca="1">IF(V510=Apoio!$F$2,Apoio!$F$2,IF(V510=Apoio!$F$3,Apoio!$F$3,IF(V510=Apoio!$F$4,Apoio!$F$4,IF(X510="","",IF(V510="","",IF(X510-TODAY()&gt;0,X510-TODAY(),"Venceu"))))))</f>
        <v>Resolvido</v>
      </c>
      <c r="Z510" s="35"/>
      <c r="AA510" s="32" t="s">
        <v>2603</v>
      </c>
      <c r="AC510" s="44"/>
    </row>
    <row r="511" spans="1:29" ht="30" customHeight="1">
      <c r="A511" s="23">
        <v>515</v>
      </c>
      <c r="B511" s="24" t="s">
        <v>1693</v>
      </c>
      <c r="C511" s="30" t="s">
        <v>397</v>
      </c>
      <c r="D511" s="24" t="s">
        <v>1250</v>
      </c>
      <c r="E511" s="24" t="s">
        <v>1069</v>
      </c>
      <c r="F511" s="24" t="s">
        <v>1219</v>
      </c>
      <c r="G511" s="35" t="s">
        <v>2604</v>
      </c>
      <c r="H511" s="24"/>
      <c r="I511" s="24"/>
      <c r="J511" s="24" t="s">
        <v>714</v>
      </c>
      <c r="K511" s="28">
        <v>44218</v>
      </c>
      <c r="L511" s="28"/>
      <c r="M511" s="28">
        <v>44221</v>
      </c>
      <c r="N511" s="28">
        <v>44221</v>
      </c>
      <c r="O511" s="28"/>
      <c r="P511" s="28">
        <v>44221</v>
      </c>
      <c r="Q511" s="28"/>
      <c r="R511" s="28"/>
      <c r="S511" s="24">
        <v>1721204</v>
      </c>
      <c r="T511" s="24"/>
      <c r="U511" s="30" t="str">
        <f t="shared" si="16"/>
        <v>Despachado COSOL</v>
      </c>
      <c r="V511" s="25" t="s">
        <v>387</v>
      </c>
      <c r="W511" s="24"/>
      <c r="X511" s="36" t="str">
        <f t="shared" si="17"/>
        <v/>
      </c>
      <c r="Y511" s="30" t="str">
        <f ca="1">IF(V511=Apoio!$F$2,Apoio!$F$2,IF(V511=Apoio!$F$3,Apoio!$F$3,IF(V511=Apoio!$F$4,Apoio!$F$4,IF(X511="","",IF(V511="","",IF(X511-TODAY()&gt;0,X511-TODAY(),"Venceu"))))))</f>
        <v>Atualizado</v>
      </c>
      <c r="Z511" s="35"/>
      <c r="AA511" s="32" t="s">
        <v>2605</v>
      </c>
      <c r="AC511" s="44"/>
    </row>
    <row r="512" spans="1:29" ht="30" customHeight="1">
      <c r="A512" s="23">
        <v>516</v>
      </c>
      <c r="B512" s="24" t="s">
        <v>2606</v>
      </c>
      <c r="C512" s="30" t="s">
        <v>30</v>
      </c>
      <c r="D512" s="24" t="s">
        <v>1086</v>
      </c>
      <c r="E512" s="24" t="s">
        <v>1058</v>
      </c>
      <c r="F512" s="24" t="s">
        <v>2037</v>
      </c>
      <c r="G512" s="35" t="s">
        <v>2607</v>
      </c>
      <c r="H512" s="24"/>
      <c r="I512" s="24"/>
      <c r="J512" s="24" t="s">
        <v>714</v>
      </c>
      <c r="K512" s="28">
        <v>44221</v>
      </c>
      <c r="L512" s="28"/>
      <c r="M512" s="28"/>
      <c r="N512" s="28"/>
      <c r="O512" s="28"/>
      <c r="P512" s="28">
        <v>44221</v>
      </c>
      <c r="Q512" s="28"/>
      <c r="R512" s="28"/>
      <c r="S512" s="24"/>
      <c r="T512" s="24"/>
      <c r="U512" s="30" t="str">
        <f t="shared" si="16"/>
        <v>Despachado COSOL</v>
      </c>
      <c r="V512" s="25" t="s">
        <v>38</v>
      </c>
      <c r="W512" s="24"/>
      <c r="X512" s="36" t="str">
        <f t="shared" si="17"/>
        <v/>
      </c>
      <c r="Y512" s="30" t="str">
        <f ca="1">IF(V512=Apoio!$F$2,Apoio!$F$2,IF(V512=Apoio!$F$3,Apoio!$F$3,IF(V512=Apoio!$F$4,Apoio!$F$4,IF(X512="","",IF(V512="","",IF(X512-TODAY()&gt;0,X512-TODAY(),"Venceu"))))))</f>
        <v>Resolvido</v>
      </c>
      <c r="Z512" s="35"/>
      <c r="AA512" s="32" t="s">
        <v>2608</v>
      </c>
      <c r="AC512" s="44"/>
    </row>
    <row r="513" spans="1:29" ht="30" customHeight="1">
      <c r="A513" s="23">
        <v>517</v>
      </c>
      <c r="B513" s="24" t="s">
        <v>2609</v>
      </c>
      <c r="C513" s="30" t="s">
        <v>1555</v>
      </c>
      <c r="D513" s="24" t="s">
        <v>2185</v>
      </c>
      <c r="E513" s="24" t="s">
        <v>1058</v>
      </c>
      <c r="F513" s="24" t="s">
        <v>1070</v>
      </c>
      <c r="G513" s="35" t="s">
        <v>2610</v>
      </c>
      <c r="H513" s="24"/>
      <c r="I513" s="24"/>
      <c r="J513" s="24" t="s">
        <v>874</v>
      </c>
      <c r="K513" s="28">
        <v>44222</v>
      </c>
      <c r="L513" s="28"/>
      <c r="M513" s="28">
        <v>44228</v>
      </c>
      <c r="N513" s="28">
        <v>44229</v>
      </c>
      <c r="O513" s="28"/>
      <c r="P513" s="28">
        <v>44231</v>
      </c>
      <c r="Q513" s="28">
        <v>44232</v>
      </c>
      <c r="R513" s="28"/>
      <c r="S513" s="24">
        <v>2458965</v>
      </c>
      <c r="T513" s="24">
        <v>2468726</v>
      </c>
      <c r="U513" s="30" t="str">
        <f t="shared" si="16"/>
        <v>Despachado CNA</v>
      </c>
      <c r="V513" s="25" t="s">
        <v>387</v>
      </c>
      <c r="W513" s="24"/>
      <c r="X513" s="36" t="str">
        <f t="shared" si="17"/>
        <v/>
      </c>
      <c r="Y513" s="30" t="str">
        <f ca="1">IF(V513=Apoio!$F$2,Apoio!$F$2,IF(V513=Apoio!$F$3,Apoio!$F$3,IF(V513=Apoio!$F$4,Apoio!$F$4,IF(X513="","",IF(V513="","",IF(X513-TODAY()&gt;0,X513-TODAY(),"Venceu"))))))</f>
        <v>Atualizado</v>
      </c>
      <c r="Z513" s="35"/>
      <c r="AA513" s="32"/>
      <c r="AC513" s="44"/>
    </row>
    <row r="514" spans="1:29" ht="30" customHeight="1">
      <c r="A514" s="23">
        <v>518</v>
      </c>
      <c r="B514" s="24" t="s">
        <v>1227</v>
      </c>
      <c r="C514" s="30" t="s">
        <v>397</v>
      </c>
      <c r="D514" s="24" t="s">
        <v>1228</v>
      </c>
      <c r="E514" s="24" t="s">
        <v>1069</v>
      </c>
      <c r="F514" s="24" t="s">
        <v>1228</v>
      </c>
      <c r="G514" s="35" t="s">
        <v>2611</v>
      </c>
      <c r="H514" s="24"/>
      <c r="I514" s="24"/>
      <c r="J514" s="24" t="s">
        <v>714</v>
      </c>
      <c r="K514" s="28">
        <v>44223</v>
      </c>
      <c r="L514" s="28"/>
      <c r="M514" s="28">
        <v>44224</v>
      </c>
      <c r="N514" s="28">
        <v>44200</v>
      </c>
      <c r="O514" s="28"/>
      <c r="P514" s="28">
        <v>2467804</v>
      </c>
      <c r="Q514" s="28">
        <v>44242</v>
      </c>
      <c r="R514" s="28"/>
      <c r="S514" s="24">
        <v>2467804</v>
      </c>
      <c r="T514" s="24"/>
      <c r="U514" s="30" t="str">
        <f t="shared" si="16"/>
        <v>Despachado CNA</v>
      </c>
      <c r="V514" s="25" t="s">
        <v>387</v>
      </c>
      <c r="W514" s="24"/>
      <c r="X514" s="36" t="str">
        <f t="shared" si="17"/>
        <v/>
      </c>
      <c r="Y514" s="30" t="str">
        <f ca="1">IF(V514=Apoio!$F$2,Apoio!$F$2,IF(V514=Apoio!$F$3,Apoio!$F$3,IF(V514=Apoio!$F$4,Apoio!$F$4,IF(X514="","",IF(V514="","",IF(X514-TODAY()&gt;0,X514-TODAY(),"Venceu"))))))</f>
        <v>Atualizado</v>
      </c>
      <c r="Z514" s="35"/>
      <c r="AA514" s="32"/>
      <c r="AC514" s="44"/>
    </row>
    <row r="515" spans="1:29" ht="30" customHeight="1">
      <c r="A515" s="23">
        <v>519</v>
      </c>
      <c r="B515" s="24" t="s">
        <v>2612</v>
      </c>
      <c r="C515" s="30" t="s">
        <v>255</v>
      </c>
      <c r="D515" s="24" t="s">
        <v>1390</v>
      </c>
      <c r="E515" s="24" t="s">
        <v>2186</v>
      </c>
      <c r="F515" s="24" t="s">
        <v>2299</v>
      </c>
      <c r="G515" s="35" t="s">
        <v>2613</v>
      </c>
      <c r="H515" s="24"/>
      <c r="I515" s="24"/>
      <c r="J515" s="24" t="s">
        <v>874</v>
      </c>
      <c r="K515" s="28">
        <v>44223</v>
      </c>
      <c r="L515" s="28"/>
      <c r="M515" s="28">
        <v>44224</v>
      </c>
      <c r="N515" s="28">
        <v>44225</v>
      </c>
      <c r="O515" s="28"/>
      <c r="P515" s="28">
        <v>44229</v>
      </c>
      <c r="Q515" s="28">
        <v>44239</v>
      </c>
      <c r="R515" s="28"/>
      <c r="S515" s="24">
        <v>2453808</v>
      </c>
      <c r="T515" s="24">
        <v>2462165</v>
      </c>
      <c r="U515" s="30" t="str">
        <f t="shared" si="16"/>
        <v>Despachado CNA</v>
      </c>
      <c r="V515" s="25" t="s">
        <v>861</v>
      </c>
      <c r="W515" s="24"/>
      <c r="X515" s="36" t="str">
        <f t="shared" si="17"/>
        <v/>
      </c>
      <c r="Y515" s="30" t="str">
        <f ca="1">IF(V515=Apoio!$F$2,Apoio!$F$2,IF(V515=Apoio!$F$3,Apoio!$F$3,IF(V515=Apoio!$F$4,Apoio!$F$4,IF(X515="","",IF(V515="","",IF(X515-TODAY()&gt;0,X515-TODAY(),"Venceu"))))))</f>
        <v>Sem prazo</v>
      </c>
      <c r="Z515" s="35"/>
      <c r="AA515" s="32"/>
      <c r="AC515" s="44"/>
    </row>
    <row r="516" spans="1:29" ht="30" customHeight="1">
      <c r="A516" s="23">
        <v>520</v>
      </c>
      <c r="B516" s="24" t="s">
        <v>2614</v>
      </c>
      <c r="C516" s="30" t="s">
        <v>397</v>
      </c>
      <c r="D516" s="24" t="s">
        <v>1068</v>
      </c>
      <c r="E516" s="24" t="s">
        <v>1069</v>
      </c>
      <c r="F516" s="24" t="s">
        <v>1070</v>
      </c>
      <c r="G516" s="35" t="s">
        <v>2615</v>
      </c>
      <c r="H516" s="24"/>
      <c r="I516" s="24"/>
      <c r="J516" s="24" t="s">
        <v>874</v>
      </c>
      <c r="K516" s="28">
        <v>44224</v>
      </c>
      <c r="L516" s="28"/>
      <c r="M516" s="28">
        <v>44224</v>
      </c>
      <c r="N516" s="28">
        <v>44232</v>
      </c>
      <c r="O516" s="28"/>
      <c r="P516" s="28">
        <v>44233</v>
      </c>
      <c r="Q516" s="28">
        <v>44236</v>
      </c>
      <c r="R516" s="28"/>
      <c r="S516" s="24">
        <v>2463331</v>
      </c>
      <c r="T516" s="24">
        <v>2477100</v>
      </c>
      <c r="U516" s="30" t="str">
        <f t="shared" si="16"/>
        <v>Despachado CNA</v>
      </c>
      <c r="V516" s="25" t="s">
        <v>387</v>
      </c>
      <c r="W516" s="24"/>
      <c r="X516" s="36" t="str">
        <f t="shared" si="17"/>
        <v/>
      </c>
      <c r="Y516" s="30" t="str">
        <f ca="1">IF(V516=Apoio!$F$2,Apoio!$F$2,IF(V516=Apoio!$F$3,Apoio!$F$3,IF(V516=Apoio!$F$4,Apoio!$F$4,IF(X516="","",IF(V516="","",IF(X516-TODAY()&gt;0,X516-TODAY(),"Venceu"))))))</f>
        <v>Atualizado</v>
      </c>
      <c r="Z516" s="35"/>
      <c r="AA516" s="32"/>
      <c r="AC516" s="44"/>
    </row>
    <row r="517" spans="1:29" ht="30" customHeight="1">
      <c r="A517" s="23">
        <v>521</v>
      </c>
      <c r="B517" s="24" t="s">
        <v>196</v>
      </c>
      <c r="C517" s="30" t="s">
        <v>397</v>
      </c>
      <c r="D517" s="24" t="s">
        <v>1068</v>
      </c>
      <c r="E517" s="24" t="s">
        <v>1069</v>
      </c>
      <c r="F517" s="24" t="s">
        <v>1070</v>
      </c>
      <c r="G517" s="35" t="s">
        <v>2616</v>
      </c>
      <c r="H517" s="24"/>
      <c r="I517" s="24" t="s">
        <v>31</v>
      </c>
      <c r="J517" s="24" t="s">
        <v>404</v>
      </c>
      <c r="K517" s="28">
        <v>44225</v>
      </c>
      <c r="L517" s="28"/>
      <c r="M517" s="28">
        <v>44235</v>
      </c>
      <c r="N517" s="28">
        <v>44236</v>
      </c>
      <c r="O517" s="28"/>
      <c r="P517" s="28">
        <v>44237</v>
      </c>
      <c r="Q517" s="28">
        <v>44242</v>
      </c>
      <c r="R517" s="28"/>
      <c r="S517" s="24">
        <v>2476399</v>
      </c>
      <c r="T517" s="24">
        <v>2481252</v>
      </c>
      <c r="U517" s="30" t="str">
        <f t="shared" si="16"/>
        <v>Despachado CNA</v>
      </c>
      <c r="V517" s="25" t="s">
        <v>38</v>
      </c>
      <c r="W517" s="24"/>
      <c r="X517" s="36" t="str">
        <f t="shared" si="17"/>
        <v/>
      </c>
      <c r="Y517" s="30" t="str">
        <f ca="1">IF(V517=Apoio!$F$2,Apoio!$F$2,IF(V517=Apoio!$F$3,Apoio!$F$3,IF(V517=Apoio!$F$4,Apoio!$F$4,IF(X517="","",IF(V517="","",IF(X517-TODAY()&gt;0,X517-TODAY(),"Venceu"))))))</f>
        <v>Resolvido</v>
      </c>
      <c r="Z517" s="35"/>
      <c r="AA517" s="32"/>
      <c r="AC517" s="44"/>
    </row>
    <row r="518" spans="1:29" ht="30" customHeight="1">
      <c r="A518" s="23">
        <v>522</v>
      </c>
      <c r="B518" s="24" t="s">
        <v>2617</v>
      </c>
      <c r="C518" s="30" t="s">
        <v>397</v>
      </c>
      <c r="D518" s="24" t="s">
        <v>1653</v>
      </c>
      <c r="E518" s="24" t="s">
        <v>2618</v>
      </c>
      <c r="F518" s="24" t="s">
        <v>2619</v>
      </c>
      <c r="G518" s="35" t="s">
        <v>2620</v>
      </c>
      <c r="H518" s="24"/>
      <c r="I518" s="24"/>
      <c r="J518" s="24" t="s">
        <v>714</v>
      </c>
      <c r="K518" s="28">
        <v>44228</v>
      </c>
      <c r="L518" s="28"/>
      <c r="M518" s="28">
        <v>44228</v>
      </c>
      <c r="N518" s="28">
        <v>44228</v>
      </c>
      <c r="O518" s="28"/>
      <c r="P518" s="28">
        <v>44228</v>
      </c>
      <c r="Q518" s="28"/>
      <c r="R518" s="28"/>
      <c r="S518" s="24"/>
      <c r="T518" s="24"/>
      <c r="U518" s="30" t="str">
        <f t="shared" si="16"/>
        <v>Despachado COSOL</v>
      </c>
      <c r="V518" s="25" t="s">
        <v>38</v>
      </c>
      <c r="W518" s="24"/>
      <c r="X518" s="36" t="str">
        <f t="shared" si="17"/>
        <v/>
      </c>
      <c r="Y518" s="30" t="str">
        <f ca="1">IF(V518=Apoio!$F$2,Apoio!$F$2,IF(V518=Apoio!$F$3,Apoio!$F$3,IF(V518=Apoio!$F$4,Apoio!$F$4,IF(X518="","",IF(V518="","",IF(X518-TODAY()&gt;0,X518-TODAY(),"Venceu"))))))</f>
        <v>Resolvido</v>
      </c>
      <c r="Z518" s="35"/>
      <c r="AA518" s="32" t="s">
        <v>2621</v>
      </c>
      <c r="AC518" s="44"/>
    </row>
    <row r="519" spans="1:29" ht="30" customHeight="1">
      <c r="A519" s="23">
        <v>523</v>
      </c>
      <c r="B519" s="24" t="s">
        <v>2622</v>
      </c>
      <c r="C519" s="30" t="s">
        <v>397</v>
      </c>
      <c r="D519" s="24" t="s">
        <v>1122</v>
      </c>
      <c r="E519" s="24" t="s">
        <v>1045</v>
      </c>
      <c r="F519" s="24" t="s">
        <v>1122</v>
      </c>
      <c r="G519" s="35" t="s">
        <v>2623</v>
      </c>
      <c r="H519" s="24"/>
      <c r="I519" s="24"/>
      <c r="J519" s="24" t="s">
        <v>714</v>
      </c>
      <c r="K519" s="28">
        <v>44228</v>
      </c>
      <c r="L519" s="28"/>
      <c r="M519" s="28">
        <v>44228</v>
      </c>
      <c r="N519" s="28">
        <v>44228</v>
      </c>
      <c r="O519" s="28"/>
      <c r="P519" s="28">
        <v>44228</v>
      </c>
      <c r="Q519" s="28"/>
      <c r="R519" s="28"/>
      <c r="S519" s="24"/>
      <c r="T519" s="24"/>
      <c r="U519" s="30" t="str">
        <f t="shared" si="16"/>
        <v>Despachado COSOL</v>
      </c>
      <c r="V519" s="25" t="s">
        <v>38</v>
      </c>
      <c r="W519" s="24"/>
      <c r="X519" s="36" t="str">
        <f t="shared" si="17"/>
        <v/>
      </c>
      <c r="Y519" s="30" t="str">
        <f ca="1">IF(V519=Apoio!$F$2,Apoio!$F$2,IF(V519=Apoio!$F$3,Apoio!$F$3,IF(V519=Apoio!$F$4,Apoio!$F$4,IF(X519="","",IF(V519="","",IF(X519-TODAY()&gt;0,X519-TODAY(),"Venceu"))))))</f>
        <v>Resolvido</v>
      </c>
      <c r="Z519" s="35"/>
      <c r="AA519" s="32" t="s">
        <v>2603</v>
      </c>
      <c r="AC519" s="44"/>
    </row>
    <row r="520" spans="1:29" ht="30" customHeight="1">
      <c r="A520" s="23">
        <v>524</v>
      </c>
      <c r="B520" s="24" t="s">
        <v>2624</v>
      </c>
      <c r="C520" s="30" t="s">
        <v>397</v>
      </c>
      <c r="D520" s="24" t="s">
        <v>1122</v>
      </c>
      <c r="E520" s="24" t="s">
        <v>1045</v>
      </c>
      <c r="F520" s="24" t="s">
        <v>1122</v>
      </c>
      <c r="G520" s="35" t="s">
        <v>2625</v>
      </c>
      <c r="H520" s="24"/>
      <c r="I520" s="24"/>
      <c r="J520" s="24" t="s">
        <v>714</v>
      </c>
      <c r="K520" s="28">
        <v>44229</v>
      </c>
      <c r="L520" s="28"/>
      <c r="M520" s="28">
        <v>44229</v>
      </c>
      <c r="N520" s="28">
        <v>44231</v>
      </c>
      <c r="O520" s="28"/>
      <c r="P520" s="28">
        <v>44231</v>
      </c>
      <c r="Q520" s="28">
        <v>44242</v>
      </c>
      <c r="R520" s="28"/>
      <c r="S520" s="24">
        <v>2469507</v>
      </c>
      <c r="T520" s="24">
        <v>2477230</v>
      </c>
      <c r="U520" s="30" t="str">
        <f t="shared" si="16"/>
        <v>Despachado CNA</v>
      </c>
      <c r="V520" s="25" t="s">
        <v>38</v>
      </c>
      <c r="W520" s="24"/>
      <c r="X520" s="36" t="str">
        <f t="shared" si="17"/>
        <v/>
      </c>
      <c r="Y520" s="30" t="str">
        <f ca="1">IF(V520=Apoio!$F$2,Apoio!$F$2,IF(V520=Apoio!$F$3,Apoio!$F$3,IF(V520=Apoio!$F$4,Apoio!$F$4,IF(X520="","",IF(V520="","",IF(X520-TODAY()&gt;0,X520-TODAY(),"Venceu"))))))</f>
        <v>Resolvido</v>
      </c>
      <c r="Z520" s="35"/>
      <c r="AA520" s="32"/>
      <c r="AC520" s="44"/>
    </row>
    <row r="521" spans="1:29" ht="30" customHeight="1">
      <c r="A521" s="23">
        <v>525</v>
      </c>
      <c r="B521" s="24" t="s">
        <v>1676</v>
      </c>
      <c r="C521" s="30" t="s">
        <v>397</v>
      </c>
      <c r="D521" s="24" t="s">
        <v>2185</v>
      </c>
      <c r="E521" s="24" t="s">
        <v>2186</v>
      </c>
      <c r="F521" s="24" t="s">
        <v>1070</v>
      </c>
      <c r="G521" s="35" t="s">
        <v>2626</v>
      </c>
      <c r="H521" s="24"/>
      <c r="I521" s="24"/>
      <c r="J521" s="24" t="s">
        <v>44</v>
      </c>
      <c r="K521" s="28">
        <v>44229</v>
      </c>
      <c r="L521" s="28"/>
      <c r="M521" s="28">
        <v>44229</v>
      </c>
      <c r="N521" s="28">
        <v>44230</v>
      </c>
      <c r="O521" s="28"/>
      <c r="P521" s="28">
        <v>44231</v>
      </c>
      <c r="Q521" s="28">
        <v>44232</v>
      </c>
      <c r="R521" s="28"/>
      <c r="S521" s="24">
        <v>2463051</v>
      </c>
      <c r="T521" s="24">
        <v>2469263</v>
      </c>
      <c r="U521" s="30" t="str">
        <f t="shared" si="16"/>
        <v>Despachado CNA</v>
      </c>
      <c r="V521" s="25" t="s">
        <v>861</v>
      </c>
      <c r="W521" s="24"/>
      <c r="X521" s="36" t="str">
        <f t="shared" si="17"/>
        <v/>
      </c>
      <c r="Y521" s="30" t="str">
        <f ca="1">IF(V521=Apoio!$F$2,Apoio!$F$2,IF(V521=Apoio!$F$3,Apoio!$F$3,IF(V521=Apoio!$F$4,Apoio!$F$4,IF(X521="","",IF(V521="","",IF(X521-TODAY()&gt;0,X521-TODAY(),"Venceu"))))))</f>
        <v>Sem prazo</v>
      </c>
      <c r="Z521" s="35"/>
      <c r="AA521" s="32" t="s">
        <v>2627</v>
      </c>
      <c r="AC521" s="44"/>
    </row>
    <row r="522" spans="1:29" ht="30" customHeight="1">
      <c r="A522" s="23">
        <v>526</v>
      </c>
      <c r="B522" s="24" t="s">
        <v>2628</v>
      </c>
      <c r="C522" s="30" t="s">
        <v>255</v>
      </c>
      <c r="D522" s="24" t="s">
        <v>1256</v>
      </c>
      <c r="E522" s="24" t="s">
        <v>2085</v>
      </c>
      <c r="F522" s="24" t="s">
        <v>1063</v>
      </c>
      <c r="G522" s="35" t="s">
        <v>2629</v>
      </c>
      <c r="H522" s="24"/>
      <c r="I522" s="24"/>
      <c r="J522" s="24" t="s">
        <v>404</v>
      </c>
      <c r="K522" s="28">
        <v>44198</v>
      </c>
      <c r="L522" s="28"/>
      <c r="M522" s="28">
        <v>44235</v>
      </c>
      <c r="N522" s="28">
        <v>44236</v>
      </c>
      <c r="O522" s="28"/>
      <c r="P522" s="28">
        <v>44237</v>
      </c>
      <c r="Q522" s="28">
        <v>44237</v>
      </c>
      <c r="R522" s="28">
        <v>44238</v>
      </c>
      <c r="S522" s="24">
        <v>2474654</v>
      </c>
      <c r="T522" s="24">
        <v>2481993</v>
      </c>
      <c r="U522" s="30" t="str">
        <f t="shared" si="16"/>
        <v>Despachado IPHAN</v>
      </c>
      <c r="V522" s="25" t="s">
        <v>861</v>
      </c>
      <c r="W522" s="24"/>
      <c r="X522" s="36" t="str">
        <f t="shared" si="17"/>
        <v/>
      </c>
      <c r="Y522" s="30" t="str">
        <f ca="1">IF(V522=Apoio!$F$2,Apoio!$F$2,IF(V522=Apoio!$F$3,Apoio!$F$3,IF(V522=Apoio!$F$4,Apoio!$F$4,IF(X522="","",IF(V522="","",IF(X522-TODAY()&gt;0,X522-TODAY(),"Venceu"))))))</f>
        <v>Sem prazo</v>
      </c>
      <c r="Z522" s="35"/>
      <c r="AA522" s="32"/>
      <c r="AC522" s="44"/>
    </row>
    <row r="523" spans="1:29" ht="30" customHeight="1">
      <c r="A523" s="23">
        <v>527</v>
      </c>
      <c r="B523" s="24" t="s">
        <v>1758</v>
      </c>
      <c r="C523" s="30" t="s">
        <v>397</v>
      </c>
      <c r="D523" s="24" t="s">
        <v>1057</v>
      </c>
      <c r="E523" s="24" t="s">
        <v>1058</v>
      </c>
      <c r="F523" s="24" t="s">
        <v>1057</v>
      </c>
      <c r="G523" s="35" t="s">
        <v>2630</v>
      </c>
      <c r="H523" s="24"/>
      <c r="I523" s="24"/>
      <c r="J523" s="24" t="s">
        <v>874</v>
      </c>
      <c r="K523" s="28">
        <v>44231</v>
      </c>
      <c r="L523" s="28"/>
      <c r="M523" s="28">
        <v>44258</v>
      </c>
      <c r="N523" s="28">
        <v>44260</v>
      </c>
      <c r="O523" s="28"/>
      <c r="P523" s="28">
        <v>44326</v>
      </c>
      <c r="Q523" s="28"/>
      <c r="R523" s="28"/>
      <c r="S523" s="24">
        <v>2526184</v>
      </c>
      <c r="T523" s="24"/>
      <c r="U523" s="30" t="str">
        <f t="shared" si="16"/>
        <v>Despachado COSOL</v>
      </c>
      <c r="V523" s="25"/>
      <c r="W523" s="24"/>
      <c r="X523" s="36" t="str">
        <f t="shared" si="17"/>
        <v/>
      </c>
      <c r="Y523" s="30" t="str">
        <f ca="1">IF(V523=Apoio!$F$2,Apoio!$F$2,IF(V523=Apoio!$F$3,Apoio!$F$3,IF(V523=Apoio!$F$4,Apoio!$F$4,IF(X523="","",IF(V523="","",IF(X523-TODAY()&gt;0,X523-TODAY(),"Venceu"))))))</f>
        <v/>
      </c>
      <c r="Z523" s="35"/>
      <c r="AA523" s="53" t="s">
        <v>2631</v>
      </c>
      <c r="AC523" s="44"/>
    </row>
    <row r="524" spans="1:29" ht="30" customHeight="1">
      <c r="A524" s="23">
        <v>528</v>
      </c>
      <c r="B524" s="24" t="s">
        <v>2632</v>
      </c>
      <c r="C524" s="30" t="s">
        <v>397</v>
      </c>
      <c r="D524" s="24" t="s">
        <v>2185</v>
      </c>
      <c r="E524" s="24" t="s">
        <v>2186</v>
      </c>
      <c r="F524" s="24" t="s">
        <v>1070</v>
      </c>
      <c r="G524" s="35" t="s">
        <v>2633</v>
      </c>
      <c r="H524" s="24"/>
      <c r="I524" s="24"/>
      <c r="J524" s="24" t="s">
        <v>714</v>
      </c>
      <c r="K524" s="28">
        <v>44231</v>
      </c>
      <c r="L524" s="28"/>
      <c r="M524" s="28">
        <v>44232</v>
      </c>
      <c r="N524" s="28">
        <v>44233</v>
      </c>
      <c r="O524" s="28"/>
      <c r="P524" s="28">
        <v>44233</v>
      </c>
      <c r="Q524" s="28">
        <v>44243</v>
      </c>
      <c r="R524" s="28"/>
      <c r="S524" s="24">
        <v>2471900</v>
      </c>
      <c r="T524" s="24">
        <v>2477076</v>
      </c>
      <c r="U524" s="30" t="str">
        <f t="shared" si="16"/>
        <v>Despachado CNA</v>
      </c>
      <c r="V524" s="25" t="s">
        <v>861</v>
      </c>
      <c r="W524" s="24"/>
      <c r="X524" s="36" t="str">
        <f t="shared" si="17"/>
        <v/>
      </c>
      <c r="Y524" s="30" t="str">
        <f ca="1">IF(V524=Apoio!$F$2,Apoio!$F$2,IF(V524=Apoio!$F$3,Apoio!$F$3,IF(V524=Apoio!$F$4,Apoio!$F$4,IF(X524="","",IF(V524="","",IF(X524-TODAY()&gt;0,X524-TODAY(),"Venceu"))))))</f>
        <v>Sem prazo</v>
      </c>
      <c r="Z524" s="35"/>
      <c r="AA524" s="32"/>
      <c r="AC524" s="44"/>
    </row>
    <row r="525" spans="1:29" ht="30" customHeight="1">
      <c r="A525" s="23">
        <v>529</v>
      </c>
      <c r="B525" s="24" t="s">
        <v>2634</v>
      </c>
      <c r="C525" s="30" t="s">
        <v>226</v>
      </c>
      <c r="D525" s="24" t="s">
        <v>1317</v>
      </c>
      <c r="E525" s="24" t="s">
        <v>1100</v>
      </c>
      <c r="F525" s="24" t="s">
        <v>1292</v>
      </c>
      <c r="G525" s="35" t="s">
        <v>2635</v>
      </c>
      <c r="H525" s="24"/>
      <c r="I525" s="24"/>
      <c r="J525" s="24" t="s">
        <v>44</v>
      </c>
      <c r="K525" s="28">
        <v>44231</v>
      </c>
      <c r="L525" s="28"/>
      <c r="M525" s="28">
        <v>44235</v>
      </c>
      <c r="N525" s="28">
        <v>44237</v>
      </c>
      <c r="O525" s="28"/>
      <c r="P525" s="28">
        <v>44238</v>
      </c>
      <c r="Q525" s="28">
        <v>44242</v>
      </c>
      <c r="R525" s="28"/>
      <c r="S525" s="24">
        <v>2478926</v>
      </c>
      <c r="T525" s="24">
        <v>2484022</v>
      </c>
      <c r="U525" s="30" t="str">
        <f t="shared" si="16"/>
        <v>Despachado CNA</v>
      </c>
      <c r="V525" s="25" t="s">
        <v>861</v>
      </c>
      <c r="W525" s="24"/>
      <c r="X525" s="36" t="str">
        <f t="shared" si="17"/>
        <v/>
      </c>
      <c r="Y525" s="30" t="str">
        <f ca="1">IF(V525=Apoio!$F$2,Apoio!$F$2,IF(V525=Apoio!$F$3,Apoio!$F$3,IF(V525=Apoio!$F$4,Apoio!$F$4,IF(X525="","",IF(V525="","",IF(X525-TODAY()&gt;0,X525-TODAY(),"Venceu"))))))</f>
        <v>Sem prazo</v>
      </c>
      <c r="Z525" s="35"/>
      <c r="AA525" s="32" t="s">
        <v>2636</v>
      </c>
      <c r="AC525" s="44"/>
    </row>
    <row r="526" spans="1:29" ht="30" customHeight="1">
      <c r="A526" s="23">
        <v>530</v>
      </c>
      <c r="B526" s="24" t="s">
        <v>2637</v>
      </c>
      <c r="C526" s="30" t="s">
        <v>397</v>
      </c>
      <c r="D526" s="24" t="s">
        <v>1611</v>
      </c>
      <c r="E526" s="24" t="s">
        <v>1921</v>
      </c>
      <c r="F526" s="24" t="s">
        <v>2638</v>
      </c>
      <c r="G526" s="35" t="s">
        <v>2639</v>
      </c>
      <c r="H526" s="24"/>
      <c r="I526" s="24"/>
      <c r="J526" s="24" t="s">
        <v>714</v>
      </c>
      <c r="K526" s="28">
        <v>44232</v>
      </c>
      <c r="L526" s="28"/>
      <c r="M526" s="28">
        <v>44244</v>
      </c>
      <c r="N526" s="28">
        <v>44246</v>
      </c>
      <c r="O526" s="28"/>
      <c r="P526" s="28">
        <v>44246</v>
      </c>
      <c r="Q526" s="28"/>
      <c r="R526" s="28"/>
      <c r="S526" s="24">
        <v>2484519</v>
      </c>
      <c r="T526" s="24"/>
      <c r="U526" s="30" t="str">
        <f t="shared" si="16"/>
        <v>Despachado COSOL</v>
      </c>
      <c r="V526" s="25" t="s">
        <v>38</v>
      </c>
      <c r="W526" s="24"/>
      <c r="X526" s="36" t="str">
        <f t="shared" si="17"/>
        <v/>
      </c>
      <c r="Y526" s="30" t="str">
        <f ca="1">IF(V526=Apoio!$F$2,Apoio!$F$2,IF(V526=Apoio!$F$3,Apoio!$F$3,IF(V526=Apoio!$F$4,Apoio!$F$4,IF(X526="","",IF(V526="","",IF(X526-TODAY()&gt;0,X526-TODAY(),"Venceu"))))))</f>
        <v>Resolvido</v>
      </c>
      <c r="Z526" s="35"/>
      <c r="AA526" s="32" t="s">
        <v>2640</v>
      </c>
      <c r="AC526" s="44"/>
    </row>
    <row r="527" spans="1:29" ht="30" customHeight="1">
      <c r="A527" s="23">
        <v>531</v>
      </c>
      <c r="B527" s="24" t="s">
        <v>2559</v>
      </c>
      <c r="C527" s="30" t="s">
        <v>397</v>
      </c>
      <c r="D527" s="24" t="s">
        <v>1044</v>
      </c>
      <c r="E527" s="24" t="s">
        <v>1045</v>
      </c>
      <c r="F527" s="24" t="s">
        <v>1044</v>
      </c>
      <c r="G527" s="35" t="s">
        <v>2560</v>
      </c>
      <c r="H527" s="24"/>
      <c r="I527" s="24"/>
      <c r="J527" s="24" t="s">
        <v>858</v>
      </c>
      <c r="K527" s="28">
        <v>44235</v>
      </c>
      <c r="L527" s="28"/>
      <c r="M527" s="28">
        <v>44238</v>
      </c>
      <c r="N527" s="28">
        <v>44322</v>
      </c>
      <c r="O527" s="28"/>
      <c r="P527" s="28">
        <v>44322</v>
      </c>
      <c r="Q527" s="28">
        <v>44326</v>
      </c>
      <c r="R527" s="28"/>
      <c r="S527" s="24">
        <v>2654008</v>
      </c>
      <c r="T527" s="24" t="s">
        <v>2641</v>
      </c>
      <c r="U527" s="30" t="str">
        <f t="shared" si="16"/>
        <v>Despachado CNA</v>
      </c>
      <c r="V527" s="25" t="s">
        <v>38</v>
      </c>
      <c r="W527" s="24"/>
      <c r="X527" s="36" t="str">
        <f t="shared" si="17"/>
        <v/>
      </c>
      <c r="Y527" s="30" t="str">
        <f ca="1">IF(V527=Apoio!$F$2,Apoio!$F$2,IF(V527=Apoio!$F$3,Apoio!$F$3,IF(V527=Apoio!$F$4,Apoio!$F$4,IF(X527="","",IF(V527="","",IF(X527-TODAY()&gt;0,X527-TODAY(),"Venceu"))))))</f>
        <v>Resolvido</v>
      </c>
      <c r="Z527" s="35"/>
      <c r="AA527" s="52" t="s">
        <v>2642</v>
      </c>
      <c r="AC527" s="44"/>
    </row>
    <row r="528" spans="1:29" ht="30" customHeight="1">
      <c r="A528" s="23">
        <v>532</v>
      </c>
      <c r="B528" s="24" t="s">
        <v>2643</v>
      </c>
      <c r="C528" s="30" t="s">
        <v>166</v>
      </c>
      <c r="D528" s="24" t="s">
        <v>1390</v>
      </c>
      <c r="E528" s="24" t="s">
        <v>2186</v>
      </c>
      <c r="F528" s="24" t="s">
        <v>2299</v>
      </c>
      <c r="G528" s="35" t="s">
        <v>2644</v>
      </c>
      <c r="H528" s="24"/>
      <c r="I528" s="24"/>
      <c r="J528" s="24" t="s">
        <v>44</v>
      </c>
      <c r="K528" s="28">
        <v>44235</v>
      </c>
      <c r="L528" s="28"/>
      <c r="M528" s="28">
        <v>44238</v>
      </c>
      <c r="N528" s="28">
        <v>44239</v>
      </c>
      <c r="O528" s="28"/>
      <c r="P528" s="28">
        <v>44244</v>
      </c>
      <c r="Q528" s="28">
        <v>44244</v>
      </c>
      <c r="R528" s="28"/>
      <c r="S528" s="24">
        <v>2485083</v>
      </c>
      <c r="T528" s="24">
        <v>2489922</v>
      </c>
      <c r="U528" s="30" t="str">
        <f t="shared" si="16"/>
        <v>Despachado CNA</v>
      </c>
      <c r="V528" s="25" t="s">
        <v>861</v>
      </c>
      <c r="W528" s="24"/>
      <c r="X528" s="36" t="str">
        <f t="shared" si="17"/>
        <v/>
      </c>
      <c r="Y528" s="30" t="str">
        <f ca="1">IF(V528=Apoio!$F$2,Apoio!$F$2,IF(V528=Apoio!$F$3,Apoio!$F$3,IF(V528=Apoio!$F$4,Apoio!$F$4,IF(X528="","",IF(V528="","",IF(X528-TODAY()&gt;0,X528-TODAY(),"Venceu"))))))</f>
        <v>Sem prazo</v>
      </c>
      <c r="Z528" s="35"/>
      <c r="AA528" s="32"/>
      <c r="AC528" s="44"/>
    </row>
    <row r="529" spans="1:29" ht="30" customHeight="1">
      <c r="A529" s="23">
        <v>533</v>
      </c>
      <c r="B529" s="24" t="s">
        <v>2598</v>
      </c>
      <c r="C529" s="30" t="s">
        <v>84</v>
      </c>
      <c r="D529" s="24" t="s">
        <v>1250</v>
      </c>
      <c r="E529" s="24" t="s">
        <v>1069</v>
      </c>
      <c r="F529" s="24" t="s">
        <v>1894</v>
      </c>
      <c r="G529" s="35" t="s">
        <v>2645</v>
      </c>
      <c r="H529" s="24"/>
      <c r="I529" s="24" t="s">
        <v>31</v>
      </c>
      <c r="J529" s="24" t="s">
        <v>714</v>
      </c>
      <c r="K529" s="28">
        <v>44235</v>
      </c>
      <c r="L529" s="28"/>
      <c r="M529" s="28">
        <v>44244</v>
      </c>
      <c r="N529" s="28">
        <v>44252</v>
      </c>
      <c r="O529" s="28"/>
      <c r="P529" s="28">
        <v>44252</v>
      </c>
      <c r="Q529" s="28">
        <v>44322</v>
      </c>
      <c r="R529" s="28"/>
      <c r="S529" s="24">
        <v>2506890</v>
      </c>
      <c r="T529" s="24">
        <v>2453137</v>
      </c>
      <c r="U529" s="30" t="str">
        <f t="shared" si="16"/>
        <v>Despachado CNA</v>
      </c>
      <c r="V529" s="25" t="s">
        <v>424</v>
      </c>
      <c r="W529" s="24">
        <v>15</v>
      </c>
      <c r="X529" s="36">
        <f t="shared" si="17"/>
        <v>44337</v>
      </c>
      <c r="Y529" s="105" t="s">
        <v>424</v>
      </c>
      <c r="Z529" s="35"/>
      <c r="AA529" s="52" t="s">
        <v>2646</v>
      </c>
      <c r="AC529" s="44"/>
    </row>
    <row r="530" spans="1:29" ht="30" customHeight="1">
      <c r="A530" s="23">
        <v>534</v>
      </c>
      <c r="B530" s="24" t="s">
        <v>2647</v>
      </c>
      <c r="C530" s="30" t="s">
        <v>397</v>
      </c>
      <c r="D530" s="24" t="s">
        <v>1611</v>
      </c>
      <c r="E530" s="24" t="s">
        <v>1921</v>
      </c>
      <c r="F530" s="24" t="s">
        <v>2638</v>
      </c>
      <c r="G530" s="35" t="s">
        <v>2648</v>
      </c>
      <c r="H530" s="24"/>
      <c r="I530" s="24"/>
      <c r="J530" s="24" t="s">
        <v>714</v>
      </c>
      <c r="K530" s="28">
        <v>44235</v>
      </c>
      <c r="L530" s="28"/>
      <c r="M530" s="28"/>
      <c r="N530" s="28"/>
      <c r="O530" s="28"/>
      <c r="P530" s="28">
        <v>44238</v>
      </c>
      <c r="Q530" s="28"/>
      <c r="R530" s="28"/>
      <c r="S530" s="24"/>
      <c r="T530" s="24"/>
      <c r="U530" s="30" t="str">
        <f t="shared" si="16"/>
        <v>Despachado COSOL</v>
      </c>
      <c r="V530" s="25" t="s">
        <v>38</v>
      </c>
      <c r="W530" s="24"/>
      <c r="X530" s="36" t="str">
        <f t="shared" si="17"/>
        <v/>
      </c>
      <c r="Y530" s="30" t="str">
        <f ca="1">IF(V530=Apoio!$F$2,Apoio!$F$2,IF(V530=Apoio!$F$3,Apoio!$F$3,IF(V530=Apoio!$F$4,Apoio!$F$4,IF(X530="","",IF(V530="","",IF(X530-TODAY()&gt;0,X530-TODAY(),"Venceu"))))))</f>
        <v>Resolvido</v>
      </c>
      <c r="Z530" s="35"/>
      <c r="AA530" s="32" t="s">
        <v>2649</v>
      </c>
      <c r="AC530" s="44"/>
    </row>
    <row r="531" spans="1:29" ht="30" customHeight="1">
      <c r="A531" s="23">
        <v>535</v>
      </c>
      <c r="B531" s="24" t="s">
        <v>2650</v>
      </c>
      <c r="C531" s="30" t="s">
        <v>651</v>
      </c>
      <c r="D531" s="24" t="s">
        <v>1317</v>
      </c>
      <c r="E531" s="24" t="s">
        <v>1100</v>
      </c>
      <c r="F531" s="24" t="s">
        <v>1292</v>
      </c>
      <c r="G531" s="35" t="s">
        <v>2651</v>
      </c>
      <c r="H531" s="24"/>
      <c r="I531" s="24"/>
      <c r="J531" s="24" t="s">
        <v>858</v>
      </c>
      <c r="K531" s="28">
        <v>44238</v>
      </c>
      <c r="L531" s="28"/>
      <c r="M531" s="28"/>
      <c r="N531" s="28"/>
      <c r="O531" s="28"/>
      <c r="P531" s="28">
        <v>44270</v>
      </c>
      <c r="Q531" s="28"/>
      <c r="R531" s="28"/>
      <c r="S531" s="24">
        <v>2502543</v>
      </c>
      <c r="T531" s="24"/>
      <c r="U531" s="30" t="str">
        <f t="shared" si="16"/>
        <v>Despachado COSOL</v>
      </c>
      <c r="V531" s="25" t="s">
        <v>861</v>
      </c>
      <c r="W531" s="24"/>
      <c r="X531" s="36" t="str">
        <f t="shared" si="17"/>
        <v/>
      </c>
      <c r="Y531" s="30" t="str">
        <f ca="1">IF(V531=Apoio!$F$2,Apoio!$F$2,IF(V531=Apoio!$F$3,Apoio!$F$3,IF(V531=Apoio!$F$4,Apoio!$F$4,IF(X531="","",IF(V531="","",IF(X531-TODAY()&gt;0,X531-TODAY(),"Venceu"))))))</f>
        <v>Sem prazo</v>
      </c>
      <c r="Z531" s="35"/>
      <c r="AA531" s="52" t="s">
        <v>2652</v>
      </c>
      <c r="AC531" s="44"/>
    </row>
    <row r="532" spans="1:29" ht="30" customHeight="1">
      <c r="A532" s="23">
        <v>536</v>
      </c>
      <c r="B532" s="24" t="s">
        <v>2535</v>
      </c>
      <c r="C532" s="30" t="s">
        <v>78</v>
      </c>
      <c r="D532" s="24" t="s">
        <v>2185</v>
      </c>
      <c r="E532" s="24" t="s">
        <v>2186</v>
      </c>
      <c r="F532" s="24" t="s">
        <v>1070</v>
      </c>
      <c r="G532" s="35" t="s">
        <v>2653</v>
      </c>
      <c r="H532" s="24"/>
      <c r="I532" s="24"/>
      <c r="J532" s="24" t="s">
        <v>714</v>
      </c>
      <c r="K532" s="28">
        <v>44238</v>
      </c>
      <c r="L532" s="28"/>
      <c r="M532" s="28">
        <v>44238</v>
      </c>
      <c r="N532" s="28">
        <v>44238</v>
      </c>
      <c r="O532" s="28"/>
      <c r="P532" s="28">
        <v>44238</v>
      </c>
      <c r="Q532" s="28">
        <v>44242</v>
      </c>
      <c r="R532" s="28"/>
      <c r="S532" s="24">
        <v>2483002</v>
      </c>
      <c r="T532" s="24">
        <v>2484074</v>
      </c>
      <c r="U532" s="30" t="str">
        <f t="shared" si="16"/>
        <v>Despachado CNA</v>
      </c>
      <c r="V532" s="25" t="s">
        <v>38</v>
      </c>
      <c r="W532" s="24"/>
      <c r="X532" s="36" t="str">
        <f t="shared" si="17"/>
        <v/>
      </c>
      <c r="Y532" s="30" t="str">
        <f ca="1">IF(V532=Apoio!$F$2,Apoio!$F$2,IF(V532=Apoio!$F$3,Apoio!$F$3,IF(V532=Apoio!$F$4,Apoio!$F$4,IF(X532="","",IF(V532="","",IF(X532-TODAY()&gt;0,X532-TODAY(),"Venceu"))))))</f>
        <v>Resolvido</v>
      </c>
      <c r="Z532" s="34"/>
      <c r="AA532" s="35" t="s">
        <v>2654</v>
      </c>
      <c r="AC532" s="44"/>
    </row>
    <row r="533" spans="1:29" ht="30" customHeight="1">
      <c r="A533" s="23">
        <v>537</v>
      </c>
      <c r="B533" s="24" t="s">
        <v>2655</v>
      </c>
      <c r="C533" s="30" t="s">
        <v>397</v>
      </c>
      <c r="D533" s="24" t="s">
        <v>1653</v>
      </c>
      <c r="E533" s="24" t="s">
        <v>1058</v>
      </c>
      <c r="F533" s="24" t="s">
        <v>1653</v>
      </c>
      <c r="G533" s="35" t="s">
        <v>2656</v>
      </c>
      <c r="H533" s="24"/>
      <c r="I533" s="24"/>
      <c r="J533" s="24" t="s">
        <v>714</v>
      </c>
      <c r="K533" s="28">
        <v>44238</v>
      </c>
      <c r="L533" s="28"/>
      <c r="M533" s="28">
        <v>44238</v>
      </c>
      <c r="N533" s="28">
        <v>44238</v>
      </c>
      <c r="O533" s="28"/>
      <c r="P533" s="28">
        <v>44238</v>
      </c>
      <c r="Q533" s="28"/>
      <c r="R533" s="28"/>
      <c r="S533" s="24"/>
      <c r="T533" s="24"/>
      <c r="U533" s="30" t="str">
        <f t="shared" ref="U533:U551" si="18">IF(B533&gt;0,IF(R533&gt;0,$R$1,IF(Q533&gt;0,$Q$1,IF(P533&gt;0,$P$1,IF(O533&gt;0,$O$1,IF(N533&gt;0,$N$1,IF(M533&gt;0,$M$1,IF(L533&gt;0,$L$1,IF(K533&gt;0,$K$1,"Registrar demanda")))))))),"")</f>
        <v>Despachado COSOL</v>
      </c>
      <c r="V533" s="25" t="s">
        <v>38</v>
      </c>
      <c r="W533" s="24"/>
      <c r="X533" s="36" t="str">
        <f t="shared" si="17"/>
        <v/>
      </c>
      <c r="Y533" s="30" t="str">
        <f ca="1">IF(V533=Apoio!$F$2,Apoio!$F$2,IF(V533=Apoio!$F$3,Apoio!$F$3,IF(V533=Apoio!$F$4,Apoio!$F$4,IF(X533="","",IF(V533="","",IF(X533-TODAY()&gt;0,X533-TODAY(),"Venceu"))))))</f>
        <v>Resolvido</v>
      </c>
      <c r="Z533" s="35"/>
      <c r="AA533" s="32" t="s">
        <v>2657</v>
      </c>
      <c r="AC533" s="44"/>
    </row>
    <row r="534" spans="1:29" ht="30" customHeight="1">
      <c r="A534" s="23">
        <v>538</v>
      </c>
      <c r="B534" s="24" t="s">
        <v>2110</v>
      </c>
      <c r="C534" s="30" t="s">
        <v>397</v>
      </c>
      <c r="D534" s="24" t="s">
        <v>2080</v>
      </c>
      <c r="E534" s="24" t="s">
        <v>1045</v>
      </c>
      <c r="F534" s="24" t="s">
        <v>1044</v>
      </c>
      <c r="G534" s="35" t="s">
        <v>2658</v>
      </c>
      <c r="H534" s="24"/>
      <c r="I534" s="24"/>
      <c r="J534" s="24" t="s">
        <v>714</v>
      </c>
      <c r="K534" s="28">
        <v>44239</v>
      </c>
      <c r="L534" s="28"/>
      <c r="M534" s="28">
        <v>44239</v>
      </c>
      <c r="N534" s="28">
        <v>44239</v>
      </c>
      <c r="O534" s="28"/>
      <c r="P534" s="28">
        <v>44239</v>
      </c>
      <c r="Q534" s="28">
        <v>44244</v>
      </c>
      <c r="R534" s="28"/>
      <c r="S534" s="24">
        <v>2485492</v>
      </c>
      <c r="T534" s="24">
        <v>2487993</v>
      </c>
      <c r="U534" s="30" t="str">
        <f t="shared" si="18"/>
        <v>Despachado CNA</v>
      </c>
      <c r="V534" s="25" t="s">
        <v>38</v>
      </c>
      <c r="W534" s="24"/>
      <c r="X534" s="36" t="str">
        <f t="shared" si="17"/>
        <v/>
      </c>
      <c r="Y534" s="30" t="str">
        <f ca="1">IF(V534=Apoio!$F$2,Apoio!$F$2,IF(V534=Apoio!$F$3,Apoio!$F$3,IF(V534=Apoio!$F$4,Apoio!$F$4,IF(X534="","",IF(V534="","",IF(X534-TODAY()&gt;0,X534-TODAY(),"Venceu"))))))</f>
        <v>Resolvido</v>
      </c>
      <c r="Z534" s="35"/>
      <c r="AA534" s="32"/>
      <c r="AC534" s="44"/>
    </row>
    <row r="535" spans="1:29" ht="30" customHeight="1">
      <c r="A535" s="23">
        <v>539</v>
      </c>
      <c r="B535" s="24" t="s">
        <v>2659</v>
      </c>
      <c r="C535" s="30" t="s">
        <v>131</v>
      </c>
      <c r="D535" s="24" t="s">
        <v>1068</v>
      </c>
      <c r="E535" s="24" t="s">
        <v>1045</v>
      </c>
      <c r="F535" s="24" t="s">
        <v>2660</v>
      </c>
      <c r="G535" s="35" t="s">
        <v>2661</v>
      </c>
      <c r="H535" s="24"/>
      <c r="I535" s="24"/>
      <c r="J535" s="24" t="s">
        <v>714</v>
      </c>
      <c r="K535" s="28">
        <v>44239</v>
      </c>
      <c r="L535" s="28"/>
      <c r="M535" s="28">
        <v>44239</v>
      </c>
      <c r="N535" s="28">
        <v>44245</v>
      </c>
      <c r="O535" s="28"/>
      <c r="P535" s="28">
        <v>44245</v>
      </c>
      <c r="Q535" s="28">
        <v>44245</v>
      </c>
      <c r="R535" s="28"/>
      <c r="S535" s="24">
        <v>2487677</v>
      </c>
      <c r="T535" s="24">
        <v>2492779</v>
      </c>
      <c r="U535" s="30" t="str">
        <f t="shared" si="18"/>
        <v>Despachado CNA</v>
      </c>
      <c r="V535" s="25" t="s">
        <v>38</v>
      </c>
      <c r="W535" s="24"/>
      <c r="X535" s="36" t="str">
        <f t="shared" si="17"/>
        <v/>
      </c>
      <c r="Y535" s="30" t="str">
        <f ca="1">IF(V535=Apoio!$F$2,Apoio!$F$2,IF(V535=Apoio!$F$3,Apoio!$F$3,IF(V535=Apoio!$F$4,Apoio!$F$4,IF(X535="","",IF(V535="","",IF(X535-TODAY()&gt;0,X535-TODAY(),"Venceu"))))))</f>
        <v>Resolvido</v>
      </c>
      <c r="Z535" s="35"/>
      <c r="AA535" s="32"/>
      <c r="AC535" s="44"/>
    </row>
    <row r="536" spans="1:29" ht="30" customHeight="1">
      <c r="A536" s="23">
        <v>540</v>
      </c>
      <c r="B536" s="24" t="s">
        <v>2662</v>
      </c>
      <c r="C536" s="30" t="s">
        <v>191</v>
      </c>
      <c r="D536" s="24" t="s">
        <v>1057</v>
      </c>
      <c r="E536" s="24" t="s">
        <v>1058</v>
      </c>
      <c r="F536" s="24" t="s">
        <v>1057</v>
      </c>
      <c r="G536" s="35" t="s">
        <v>2663</v>
      </c>
      <c r="H536" s="24"/>
      <c r="I536" s="24" t="s">
        <v>31</v>
      </c>
      <c r="J536" s="24" t="s">
        <v>874</v>
      </c>
      <c r="K536" s="28">
        <v>44239</v>
      </c>
      <c r="L536" s="28"/>
      <c r="M536" s="28">
        <v>44244</v>
      </c>
      <c r="N536" s="28">
        <v>44252</v>
      </c>
      <c r="O536" s="28"/>
      <c r="P536" s="28">
        <v>44252</v>
      </c>
      <c r="Q536" s="28">
        <v>44277</v>
      </c>
      <c r="R536" s="28">
        <v>2508911</v>
      </c>
      <c r="S536" s="24">
        <v>2489804</v>
      </c>
      <c r="T536" s="24"/>
      <c r="U536" s="30" t="str">
        <f t="shared" si="18"/>
        <v>Despachado IPHAN</v>
      </c>
      <c r="V536" s="25" t="s">
        <v>861</v>
      </c>
      <c r="W536" s="24"/>
      <c r="X536" s="36" t="str">
        <f t="shared" si="17"/>
        <v/>
      </c>
      <c r="Y536" s="30" t="str">
        <f ca="1">IF(V536=Apoio!$F$2,Apoio!$F$2,IF(V536=Apoio!$F$3,Apoio!$F$3,IF(V536=Apoio!$F$4,Apoio!$F$4,IF(X536="","",IF(V536="","",IF(X536-TODAY()&gt;0,X536-TODAY(),"Venceu"))))))</f>
        <v>Sem prazo</v>
      </c>
      <c r="Z536" s="35"/>
      <c r="AC536" s="44"/>
    </row>
    <row r="537" spans="1:29" ht="30" customHeight="1">
      <c r="A537" s="23">
        <v>541</v>
      </c>
      <c r="B537" s="24" t="s">
        <v>2664</v>
      </c>
      <c r="C537" s="30" t="s">
        <v>397</v>
      </c>
      <c r="D537" s="24" t="s">
        <v>1122</v>
      </c>
      <c r="E537" s="24" t="s">
        <v>1045</v>
      </c>
      <c r="F537" s="24" t="s">
        <v>1122</v>
      </c>
      <c r="G537" s="35" t="s">
        <v>2665</v>
      </c>
      <c r="H537" s="24"/>
      <c r="I537" s="24"/>
      <c r="J537" s="24" t="s">
        <v>714</v>
      </c>
      <c r="K537" s="28">
        <v>44244</v>
      </c>
      <c r="L537" s="28"/>
      <c r="M537" s="28">
        <v>44244</v>
      </c>
      <c r="N537" s="28">
        <v>44244</v>
      </c>
      <c r="O537" s="28"/>
      <c r="P537" s="28">
        <v>44244</v>
      </c>
      <c r="Q537" s="28"/>
      <c r="R537" s="28"/>
      <c r="S537" s="24"/>
      <c r="T537" s="24"/>
      <c r="U537" s="30" t="str">
        <f t="shared" si="18"/>
        <v>Despachado COSOL</v>
      </c>
      <c r="V537" s="25" t="s">
        <v>38</v>
      </c>
      <c r="W537" s="24"/>
      <c r="X537" s="36" t="str">
        <f t="shared" si="17"/>
        <v/>
      </c>
      <c r="Y537" s="30" t="str">
        <f ca="1">IF(V537=Apoio!$F$2,Apoio!$F$2,IF(V537=Apoio!$F$3,Apoio!$F$3,IF(V537=Apoio!$F$4,Apoio!$F$4,IF(X537="","",IF(V537="","",IF(X537-TODAY()&gt;0,X537-TODAY(),"Venceu"))))))</f>
        <v>Resolvido</v>
      </c>
      <c r="Z537" s="35"/>
      <c r="AA537" s="32" t="s">
        <v>2603</v>
      </c>
      <c r="AC537" s="44"/>
    </row>
    <row r="538" spans="1:29" ht="30" customHeight="1">
      <c r="A538" s="23">
        <v>542</v>
      </c>
      <c r="B538" s="24" t="s">
        <v>2666</v>
      </c>
      <c r="C538" s="30" t="s">
        <v>166</v>
      </c>
      <c r="D538" s="24" t="s">
        <v>1256</v>
      </c>
      <c r="E538" s="24" t="s">
        <v>2085</v>
      </c>
      <c r="F538" s="24" t="s">
        <v>1063</v>
      </c>
      <c r="G538" s="35" t="s">
        <v>2667</v>
      </c>
      <c r="H538" s="24"/>
      <c r="I538" s="24"/>
      <c r="J538" s="24" t="s">
        <v>714</v>
      </c>
      <c r="K538" s="28">
        <v>44246</v>
      </c>
      <c r="L538" s="28"/>
      <c r="M538" s="28">
        <v>44246</v>
      </c>
      <c r="N538" s="28">
        <v>44246</v>
      </c>
      <c r="O538" s="28"/>
      <c r="P538" s="28">
        <v>44246</v>
      </c>
      <c r="Q538" s="28">
        <v>44246</v>
      </c>
      <c r="R538" s="28">
        <v>44247</v>
      </c>
      <c r="S538" s="24">
        <v>2495642</v>
      </c>
      <c r="T538" s="24">
        <v>2496322</v>
      </c>
      <c r="U538" s="30" t="str">
        <f t="shared" si="18"/>
        <v>Despachado IPHAN</v>
      </c>
      <c r="V538" s="25" t="s">
        <v>861</v>
      </c>
      <c r="W538" s="24"/>
      <c r="X538" s="36" t="str">
        <f t="shared" si="17"/>
        <v/>
      </c>
      <c r="Y538" s="30" t="str">
        <f ca="1">IF(V538=Apoio!$F$2,Apoio!$F$2,IF(V538=Apoio!$F$3,Apoio!$F$3,IF(V538=Apoio!$F$4,Apoio!$F$4,IF(X538="","",IF(V538="","",IF(X538-TODAY()&gt;0,X538-TODAY(),"Venceu"))))))</f>
        <v>Sem prazo</v>
      </c>
      <c r="Z538" s="35"/>
      <c r="AA538" s="32"/>
      <c r="AC538" s="44"/>
    </row>
    <row r="539" spans="1:29" ht="30" customHeight="1">
      <c r="A539" s="23">
        <v>543</v>
      </c>
      <c r="B539" s="24" t="s">
        <v>2668</v>
      </c>
      <c r="C539" s="30" t="s">
        <v>2323</v>
      </c>
      <c r="D539" s="24" t="s">
        <v>1653</v>
      </c>
      <c r="E539" s="24" t="s">
        <v>2618</v>
      </c>
      <c r="F539" s="24" t="s">
        <v>2619</v>
      </c>
      <c r="G539" s="35" t="s">
        <v>2669</v>
      </c>
      <c r="H539" s="24"/>
      <c r="I539" s="24"/>
      <c r="J539" s="24" t="s">
        <v>714</v>
      </c>
      <c r="K539" s="28">
        <v>44246</v>
      </c>
      <c r="L539" s="28"/>
      <c r="M539" s="28">
        <v>44246</v>
      </c>
      <c r="N539" s="28">
        <v>44257</v>
      </c>
      <c r="O539" s="28"/>
      <c r="P539" s="28">
        <v>44257</v>
      </c>
      <c r="Q539" s="28"/>
      <c r="R539" s="28"/>
      <c r="S539" s="24">
        <v>2517648</v>
      </c>
      <c r="T539" s="24"/>
      <c r="U539" s="30" t="str">
        <f t="shared" si="18"/>
        <v>Despachado COSOL</v>
      </c>
      <c r="V539" s="25"/>
      <c r="W539" s="24"/>
      <c r="X539" s="36" t="str">
        <f t="shared" si="17"/>
        <v/>
      </c>
      <c r="Y539" s="30" t="str">
        <f ca="1">IF(V539=Apoio!$F$2,Apoio!$F$2,IF(V539=Apoio!$F$3,Apoio!$F$3,IF(V539=Apoio!$F$4,Apoio!$F$4,IF(X539="","",IF(V539="","",IF(X539-TODAY()&gt;0,X539-TODAY(),"Venceu"))))))</f>
        <v/>
      </c>
      <c r="Z539" s="35"/>
      <c r="AC539" s="44"/>
    </row>
    <row r="540" spans="1:29" ht="30" customHeight="1">
      <c r="A540" s="23">
        <v>544</v>
      </c>
      <c r="B540" s="24" t="s">
        <v>2670</v>
      </c>
      <c r="C540" s="30" t="s">
        <v>397</v>
      </c>
      <c r="D540" s="24" t="s">
        <v>1291</v>
      </c>
      <c r="E540" s="24" t="s">
        <v>2618</v>
      </c>
      <c r="F540" s="24" t="s">
        <v>1292</v>
      </c>
      <c r="G540" s="35" t="s">
        <v>2671</v>
      </c>
      <c r="H540" s="24"/>
      <c r="I540" s="24"/>
      <c r="J540" s="24" t="s">
        <v>714</v>
      </c>
      <c r="K540" s="28">
        <v>44246</v>
      </c>
      <c r="L540" s="28"/>
      <c r="M540" s="28">
        <v>44249</v>
      </c>
      <c r="N540" s="28">
        <v>44298</v>
      </c>
      <c r="O540" s="28"/>
      <c r="P540" s="28">
        <v>44320</v>
      </c>
      <c r="Q540" s="28"/>
      <c r="R540" s="28"/>
      <c r="S540" s="24">
        <v>2601951</v>
      </c>
      <c r="T540" s="24"/>
      <c r="U540" s="30" t="str">
        <f t="shared" si="18"/>
        <v>Despachado COSOL</v>
      </c>
      <c r="V540" s="25" t="s">
        <v>38</v>
      </c>
      <c r="W540" s="24"/>
      <c r="X540" s="36" t="str">
        <f t="shared" si="17"/>
        <v/>
      </c>
      <c r="Y540" s="30" t="str">
        <f ca="1">IF(V540=Apoio!$F$2,Apoio!$F$2,IF(V540=Apoio!$F$3,Apoio!$F$3,IF(V540=Apoio!$F$4,Apoio!$F$4,IF(X540="","",IF(V540="","",IF(X540-TODAY()&gt;0,X540-TODAY(),"Venceu"))))))</f>
        <v>Resolvido</v>
      </c>
      <c r="Z540" s="35"/>
      <c r="AA540" s="52" t="s">
        <v>2672</v>
      </c>
      <c r="AC540" s="44"/>
    </row>
    <row r="541" spans="1:29" ht="30" customHeight="1">
      <c r="A541" s="23">
        <v>545</v>
      </c>
      <c r="B541" s="24" t="s">
        <v>1227</v>
      </c>
      <c r="C541" s="30" t="s">
        <v>397</v>
      </c>
      <c r="D541" s="24" t="s">
        <v>1228</v>
      </c>
      <c r="E541" s="24" t="s">
        <v>1069</v>
      </c>
      <c r="F541" s="24" t="s">
        <v>1228</v>
      </c>
      <c r="G541" s="35" t="s">
        <v>2611</v>
      </c>
      <c r="H541" s="24"/>
      <c r="I541" s="24"/>
      <c r="J541" s="24" t="s">
        <v>858</v>
      </c>
      <c r="K541" s="28">
        <v>44249</v>
      </c>
      <c r="L541" s="28"/>
      <c r="M541" s="28">
        <v>44250</v>
      </c>
      <c r="N541" s="28">
        <v>44250</v>
      </c>
      <c r="O541" s="28"/>
      <c r="P541" s="28">
        <v>44250</v>
      </c>
      <c r="Q541" s="28"/>
      <c r="R541" s="28"/>
      <c r="S541" s="24">
        <v>2501922</v>
      </c>
      <c r="T541" s="24"/>
      <c r="U541" s="30" t="str">
        <f t="shared" si="18"/>
        <v>Despachado COSOL</v>
      </c>
      <c r="V541" s="25"/>
      <c r="W541" s="24"/>
      <c r="X541" s="36" t="str">
        <f t="shared" ref="X541:X572" si="19">IF(W541&gt;0,Q541+W541,"")</f>
        <v/>
      </c>
      <c r="Y541" s="30" t="str">
        <f ca="1">IF(V541=Apoio!$F$2,Apoio!$F$2,IF(V541=Apoio!$F$3,Apoio!$F$3,IF(V541=Apoio!$F$4,Apoio!$F$4,IF(X541="","",IF(V541="","",IF(X541-TODAY()&gt;0,X541-TODAY(),"Venceu"))))))</f>
        <v/>
      </c>
      <c r="Z541" s="35"/>
      <c r="AC541" s="44"/>
    </row>
    <row r="542" spans="1:29" ht="30" customHeight="1">
      <c r="A542" s="23">
        <v>546</v>
      </c>
      <c r="B542" s="24" t="s">
        <v>2609</v>
      </c>
      <c r="C542" s="30" t="s">
        <v>1555</v>
      </c>
      <c r="D542" s="24" t="s">
        <v>553</v>
      </c>
      <c r="E542" s="24" t="s">
        <v>1058</v>
      </c>
      <c r="F542" s="24" t="s">
        <v>1070</v>
      </c>
      <c r="G542" s="35" t="s">
        <v>2673</v>
      </c>
      <c r="H542" s="24"/>
      <c r="I542" s="24" t="s">
        <v>31</v>
      </c>
      <c r="J542" s="24" t="s">
        <v>874</v>
      </c>
      <c r="K542" s="28">
        <v>44249</v>
      </c>
      <c r="L542" s="28"/>
      <c r="M542" s="28">
        <v>44249</v>
      </c>
      <c r="N542" s="28">
        <v>44253</v>
      </c>
      <c r="O542" s="28"/>
      <c r="P542" s="28">
        <v>44253</v>
      </c>
      <c r="Q542" s="28">
        <v>44253</v>
      </c>
      <c r="R542" s="28"/>
      <c r="S542" s="24">
        <v>2509159</v>
      </c>
      <c r="T542" s="24">
        <v>2509803</v>
      </c>
      <c r="U542" s="30" t="str">
        <f t="shared" si="18"/>
        <v>Despachado CNA</v>
      </c>
      <c r="V542" s="25" t="s">
        <v>861</v>
      </c>
      <c r="W542" s="24"/>
      <c r="X542" s="36" t="str">
        <f t="shared" si="19"/>
        <v/>
      </c>
      <c r="Y542" s="30" t="str">
        <f ca="1">IF(V542=Apoio!$F$2,Apoio!$F$2,IF(V542=Apoio!$F$3,Apoio!$F$3,IF(V542=Apoio!$F$4,Apoio!$F$4,IF(X542="","",IF(V542="","",IF(X542-TODAY()&gt;0,X542-TODAY(),"Venceu"))))))</f>
        <v>Sem prazo</v>
      </c>
      <c r="Z542" s="35"/>
      <c r="AA542" s="32"/>
      <c r="AC542" s="44"/>
    </row>
    <row r="543" spans="1:29" ht="30" customHeight="1">
      <c r="A543" s="23">
        <v>547</v>
      </c>
      <c r="B543" s="24" t="s">
        <v>2674</v>
      </c>
      <c r="C543" s="30" t="s">
        <v>84</v>
      </c>
      <c r="D543" s="24" t="s">
        <v>1653</v>
      </c>
      <c r="E543" s="24" t="s">
        <v>2618</v>
      </c>
      <c r="F543" s="24" t="s">
        <v>2619</v>
      </c>
      <c r="G543" s="35" t="s">
        <v>2675</v>
      </c>
      <c r="H543" s="24"/>
      <c r="I543" s="24"/>
      <c r="J543" s="24" t="s">
        <v>714</v>
      </c>
      <c r="K543" s="28">
        <v>44250</v>
      </c>
      <c r="L543" s="28"/>
      <c r="M543" s="28">
        <v>44252</v>
      </c>
      <c r="N543" s="28">
        <v>44258</v>
      </c>
      <c r="O543" s="28"/>
      <c r="P543" s="28">
        <v>44260</v>
      </c>
      <c r="Q543" s="28">
        <v>44277</v>
      </c>
      <c r="R543" s="28"/>
      <c r="S543" s="24">
        <v>2521988</v>
      </c>
      <c r="T543" s="24">
        <v>2527190</v>
      </c>
      <c r="U543" s="30" t="str">
        <f t="shared" si="18"/>
        <v>Despachado CNA</v>
      </c>
      <c r="V543" s="25" t="s">
        <v>38</v>
      </c>
      <c r="W543" s="24"/>
      <c r="X543" s="36" t="str">
        <f t="shared" si="19"/>
        <v/>
      </c>
      <c r="Y543" s="30" t="str">
        <f ca="1">IF(V543=Apoio!$F$2,Apoio!$F$2,IF(V543=Apoio!$F$3,Apoio!$F$3,IF(V543=Apoio!$F$4,Apoio!$F$4,IF(X543="","",IF(V543="","",IF(X543-TODAY()&gt;0,X543-TODAY(),"Venceu"))))))</f>
        <v>Resolvido</v>
      </c>
      <c r="Z543" s="35"/>
      <c r="AC543" s="44"/>
    </row>
    <row r="544" spans="1:29" ht="30" customHeight="1">
      <c r="A544" s="23">
        <v>548</v>
      </c>
      <c r="B544" s="24" t="s">
        <v>2676</v>
      </c>
      <c r="C544" s="30" t="s">
        <v>166</v>
      </c>
      <c r="D544" s="24" t="s">
        <v>1086</v>
      </c>
      <c r="E544" s="24" t="s">
        <v>1058</v>
      </c>
      <c r="F544" s="24" t="s">
        <v>2037</v>
      </c>
      <c r="G544" s="35" t="s">
        <v>2677</v>
      </c>
      <c r="H544" s="24"/>
      <c r="I544" s="24"/>
      <c r="J544" s="24" t="s">
        <v>858</v>
      </c>
      <c r="K544" s="28">
        <v>44257</v>
      </c>
      <c r="L544" s="28"/>
      <c r="M544" s="28">
        <v>44260</v>
      </c>
      <c r="N544" s="28">
        <v>44260</v>
      </c>
      <c r="O544" s="28"/>
      <c r="P544" s="28">
        <v>44260</v>
      </c>
      <c r="Q544" s="28">
        <v>44264</v>
      </c>
      <c r="R544" s="28"/>
      <c r="S544" s="24">
        <v>2526092</v>
      </c>
      <c r="T544" s="24">
        <v>2526965</v>
      </c>
      <c r="U544" s="30" t="str">
        <f t="shared" si="18"/>
        <v>Despachado CNA</v>
      </c>
      <c r="V544" s="25" t="s">
        <v>38</v>
      </c>
      <c r="W544" s="24"/>
      <c r="X544" s="36" t="str">
        <f t="shared" si="19"/>
        <v/>
      </c>
      <c r="Y544" s="30" t="str">
        <f ca="1">IF(V544=Apoio!$F$2,Apoio!$F$2,IF(V544=Apoio!$F$3,Apoio!$F$3,IF(V544=Apoio!$F$4,Apoio!$F$4,IF(X544="","",IF(V544="","",IF(X544-TODAY()&gt;0,X544-TODAY(),"Venceu"))))))</f>
        <v>Resolvido</v>
      </c>
      <c r="Z544" s="35"/>
      <c r="AA544" s="32"/>
      <c r="AC544" s="44"/>
    </row>
    <row r="545" spans="1:29" ht="30" customHeight="1">
      <c r="A545" s="23">
        <v>549</v>
      </c>
      <c r="B545" s="24" t="s">
        <v>2678</v>
      </c>
      <c r="C545" s="30" t="s">
        <v>397</v>
      </c>
      <c r="D545" s="24" t="s">
        <v>1044</v>
      </c>
      <c r="E545" s="24" t="s">
        <v>1045</v>
      </c>
      <c r="F545" s="24" t="s">
        <v>1044</v>
      </c>
      <c r="G545" s="35" t="s">
        <v>2679</v>
      </c>
      <c r="H545" s="24"/>
      <c r="I545" s="24"/>
      <c r="J545" s="24" t="s">
        <v>858</v>
      </c>
      <c r="K545" s="28">
        <v>44257</v>
      </c>
      <c r="L545" s="28"/>
      <c r="M545" s="28">
        <v>44260</v>
      </c>
      <c r="N545" s="28">
        <v>44260</v>
      </c>
      <c r="O545" s="28"/>
      <c r="P545" s="28">
        <v>44260</v>
      </c>
      <c r="Q545" s="28"/>
      <c r="R545" s="28"/>
      <c r="S545" s="24">
        <v>2526165</v>
      </c>
      <c r="T545" s="24"/>
      <c r="U545" s="30" t="str">
        <f t="shared" si="18"/>
        <v>Despachado COSOL</v>
      </c>
      <c r="V545" s="25" t="s">
        <v>38</v>
      </c>
      <c r="W545" s="24"/>
      <c r="X545" s="36" t="str">
        <f t="shared" si="19"/>
        <v/>
      </c>
      <c r="Y545" s="30" t="str">
        <f ca="1">IF(V545=Apoio!$F$2,Apoio!$F$2,IF(V545=Apoio!$F$3,Apoio!$F$3,IF(V545=Apoio!$F$4,Apoio!$F$4,IF(X545="","",IF(V545="","",IF(X545-TODAY()&gt;0,X545-TODAY(),"Venceu"))))))</f>
        <v>Resolvido</v>
      </c>
      <c r="Z545" s="35"/>
      <c r="AA545" s="32" t="s">
        <v>2680</v>
      </c>
      <c r="AC545" s="44"/>
    </row>
    <row r="546" spans="1:29" ht="30" customHeight="1">
      <c r="A546" s="23">
        <v>550</v>
      </c>
      <c r="B546" s="24" t="s">
        <v>2681</v>
      </c>
      <c r="C546" s="30" t="str">
        <f>IF(B546&gt;0,VLOOKUP(MID(B546,1,5),Apoio!A:B,2,FALSE),"")</f>
        <v>PR</v>
      </c>
      <c r="D546" s="24" t="s">
        <v>1256</v>
      </c>
      <c r="E546" s="24" t="s">
        <v>2085</v>
      </c>
      <c r="F546" s="24" t="s">
        <v>1063</v>
      </c>
      <c r="G546" s="35" t="s">
        <v>2682</v>
      </c>
      <c r="H546" s="24"/>
      <c r="I546" s="24"/>
      <c r="J546" s="24" t="s">
        <v>714</v>
      </c>
      <c r="K546" s="28">
        <v>44259</v>
      </c>
      <c r="L546" s="28"/>
      <c r="M546" s="28">
        <v>44259</v>
      </c>
      <c r="N546" s="28">
        <v>44260</v>
      </c>
      <c r="O546" s="28"/>
      <c r="P546" s="28">
        <v>44260</v>
      </c>
      <c r="Q546" s="28">
        <v>44264</v>
      </c>
      <c r="R546" s="28"/>
      <c r="S546" s="24">
        <v>2526831</v>
      </c>
      <c r="T546" s="28">
        <v>44271</v>
      </c>
      <c r="U546" s="30" t="str">
        <f t="shared" si="18"/>
        <v>Despachado CNA</v>
      </c>
      <c r="V546" s="25" t="s">
        <v>861</v>
      </c>
      <c r="W546" s="24"/>
      <c r="X546" s="36" t="str">
        <f t="shared" si="19"/>
        <v/>
      </c>
      <c r="Y546" s="30" t="str">
        <f ca="1">IF(V546=Apoio!$F$2,Apoio!$F$2,IF(V546=Apoio!$F$3,Apoio!$F$3,IF(V546=Apoio!$F$4,Apoio!$F$4,IF(X546="","",IF(V546="","",IF(X546-TODAY()&gt;0,X546-TODAY(),"Venceu"))))))</f>
        <v>Sem prazo</v>
      </c>
      <c r="Z546" s="35"/>
      <c r="AC546" s="44"/>
    </row>
    <row r="547" spans="1:29" ht="30" customHeight="1">
      <c r="A547" s="23">
        <v>551</v>
      </c>
      <c r="B547" s="24" t="s">
        <v>2683</v>
      </c>
      <c r="C547" s="30" t="s">
        <v>397</v>
      </c>
      <c r="D547" s="24" t="s">
        <v>1653</v>
      </c>
      <c r="E547" s="24" t="s">
        <v>2618</v>
      </c>
      <c r="F547" s="24" t="s">
        <v>2619</v>
      </c>
      <c r="G547" s="35" t="s">
        <v>2684</v>
      </c>
      <c r="H547" s="24"/>
      <c r="I547" s="24"/>
      <c r="J547" s="24" t="s">
        <v>44</v>
      </c>
      <c r="K547" s="28">
        <v>44258</v>
      </c>
      <c r="L547" s="28"/>
      <c r="M547" s="28">
        <v>44260</v>
      </c>
      <c r="N547" s="28">
        <v>44264</v>
      </c>
      <c r="O547" s="28"/>
      <c r="P547" s="28">
        <v>44264</v>
      </c>
      <c r="Q547" s="28">
        <v>44272</v>
      </c>
      <c r="R547" s="28"/>
      <c r="S547" s="24">
        <v>2526950</v>
      </c>
      <c r="T547" s="24">
        <v>2553019</v>
      </c>
      <c r="U547" s="30" t="str">
        <f t="shared" si="18"/>
        <v>Despachado CNA</v>
      </c>
      <c r="V547" s="25" t="s">
        <v>38</v>
      </c>
      <c r="W547" s="24"/>
      <c r="X547" s="36" t="str">
        <f t="shared" si="19"/>
        <v/>
      </c>
      <c r="Y547" s="30" t="str">
        <f ca="1">IF(V547=Apoio!$F$2,Apoio!$F$2,IF(V547=Apoio!$F$3,Apoio!$F$3,IF(V547=Apoio!$F$4,Apoio!$F$4,IF(X547="","",IF(V547="","",IF(X547-TODAY()&gt;0,X547-TODAY(),"Venceu"))))))</f>
        <v>Resolvido</v>
      </c>
      <c r="Z547" s="35"/>
      <c r="AC547" s="44"/>
    </row>
    <row r="548" spans="1:29" ht="30" customHeight="1">
      <c r="A548" s="23">
        <v>552</v>
      </c>
      <c r="B548" s="24" t="s">
        <v>2685</v>
      </c>
      <c r="C548" s="30" t="str">
        <f>IF(B548&gt;0,VLOOKUP(MID(B548,1,5),Apoio!A:B,2,FALSE),"")</f>
        <v>SP</v>
      </c>
      <c r="D548" s="24" t="s">
        <v>1086</v>
      </c>
      <c r="E548" s="24"/>
      <c r="F548" s="24" t="s">
        <v>2395</v>
      </c>
      <c r="G548" s="35" t="s">
        <v>2686</v>
      </c>
      <c r="H548" s="24"/>
      <c r="I548" s="24"/>
      <c r="J548" s="24" t="s">
        <v>858</v>
      </c>
      <c r="K548" s="28">
        <v>44265</v>
      </c>
      <c r="L548" s="28"/>
      <c r="M548" s="28"/>
      <c r="N548" s="28"/>
      <c r="O548" s="28"/>
      <c r="P548" s="28">
        <v>44270</v>
      </c>
      <c r="Q548" s="28">
        <v>44277</v>
      </c>
      <c r="R548" s="28"/>
      <c r="S548" s="24">
        <v>2546118</v>
      </c>
      <c r="T548" s="24">
        <v>2547155</v>
      </c>
      <c r="U548" s="30" t="str">
        <f t="shared" si="18"/>
        <v>Despachado CNA</v>
      </c>
      <c r="V548" s="25" t="s">
        <v>38</v>
      </c>
      <c r="W548" s="24"/>
      <c r="X548" s="36" t="str">
        <f t="shared" si="19"/>
        <v/>
      </c>
      <c r="Y548" s="30" t="str">
        <f ca="1">IF(V548=Apoio!$F$2,Apoio!$F$2,IF(V548=Apoio!$F$3,Apoio!$F$3,IF(V548=Apoio!$F$4,Apoio!$F$4,IF(X548="","",IF(V548="","",IF(X548-TODAY()&gt;0,X548-TODAY(),"Venceu"))))))</f>
        <v>Resolvido</v>
      </c>
      <c r="Z548" s="35"/>
      <c r="AA548" s="32"/>
      <c r="AC548" s="44"/>
    </row>
    <row r="549" spans="1:29" ht="30" customHeight="1">
      <c r="A549" s="23">
        <v>553</v>
      </c>
      <c r="B549" s="24" t="s">
        <v>2687</v>
      </c>
      <c r="C549" s="30" t="s">
        <v>397</v>
      </c>
      <c r="D549" s="24" t="s">
        <v>1122</v>
      </c>
      <c r="E549" s="24"/>
      <c r="F549" s="24" t="s">
        <v>2395</v>
      </c>
      <c r="G549" s="35" t="s">
        <v>2688</v>
      </c>
      <c r="H549" s="24"/>
      <c r="I549" s="24"/>
      <c r="J549" s="24" t="s">
        <v>858</v>
      </c>
      <c r="K549" s="28">
        <v>44270</v>
      </c>
      <c r="L549" s="28"/>
      <c r="M549" s="28"/>
      <c r="N549" s="28"/>
      <c r="O549" s="28"/>
      <c r="P549" s="28">
        <v>44270</v>
      </c>
      <c r="Q549" s="28"/>
      <c r="R549" s="28"/>
      <c r="S549" s="24"/>
      <c r="T549" s="24"/>
      <c r="U549" s="30" t="str">
        <f t="shared" si="18"/>
        <v>Despachado COSOL</v>
      </c>
      <c r="V549" s="25" t="s">
        <v>38</v>
      </c>
      <c r="W549" s="24"/>
      <c r="X549" s="36" t="str">
        <f t="shared" si="19"/>
        <v/>
      </c>
      <c r="Y549" s="30" t="str">
        <f ca="1">IF(V549=Apoio!$F$2,Apoio!$F$2,IF(V549=Apoio!$F$3,Apoio!$F$3,IF(V549=Apoio!$F$4,Apoio!$F$4,IF(X549="","",IF(V549="","",IF(X549-TODAY()&gt;0,X549-TODAY(),"Venceu"))))))</f>
        <v>Resolvido</v>
      </c>
      <c r="Z549" s="35"/>
      <c r="AA549" s="32" t="s">
        <v>2689</v>
      </c>
      <c r="AC549" s="44"/>
    </row>
    <row r="550" spans="1:29" ht="30" customHeight="1">
      <c r="A550" s="23">
        <v>554</v>
      </c>
      <c r="B550" s="24" t="s">
        <v>2332</v>
      </c>
      <c r="C550" s="24" t="s">
        <v>218</v>
      </c>
      <c r="D550" s="24" t="s">
        <v>1495</v>
      </c>
      <c r="E550" s="35" t="s">
        <v>2333</v>
      </c>
      <c r="F550" s="24" t="s">
        <v>2395</v>
      </c>
      <c r="G550" s="35" t="s">
        <v>2690</v>
      </c>
      <c r="H550" s="24"/>
      <c r="I550" s="24"/>
      <c r="J550" s="24" t="s">
        <v>858</v>
      </c>
      <c r="K550" s="28">
        <v>44267</v>
      </c>
      <c r="L550" s="28"/>
      <c r="M550" s="28"/>
      <c r="N550" s="28"/>
      <c r="O550" s="28"/>
      <c r="P550" s="28">
        <v>44270</v>
      </c>
      <c r="Q550" s="28"/>
      <c r="R550" s="28"/>
      <c r="S550" s="24"/>
      <c r="T550" s="24"/>
      <c r="U550" s="30" t="str">
        <f t="shared" si="18"/>
        <v>Despachado COSOL</v>
      </c>
      <c r="V550" s="25" t="s">
        <v>38</v>
      </c>
      <c r="W550" s="24"/>
      <c r="X550" s="36" t="str">
        <f t="shared" si="19"/>
        <v/>
      </c>
      <c r="Y550" s="30" t="str">
        <f ca="1">IF(V550=Apoio!$F$2,Apoio!$F$2,IF(V550=Apoio!$F$3,Apoio!$F$3,IF(V550=Apoio!$F$4,Apoio!$F$4,IF(X550="","",IF(V550="","",IF(X550-TODAY()&gt;0,X550-TODAY(),"Venceu"))))))</f>
        <v>Resolvido</v>
      </c>
      <c r="Z550" s="35"/>
      <c r="AA550" s="32" t="s">
        <v>2689</v>
      </c>
      <c r="AC550" s="44"/>
    </row>
    <row r="551" spans="1:29" ht="30" customHeight="1">
      <c r="A551" s="23">
        <v>555</v>
      </c>
      <c r="B551" s="24" t="s">
        <v>2691</v>
      </c>
      <c r="C551" s="30" t="str">
        <f>IF(B551&gt;0,VLOOKUP(MID(B551,1,5),Apoio!A:B,2,FALSE),"")</f>
        <v>ES</v>
      </c>
      <c r="D551" s="24" t="s">
        <v>1363</v>
      </c>
      <c r="E551" s="24"/>
      <c r="F551" s="24" t="s">
        <v>2395</v>
      </c>
      <c r="G551" s="35" t="s">
        <v>2692</v>
      </c>
      <c r="H551" s="24"/>
      <c r="I551" s="24"/>
      <c r="J551" s="24" t="s">
        <v>874</v>
      </c>
      <c r="K551" s="28">
        <v>44250</v>
      </c>
      <c r="L551" s="28"/>
      <c r="M551" s="28">
        <v>44253</v>
      </c>
      <c r="N551" s="28">
        <v>44256</v>
      </c>
      <c r="O551" s="28"/>
      <c r="P551" s="28">
        <v>44270</v>
      </c>
      <c r="Q551" s="28">
        <v>44276</v>
      </c>
      <c r="R551" s="28"/>
      <c r="S551" s="24">
        <v>2512171</v>
      </c>
      <c r="T551" s="24">
        <v>2548719</v>
      </c>
      <c r="U551" s="30" t="str">
        <f t="shared" si="18"/>
        <v>Despachado CNA</v>
      </c>
      <c r="V551" s="25" t="s">
        <v>861</v>
      </c>
      <c r="W551" s="24"/>
      <c r="X551" s="36" t="str">
        <f t="shared" si="19"/>
        <v/>
      </c>
      <c r="Y551" s="30" t="str">
        <f ca="1">IF(V551=Apoio!$F$2,Apoio!$F$2,IF(V551=Apoio!$F$3,Apoio!$F$3,IF(V551=Apoio!$F$4,Apoio!$F$4,IF(X551="","",IF(V551="","",IF(X551-TODAY()&gt;0,X551-TODAY(),"Venceu"))))))</f>
        <v>Sem prazo</v>
      </c>
      <c r="Z551" s="35"/>
      <c r="AA551" s="32"/>
      <c r="AC551" s="44"/>
    </row>
    <row r="552" spans="1:29" ht="30" customHeight="1">
      <c r="A552" s="23">
        <v>556</v>
      </c>
      <c r="B552" s="24" t="s">
        <v>2294</v>
      </c>
      <c r="C552" s="30" t="str">
        <f>IF(B552&gt;0,VLOOKUP(MID(B552,1,5),Apoio!A:B,2,FALSE),"")</f>
        <v>CNA</v>
      </c>
      <c r="D552" s="30" t="s">
        <v>1798</v>
      </c>
      <c r="E552" s="24"/>
      <c r="F552" s="24" t="s">
        <v>2395</v>
      </c>
      <c r="G552" s="35" t="s">
        <v>2693</v>
      </c>
      <c r="H552" s="24"/>
      <c r="I552" s="24"/>
      <c r="J552" s="24" t="s">
        <v>858</v>
      </c>
      <c r="K552" s="28">
        <v>44001</v>
      </c>
      <c r="L552" s="28"/>
      <c r="M552" s="28"/>
      <c r="N552" s="28"/>
      <c r="O552" s="28"/>
      <c r="P552" s="28">
        <v>44270</v>
      </c>
      <c r="Q552" s="28">
        <v>44276</v>
      </c>
      <c r="R552" s="28"/>
      <c r="S552" s="24">
        <v>2546724</v>
      </c>
      <c r="T552" s="24">
        <v>2548288</v>
      </c>
      <c r="U552" s="30" t="str">
        <f>IF(B552&gt;0,IF(Q552&gt;0,$Q$1,IF(P552&gt;0,$P$1,IF(O552&gt;0,$O$1,IF(N552&gt;0,$N$1,IF(M552&gt;0,$M$1,IF(L552&gt;0,$L$1,IF(K552&gt;0,$K$1,"Registrar demanda"))))))),"")</f>
        <v>Despachado CNA</v>
      </c>
      <c r="V552" s="25" t="s">
        <v>38</v>
      </c>
      <c r="W552" s="24"/>
      <c r="X552" s="36" t="str">
        <f t="shared" si="19"/>
        <v/>
      </c>
      <c r="Y552" s="30" t="str">
        <f ca="1">IF(V552=Apoio!$F$2,Apoio!$F$2,IF(V552=Apoio!$F$3,Apoio!$F$3,IF(V552=Apoio!$F$4,Apoio!$F$4,IF(X552="","",IF(V552="","",IF(X552-TODAY()&gt;0,X552-TODAY(),"Venceu"))))))</f>
        <v>Resolvido</v>
      </c>
      <c r="Z552" s="35"/>
      <c r="AA552" s="32"/>
      <c r="AC552" s="44"/>
    </row>
    <row r="553" spans="1:29" ht="30" customHeight="1">
      <c r="A553" s="23">
        <v>557</v>
      </c>
      <c r="B553" s="24" t="s">
        <v>1631</v>
      </c>
      <c r="C553" s="30" t="str">
        <f>IF(B553&gt;0,VLOOKUP(MID(B553,1,5),Apoio!A:B,2,FALSE),"")</f>
        <v>RS</v>
      </c>
      <c r="D553" s="24" t="s">
        <v>1122</v>
      </c>
      <c r="E553" s="24"/>
      <c r="F553" s="24" t="s">
        <v>2395</v>
      </c>
      <c r="G553" s="35" t="s">
        <v>2694</v>
      </c>
      <c r="H553" s="24"/>
      <c r="I553" s="24"/>
      <c r="J553" s="24" t="s">
        <v>714</v>
      </c>
      <c r="K553" s="28">
        <v>44263</v>
      </c>
      <c r="L553" s="28"/>
      <c r="M553" s="28">
        <v>44263</v>
      </c>
      <c r="N553" s="28">
        <v>44264</v>
      </c>
      <c r="O553" s="28"/>
      <c r="P553" s="28">
        <v>44270</v>
      </c>
      <c r="Q553" s="28">
        <v>44312</v>
      </c>
      <c r="R553" s="28"/>
      <c r="S553" s="24">
        <v>2536050</v>
      </c>
      <c r="T553" s="28">
        <v>44312</v>
      </c>
      <c r="U553" s="30" t="str">
        <f t="shared" ref="U553:U576" si="20">IF(B553&gt;0,IF(R553&gt;0,$R$1,IF(Q553&gt;0,$Q$1,IF(P553&gt;0,$P$1,IF(O553&gt;0,$O$1,IF(N553&gt;0,$N$1,IF(M553&gt;0,$M$1,IF(L553&gt;0,$L$1,IF(K553&gt;0,$K$1,"Registrar demanda")))))))),"")</f>
        <v>Despachado CNA</v>
      </c>
      <c r="V553" s="25" t="s">
        <v>38</v>
      </c>
      <c r="W553" s="24"/>
      <c r="X553" s="36" t="str">
        <f t="shared" si="19"/>
        <v/>
      </c>
      <c r="Y553" s="30" t="str">
        <f ca="1">IF(V553=Apoio!$F$2,Apoio!$F$2,IF(V553=Apoio!$F$3,Apoio!$F$3,IF(V553=Apoio!$F$4,Apoio!$F$4,IF(X553="","",IF(V553="","",IF(X553-TODAY()&gt;0,X553-TODAY(),"Venceu"))))))</f>
        <v>Resolvido</v>
      </c>
      <c r="Z553" s="35"/>
      <c r="AA553" s="32"/>
      <c r="AC553" s="44"/>
    </row>
    <row r="554" spans="1:29" ht="30" customHeight="1">
      <c r="A554" s="23">
        <v>558</v>
      </c>
      <c r="B554" s="24" t="s">
        <v>2695</v>
      </c>
      <c r="C554" s="30" t="str">
        <f>IF(B554&gt;0,VLOOKUP(MID(B554,1,5),Apoio!A:B,2,FALSE),"")</f>
        <v>CNA</v>
      </c>
      <c r="D554" s="24" t="s">
        <v>1122</v>
      </c>
      <c r="E554" s="24"/>
      <c r="F554" s="24" t="s">
        <v>2395</v>
      </c>
      <c r="G554" s="35" t="s">
        <v>2696</v>
      </c>
      <c r="H554" s="24"/>
      <c r="I554" s="24"/>
      <c r="J554" s="24" t="s">
        <v>858</v>
      </c>
      <c r="K554" s="28">
        <v>44272</v>
      </c>
      <c r="L554" s="28"/>
      <c r="M554" s="28"/>
      <c r="N554" s="28"/>
      <c r="O554" s="28"/>
      <c r="P554" s="28">
        <v>44272</v>
      </c>
      <c r="Q554" s="28">
        <v>44277</v>
      </c>
      <c r="R554" s="28"/>
      <c r="S554" s="24">
        <v>2553717</v>
      </c>
      <c r="T554" s="24">
        <v>2554243</v>
      </c>
      <c r="U554" s="30" t="str">
        <f t="shared" si="20"/>
        <v>Despachado CNA</v>
      </c>
      <c r="V554" s="25" t="s">
        <v>38</v>
      </c>
      <c r="W554" s="24"/>
      <c r="X554" s="36" t="str">
        <f t="shared" si="19"/>
        <v/>
      </c>
      <c r="Y554" s="30" t="str">
        <f ca="1">IF(V554=Apoio!$F$2,Apoio!$F$2,IF(V554=Apoio!$F$3,Apoio!$F$3,IF(V554=Apoio!$F$4,Apoio!$F$4,IF(X554="","",IF(V554="","",IF(X554-TODAY()&gt;0,X554-TODAY(),"Venceu"))))))</f>
        <v>Resolvido</v>
      </c>
      <c r="Z554" s="35"/>
      <c r="AA554" s="32"/>
      <c r="AC554" s="44"/>
    </row>
    <row r="555" spans="1:29" ht="30" customHeight="1">
      <c r="A555" s="23">
        <v>559</v>
      </c>
      <c r="B555" s="24" t="s">
        <v>2697</v>
      </c>
      <c r="C555" s="30" t="str">
        <f>IF(B555&gt;0,VLOOKUP(MID(B555,1,5),Apoio!A:B,2,FALSE),"")</f>
        <v>MT</v>
      </c>
      <c r="D555" s="24" t="s">
        <v>1256</v>
      </c>
      <c r="E555" s="24"/>
      <c r="F555" s="24" t="s">
        <v>2395</v>
      </c>
      <c r="G555" s="35" t="s">
        <v>2698</v>
      </c>
      <c r="H555" s="24"/>
      <c r="I555" s="24"/>
      <c r="J555" s="24" t="s">
        <v>714</v>
      </c>
      <c r="K555" s="28">
        <v>44270</v>
      </c>
      <c r="L555" s="28"/>
      <c r="M555" s="28">
        <v>44270</v>
      </c>
      <c r="N555" s="28">
        <v>44272</v>
      </c>
      <c r="O555" s="28"/>
      <c r="P555" s="28">
        <v>44272</v>
      </c>
      <c r="Q555" s="28">
        <v>44276</v>
      </c>
      <c r="R555" s="28">
        <v>44281</v>
      </c>
      <c r="S555" s="24">
        <v>2551966</v>
      </c>
      <c r="T555" s="24" t="s">
        <v>2699</v>
      </c>
      <c r="U555" s="30" t="str">
        <f t="shared" si="20"/>
        <v>Despachado IPHAN</v>
      </c>
      <c r="V555" s="25" t="s">
        <v>861</v>
      </c>
      <c r="W555" s="24"/>
      <c r="X555" s="36" t="str">
        <f t="shared" si="19"/>
        <v/>
      </c>
      <c r="Y555" s="30" t="str">
        <f ca="1">IF(V555=Apoio!$F$2,Apoio!$F$2,IF(V555=Apoio!$F$3,Apoio!$F$3,IF(V555=Apoio!$F$4,Apoio!$F$4,IF(X555="","",IF(V555="","",IF(X555-TODAY()&gt;0,X555-TODAY(),"Venceu"))))))</f>
        <v>Sem prazo</v>
      </c>
      <c r="Z555" s="35"/>
      <c r="AA555" s="32"/>
      <c r="AC555" s="44"/>
    </row>
    <row r="556" spans="1:29" ht="30" customHeight="1">
      <c r="A556" s="23">
        <v>560</v>
      </c>
      <c r="B556" s="24" t="s">
        <v>2700</v>
      </c>
      <c r="C556" s="30" t="str">
        <f>IF(B556&gt;0,VLOOKUP(MID(B556,1,5),Apoio!A:B,2,FALSE),"")</f>
        <v>BA</v>
      </c>
      <c r="D556" s="24" t="s">
        <v>2185</v>
      </c>
      <c r="E556" s="24"/>
      <c r="F556" s="24" t="s">
        <v>2395</v>
      </c>
      <c r="G556" s="35" t="s">
        <v>2701</v>
      </c>
      <c r="H556" s="24"/>
      <c r="I556" s="24"/>
      <c r="J556" s="24" t="s">
        <v>874</v>
      </c>
      <c r="K556" s="28">
        <v>44273</v>
      </c>
      <c r="L556" s="28"/>
      <c r="M556" s="28">
        <v>44273</v>
      </c>
      <c r="N556" s="28">
        <v>44273</v>
      </c>
      <c r="O556" s="28"/>
      <c r="P556" s="28">
        <v>44274</v>
      </c>
      <c r="Q556" s="28">
        <v>44277</v>
      </c>
      <c r="R556" s="28"/>
      <c r="S556" s="24">
        <v>2556239</v>
      </c>
      <c r="T556" s="24">
        <v>2557715</v>
      </c>
      <c r="U556" s="30" t="str">
        <f t="shared" si="20"/>
        <v>Despachado CNA</v>
      </c>
      <c r="V556" s="25" t="s">
        <v>38</v>
      </c>
      <c r="W556" s="24"/>
      <c r="X556" s="36" t="str">
        <f t="shared" si="19"/>
        <v/>
      </c>
      <c r="Y556" s="30" t="str">
        <f ca="1">IF(V556=Apoio!$F$2,Apoio!$F$2,IF(V556=Apoio!$F$3,Apoio!$F$3,IF(V556=Apoio!$F$4,Apoio!$F$4,IF(X556="","",IF(V556="","",IF(X556-TODAY()&gt;0,X556-TODAY(),"Venceu"))))))</f>
        <v>Resolvido</v>
      </c>
      <c r="Z556" s="35"/>
      <c r="AA556" s="32"/>
      <c r="AC556" s="44"/>
    </row>
    <row r="557" spans="1:29" ht="30" customHeight="1">
      <c r="A557" s="23">
        <v>561</v>
      </c>
      <c r="B557" s="24" t="s">
        <v>1043</v>
      </c>
      <c r="C557" s="30" t="str">
        <f>IF(B557&gt;0,VLOOKUP(MID(B557,1,5),Apoio!A:B,2,FALSE),"")</f>
        <v>CNA</v>
      </c>
      <c r="D557" s="30" t="s">
        <v>1044</v>
      </c>
      <c r="E557" s="24"/>
      <c r="F557" s="24" t="s">
        <v>2395</v>
      </c>
      <c r="G557" s="35" t="s">
        <v>2702</v>
      </c>
      <c r="H557" s="24"/>
      <c r="I557" s="24"/>
      <c r="J557" s="24" t="s">
        <v>858</v>
      </c>
      <c r="K557" s="28">
        <v>44278</v>
      </c>
      <c r="L557" s="28"/>
      <c r="M557" s="28"/>
      <c r="N557" s="28"/>
      <c r="O557" s="28"/>
      <c r="P557" s="28">
        <v>44278</v>
      </c>
      <c r="Q557" s="28">
        <v>44280</v>
      </c>
      <c r="R557" s="28"/>
      <c r="S557" s="24">
        <v>2563154</v>
      </c>
      <c r="T557" s="24">
        <v>2563898</v>
      </c>
      <c r="U557" s="30" t="str">
        <f t="shared" si="20"/>
        <v>Despachado CNA</v>
      </c>
      <c r="V557" s="25" t="s">
        <v>38</v>
      </c>
      <c r="W557" s="24"/>
      <c r="X557" s="36" t="str">
        <f t="shared" si="19"/>
        <v/>
      </c>
      <c r="Y557" s="30" t="str">
        <f ca="1">IF(V557=Apoio!$F$2,Apoio!$F$2,IF(V557=Apoio!$F$3,Apoio!$F$3,IF(V557=Apoio!$F$4,Apoio!$F$4,IF(X557="","",IF(V557="","",IF(X557-TODAY()&gt;0,X557-TODAY(),"Venceu"))))))</f>
        <v>Resolvido</v>
      </c>
      <c r="Z557" s="35"/>
      <c r="AA557" s="32" t="s">
        <v>2703</v>
      </c>
      <c r="AC557" s="44"/>
    </row>
    <row r="558" spans="1:29" ht="30" customHeight="1">
      <c r="A558" s="23">
        <v>562</v>
      </c>
      <c r="B558" s="24" t="s">
        <v>1676</v>
      </c>
      <c r="C558" s="30" t="str">
        <f>IF(B558&gt;0,VLOOKUP(MID(B558,1,5),Apoio!A:B,2,FALSE),"")</f>
        <v>CNA</v>
      </c>
      <c r="D558" s="24" t="s">
        <v>1057</v>
      </c>
      <c r="E558" s="24"/>
      <c r="F558" s="24" t="s">
        <v>2395</v>
      </c>
      <c r="G558" s="35" t="s">
        <v>2704</v>
      </c>
      <c r="H558" s="24"/>
      <c r="I558" s="24"/>
      <c r="J558" s="24" t="s">
        <v>874</v>
      </c>
      <c r="K558" s="28">
        <v>44279</v>
      </c>
      <c r="L558" s="28"/>
      <c r="M558" s="28">
        <v>44280</v>
      </c>
      <c r="N558" s="28">
        <v>44286</v>
      </c>
      <c r="O558" s="28"/>
      <c r="P558" s="28">
        <v>44288</v>
      </c>
      <c r="Q558" s="28">
        <v>44291</v>
      </c>
      <c r="R558" s="28">
        <v>2583343</v>
      </c>
      <c r="S558" s="24" t="s">
        <v>2705</v>
      </c>
      <c r="T558" s="24"/>
      <c r="U558" s="30" t="str">
        <f t="shared" si="20"/>
        <v>Despachado IPHAN</v>
      </c>
      <c r="V558" s="25" t="s">
        <v>38</v>
      </c>
      <c r="W558" s="24"/>
      <c r="X558" s="36" t="str">
        <f t="shared" si="19"/>
        <v/>
      </c>
      <c r="Y558" s="30" t="str">
        <f ca="1">IF(V558=Apoio!$F$2,Apoio!$F$2,IF(V558=Apoio!$F$3,Apoio!$F$3,IF(V558=Apoio!$F$4,Apoio!$F$4,IF(X558="","",IF(V558="","",IF(X558-TODAY()&gt;0,X558-TODAY(),"Venceu"))))))</f>
        <v>Resolvido</v>
      </c>
      <c r="Z558" s="35"/>
      <c r="AA558" s="32"/>
      <c r="AC558" s="44"/>
    </row>
    <row r="559" spans="1:29" ht="30" customHeight="1">
      <c r="A559" s="23">
        <v>563</v>
      </c>
      <c r="B559" s="24" t="s">
        <v>2706</v>
      </c>
      <c r="C559" s="30" t="str">
        <f>IF(B559&gt;0,VLOOKUP(MID(B559,1,5),Apoio!A:B,2,FALSE),"")</f>
        <v>CE</v>
      </c>
      <c r="D559" s="24" t="s">
        <v>1256</v>
      </c>
      <c r="E559" s="24"/>
      <c r="F559" s="24" t="s">
        <v>2395</v>
      </c>
      <c r="G559" s="35" t="s">
        <v>2707</v>
      </c>
      <c r="H559" s="24"/>
      <c r="I559" s="24"/>
      <c r="J559" s="24" t="s">
        <v>874</v>
      </c>
      <c r="K559" s="28">
        <v>44281</v>
      </c>
      <c r="L559" s="28"/>
      <c r="M559" s="28">
        <v>44284</v>
      </c>
      <c r="N559" s="28">
        <v>44284</v>
      </c>
      <c r="O559" s="28"/>
      <c r="P559" s="28">
        <v>44288</v>
      </c>
      <c r="Q559" s="28">
        <v>44297</v>
      </c>
      <c r="R559" s="28">
        <v>44298</v>
      </c>
      <c r="S559" s="24">
        <v>2574179</v>
      </c>
      <c r="T559" s="24">
        <v>2599699</v>
      </c>
      <c r="U559" s="30" t="str">
        <f t="shared" si="20"/>
        <v>Despachado IPHAN</v>
      </c>
      <c r="V559" s="25" t="s">
        <v>861</v>
      </c>
      <c r="W559" s="24"/>
      <c r="X559" s="36" t="str">
        <f t="shared" si="19"/>
        <v/>
      </c>
      <c r="Y559" s="30" t="str">
        <f ca="1">IF(V559=Apoio!$F$2,Apoio!$F$2,IF(V559=Apoio!$F$3,Apoio!$F$3,IF(V559=Apoio!$F$4,Apoio!$F$4,IF(X559="","",IF(V559="","",IF(X559-TODAY()&gt;0,X559-TODAY(),"Venceu"))))))</f>
        <v>Sem prazo</v>
      </c>
      <c r="Z559" s="35"/>
      <c r="AA559" s="32"/>
      <c r="AC559" s="44"/>
    </row>
    <row r="560" spans="1:29" ht="30" customHeight="1">
      <c r="A560" s="23">
        <v>564</v>
      </c>
      <c r="B560" s="24" t="s">
        <v>2708</v>
      </c>
      <c r="C560" s="30" t="str">
        <f>IF(B560&gt;0,VLOOKUP(MID(B560,1,5),Apoio!A:B,2,FALSE),"")</f>
        <v>SC</v>
      </c>
      <c r="D560" s="24" t="s">
        <v>1390</v>
      </c>
      <c r="E560" s="24"/>
      <c r="F560" s="24" t="s">
        <v>2395</v>
      </c>
      <c r="G560" s="35" t="s">
        <v>2709</v>
      </c>
      <c r="H560" s="24"/>
      <c r="I560" s="24"/>
      <c r="J560" s="24" t="s">
        <v>874</v>
      </c>
      <c r="K560" s="28">
        <v>44280</v>
      </c>
      <c r="L560" s="28"/>
      <c r="M560" s="28">
        <v>44280</v>
      </c>
      <c r="N560" s="28">
        <v>44280</v>
      </c>
      <c r="O560" s="28"/>
      <c r="P560" s="28">
        <v>44288</v>
      </c>
      <c r="Q560" s="28">
        <v>44298</v>
      </c>
      <c r="R560" s="28"/>
      <c r="S560" s="24">
        <v>2569331</v>
      </c>
      <c r="T560" s="24">
        <v>2583884</v>
      </c>
      <c r="U560" s="30" t="str">
        <f t="shared" si="20"/>
        <v>Despachado CNA</v>
      </c>
      <c r="V560" s="25" t="s">
        <v>38</v>
      </c>
      <c r="W560" s="24"/>
      <c r="X560" s="36" t="str">
        <f t="shared" si="19"/>
        <v/>
      </c>
      <c r="Y560" s="30" t="str">
        <f ca="1">IF(V560=Apoio!$F$2,Apoio!$F$2,IF(V560=Apoio!$F$3,Apoio!$F$3,IF(V560=Apoio!$F$4,Apoio!$F$4,IF(X560="","",IF(V560="","",IF(X560-TODAY()&gt;0,X560-TODAY(),"Venceu"))))))</f>
        <v>Resolvido</v>
      </c>
      <c r="Z560" s="35"/>
      <c r="AA560" s="32"/>
      <c r="AC560" s="44"/>
    </row>
    <row r="561" spans="1:29" ht="30" customHeight="1">
      <c r="A561" s="23">
        <v>565</v>
      </c>
      <c r="B561" s="24" t="s">
        <v>2710</v>
      </c>
      <c r="C561" s="30" t="s">
        <v>397</v>
      </c>
      <c r="D561" s="24" t="s">
        <v>1122</v>
      </c>
      <c r="E561" s="24"/>
      <c r="F561" s="24" t="s">
        <v>2395</v>
      </c>
      <c r="G561" s="35" t="s">
        <v>2711</v>
      </c>
      <c r="H561" s="24"/>
      <c r="I561" s="24"/>
      <c r="J561" s="24" t="s">
        <v>874</v>
      </c>
      <c r="K561" s="28">
        <v>44291</v>
      </c>
      <c r="L561" s="28"/>
      <c r="M561" s="28">
        <v>44291</v>
      </c>
      <c r="N561" s="28">
        <v>44292</v>
      </c>
      <c r="O561" s="28"/>
      <c r="P561" s="28">
        <v>44292</v>
      </c>
      <c r="Q561" s="28">
        <v>44293</v>
      </c>
      <c r="R561" s="28"/>
      <c r="S561" s="24">
        <v>2586803</v>
      </c>
      <c r="T561" s="24">
        <v>2588267</v>
      </c>
      <c r="U561" s="30" t="str">
        <f t="shared" si="20"/>
        <v>Despachado CNA</v>
      </c>
      <c r="V561" s="25" t="s">
        <v>38</v>
      </c>
      <c r="W561" s="24"/>
      <c r="X561" s="36" t="str">
        <f t="shared" si="19"/>
        <v/>
      </c>
      <c r="Y561" s="30" t="str">
        <f ca="1">IF(V561=Apoio!$F$2,Apoio!$F$2,IF(V561=Apoio!$F$3,Apoio!$F$3,IF(V561=Apoio!$F$4,Apoio!$F$4,IF(X561="","",IF(V561="","",IF(X561-TODAY()&gt;0,X561-TODAY(),"Venceu"))))))</f>
        <v>Resolvido</v>
      </c>
      <c r="Z561" s="35"/>
      <c r="AA561" s="32"/>
      <c r="AC561" s="44"/>
    </row>
    <row r="562" spans="1:29" ht="30" customHeight="1">
      <c r="A562" s="23">
        <v>566</v>
      </c>
      <c r="B562" s="24" t="s">
        <v>2712</v>
      </c>
      <c r="C562" s="30" t="s">
        <v>84</v>
      </c>
      <c r="D562" s="24" t="s">
        <v>1122</v>
      </c>
      <c r="E562" s="24"/>
      <c r="F562" s="24" t="s">
        <v>2395</v>
      </c>
      <c r="G562" s="35" t="s">
        <v>2713</v>
      </c>
      <c r="H562" s="24"/>
      <c r="I562" s="24"/>
      <c r="J562" s="24" t="s">
        <v>858</v>
      </c>
      <c r="K562" s="28">
        <v>44285</v>
      </c>
      <c r="L562" s="28"/>
      <c r="M562" s="28"/>
      <c r="N562" s="28"/>
      <c r="O562" s="28"/>
      <c r="P562" s="28">
        <v>44292</v>
      </c>
      <c r="Q562" s="28">
        <v>44294</v>
      </c>
      <c r="R562" s="28"/>
      <c r="S562" s="24">
        <v>2589273</v>
      </c>
      <c r="T562" s="24">
        <v>2590634</v>
      </c>
      <c r="U562" s="30" t="str">
        <f t="shared" si="20"/>
        <v>Despachado CNA</v>
      </c>
      <c r="V562" s="25" t="s">
        <v>38</v>
      </c>
      <c r="W562" s="24"/>
      <c r="X562" s="36" t="str">
        <f t="shared" si="19"/>
        <v/>
      </c>
      <c r="Y562" s="30" t="str">
        <f ca="1">IF(V562=Apoio!$F$2,Apoio!$F$2,IF(V562=Apoio!$F$3,Apoio!$F$3,IF(V562=Apoio!$F$4,Apoio!$F$4,IF(X562="","",IF(V562="","",IF(X562-TODAY()&gt;0,X562-TODAY(),"Venceu"))))))</f>
        <v>Resolvido</v>
      </c>
      <c r="Z562" s="35"/>
      <c r="AA562" s="32"/>
      <c r="AC562" s="44"/>
    </row>
    <row r="563" spans="1:29" ht="30" customHeight="1">
      <c r="A563" s="23">
        <v>567</v>
      </c>
      <c r="B563" s="24" t="s">
        <v>2714</v>
      </c>
      <c r="C563" s="30" t="str">
        <f>IF(B563&gt;0,VLOOKUP(MID(B563,1,5),Apoio!A:B,2,FALSE),"")</f>
        <v>ES</v>
      </c>
      <c r="D563" s="24" t="s">
        <v>1363</v>
      </c>
      <c r="E563" s="24"/>
      <c r="F563" s="24" t="s">
        <v>2395</v>
      </c>
      <c r="G563" s="35" t="s">
        <v>2715</v>
      </c>
      <c r="H563" s="24"/>
      <c r="I563" s="24"/>
      <c r="J563" s="24" t="s">
        <v>874</v>
      </c>
      <c r="K563" s="28">
        <v>44286</v>
      </c>
      <c r="L563" s="28"/>
      <c r="M563" s="28">
        <v>44286</v>
      </c>
      <c r="N563" s="28">
        <v>44292</v>
      </c>
      <c r="O563" s="28"/>
      <c r="P563" s="28">
        <v>44292</v>
      </c>
      <c r="Q563" s="28">
        <v>44297</v>
      </c>
      <c r="R563" s="28"/>
      <c r="S563" s="24">
        <v>2587179</v>
      </c>
      <c r="T563" s="24">
        <v>2590559</v>
      </c>
      <c r="U563" s="30" t="str">
        <f t="shared" si="20"/>
        <v>Despachado CNA</v>
      </c>
      <c r="V563" s="25" t="s">
        <v>38</v>
      </c>
      <c r="W563" s="24"/>
      <c r="X563" s="36" t="str">
        <f t="shared" si="19"/>
        <v/>
      </c>
      <c r="Y563" s="30" t="str">
        <f ca="1">IF(V563=Apoio!$F$2,Apoio!$F$2,IF(V563=Apoio!$F$3,Apoio!$F$3,IF(V563=Apoio!$F$4,Apoio!$F$4,IF(X563="","",IF(V563="","",IF(X563-TODAY()&gt;0,X563-TODAY(),"Venceu"))))))</f>
        <v>Resolvido</v>
      </c>
      <c r="Z563" s="35"/>
      <c r="AA563" s="32"/>
      <c r="AC563" s="44"/>
    </row>
    <row r="564" spans="1:29" ht="30" customHeight="1">
      <c r="A564" s="23">
        <v>568</v>
      </c>
      <c r="B564" s="24" t="s">
        <v>1893</v>
      </c>
      <c r="C564" s="30" t="str">
        <f>IF(B564&gt;0,VLOOKUP(MID(B564,1,5),Apoio!A:B,2,FALSE),"")</f>
        <v>CNA</v>
      </c>
      <c r="D564" s="24" t="s">
        <v>1250</v>
      </c>
      <c r="E564" s="24"/>
      <c r="F564" s="24" t="s">
        <v>2395</v>
      </c>
      <c r="G564" s="35" t="s">
        <v>2716</v>
      </c>
      <c r="H564" s="24"/>
      <c r="I564" s="24"/>
      <c r="J564" s="24" t="s">
        <v>858</v>
      </c>
      <c r="K564" s="28">
        <v>44279</v>
      </c>
      <c r="L564" s="28"/>
      <c r="M564" s="28"/>
      <c r="N564" s="28"/>
      <c r="O564" s="28"/>
      <c r="P564" s="28">
        <v>44293</v>
      </c>
      <c r="Q564" s="28">
        <v>44297</v>
      </c>
      <c r="R564" s="28">
        <v>44306</v>
      </c>
      <c r="S564" s="24">
        <v>2590873</v>
      </c>
      <c r="T564" s="24">
        <v>2604483</v>
      </c>
      <c r="U564" s="30" t="str">
        <f t="shared" si="20"/>
        <v>Despachado IPHAN</v>
      </c>
      <c r="V564" s="25" t="s">
        <v>38</v>
      </c>
      <c r="W564" s="24"/>
      <c r="X564" s="36" t="str">
        <f t="shared" si="19"/>
        <v/>
      </c>
      <c r="Y564" s="30" t="str">
        <f ca="1">IF(V564=Apoio!$F$2,Apoio!$F$2,IF(V564=Apoio!$F$3,Apoio!$F$3,IF(V564=Apoio!$F$4,Apoio!$F$4,IF(X564="","",IF(V564="","",IF(X564-TODAY()&gt;0,X564-TODAY(),"Venceu"))))))</f>
        <v>Resolvido</v>
      </c>
      <c r="Z564" s="35"/>
      <c r="AA564" s="32" t="s">
        <v>2717</v>
      </c>
      <c r="AC564" s="44"/>
    </row>
    <row r="565" spans="1:29" ht="30" customHeight="1">
      <c r="A565" s="23">
        <v>569</v>
      </c>
      <c r="B565" s="24" t="s">
        <v>1693</v>
      </c>
      <c r="C565" s="30" t="str">
        <f>IF(B565&gt;0,VLOOKUP(MID(B565,1,5),Apoio!A:B,2,FALSE),"")</f>
        <v>CNA</v>
      </c>
      <c r="D565" s="24" t="s">
        <v>1250</v>
      </c>
      <c r="E565" s="24"/>
      <c r="F565" s="24" t="s">
        <v>2395</v>
      </c>
      <c r="G565" s="35" t="s">
        <v>2718</v>
      </c>
      <c r="H565" s="24"/>
      <c r="I565" s="24"/>
      <c r="J565" s="24" t="s">
        <v>858</v>
      </c>
      <c r="K565" s="28">
        <v>44259</v>
      </c>
      <c r="L565" s="28"/>
      <c r="M565" s="28"/>
      <c r="N565" s="28"/>
      <c r="O565" s="28"/>
      <c r="P565" s="28" t="s">
        <v>2719</v>
      </c>
      <c r="Q565" s="28">
        <v>44297</v>
      </c>
      <c r="R565" s="28"/>
      <c r="S565" s="24">
        <v>1721204</v>
      </c>
      <c r="T565" s="24"/>
      <c r="U565" s="30" t="str">
        <f t="shared" si="20"/>
        <v>Despachado CNA</v>
      </c>
      <c r="V565" s="25"/>
      <c r="W565" s="24"/>
      <c r="X565" s="36" t="str">
        <f t="shared" si="19"/>
        <v/>
      </c>
      <c r="Y565" s="30" t="str">
        <f ca="1">IF(V565=Apoio!$F$2,Apoio!$F$2,IF(V565=Apoio!$F$3,Apoio!$F$3,IF(V565=Apoio!$F$4,Apoio!$F$4,IF(X565="","",IF(V565="","",IF(X565-TODAY()&gt;0,X565-TODAY(),"Venceu"))))))</f>
        <v/>
      </c>
      <c r="Z565" s="35"/>
      <c r="AA565" s="32"/>
      <c r="AC565" s="44"/>
    </row>
    <row r="566" spans="1:29" ht="30" customHeight="1">
      <c r="A566" s="23">
        <v>570</v>
      </c>
      <c r="B566" s="24" t="s">
        <v>2400</v>
      </c>
      <c r="C566" s="30" t="str">
        <f>IF(B566&gt;0,VLOOKUP(MID(B566,1,5),Apoio!A:B,2,FALSE),"")</f>
        <v>RJ</v>
      </c>
      <c r="D566" s="24" t="s">
        <v>1495</v>
      </c>
      <c r="E566" s="24"/>
      <c r="F566" s="24" t="s">
        <v>2395</v>
      </c>
      <c r="G566" s="35" t="s">
        <v>2720</v>
      </c>
      <c r="H566" s="24"/>
      <c r="I566" s="24"/>
      <c r="J566" s="24" t="s">
        <v>858</v>
      </c>
      <c r="K566" s="28">
        <v>44294</v>
      </c>
      <c r="L566" s="28"/>
      <c r="M566" s="28"/>
      <c r="N566" s="28"/>
      <c r="O566" s="28"/>
      <c r="P566" s="28">
        <v>44294</v>
      </c>
      <c r="Q566" s="28">
        <v>44295</v>
      </c>
      <c r="R566" s="28"/>
      <c r="S566" s="24">
        <v>2595014</v>
      </c>
      <c r="T566" s="24">
        <v>2595501</v>
      </c>
      <c r="U566" s="30" t="str">
        <f t="shared" si="20"/>
        <v>Despachado CNA</v>
      </c>
      <c r="V566" s="25" t="s">
        <v>38</v>
      </c>
      <c r="W566" s="24"/>
      <c r="X566" s="36" t="str">
        <f t="shared" si="19"/>
        <v/>
      </c>
      <c r="Y566" s="30" t="str">
        <f ca="1">IF(V566=Apoio!$F$2,Apoio!$F$2,IF(V566=Apoio!$F$3,Apoio!$F$3,IF(V566=Apoio!$F$4,Apoio!$F$4,IF(X566="","",IF(V566="","",IF(X566-TODAY()&gt;0,X566-TODAY(),"Venceu"))))))</f>
        <v>Resolvido</v>
      </c>
      <c r="Z566" s="35"/>
      <c r="AA566" s="32"/>
      <c r="AC566" s="44"/>
    </row>
    <row r="567" spans="1:29" ht="30" customHeight="1">
      <c r="A567" s="23">
        <v>571</v>
      </c>
      <c r="B567" s="24" t="s">
        <v>2721</v>
      </c>
      <c r="C567" s="30" t="str">
        <f>IF(B567&gt;0,VLOOKUP(MID(B567,1,5),Apoio!A:B,2,FALSE),"")</f>
        <v>MG</v>
      </c>
      <c r="D567" s="24" t="s">
        <v>1664</v>
      </c>
      <c r="E567" s="24"/>
      <c r="F567" s="24" t="s">
        <v>2395</v>
      </c>
      <c r="G567" s="35" t="s">
        <v>2722</v>
      </c>
      <c r="H567" s="24"/>
      <c r="I567" s="24"/>
      <c r="J567" s="24" t="s">
        <v>44</v>
      </c>
      <c r="K567" s="28">
        <v>44292</v>
      </c>
      <c r="L567" s="28"/>
      <c r="M567" s="28">
        <v>44292</v>
      </c>
      <c r="N567" s="28">
        <v>44294</v>
      </c>
      <c r="O567" s="28"/>
      <c r="P567" s="28">
        <v>44294</v>
      </c>
      <c r="Q567" s="28">
        <v>44297</v>
      </c>
      <c r="R567" s="28"/>
      <c r="S567" s="24">
        <v>2595263</v>
      </c>
      <c r="T567" s="24">
        <v>2596584</v>
      </c>
      <c r="U567" s="30" t="str">
        <f t="shared" si="20"/>
        <v>Despachado CNA</v>
      </c>
      <c r="V567" s="25" t="s">
        <v>38</v>
      </c>
      <c r="W567" s="24"/>
      <c r="X567" s="36" t="str">
        <f t="shared" si="19"/>
        <v/>
      </c>
      <c r="Y567" s="30" t="str">
        <f ca="1">IF(V567=Apoio!$F$2,Apoio!$F$2,IF(V567=Apoio!$F$3,Apoio!$F$3,IF(V567=Apoio!$F$4,Apoio!$F$4,IF(X567="","",IF(V567="","",IF(X567-TODAY()&gt;0,X567-TODAY(),"Venceu"))))))</f>
        <v>Resolvido</v>
      </c>
      <c r="Z567" s="35"/>
      <c r="AA567" s="32"/>
      <c r="AC567" s="44"/>
    </row>
    <row r="568" spans="1:29" ht="30" customHeight="1">
      <c r="A568" s="23">
        <v>572</v>
      </c>
      <c r="B568" s="24" t="s">
        <v>2723</v>
      </c>
      <c r="C568" s="30" t="str">
        <f>IF(B568&gt;0,VLOOKUP(MID(B568,1,5),Apoio!A:B,2,FALSE),"")</f>
        <v>GO</v>
      </c>
      <c r="D568" s="24" t="s">
        <v>1068</v>
      </c>
      <c r="E568" s="24"/>
      <c r="F568" s="24" t="s">
        <v>2395</v>
      </c>
      <c r="G568" s="35" t="s">
        <v>2724</v>
      </c>
      <c r="H568" s="24"/>
      <c r="I568" s="24"/>
      <c r="J568" s="24" t="s">
        <v>874</v>
      </c>
      <c r="K568" s="28">
        <v>44280</v>
      </c>
      <c r="L568" s="28"/>
      <c r="M568" s="28">
        <v>44288</v>
      </c>
      <c r="N568" s="28">
        <v>44294</v>
      </c>
      <c r="O568" s="28"/>
      <c r="P568" s="28">
        <v>44294</v>
      </c>
      <c r="Q568" s="28">
        <v>44312</v>
      </c>
      <c r="R568" s="28"/>
      <c r="S568" s="24">
        <v>2589292</v>
      </c>
      <c r="T568" s="24">
        <v>2599878</v>
      </c>
      <c r="U568" s="30" t="str">
        <f t="shared" si="20"/>
        <v>Despachado CNA</v>
      </c>
      <c r="V568" s="25" t="s">
        <v>38</v>
      </c>
      <c r="W568" s="24"/>
      <c r="X568" s="36" t="str">
        <f t="shared" si="19"/>
        <v/>
      </c>
      <c r="Y568" s="30" t="str">
        <f ca="1">IF(V568=Apoio!$F$2,Apoio!$F$2,IF(V568=Apoio!$F$3,Apoio!$F$3,IF(V568=Apoio!$F$4,Apoio!$F$4,IF(X568="","",IF(V568="","",IF(X568-TODAY()&gt;0,X568-TODAY(),"Venceu"))))))</f>
        <v>Resolvido</v>
      </c>
      <c r="Z568" s="35"/>
      <c r="AA568" s="32"/>
      <c r="AC568" s="44"/>
    </row>
    <row r="569" spans="1:29" ht="30" customHeight="1">
      <c r="A569" s="23">
        <v>573</v>
      </c>
      <c r="B569" s="24" t="s">
        <v>2379</v>
      </c>
      <c r="C569" s="30" t="str">
        <f>IF(B569&gt;0,VLOOKUP(MID(B569,1,5),Apoio!A:B,2,FALSE),"")</f>
        <v>CNA</v>
      </c>
      <c r="D569" s="24" t="s">
        <v>1057</v>
      </c>
      <c r="E569" s="24"/>
      <c r="F569" s="24" t="s">
        <v>2395</v>
      </c>
      <c r="G569" s="35" t="s">
        <v>2725</v>
      </c>
      <c r="H569" s="24"/>
      <c r="I569" s="24" t="s">
        <v>31</v>
      </c>
      <c r="J569" s="24" t="s">
        <v>858</v>
      </c>
      <c r="K569" s="28">
        <v>44294</v>
      </c>
      <c r="L569" s="28"/>
      <c r="M569" s="28"/>
      <c r="N569" s="28"/>
      <c r="O569" s="28"/>
      <c r="P569" s="28">
        <v>44295</v>
      </c>
      <c r="Q569" s="28">
        <v>44298</v>
      </c>
      <c r="R569" s="28">
        <v>44301</v>
      </c>
      <c r="S569" s="24">
        <v>2595989</v>
      </c>
      <c r="T569" s="24">
        <v>2602850</v>
      </c>
      <c r="U569" s="30" t="str">
        <f t="shared" si="20"/>
        <v>Despachado IPHAN</v>
      </c>
      <c r="V569" s="25" t="s">
        <v>38</v>
      </c>
      <c r="W569" s="24"/>
      <c r="X569" s="36" t="str">
        <f t="shared" si="19"/>
        <v/>
      </c>
      <c r="Y569" s="30" t="str">
        <f ca="1">IF(V569=Apoio!$F$2,Apoio!$F$2,IF(V569=Apoio!$F$3,Apoio!$F$3,IF(V569=Apoio!$F$4,Apoio!$F$4,IF(X569="","",IF(V569="","",IF(X569-TODAY()&gt;0,X569-TODAY(),"Venceu"))))))</f>
        <v>Resolvido</v>
      </c>
      <c r="Z569" s="35"/>
      <c r="AA569" s="32" t="s">
        <v>2726</v>
      </c>
      <c r="AC569" s="44"/>
    </row>
    <row r="570" spans="1:29" ht="30" customHeight="1">
      <c r="A570" s="23">
        <v>574</v>
      </c>
      <c r="B570" s="24" t="s">
        <v>2727</v>
      </c>
      <c r="C570" s="30" t="str">
        <f>IF(B570&gt;0,VLOOKUP(MID(B570,1,5),Apoio!A:B,2,FALSE),"")</f>
        <v>RJ</v>
      </c>
      <c r="D570" s="24" t="s">
        <v>1057</v>
      </c>
      <c r="E570" s="24"/>
      <c r="F570" s="24" t="s">
        <v>2395</v>
      </c>
      <c r="G570" s="35" t="s">
        <v>2728</v>
      </c>
      <c r="H570" s="24"/>
      <c r="I570" s="24"/>
      <c r="J570" s="24" t="s">
        <v>858</v>
      </c>
      <c r="K570" s="28">
        <v>44298</v>
      </c>
      <c r="L570" s="28"/>
      <c r="M570" s="28"/>
      <c r="N570" s="28"/>
      <c r="O570" s="28"/>
      <c r="P570" s="28">
        <v>44298</v>
      </c>
      <c r="Q570" s="28"/>
      <c r="R570" s="28"/>
      <c r="S570" s="24"/>
      <c r="T570" s="24"/>
      <c r="U570" s="30" t="str">
        <f t="shared" si="20"/>
        <v>Despachado COSOL</v>
      </c>
      <c r="V570" s="25" t="s">
        <v>38</v>
      </c>
      <c r="W570" s="24"/>
      <c r="X570" s="36" t="str">
        <f t="shared" si="19"/>
        <v/>
      </c>
      <c r="Y570" s="30" t="str">
        <f ca="1">IF(V570=Apoio!$F$2,Apoio!$F$2,IF(V570=Apoio!$F$3,Apoio!$F$3,IF(V570=Apoio!$F$4,Apoio!$F$4,IF(X570="","",IF(V570="","",IF(X570-TODAY()&gt;0,X570-TODAY(),"Venceu"))))))</f>
        <v>Resolvido</v>
      </c>
      <c r="Z570" s="35"/>
      <c r="AA570" s="32" t="s">
        <v>2729</v>
      </c>
      <c r="AC570" s="44"/>
    </row>
    <row r="571" spans="1:29" ht="30" customHeight="1">
      <c r="A571" s="23">
        <v>575</v>
      </c>
      <c r="B571" s="24" t="s">
        <v>2730</v>
      </c>
      <c r="C571" s="30" t="str">
        <f>IF(B571&gt;0,VLOOKUP(MID(B571,1,5),Apoio!A:B,2,FALSE),"")</f>
        <v>CNA</v>
      </c>
      <c r="D571" s="24" t="s">
        <v>1122</v>
      </c>
      <c r="E571" s="24"/>
      <c r="F571" s="24" t="s">
        <v>2395</v>
      </c>
      <c r="G571" s="35" t="s">
        <v>2731</v>
      </c>
      <c r="H571" s="24"/>
      <c r="I571" s="24"/>
      <c r="J571" s="24" t="s">
        <v>858</v>
      </c>
      <c r="K571" s="28">
        <v>44295</v>
      </c>
      <c r="L571" s="28"/>
      <c r="M571" s="28"/>
      <c r="N571" s="28"/>
      <c r="O571" s="28"/>
      <c r="P571" s="28">
        <v>44298</v>
      </c>
      <c r="Q571" s="28">
        <v>44299</v>
      </c>
      <c r="R571" s="28"/>
      <c r="S571" s="24">
        <v>2601858</v>
      </c>
      <c r="T571" s="24">
        <v>2603281</v>
      </c>
      <c r="U571" s="30" t="str">
        <f t="shared" si="20"/>
        <v>Despachado CNA</v>
      </c>
      <c r="V571" s="25" t="s">
        <v>38</v>
      </c>
      <c r="W571" s="24"/>
      <c r="X571" s="36" t="str">
        <f t="shared" si="19"/>
        <v/>
      </c>
      <c r="Y571" s="30" t="str">
        <f ca="1">IF(V571=Apoio!$F$2,Apoio!$F$2,IF(V571=Apoio!$F$3,Apoio!$F$3,IF(V571=Apoio!$F$4,Apoio!$F$4,IF(X571="","",IF(V571="","",IF(X571-TODAY()&gt;0,X571-TODAY(),"Venceu"))))))</f>
        <v>Resolvido</v>
      </c>
      <c r="Z571" s="35"/>
      <c r="AA571" s="32"/>
      <c r="AC571" s="44"/>
    </row>
    <row r="572" spans="1:29" ht="30" customHeight="1">
      <c r="A572" s="23">
        <v>576</v>
      </c>
      <c r="B572" s="24" t="s">
        <v>2732</v>
      </c>
      <c r="C572" s="30" t="s">
        <v>397</v>
      </c>
      <c r="D572" s="24" t="s">
        <v>1122</v>
      </c>
      <c r="E572" s="24"/>
      <c r="F572" s="24" t="s">
        <v>2395</v>
      </c>
      <c r="G572" s="35" t="s">
        <v>2733</v>
      </c>
      <c r="H572" s="24"/>
      <c r="I572" s="24"/>
      <c r="J572" s="24" t="s">
        <v>858</v>
      </c>
      <c r="K572" s="28">
        <v>44295</v>
      </c>
      <c r="L572" s="28"/>
      <c r="M572" s="28"/>
      <c r="N572" s="28"/>
      <c r="O572" s="28"/>
      <c r="P572" s="28">
        <v>44299</v>
      </c>
      <c r="Q572" s="28">
        <v>44301</v>
      </c>
      <c r="R572" s="28"/>
      <c r="S572" s="24">
        <v>2605230</v>
      </c>
      <c r="T572" s="24">
        <v>2605574</v>
      </c>
      <c r="U572" s="30" t="str">
        <f t="shared" si="20"/>
        <v>Despachado CNA</v>
      </c>
      <c r="V572" s="25" t="s">
        <v>38</v>
      </c>
      <c r="W572" s="24"/>
      <c r="X572" s="36" t="str">
        <f t="shared" si="19"/>
        <v/>
      </c>
      <c r="Y572" s="30" t="str">
        <f ca="1">IF(V572=Apoio!$F$2,Apoio!$F$2,IF(V572=Apoio!$F$3,Apoio!$F$3,IF(V572=Apoio!$F$4,Apoio!$F$4,IF(X572="","",IF(V572="","",IF(X572-TODAY()&gt;0,X572-TODAY(),"Venceu"))))))</f>
        <v>Resolvido</v>
      </c>
      <c r="Z572" s="35"/>
      <c r="AA572" s="32" t="s">
        <v>2734</v>
      </c>
      <c r="AC572" s="44"/>
    </row>
    <row r="573" spans="1:29" ht="30" customHeight="1">
      <c r="A573" s="23">
        <v>577</v>
      </c>
      <c r="B573" s="24" t="s">
        <v>2735</v>
      </c>
      <c r="C573" s="30" t="str">
        <f>IF(B573&gt;0,VLOOKUP(MID(B573,1,5),Apoio!A:B,2,FALSE),"")</f>
        <v>RR</v>
      </c>
      <c r="D573" s="24" t="s">
        <v>1291</v>
      </c>
      <c r="E573" s="24"/>
      <c r="F573" s="24" t="s">
        <v>2395</v>
      </c>
      <c r="G573" s="35" t="s">
        <v>2736</v>
      </c>
      <c r="H573" s="24"/>
      <c r="I573" s="24"/>
      <c r="J573" s="24" t="s">
        <v>858</v>
      </c>
      <c r="K573" s="28">
        <v>44291</v>
      </c>
      <c r="L573" s="28"/>
      <c r="M573" s="28"/>
      <c r="N573" s="28"/>
      <c r="O573" s="28"/>
      <c r="P573" s="28">
        <v>44300</v>
      </c>
      <c r="Q573" s="28"/>
      <c r="R573" s="28"/>
      <c r="S573" s="24">
        <v>2600813</v>
      </c>
      <c r="T573" s="24"/>
      <c r="U573" s="30" t="str">
        <f t="shared" si="20"/>
        <v>Despachado COSOL</v>
      </c>
      <c r="V573" s="25" t="s">
        <v>38</v>
      </c>
      <c r="W573" s="24"/>
      <c r="X573" s="36" t="str">
        <f t="shared" ref="X573:X591" si="21">IF(W573&gt;0,Q573+W573,"")</f>
        <v/>
      </c>
      <c r="Y573" s="30" t="str">
        <f ca="1">IF(V573=Apoio!$F$2,Apoio!$F$2,IF(V573=Apoio!$F$3,Apoio!$F$3,IF(V573=Apoio!$F$4,Apoio!$F$4,IF(X573="","",IF(V573="","",IF(X573-TODAY()&gt;0,X573-TODAY(),"Venceu"))))))</f>
        <v>Resolvido</v>
      </c>
      <c r="Z573" s="35"/>
      <c r="AA573" s="32" t="s">
        <v>2642</v>
      </c>
      <c r="AC573" s="44"/>
    </row>
    <row r="574" spans="1:29" ht="30" customHeight="1">
      <c r="A574" s="23">
        <v>578</v>
      </c>
      <c r="B574" s="24" t="s">
        <v>2737</v>
      </c>
      <c r="C574" s="30" t="str">
        <f>IF(B574&gt;0,VLOOKUP(MID(B574,1,5),Apoio!A:B,2,FALSE),"")</f>
        <v>MT</v>
      </c>
      <c r="D574" s="24" t="s">
        <v>1291</v>
      </c>
      <c r="E574" s="24"/>
      <c r="F574" s="24" t="s">
        <v>2395</v>
      </c>
      <c r="G574" s="35" t="s">
        <v>2738</v>
      </c>
      <c r="H574" s="24"/>
      <c r="I574" s="24"/>
      <c r="J574" s="24" t="s">
        <v>858</v>
      </c>
      <c r="K574" s="28">
        <v>44273</v>
      </c>
      <c r="L574" s="28"/>
      <c r="M574" s="28"/>
      <c r="N574" s="28"/>
      <c r="O574" s="28"/>
      <c r="P574" s="28">
        <v>44300</v>
      </c>
      <c r="Q574" s="28"/>
      <c r="R574" s="28"/>
      <c r="S574" s="24">
        <v>2607698</v>
      </c>
      <c r="T574" s="24"/>
      <c r="U574" s="30" t="str">
        <f t="shared" si="20"/>
        <v>Despachado COSOL</v>
      </c>
      <c r="V574" s="25" t="s">
        <v>38</v>
      </c>
      <c r="W574" s="24"/>
      <c r="X574" s="36" t="str">
        <f t="shared" si="21"/>
        <v/>
      </c>
      <c r="Y574" s="30" t="str">
        <f ca="1">IF(V574=Apoio!$F$2,Apoio!$F$2,IF(V574=Apoio!$F$3,Apoio!$F$3,IF(V574=Apoio!$F$4,Apoio!$F$4,IF(X574="","",IF(V574="","",IF(X574-TODAY()&gt;0,X574-TODAY(),"Venceu"))))))</f>
        <v>Resolvido</v>
      </c>
      <c r="Z574" s="35"/>
      <c r="AA574" s="32" t="s">
        <v>2642</v>
      </c>
      <c r="AC574" s="44"/>
    </row>
    <row r="575" spans="1:29" ht="30" customHeight="1">
      <c r="A575" s="23">
        <v>579</v>
      </c>
      <c r="B575" s="24" t="s">
        <v>2739</v>
      </c>
      <c r="C575" s="30" t="str">
        <f>IF(B575&gt;0,VLOOKUP(MID(B575,1,5),Apoio!A:B,2,FALSE),"")</f>
        <v>MT</v>
      </c>
      <c r="D575" s="24" t="s">
        <v>1291</v>
      </c>
      <c r="E575" s="24"/>
      <c r="F575" s="24" t="s">
        <v>2395</v>
      </c>
      <c r="G575" s="35" t="s">
        <v>2740</v>
      </c>
      <c r="H575" s="24"/>
      <c r="I575" s="24"/>
      <c r="J575" s="24" t="s">
        <v>858</v>
      </c>
      <c r="K575" s="28">
        <v>44273</v>
      </c>
      <c r="L575" s="28"/>
      <c r="M575" s="28"/>
      <c r="N575" s="28"/>
      <c r="O575" s="28"/>
      <c r="P575" s="28">
        <v>44301</v>
      </c>
      <c r="Q575" s="28"/>
      <c r="R575" s="28"/>
      <c r="S575" s="24">
        <v>2610076</v>
      </c>
      <c r="T575" s="24"/>
      <c r="U575" s="30" t="str">
        <f t="shared" si="20"/>
        <v>Despachado COSOL</v>
      </c>
      <c r="V575" s="25" t="s">
        <v>38</v>
      </c>
      <c r="W575" s="24"/>
      <c r="X575" s="36" t="str">
        <f t="shared" si="21"/>
        <v/>
      </c>
      <c r="Y575" s="30" t="str">
        <f ca="1">IF(V575=Apoio!$F$2,Apoio!$F$2,IF(V575=Apoio!$F$3,Apoio!$F$3,IF(V575=Apoio!$F$4,Apoio!$F$4,IF(X575="","",IF(V575="","",IF(X575-TODAY()&gt;0,X575-TODAY(),"Venceu"))))))</f>
        <v>Resolvido</v>
      </c>
      <c r="Z575" s="35"/>
      <c r="AA575" s="32" t="s">
        <v>2642</v>
      </c>
      <c r="AC575" s="44"/>
    </row>
    <row r="576" spans="1:29" ht="30" customHeight="1">
      <c r="A576" s="23">
        <v>580</v>
      </c>
      <c r="B576" s="24" t="s">
        <v>2741</v>
      </c>
      <c r="C576" s="30" t="str">
        <f>IF(B576&gt;0,VLOOKUP(MID(B576,1,5),Apoio!A:B,2,FALSE),"")</f>
        <v>RJ</v>
      </c>
      <c r="D576" s="30" t="s">
        <v>1068</v>
      </c>
      <c r="E576" s="24"/>
      <c r="F576" s="24" t="s">
        <v>2395</v>
      </c>
      <c r="G576" s="35" t="s">
        <v>2742</v>
      </c>
      <c r="H576" s="24"/>
      <c r="I576" s="24"/>
      <c r="J576" s="24" t="s">
        <v>858</v>
      </c>
      <c r="K576" s="28">
        <v>44285</v>
      </c>
      <c r="L576" s="28"/>
      <c r="M576" s="28"/>
      <c r="N576" s="28"/>
      <c r="O576" s="28"/>
      <c r="P576" s="28">
        <v>44306</v>
      </c>
      <c r="Q576" s="28">
        <v>44311</v>
      </c>
      <c r="R576" s="28"/>
      <c r="S576" s="24">
        <v>2618039</v>
      </c>
      <c r="T576" s="24">
        <v>2618883</v>
      </c>
      <c r="U576" s="30" t="str">
        <f t="shared" si="20"/>
        <v>Despachado CNA</v>
      </c>
      <c r="V576" s="25" t="s">
        <v>38</v>
      </c>
      <c r="W576" s="24"/>
      <c r="X576" s="36" t="str">
        <f t="shared" si="21"/>
        <v/>
      </c>
      <c r="Y576" s="30" t="str">
        <f ca="1">IF(V576=Apoio!$F$2,Apoio!$F$2,IF(V576=Apoio!$F$3,Apoio!$F$3,IF(V576=Apoio!$F$4,Apoio!$F$4,IF(X576="","",IF(V576="","",IF(X576-TODAY()&gt;0,X576-TODAY(),"Venceu"))))))</f>
        <v>Resolvido</v>
      </c>
      <c r="Z576" s="35"/>
      <c r="AA576" s="32"/>
      <c r="AC576" s="44"/>
    </row>
    <row r="577" spans="1:29" ht="30" customHeight="1">
      <c r="A577" s="23">
        <v>581</v>
      </c>
      <c r="B577" s="24" t="s">
        <v>2743</v>
      </c>
      <c r="C577" s="30" t="str">
        <f>IF(B577&gt;0,VLOOKUP(MID(B577,1,5),Apoio!A:B,2,FALSE),"")</f>
        <v>CNA</v>
      </c>
      <c r="D577" s="30" t="s">
        <v>1068</v>
      </c>
      <c r="E577" s="24"/>
      <c r="F577" s="24" t="s">
        <v>2395</v>
      </c>
      <c r="G577" s="35" t="s">
        <v>2744</v>
      </c>
      <c r="H577" s="24"/>
      <c r="I577" s="24"/>
      <c r="J577" s="24" t="s">
        <v>44</v>
      </c>
      <c r="K577" s="28">
        <v>44109</v>
      </c>
      <c r="L577" s="28"/>
      <c r="M577" s="28">
        <v>44120</v>
      </c>
      <c r="N577" s="28">
        <v>44126</v>
      </c>
      <c r="O577" s="28"/>
      <c r="P577" s="28">
        <v>44127</v>
      </c>
      <c r="Q577" s="28">
        <v>44196</v>
      </c>
      <c r="R577" s="28"/>
      <c r="S577" s="24">
        <v>2244885</v>
      </c>
      <c r="T577" s="24">
        <v>2262722</v>
      </c>
      <c r="U577" s="30" t="str">
        <f>IF(B577&gt;0,IF(Q577&gt;0,$Q$1,IF(P577&gt;0,$P$1,IF(O577&gt;0,$O$1,IF(N577&gt;0,$N$1,IF(M577&gt;0,$M$1,IF(L577&gt;0,$L$1,IF(K577&gt;0,$K$1,"Registrar demanda"))))))),"")</f>
        <v>Despachado CNA</v>
      </c>
      <c r="V577" s="25" t="s">
        <v>38</v>
      </c>
      <c r="W577" s="24"/>
      <c r="X577" s="36" t="str">
        <f t="shared" si="21"/>
        <v/>
      </c>
      <c r="Y577" s="30" t="str">
        <f ca="1">IF(V577=Apoio!$F$2,Apoio!$F$2,IF(V577=Apoio!$F$3,Apoio!$F$3,IF(V577=Apoio!$F$4,Apoio!$F$4,IF(X577="","",IF(V577="","",IF(X577-TODAY()&gt;0,X577-TODAY(),"Venceu"))))))</f>
        <v>Resolvido</v>
      </c>
      <c r="Z577" s="35"/>
      <c r="AA577" s="32" t="s">
        <v>2745</v>
      </c>
      <c r="AC577" s="44"/>
    </row>
    <row r="578" spans="1:29" ht="30" customHeight="1">
      <c r="A578" s="23">
        <v>582</v>
      </c>
      <c r="B578" s="24" t="s">
        <v>2743</v>
      </c>
      <c r="C578" s="30" t="str">
        <f>IF(B578&gt;0,VLOOKUP(MID(B578,1,5),Apoio!A:B,2,FALSE),"")</f>
        <v>CNA</v>
      </c>
      <c r="D578" s="30" t="s">
        <v>1068</v>
      </c>
      <c r="E578" s="24"/>
      <c r="F578" s="24" t="s">
        <v>2395</v>
      </c>
      <c r="G578" s="35" t="s">
        <v>2744</v>
      </c>
      <c r="H578" s="24"/>
      <c r="I578" s="24"/>
      <c r="J578" s="24" t="s">
        <v>858</v>
      </c>
      <c r="K578" s="28">
        <v>44270</v>
      </c>
      <c r="L578" s="28"/>
      <c r="M578" s="28"/>
      <c r="N578" s="28"/>
      <c r="O578" s="28"/>
      <c r="P578" s="28">
        <v>44306</v>
      </c>
      <c r="Q578" s="28"/>
      <c r="R578" s="28"/>
      <c r="S578" s="24">
        <v>2617298</v>
      </c>
      <c r="T578" s="24">
        <v>2751866</v>
      </c>
      <c r="U578" s="30" t="str">
        <f t="shared" ref="U578:U641" si="22">IF(B578&gt;0,IF(R578&gt;0,$R$1,IF(Q578&gt;0,$Q$1,IF(P578&gt;0,$P$1,IF(O578&gt;0,$O$1,IF(N578&gt;0,$N$1,IF(M578&gt;0,$M$1,IF(L578&gt;0,$L$1,IF(K578&gt;0,$K$1,"Registrar demanda")))))))),"")</f>
        <v>Despachado COSOL</v>
      </c>
      <c r="V578" s="25" t="s">
        <v>861</v>
      </c>
      <c r="W578" s="24"/>
      <c r="X578" s="36" t="str">
        <f t="shared" si="21"/>
        <v/>
      </c>
      <c r="Y578" s="30" t="str">
        <f ca="1">IF(V578=Apoio!$F$2,Apoio!$F$2,IF(V578=Apoio!$F$3,Apoio!$F$3,IF(V578=Apoio!$F$4,Apoio!$F$4,IF(X578="","",IF(V578="","",IF(X578-TODAY()&gt;0,X578-TODAY(),"Venceu"))))))</f>
        <v>Sem prazo</v>
      </c>
      <c r="Z578" s="35"/>
      <c r="AA578" s="32"/>
      <c r="AC578" s="44"/>
    </row>
    <row r="579" spans="1:29" ht="30" customHeight="1">
      <c r="A579" s="23">
        <v>583</v>
      </c>
      <c r="B579" s="24" t="s">
        <v>2746</v>
      </c>
      <c r="C579" s="30" t="str">
        <f>IF(B579&gt;0,VLOOKUP(MID(B579,1,5),Apoio!A:B,2,FALSE),"")</f>
        <v>CE</v>
      </c>
      <c r="D579" s="30" t="s">
        <v>2747</v>
      </c>
      <c r="E579" s="24"/>
      <c r="F579" s="24" t="s">
        <v>2395</v>
      </c>
      <c r="G579" s="35" t="s">
        <v>2748</v>
      </c>
      <c r="H579" s="24"/>
      <c r="I579" s="24"/>
      <c r="J579" s="24" t="s">
        <v>858</v>
      </c>
      <c r="K579" s="28">
        <v>44306</v>
      </c>
      <c r="L579" s="28"/>
      <c r="M579" s="28"/>
      <c r="N579" s="28"/>
      <c r="O579" s="28"/>
      <c r="P579" s="28">
        <v>44306</v>
      </c>
      <c r="Q579" s="28"/>
      <c r="R579" s="28"/>
      <c r="S579" s="24"/>
      <c r="T579" s="24"/>
      <c r="U579" s="30" t="str">
        <f t="shared" si="22"/>
        <v>Despachado COSOL</v>
      </c>
      <c r="V579" s="25" t="s">
        <v>38</v>
      </c>
      <c r="W579" s="24"/>
      <c r="X579" s="36" t="str">
        <f t="shared" si="21"/>
        <v/>
      </c>
      <c r="Y579" s="30" t="str">
        <f ca="1">IF(V579=Apoio!$F$2,Apoio!$F$2,IF(V579=Apoio!$F$3,Apoio!$F$3,IF(V579=Apoio!$F$4,Apoio!$F$4,IF(X579="","",IF(V579="","",IF(X579-TODAY()&gt;0,X579-TODAY(),"Venceu"))))))</f>
        <v>Resolvido</v>
      </c>
      <c r="Z579" s="35"/>
      <c r="AA579" s="32" t="s">
        <v>2749</v>
      </c>
      <c r="AC579" s="44"/>
    </row>
    <row r="580" spans="1:29" ht="30" customHeight="1">
      <c r="A580" s="23">
        <v>584</v>
      </c>
      <c r="B580" s="24" t="s">
        <v>2462</v>
      </c>
      <c r="C580" s="30" t="str">
        <f>IF(B580&gt;0,VLOOKUP(MID(B580,1,5),Apoio!A:B,2,FALSE),"")</f>
        <v>SC</v>
      </c>
      <c r="D580" s="24" t="s">
        <v>1068</v>
      </c>
      <c r="E580" s="24"/>
      <c r="F580" s="24" t="s">
        <v>2395</v>
      </c>
      <c r="G580" s="35" t="s">
        <v>2750</v>
      </c>
      <c r="H580" s="24"/>
      <c r="I580" s="24"/>
      <c r="J580" s="24" t="s">
        <v>858</v>
      </c>
      <c r="K580" s="28">
        <v>44291</v>
      </c>
      <c r="L580" s="28"/>
      <c r="M580" s="28"/>
      <c r="N580" s="28"/>
      <c r="O580" s="28"/>
      <c r="P580" s="28">
        <v>44306</v>
      </c>
      <c r="Q580" s="28">
        <v>44308</v>
      </c>
      <c r="R580" s="28"/>
      <c r="S580" s="24">
        <v>2608069</v>
      </c>
      <c r="T580" s="24">
        <v>2621523</v>
      </c>
      <c r="U580" s="30" t="str">
        <f t="shared" si="22"/>
        <v>Despachado CNA</v>
      </c>
      <c r="V580" s="25" t="s">
        <v>38</v>
      </c>
      <c r="W580" s="24"/>
      <c r="X580" s="36" t="str">
        <f t="shared" si="21"/>
        <v/>
      </c>
      <c r="Y580" s="30" t="str">
        <f ca="1">IF(V580=Apoio!$F$2,Apoio!$F$2,IF(V580=Apoio!$F$3,Apoio!$F$3,IF(V580=Apoio!$F$4,Apoio!$F$4,IF(X580="","",IF(V580="","",IF(X580-TODAY()&gt;0,X580-TODAY(),"Venceu"))))))</f>
        <v>Resolvido</v>
      </c>
      <c r="Z580" s="35"/>
      <c r="AA580" s="32"/>
      <c r="AC580" s="44"/>
    </row>
    <row r="581" spans="1:29" ht="30" customHeight="1">
      <c r="A581" s="23">
        <v>585</v>
      </c>
      <c r="B581" s="24" t="s">
        <v>2751</v>
      </c>
      <c r="C581" s="30" t="str">
        <f>IF(B581&gt;0,VLOOKUP(MID(B581,1,5),Apoio!A:B,2,FALSE),"")</f>
        <v>GO</v>
      </c>
      <c r="D581" s="30" t="s">
        <v>2747</v>
      </c>
      <c r="E581" s="24"/>
      <c r="F581" s="24" t="s">
        <v>2395</v>
      </c>
      <c r="G581" s="35" t="s">
        <v>2752</v>
      </c>
      <c r="H581" s="24"/>
      <c r="I581" s="24"/>
      <c r="J581" s="24" t="s">
        <v>858</v>
      </c>
      <c r="K581" s="28">
        <v>44308</v>
      </c>
      <c r="L581" s="28"/>
      <c r="M581" s="28"/>
      <c r="N581" s="28"/>
      <c r="O581" s="28"/>
      <c r="P581" s="28">
        <v>44308</v>
      </c>
      <c r="Q581" s="28"/>
      <c r="R581" s="28"/>
      <c r="S581" s="24">
        <v>2623518</v>
      </c>
      <c r="T581" s="24"/>
      <c r="U581" s="30" t="str">
        <f t="shared" si="22"/>
        <v>Despachado COSOL</v>
      </c>
      <c r="V581" s="25" t="s">
        <v>38</v>
      </c>
      <c r="W581" s="24"/>
      <c r="X581" s="36" t="str">
        <f t="shared" si="21"/>
        <v/>
      </c>
      <c r="Y581" s="30" t="str">
        <f ca="1">IF(V581=Apoio!$F$2,Apoio!$F$2,IF(V581=Apoio!$F$3,Apoio!$F$3,IF(V581=Apoio!$F$4,Apoio!$F$4,IF(X581="","",IF(V581="","",IF(X581-TODAY()&gt;0,X581-TODAY(),"Venceu"))))))</f>
        <v>Resolvido</v>
      </c>
      <c r="Z581" s="35"/>
      <c r="AA581" s="32" t="s">
        <v>2753</v>
      </c>
      <c r="AC581" s="44"/>
    </row>
    <row r="582" spans="1:29" ht="30" customHeight="1">
      <c r="A582" s="23">
        <v>586</v>
      </c>
      <c r="B582" s="24" t="s">
        <v>2754</v>
      </c>
      <c r="C582" s="30" t="str">
        <f>IF(B582&gt;0,VLOOKUP(MID(B582,1,5),Apoio!A:B,2,FALSE),"")</f>
        <v>GO</v>
      </c>
      <c r="D582" s="24" t="s">
        <v>2185</v>
      </c>
      <c r="E582" s="24"/>
      <c r="F582" s="24" t="s">
        <v>2395</v>
      </c>
      <c r="G582" s="35" t="s">
        <v>2755</v>
      </c>
      <c r="H582" s="24"/>
      <c r="I582" s="24"/>
      <c r="J582" s="24" t="s">
        <v>874</v>
      </c>
      <c r="K582" s="28">
        <v>44309</v>
      </c>
      <c r="L582" s="28"/>
      <c r="M582" s="28">
        <v>44311</v>
      </c>
      <c r="N582" s="28">
        <v>44312</v>
      </c>
      <c r="O582" s="28"/>
      <c r="P582" s="28">
        <v>44312</v>
      </c>
      <c r="Q582" s="28">
        <v>44320</v>
      </c>
      <c r="R582" s="28"/>
      <c r="S582" s="24">
        <v>2627321</v>
      </c>
      <c r="T582" s="24">
        <v>2628733</v>
      </c>
      <c r="U582" s="30" t="str">
        <f t="shared" si="22"/>
        <v>Despachado CNA</v>
      </c>
      <c r="V582" s="25" t="s">
        <v>38</v>
      </c>
      <c r="W582" s="24"/>
      <c r="X582" s="36" t="str">
        <f t="shared" si="21"/>
        <v/>
      </c>
      <c r="Y582" s="30" t="str">
        <f ca="1">IF(V582=Apoio!$F$2,Apoio!$F$2,IF(V582=Apoio!$F$3,Apoio!$F$3,IF(V582=Apoio!$F$4,Apoio!$F$4,IF(X582="","",IF(V582="","",IF(X582-TODAY()&gt;0,X582-TODAY(),"Venceu"))))))</f>
        <v>Resolvido</v>
      </c>
      <c r="Z582" s="35"/>
      <c r="AA582" s="32"/>
      <c r="AC582" s="44"/>
    </row>
    <row r="583" spans="1:29" ht="30" customHeight="1">
      <c r="A583" s="23">
        <v>587</v>
      </c>
      <c r="B583" s="24" t="s">
        <v>2535</v>
      </c>
      <c r="C583" s="30" t="str">
        <f>IF(B583&gt;0,VLOOKUP(MID(B583,1,5),Apoio!A:B,2,FALSE),"")</f>
        <v>PE</v>
      </c>
      <c r="D583" s="24" t="s">
        <v>2185</v>
      </c>
      <c r="E583" s="24"/>
      <c r="F583" s="24" t="s">
        <v>2395</v>
      </c>
      <c r="G583" s="35" t="s">
        <v>2756</v>
      </c>
      <c r="H583" s="24"/>
      <c r="I583" s="24"/>
      <c r="J583" s="24" t="s">
        <v>858</v>
      </c>
      <c r="K583" s="28">
        <v>44273</v>
      </c>
      <c r="L583" s="28"/>
      <c r="M583" s="28"/>
      <c r="N583" s="28"/>
      <c r="O583" s="28"/>
      <c r="P583" s="28">
        <v>44312</v>
      </c>
      <c r="Q583" s="28">
        <v>44322</v>
      </c>
      <c r="R583" s="28"/>
      <c r="S583" s="24">
        <v>2594049</v>
      </c>
      <c r="T583" s="24">
        <v>2630104</v>
      </c>
      <c r="U583" s="30" t="str">
        <f t="shared" si="22"/>
        <v>Despachado CNA</v>
      </c>
      <c r="V583" s="25" t="s">
        <v>38</v>
      </c>
      <c r="W583" s="24"/>
      <c r="X583" s="36" t="str">
        <f t="shared" si="21"/>
        <v/>
      </c>
      <c r="Y583" s="30" t="str">
        <f ca="1">IF(V583=Apoio!$F$2,Apoio!$F$2,IF(V583=Apoio!$F$3,Apoio!$F$3,IF(V583=Apoio!$F$4,Apoio!$F$4,IF(X583="","",IF(V583="","",IF(X583-TODAY()&gt;0,X583-TODAY(),"Venceu"))))))</f>
        <v>Resolvido</v>
      </c>
      <c r="Z583" s="35"/>
      <c r="AA583" s="32"/>
      <c r="AC583" s="44"/>
    </row>
    <row r="584" spans="1:29" ht="30" customHeight="1">
      <c r="A584" s="23">
        <v>588</v>
      </c>
      <c r="B584" s="24" t="s">
        <v>2757</v>
      </c>
      <c r="C584" s="30" t="str">
        <f>IF(B584&gt;0,VLOOKUP(MID(B584,1,5),Apoio!A:B,2,FALSE),"")</f>
        <v>SP</v>
      </c>
      <c r="D584" s="24" t="s">
        <v>1086</v>
      </c>
      <c r="E584" s="24"/>
      <c r="F584" s="24" t="s">
        <v>2395</v>
      </c>
      <c r="G584" s="35" t="s">
        <v>2758</v>
      </c>
      <c r="H584" s="24"/>
      <c r="I584" s="24"/>
      <c r="J584" s="24" t="s">
        <v>858</v>
      </c>
      <c r="K584" s="28">
        <v>44312</v>
      </c>
      <c r="L584" s="28"/>
      <c r="M584" s="28"/>
      <c r="N584" s="28"/>
      <c r="O584" s="28"/>
      <c r="P584" s="28">
        <v>44312</v>
      </c>
      <c r="Q584" s="28"/>
      <c r="R584" s="28"/>
      <c r="S584" s="24">
        <v>2629647</v>
      </c>
      <c r="T584" s="24"/>
      <c r="U584" s="30" t="str">
        <f t="shared" si="22"/>
        <v>Despachado COSOL</v>
      </c>
      <c r="V584" s="25"/>
      <c r="W584" s="24"/>
      <c r="X584" s="36" t="str">
        <f t="shared" si="21"/>
        <v/>
      </c>
      <c r="Y584" s="30" t="str">
        <f ca="1">IF(V584=Apoio!$F$2,Apoio!$F$2,IF(V584=Apoio!$F$3,Apoio!$F$3,IF(V584=Apoio!$F$4,Apoio!$F$4,IF(X584="","",IF(V584="","",IF(X584-TODAY()&gt;0,X584-TODAY(),"Venceu"))))))</f>
        <v/>
      </c>
      <c r="Z584" s="35"/>
      <c r="AA584" s="32"/>
      <c r="AC584" s="44"/>
    </row>
    <row r="585" spans="1:29" ht="30" customHeight="1">
      <c r="A585" s="23">
        <v>589</v>
      </c>
      <c r="B585" s="24" t="s">
        <v>2759</v>
      </c>
      <c r="C585" s="30" t="str">
        <f>IF(B585&gt;0,VLOOKUP(MID(B585,1,5),Apoio!A:B,2,FALSE),"")</f>
        <v>SP</v>
      </c>
      <c r="D585" s="24" t="s">
        <v>1086</v>
      </c>
      <c r="E585" s="24"/>
      <c r="F585" s="24" t="s">
        <v>2395</v>
      </c>
      <c r="G585" s="35" t="s">
        <v>2760</v>
      </c>
      <c r="H585" s="24"/>
      <c r="I585" s="24"/>
      <c r="J585" s="24" t="s">
        <v>858</v>
      </c>
      <c r="K585" s="28">
        <v>44312</v>
      </c>
      <c r="L585" s="28"/>
      <c r="M585" s="28"/>
      <c r="N585" s="28"/>
      <c r="O585" s="28"/>
      <c r="P585" s="28">
        <v>44312</v>
      </c>
      <c r="Q585" s="28"/>
      <c r="R585" s="28"/>
      <c r="S585" s="24">
        <v>2629650</v>
      </c>
      <c r="T585" s="24"/>
      <c r="U585" s="30" t="str">
        <f t="shared" si="22"/>
        <v>Despachado COSOL</v>
      </c>
      <c r="V585" s="25"/>
      <c r="W585" s="24"/>
      <c r="X585" s="36" t="str">
        <f t="shared" si="21"/>
        <v/>
      </c>
      <c r="Y585" s="30" t="str">
        <f ca="1">IF(V585=Apoio!$F$2,Apoio!$F$2,IF(V585=Apoio!$F$3,Apoio!$F$3,IF(V585=Apoio!$F$4,Apoio!$F$4,IF(X585="","",IF(V585="","",IF(X585-TODAY()&gt;0,X585-TODAY(),"Venceu"))))))</f>
        <v/>
      </c>
      <c r="Z585" s="35"/>
      <c r="AA585" s="32"/>
      <c r="AC585" s="44"/>
    </row>
    <row r="586" spans="1:29" ht="30" customHeight="1">
      <c r="A586" s="23">
        <v>590</v>
      </c>
      <c r="B586" s="24" t="s">
        <v>2365</v>
      </c>
      <c r="C586" s="30" t="s">
        <v>280</v>
      </c>
      <c r="D586" s="24" t="s">
        <v>1122</v>
      </c>
      <c r="E586" s="24"/>
      <c r="F586" s="24" t="s">
        <v>2395</v>
      </c>
      <c r="G586" s="35" t="s">
        <v>2761</v>
      </c>
      <c r="H586" s="24"/>
      <c r="I586" s="24"/>
      <c r="J586" s="24" t="s">
        <v>858</v>
      </c>
      <c r="K586" s="28">
        <v>44313</v>
      </c>
      <c r="L586" s="28"/>
      <c r="M586" s="28"/>
      <c r="N586" s="28"/>
      <c r="O586" s="28"/>
      <c r="P586" s="28">
        <v>44313</v>
      </c>
      <c r="Q586" s="28"/>
      <c r="R586" s="28"/>
      <c r="S586" s="24">
        <v>2635473</v>
      </c>
      <c r="T586" s="24"/>
      <c r="U586" s="30" t="str">
        <f t="shared" si="22"/>
        <v>Despachado COSOL</v>
      </c>
      <c r="V586" s="25" t="s">
        <v>38</v>
      </c>
      <c r="W586" s="24"/>
      <c r="X586" s="36" t="str">
        <f t="shared" si="21"/>
        <v/>
      </c>
      <c r="Y586" s="30" t="str">
        <f ca="1">IF(V586=Apoio!$F$2,Apoio!$F$2,IF(V586=Apoio!$F$3,Apoio!$F$3,IF(V586=Apoio!$F$4,Apoio!$F$4,IF(X586="","",IF(V586="","",IF(X586-TODAY()&gt;0,X586-TODAY(),"Venceu"))))))</f>
        <v>Resolvido</v>
      </c>
      <c r="Z586" s="35"/>
      <c r="AA586" s="32"/>
      <c r="AC586" s="44"/>
    </row>
    <row r="587" spans="1:29" ht="30" customHeight="1">
      <c r="A587" s="23">
        <v>591</v>
      </c>
      <c r="B587" s="24" t="s">
        <v>2762</v>
      </c>
      <c r="C587" s="30" t="str">
        <f>IF(B587&gt;0,VLOOKUP(MID(B587,1,5),Apoio!A:B,2,FALSE),"")</f>
        <v>SC</v>
      </c>
      <c r="D587" s="24" t="s">
        <v>2185</v>
      </c>
      <c r="E587" s="24"/>
      <c r="F587" s="24" t="s">
        <v>2395</v>
      </c>
      <c r="G587" s="35" t="s">
        <v>2763</v>
      </c>
      <c r="H587" s="24"/>
      <c r="I587" s="24"/>
      <c r="J587" s="24" t="s">
        <v>714</v>
      </c>
      <c r="K587" s="28">
        <v>44312</v>
      </c>
      <c r="L587" s="28"/>
      <c r="M587" s="28">
        <v>44312</v>
      </c>
      <c r="N587" s="28">
        <v>44313</v>
      </c>
      <c r="O587" s="28"/>
      <c r="P587" s="28">
        <v>44314</v>
      </c>
      <c r="Q587" s="28">
        <v>44321</v>
      </c>
      <c r="R587" s="28"/>
      <c r="S587" s="24">
        <v>2631742</v>
      </c>
      <c r="T587" s="24">
        <v>2636107</v>
      </c>
      <c r="U587" s="30" t="str">
        <f t="shared" si="22"/>
        <v>Despachado CNA</v>
      </c>
      <c r="V587" s="25" t="s">
        <v>38</v>
      </c>
      <c r="W587" s="24"/>
      <c r="X587" s="36" t="str">
        <f t="shared" si="21"/>
        <v/>
      </c>
      <c r="Y587" s="30" t="str">
        <f ca="1">IF(V587=Apoio!$F$2,Apoio!$F$2,IF(V587=Apoio!$F$3,Apoio!$F$3,IF(V587=Apoio!$F$4,Apoio!$F$4,IF(X587="","",IF(V587="","",IF(X587-TODAY()&gt;0,X587-TODAY(),"Venceu"))))))</f>
        <v>Resolvido</v>
      </c>
      <c r="Z587" s="35"/>
      <c r="AA587" s="32"/>
      <c r="AC587" s="44"/>
    </row>
    <row r="588" spans="1:29" ht="30" customHeight="1">
      <c r="A588" s="23">
        <v>592</v>
      </c>
      <c r="B588" s="24" t="s">
        <v>2732</v>
      </c>
      <c r="C588" s="30" t="s">
        <v>397</v>
      </c>
      <c r="D588" s="24" t="s">
        <v>2764</v>
      </c>
      <c r="E588" s="24"/>
      <c r="F588" s="24" t="s">
        <v>2395</v>
      </c>
      <c r="G588" s="35" t="s">
        <v>2765</v>
      </c>
      <c r="H588" s="24"/>
      <c r="I588" s="24"/>
      <c r="J588" s="24" t="s">
        <v>858</v>
      </c>
      <c r="K588" s="28">
        <v>44316</v>
      </c>
      <c r="L588" s="28"/>
      <c r="M588" s="28"/>
      <c r="N588" s="28"/>
      <c r="O588" s="28"/>
      <c r="P588" s="28">
        <v>44316</v>
      </c>
      <c r="Q588" s="28">
        <v>44318</v>
      </c>
      <c r="R588" s="28"/>
      <c r="S588" s="24">
        <v>2642380</v>
      </c>
      <c r="T588" s="24">
        <v>2642518</v>
      </c>
      <c r="U588" s="30" t="str">
        <f t="shared" si="22"/>
        <v>Despachado CNA</v>
      </c>
      <c r="V588" s="25" t="s">
        <v>38</v>
      </c>
      <c r="W588" s="24"/>
      <c r="X588" s="36" t="str">
        <f t="shared" si="21"/>
        <v/>
      </c>
      <c r="Y588" s="30" t="str">
        <f ca="1">IF(V588=Apoio!$F$2,Apoio!$F$2,IF(V588=Apoio!$F$3,Apoio!$F$3,IF(V588=Apoio!$F$4,Apoio!$F$4,IF(X588="","",IF(V588="","",IF(X588-TODAY()&gt;0,X588-TODAY(),"Venceu"))))))</f>
        <v>Resolvido</v>
      </c>
      <c r="Z588" s="35"/>
      <c r="AA588" s="32" t="s">
        <v>2766</v>
      </c>
      <c r="AC588" s="44"/>
    </row>
    <row r="589" spans="1:29" ht="30" customHeight="1">
      <c r="A589" s="23">
        <v>593</v>
      </c>
      <c r="B589" s="24" t="s">
        <v>2767</v>
      </c>
      <c r="C589" s="30" t="str">
        <f>IF(B589&gt;0,VLOOKUP(MID(B589,1,5),Apoio!A:B,2,FALSE),"")</f>
        <v>RJ</v>
      </c>
      <c r="D589" s="24" t="s">
        <v>1256</v>
      </c>
      <c r="E589" s="24"/>
      <c r="F589" s="24" t="s">
        <v>2395</v>
      </c>
      <c r="G589" s="35" t="s">
        <v>2768</v>
      </c>
      <c r="H589" s="24"/>
      <c r="I589" s="24"/>
      <c r="J589" s="24" t="s">
        <v>858</v>
      </c>
      <c r="K589" s="28">
        <v>44313</v>
      </c>
      <c r="L589" s="28"/>
      <c r="M589" s="28"/>
      <c r="N589" s="28"/>
      <c r="O589" s="28"/>
      <c r="P589" s="28">
        <v>44316</v>
      </c>
      <c r="Q589" s="28">
        <v>44320</v>
      </c>
      <c r="R589" s="28">
        <v>44321</v>
      </c>
      <c r="S589" s="24">
        <v>2631953</v>
      </c>
      <c r="T589" s="24">
        <v>2650199</v>
      </c>
      <c r="U589" s="30" t="str">
        <f t="shared" si="22"/>
        <v>Despachado IPHAN</v>
      </c>
      <c r="V589" s="25" t="s">
        <v>38</v>
      </c>
      <c r="W589" s="24"/>
      <c r="X589" s="36" t="str">
        <f t="shared" si="21"/>
        <v/>
      </c>
      <c r="Y589" s="30" t="str">
        <f ca="1">IF(V589=Apoio!$F$2,Apoio!$F$2,IF(V589=Apoio!$F$3,Apoio!$F$3,IF(V589=Apoio!$F$4,Apoio!$F$4,IF(X589="","",IF(V589="","",IF(X589-TODAY()&gt;0,X589-TODAY(),"Venceu"))))))</f>
        <v>Resolvido</v>
      </c>
      <c r="Z589" s="35"/>
      <c r="AA589" s="32"/>
      <c r="AC589" s="44"/>
    </row>
    <row r="590" spans="1:29" ht="30" customHeight="1">
      <c r="A590" s="23">
        <v>594</v>
      </c>
      <c r="B590" s="24" t="s">
        <v>2769</v>
      </c>
      <c r="C590" s="30" t="str">
        <f>IF(B590&gt;0,VLOOKUP(MID(B590,1,5),Apoio!A:B,2,FALSE),"")</f>
        <v>GO</v>
      </c>
      <c r="D590" s="24" t="s">
        <v>1256</v>
      </c>
      <c r="E590" s="24"/>
      <c r="F590" s="24" t="s">
        <v>2395</v>
      </c>
      <c r="G590" s="35" t="s">
        <v>2770</v>
      </c>
      <c r="H590" s="24"/>
      <c r="I590" s="24"/>
      <c r="J590" s="24" t="s">
        <v>874</v>
      </c>
      <c r="K590" s="28">
        <v>44314</v>
      </c>
      <c r="L590" s="28"/>
      <c r="M590" s="28">
        <v>44314</v>
      </c>
      <c r="N590" s="28">
        <v>44315</v>
      </c>
      <c r="O590" s="28"/>
      <c r="P590" s="28">
        <v>44316</v>
      </c>
      <c r="Q590" s="28">
        <v>44320</v>
      </c>
      <c r="R590" s="28"/>
      <c r="S590" s="24">
        <v>2637031</v>
      </c>
      <c r="T590" s="24"/>
      <c r="U590" s="30" t="str">
        <f t="shared" si="22"/>
        <v>Despachado CNA</v>
      </c>
      <c r="V590" s="25"/>
      <c r="W590" s="24"/>
      <c r="X590" s="36" t="str">
        <f t="shared" si="21"/>
        <v/>
      </c>
      <c r="Y590" s="30" t="str">
        <f ca="1">IF(V590=Apoio!$F$2,Apoio!$F$2,IF(V590=Apoio!$F$3,Apoio!$F$3,IF(V590=Apoio!$F$4,Apoio!$F$4,IF(X590="","",IF(V590="","",IF(X590-TODAY()&gt;0,X590-TODAY(),"Venceu"))))))</f>
        <v/>
      </c>
      <c r="Z590" s="35"/>
      <c r="AA590" s="32"/>
      <c r="AC590" s="44"/>
    </row>
    <row r="591" spans="1:29" ht="30" customHeight="1">
      <c r="A591" s="23">
        <v>595</v>
      </c>
      <c r="B591" s="24" t="s">
        <v>2771</v>
      </c>
      <c r="C591" s="30" t="s">
        <v>55</v>
      </c>
      <c r="D591" s="24" t="s">
        <v>1099</v>
      </c>
      <c r="E591" s="24"/>
      <c r="F591" s="24" t="s">
        <v>2395</v>
      </c>
      <c r="G591" s="35" t="s">
        <v>2772</v>
      </c>
      <c r="H591" s="24"/>
      <c r="I591" s="24"/>
      <c r="J591" s="24" t="s">
        <v>858</v>
      </c>
      <c r="K591" s="28">
        <v>44320</v>
      </c>
      <c r="L591" s="28"/>
      <c r="M591" s="28"/>
      <c r="N591" s="28"/>
      <c r="O591" s="28"/>
      <c r="P591" s="28">
        <v>44320</v>
      </c>
      <c r="Q591" s="28"/>
      <c r="R591" s="28"/>
      <c r="S591" s="24">
        <v>2647665</v>
      </c>
      <c r="T591" s="24"/>
      <c r="U591" s="30" t="str">
        <f t="shared" si="22"/>
        <v>Despachado COSOL</v>
      </c>
      <c r="V591" s="25"/>
      <c r="W591" s="24"/>
      <c r="X591" s="36" t="str">
        <f t="shared" si="21"/>
        <v/>
      </c>
      <c r="Y591" s="30" t="str">
        <f ca="1">IF(V591=Apoio!$F$2,Apoio!$F$2,IF(V591=Apoio!$F$3,Apoio!$F$3,IF(V591=Apoio!$F$4,Apoio!$F$4,IF(X591="","",IF(V591="","",IF(X591-TODAY()&gt;0,X591-TODAY(),"Venceu"))))))</f>
        <v/>
      </c>
      <c r="Z591" s="35"/>
      <c r="AA591" s="32" t="s">
        <v>2773</v>
      </c>
      <c r="AC591" s="44"/>
    </row>
    <row r="592" spans="1:29" ht="30" customHeight="1">
      <c r="A592" s="23">
        <v>596</v>
      </c>
      <c r="B592" s="24" t="s">
        <v>2598</v>
      </c>
      <c r="C592" s="30" t="str">
        <f>IF(B592&gt;0,VLOOKUP(MID(B592,1,5),Apoio!A:B,2,FALSE),"")</f>
        <v>CE</v>
      </c>
      <c r="D592" s="24" t="s">
        <v>1250</v>
      </c>
      <c r="E592" s="24"/>
      <c r="F592" s="24" t="s">
        <v>2395</v>
      </c>
      <c r="G592" s="35" t="s">
        <v>2774</v>
      </c>
      <c r="H592" s="24"/>
      <c r="I592" s="24"/>
      <c r="J592" s="24" t="s">
        <v>858</v>
      </c>
      <c r="K592" s="28">
        <v>44323</v>
      </c>
      <c r="L592" s="28"/>
      <c r="M592" s="28"/>
      <c r="N592" s="28"/>
      <c r="O592" s="28"/>
      <c r="P592" s="28">
        <v>44326</v>
      </c>
      <c r="Q592" s="28"/>
      <c r="R592" s="28"/>
      <c r="S592" s="24"/>
      <c r="T592" s="24"/>
      <c r="U592" s="30" t="str">
        <f t="shared" si="22"/>
        <v>Despachado COSOL</v>
      </c>
      <c r="V592" s="25" t="s">
        <v>424</v>
      </c>
      <c r="W592" s="24"/>
      <c r="X592" s="36">
        <v>44418</v>
      </c>
      <c r="Y592" s="30" t="str">
        <f ca="1">IF(V592=Apoio!$F$2,Apoio!$F$2,IF(V592=Apoio!$F$3,Apoio!$F$3,IF(V592=Apoio!$F$4,Apoio!$F$4,IF(X592="","",IF(V592="","",IF(X592-TODAY()&gt;0,X592-TODAY(),"Venceu"))))))</f>
        <v>Venceu</v>
      </c>
      <c r="Z592" s="35"/>
      <c r="AA592" s="32" t="s">
        <v>2775</v>
      </c>
      <c r="AC592" s="44"/>
    </row>
    <row r="593" spans="1:29" ht="30" customHeight="1">
      <c r="A593" s="23">
        <v>597</v>
      </c>
      <c r="B593" s="24" t="s">
        <v>2776</v>
      </c>
      <c r="C593" s="30" t="str">
        <f>IF(B593&gt;0,VLOOKUP(MID(B593,1,5),Apoio!A:B,2,FALSE),"")</f>
        <v>CNA</v>
      </c>
      <c r="D593" s="24" t="s">
        <v>1653</v>
      </c>
      <c r="E593" s="24"/>
      <c r="F593" s="24" t="s">
        <v>2395</v>
      </c>
      <c r="G593" s="35" t="s">
        <v>2777</v>
      </c>
      <c r="H593" s="24"/>
      <c r="I593" s="24"/>
      <c r="J593" s="24" t="s">
        <v>858</v>
      </c>
      <c r="K593" s="28">
        <v>44326</v>
      </c>
      <c r="L593" s="28"/>
      <c r="M593" s="28"/>
      <c r="N593" s="28"/>
      <c r="O593" s="28"/>
      <c r="P593" s="28">
        <v>44326</v>
      </c>
      <c r="Q593" s="28"/>
      <c r="R593" s="28"/>
      <c r="S593" s="24">
        <v>2661204</v>
      </c>
      <c r="T593" s="24"/>
      <c r="U593" s="30" t="str">
        <f t="shared" si="22"/>
        <v>Despachado COSOL</v>
      </c>
      <c r="V593" s="25" t="s">
        <v>38</v>
      </c>
      <c r="W593" s="24"/>
      <c r="X593" s="36" t="str">
        <f t="shared" ref="X593:X614" si="23">IF(W593&gt;0,Q593+W593,"")</f>
        <v/>
      </c>
      <c r="Y593" s="30" t="str">
        <f ca="1">IF(V593=Apoio!$F$2,Apoio!$F$2,IF(V593=Apoio!$F$3,Apoio!$F$3,IF(V593=Apoio!$F$4,Apoio!$F$4,IF(X593="","",IF(V593="","",IF(X593-TODAY()&gt;0,X593-TODAY(),"Venceu"))))))</f>
        <v>Resolvido</v>
      </c>
      <c r="Z593" s="35"/>
      <c r="AA593" s="32" t="s">
        <v>2778</v>
      </c>
      <c r="AC593" s="44"/>
    </row>
    <row r="594" spans="1:29" ht="30" customHeight="1">
      <c r="A594" s="23">
        <v>598</v>
      </c>
      <c r="B594" s="24" t="s">
        <v>2779</v>
      </c>
      <c r="C594" s="30" t="str">
        <f>IF(B594&gt;0,VLOOKUP(MID(B594,1,5),Apoio!A:B,2,FALSE),"")</f>
        <v>CNA</v>
      </c>
      <c r="D594" s="24" t="s">
        <v>1653</v>
      </c>
      <c r="E594" s="24"/>
      <c r="F594" s="24" t="s">
        <v>2395</v>
      </c>
      <c r="G594" s="35" t="s">
        <v>2780</v>
      </c>
      <c r="H594" s="24"/>
      <c r="I594" s="24"/>
      <c r="J594" s="24" t="s">
        <v>858</v>
      </c>
      <c r="K594" s="28">
        <v>44326</v>
      </c>
      <c r="L594" s="28"/>
      <c r="M594" s="28"/>
      <c r="N594" s="28"/>
      <c r="O594" s="28"/>
      <c r="P594" s="28">
        <v>44326</v>
      </c>
      <c r="Q594" s="28"/>
      <c r="R594" s="28"/>
      <c r="S594" s="24">
        <v>2661415</v>
      </c>
      <c r="T594" s="24"/>
      <c r="U594" s="30" t="str">
        <f t="shared" si="22"/>
        <v>Despachado COSOL</v>
      </c>
      <c r="V594" s="25" t="s">
        <v>38</v>
      </c>
      <c r="W594" s="24"/>
      <c r="X594" s="36" t="str">
        <f t="shared" si="23"/>
        <v/>
      </c>
      <c r="Y594" s="30" t="str">
        <f ca="1">IF(V594=Apoio!$F$2,Apoio!$F$2,IF(V594=Apoio!$F$3,Apoio!$F$3,IF(V594=Apoio!$F$4,Apoio!$F$4,IF(X594="","",IF(V594="","",IF(X594-TODAY()&gt;0,X594-TODAY(),"Venceu"))))))</f>
        <v>Resolvido</v>
      </c>
      <c r="Z594" s="35"/>
      <c r="AA594" s="32" t="s">
        <v>2778</v>
      </c>
      <c r="AC594" s="44"/>
    </row>
    <row r="595" spans="1:29" ht="30" customHeight="1">
      <c r="A595" s="23">
        <v>599</v>
      </c>
      <c r="B595" s="24" t="s">
        <v>2781</v>
      </c>
      <c r="C595" s="30" t="str">
        <f>IF(B595&gt;0,VLOOKUP(MID(B595,1,5),Apoio!A:B,2,FALSE),"")</f>
        <v>SC</v>
      </c>
      <c r="D595" s="24" t="s">
        <v>2185</v>
      </c>
      <c r="E595" s="24"/>
      <c r="F595" s="24" t="s">
        <v>2395</v>
      </c>
      <c r="G595" s="35" t="s">
        <v>2782</v>
      </c>
      <c r="H595" s="24"/>
      <c r="I595" s="24"/>
      <c r="J595" s="24" t="s">
        <v>874</v>
      </c>
      <c r="K595" s="28">
        <v>44321</v>
      </c>
      <c r="L595" s="28"/>
      <c r="M595" s="28">
        <v>44322</v>
      </c>
      <c r="N595" s="28">
        <v>44322</v>
      </c>
      <c r="O595" s="28"/>
      <c r="P595" s="28">
        <v>44326</v>
      </c>
      <c r="Q595" s="28"/>
      <c r="R595" s="28"/>
      <c r="S595" s="24">
        <v>2657107</v>
      </c>
      <c r="T595" s="24"/>
      <c r="U595" s="30" t="str">
        <f t="shared" si="22"/>
        <v>Despachado COSOL</v>
      </c>
      <c r="V595" s="25" t="s">
        <v>38</v>
      </c>
      <c r="W595" s="24"/>
      <c r="X595" s="36" t="str">
        <f t="shared" si="23"/>
        <v/>
      </c>
      <c r="Y595" s="30" t="str">
        <f ca="1">IF(V595=Apoio!$F$2,Apoio!$F$2,IF(V595=Apoio!$F$3,Apoio!$F$3,IF(V595=Apoio!$F$4,Apoio!$F$4,IF(X595="","",IF(V595="","",IF(X595-TODAY()&gt;0,X595-TODAY(),"Venceu"))))))</f>
        <v>Resolvido</v>
      </c>
      <c r="Z595" s="35"/>
      <c r="AA595" s="32" t="s">
        <v>2783</v>
      </c>
      <c r="AC595" s="44"/>
    </row>
    <row r="596" spans="1:29" ht="30" customHeight="1">
      <c r="A596" s="23">
        <v>600</v>
      </c>
      <c r="B596" s="24" t="s">
        <v>2784</v>
      </c>
      <c r="C596" s="30" t="str">
        <f>IF(B596&gt;0,VLOOKUP(MID(B596,1,5),Apoio!A:B,2,FALSE),"")</f>
        <v>CNA</v>
      </c>
      <c r="D596" s="30" t="s">
        <v>1256</v>
      </c>
      <c r="E596" s="24"/>
      <c r="F596" s="24" t="s">
        <v>2395</v>
      </c>
      <c r="G596" s="35" t="s">
        <v>2785</v>
      </c>
      <c r="H596" s="24"/>
      <c r="I596" s="24"/>
      <c r="J596" s="24" t="s">
        <v>44</v>
      </c>
      <c r="K596" s="28">
        <v>44330</v>
      </c>
      <c r="L596" s="28"/>
      <c r="M596" s="28">
        <v>44330</v>
      </c>
      <c r="N596" s="28">
        <v>44333</v>
      </c>
      <c r="O596" s="28"/>
      <c r="P596" s="28">
        <v>44333</v>
      </c>
      <c r="Q596" s="28">
        <v>44333</v>
      </c>
      <c r="R596" s="28">
        <v>44334</v>
      </c>
      <c r="S596" s="29" t="s">
        <v>2786</v>
      </c>
      <c r="T596" s="24">
        <v>2685537</v>
      </c>
      <c r="U596" s="30" t="str">
        <f t="shared" si="22"/>
        <v>Despachado IPHAN</v>
      </c>
      <c r="V596" s="25" t="s">
        <v>387</v>
      </c>
      <c r="W596" s="24"/>
      <c r="X596" s="36" t="str">
        <f t="shared" si="23"/>
        <v/>
      </c>
      <c r="Y596" s="30" t="str">
        <f ca="1">IF(V596=Apoio!$F$2,Apoio!$F$2,IF(V596=Apoio!$F$3,Apoio!$F$3,IF(V596=Apoio!$F$4,Apoio!$F$4,IF(X596="","",IF(V596="","",IF(X596-TODAY()&gt;0,X596-TODAY(),"Venceu"))))))</f>
        <v>Atualizado</v>
      </c>
      <c r="Z596" s="35"/>
      <c r="AA596" s="32" t="s">
        <v>2787</v>
      </c>
      <c r="AC596" s="44"/>
    </row>
    <row r="597" spans="1:29" ht="30" customHeight="1">
      <c r="A597" s="23">
        <v>601</v>
      </c>
      <c r="B597" s="24" t="s">
        <v>2624</v>
      </c>
      <c r="C597" s="30" t="str">
        <f>IF(B597&gt;0,VLOOKUP(MID(B597,1,5),Apoio!A:B,2,FALSE),"")</f>
        <v>CNA</v>
      </c>
      <c r="D597" s="30" t="s">
        <v>1099</v>
      </c>
      <c r="E597" s="24"/>
      <c r="F597" s="24" t="s">
        <v>2395</v>
      </c>
      <c r="G597" s="35" t="s">
        <v>2625</v>
      </c>
      <c r="H597" s="24"/>
      <c r="I597" s="24"/>
      <c r="J597" s="24" t="s">
        <v>858</v>
      </c>
      <c r="K597" s="28">
        <v>44333</v>
      </c>
      <c r="L597" s="28"/>
      <c r="M597" s="28"/>
      <c r="N597" s="28"/>
      <c r="O597" s="28"/>
      <c r="P597" s="28">
        <v>44340</v>
      </c>
      <c r="Q597" s="28"/>
      <c r="R597" s="28"/>
      <c r="S597" s="24">
        <v>2679954</v>
      </c>
      <c r="T597" s="24"/>
      <c r="U597" s="30" t="str">
        <f t="shared" si="22"/>
        <v>Despachado COSOL</v>
      </c>
      <c r="V597" s="25" t="s">
        <v>38</v>
      </c>
      <c r="W597" s="24"/>
      <c r="X597" s="36" t="str">
        <f t="shared" si="23"/>
        <v/>
      </c>
      <c r="Y597" s="30" t="str">
        <f ca="1">IF(V597=Apoio!$F$2,Apoio!$F$2,IF(V597=Apoio!$F$3,Apoio!$F$3,IF(V597=Apoio!$F$4,Apoio!$F$4,IF(X597="","",IF(V597="","",IF(X597-TODAY()&gt;0,X597-TODAY(),"Venceu"))))))</f>
        <v>Resolvido</v>
      </c>
      <c r="Z597" s="35"/>
      <c r="AA597" s="32" t="s">
        <v>2788</v>
      </c>
      <c r="AC597" s="44"/>
    </row>
    <row r="598" spans="1:29" ht="30" customHeight="1">
      <c r="A598" s="23">
        <v>602</v>
      </c>
      <c r="B598" s="24" t="s">
        <v>2789</v>
      </c>
      <c r="C598" s="30" t="str">
        <f>IF(B598&gt;0,VLOOKUP(MID(B598,1,5),Apoio!A:B,2,FALSE),"")</f>
        <v>SP</v>
      </c>
      <c r="D598" s="30" t="s">
        <v>1363</v>
      </c>
      <c r="E598" s="24"/>
      <c r="F598" s="24" t="s">
        <v>2395</v>
      </c>
      <c r="G598" s="35" t="s">
        <v>2790</v>
      </c>
      <c r="H598" s="24"/>
      <c r="I598" s="24"/>
      <c r="J598" s="24" t="s">
        <v>44</v>
      </c>
      <c r="K598" s="28">
        <v>44330</v>
      </c>
      <c r="L598" s="28"/>
      <c r="M598" s="28">
        <v>44330</v>
      </c>
      <c r="N598" s="28">
        <v>44334</v>
      </c>
      <c r="O598" s="28"/>
      <c r="P598" s="28">
        <v>44334</v>
      </c>
      <c r="Q598" s="28">
        <v>44336</v>
      </c>
      <c r="R598" s="28"/>
      <c r="S598" s="24">
        <v>2678599</v>
      </c>
      <c r="T598" s="24" t="s">
        <v>2791</v>
      </c>
      <c r="U598" s="30" t="str">
        <f t="shared" si="22"/>
        <v>Despachado CNA</v>
      </c>
      <c r="V598" s="25" t="s">
        <v>38</v>
      </c>
      <c r="W598" s="24"/>
      <c r="X598" s="36" t="str">
        <f t="shared" si="23"/>
        <v/>
      </c>
      <c r="Y598" s="30" t="str">
        <f ca="1">IF(V598=Apoio!$F$2,Apoio!$F$2,IF(V598=Apoio!$F$3,Apoio!$F$3,IF(V598=Apoio!$F$4,Apoio!$F$4,IF(X598="","",IF(V598="","",IF(X598-TODAY()&gt;0,X598-TODAY(),"Venceu"))))))</f>
        <v>Resolvido</v>
      </c>
      <c r="Z598" s="35"/>
      <c r="AA598" s="32"/>
      <c r="AC598" s="44"/>
    </row>
    <row r="599" spans="1:29" ht="30" customHeight="1">
      <c r="A599" s="23">
        <v>603</v>
      </c>
      <c r="B599" s="24" t="s">
        <v>2792</v>
      </c>
      <c r="C599" s="30" t="str">
        <f>IF(B599&gt;0,VLOOKUP(MID(B599,1,5),Apoio!A:B,2,FALSE),"")</f>
        <v>SP</v>
      </c>
      <c r="D599" s="30" t="s">
        <v>1363</v>
      </c>
      <c r="E599" s="24"/>
      <c r="F599" s="24" t="s">
        <v>2395</v>
      </c>
      <c r="G599" s="35" t="s">
        <v>2790</v>
      </c>
      <c r="H599" s="24"/>
      <c r="I599" s="24"/>
      <c r="J599" s="24" t="s">
        <v>44</v>
      </c>
      <c r="K599" s="28">
        <v>44330</v>
      </c>
      <c r="L599" s="28"/>
      <c r="M599" s="28">
        <v>44333</v>
      </c>
      <c r="N599" s="28">
        <v>44334</v>
      </c>
      <c r="O599" s="28"/>
      <c r="P599" s="28">
        <v>44334</v>
      </c>
      <c r="Q599" s="28">
        <v>44336</v>
      </c>
      <c r="R599" s="28"/>
      <c r="S599" s="24">
        <v>2680734</v>
      </c>
      <c r="T599" s="24" t="s">
        <v>2793</v>
      </c>
      <c r="U599" s="30" t="str">
        <f t="shared" si="22"/>
        <v>Despachado CNA</v>
      </c>
      <c r="V599" s="25" t="s">
        <v>38</v>
      </c>
      <c r="W599" s="24"/>
      <c r="X599" s="36" t="str">
        <f t="shared" si="23"/>
        <v/>
      </c>
      <c r="Y599" s="30" t="str">
        <f ca="1">IF(V599=Apoio!$F$2,Apoio!$F$2,IF(V599=Apoio!$F$3,Apoio!$F$3,IF(V599=Apoio!$F$4,Apoio!$F$4,IF(X599="","",IF(V599="","",IF(X599-TODAY()&gt;0,X599-TODAY(),"Venceu"))))))</f>
        <v>Resolvido</v>
      </c>
      <c r="Z599" s="35"/>
      <c r="AA599" s="32"/>
      <c r="AC599" s="44"/>
    </row>
    <row r="600" spans="1:29" ht="30" customHeight="1">
      <c r="A600" s="23">
        <v>604</v>
      </c>
      <c r="B600" s="24" t="s">
        <v>2540</v>
      </c>
      <c r="C600" s="30" t="str">
        <f>IF(B600&gt;0,VLOOKUP(MID(B600,1,5),Apoio!A:B,2,FALSE),"")</f>
        <v>PR</v>
      </c>
      <c r="D600" s="30" t="s">
        <v>1399</v>
      </c>
      <c r="E600" s="24"/>
      <c r="F600" s="24" t="s">
        <v>2395</v>
      </c>
      <c r="G600" s="35" t="s">
        <v>2794</v>
      </c>
      <c r="H600" s="24"/>
      <c r="I600" s="24"/>
      <c r="J600" s="24" t="s">
        <v>714</v>
      </c>
      <c r="K600" s="28" t="s">
        <v>2795</v>
      </c>
      <c r="L600" s="28"/>
      <c r="M600" s="28" t="s">
        <v>2795</v>
      </c>
      <c r="N600" s="28">
        <v>44309</v>
      </c>
      <c r="O600" s="28"/>
      <c r="P600" s="28">
        <v>44334</v>
      </c>
      <c r="Q600" s="28">
        <v>44342</v>
      </c>
      <c r="R600" s="28"/>
      <c r="S600" s="24">
        <v>2622545</v>
      </c>
      <c r="T600" s="24">
        <v>2692672</v>
      </c>
      <c r="U600" s="30" t="str">
        <f t="shared" si="22"/>
        <v>Despachado CNA</v>
      </c>
      <c r="V600" s="25" t="s">
        <v>38</v>
      </c>
      <c r="W600" s="24"/>
      <c r="X600" s="36" t="str">
        <f t="shared" si="23"/>
        <v/>
      </c>
      <c r="Y600" s="30" t="str">
        <f ca="1">IF(V600=Apoio!$F$2,Apoio!$F$2,IF(V600=Apoio!$F$3,Apoio!$F$3,IF(V600=Apoio!$F$4,Apoio!$F$4,IF(X600="","",IF(V600="","",IF(X600-TODAY()&gt;0,X600-TODAY(),"Venceu"))))))</f>
        <v>Resolvido</v>
      </c>
      <c r="Z600" s="35"/>
      <c r="AA600" s="32"/>
      <c r="AC600" s="44"/>
    </row>
    <row r="601" spans="1:29" ht="30" customHeight="1">
      <c r="A601" s="23">
        <v>605</v>
      </c>
      <c r="B601" s="24" t="s">
        <v>2796</v>
      </c>
      <c r="C601" s="30" t="str">
        <f>IF(B601&gt;0,VLOOKUP(MID(B601,1,5),Apoio!A:B,2,FALSE),"")</f>
        <v>CNA</v>
      </c>
      <c r="D601" s="30" t="s">
        <v>1291</v>
      </c>
      <c r="E601" s="24"/>
      <c r="F601" s="24" t="s">
        <v>2395</v>
      </c>
      <c r="G601" s="35" t="s">
        <v>2797</v>
      </c>
      <c r="H601" s="24"/>
      <c r="I601" s="24"/>
      <c r="J601" s="24" t="s">
        <v>714</v>
      </c>
      <c r="K601" s="28">
        <v>44295</v>
      </c>
      <c r="L601" s="28"/>
      <c r="M601" s="28">
        <v>44326</v>
      </c>
      <c r="N601" s="28">
        <v>44334</v>
      </c>
      <c r="O601" s="28"/>
      <c r="P601" s="28">
        <v>44334</v>
      </c>
      <c r="Q601" s="28">
        <v>44336</v>
      </c>
      <c r="R601" s="28"/>
      <c r="S601" s="24">
        <v>2682902</v>
      </c>
      <c r="T601" s="24" t="s">
        <v>2798</v>
      </c>
      <c r="U601" s="30" t="str">
        <f t="shared" si="22"/>
        <v>Despachado CNA</v>
      </c>
      <c r="V601" s="25" t="s">
        <v>38</v>
      </c>
      <c r="W601" s="24"/>
      <c r="X601" s="36" t="str">
        <f t="shared" si="23"/>
        <v/>
      </c>
      <c r="Y601" s="30" t="str">
        <f ca="1">IF(V601=Apoio!$F$2,Apoio!$F$2,IF(V601=Apoio!$F$3,Apoio!$F$3,IF(V601=Apoio!$F$4,Apoio!$F$4,IF(X601="","",IF(V601="","",IF(X601-TODAY()&gt;0,X601-TODAY(),"Venceu"))))))</f>
        <v>Resolvido</v>
      </c>
      <c r="Z601" s="35" t="s">
        <v>2799</v>
      </c>
      <c r="AA601" s="32"/>
      <c r="AC601" s="44"/>
    </row>
    <row r="602" spans="1:29" ht="30" customHeight="1">
      <c r="A602" s="23">
        <v>606</v>
      </c>
      <c r="B602" s="24" t="s">
        <v>2800</v>
      </c>
      <c r="C602" s="30" t="str">
        <f>IF(B602&gt;0,VLOOKUP(MID(B602,1,5),Apoio!A:B,2,FALSE),"")</f>
        <v>CNA</v>
      </c>
      <c r="D602" s="30" t="s">
        <v>1099</v>
      </c>
      <c r="E602" s="24"/>
      <c r="F602" s="24" t="s">
        <v>2395</v>
      </c>
      <c r="G602" s="35" t="s">
        <v>2801</v>
      </c>
      <c r="H602" s="24"/>
      <c r="I602" s="24"/>
      <c r="J602" s="24" t="s">
        <v>858</v>
      </c>
      <c r="K602" s="28">
        <v>44313</v>
      </c>
      <c r="L602" s="28"/>
      <c r="M602" s="28"/>
      <c r="N602" s="28"/>
      <c r="O602" s="28"/>
      <c r="P602" s="28">
        <v>44334</v>
      </c>
      <c r="Q602" s="28"/>
      <c r="R602" s="28"/>
      <c r="S602" s="24">
        <v>2612817</v>
      </c>
      <c r="T602" s="24"/>
      <c r="U602" s="30" t="str">
        <f t="shared" si="22"/>
        <v>Despachado COSOL</v>
      </c>
      <c r="V602" s="25" t="s">
        <v>38</v>
      </c>
      <c r="W602" s="24"/>
      <c r="X602" s="36" t="str">
        <f t="shared" si="23"/>
        <v/>
      </c>
      <c r="Y602" s="30" t="str">
        <f ca="1">IF(V602=Apoio!$F$2,Apoio!$F$2,IF(V602=Apoio!$F$3,Apoio!$F$3,IF(V602=Apoio!$F$4,Apoio!$F$4,IF(X602="","",IF(V602="","",IF(X602-TODAY()&gt;0,X602-TODAY(),"Venceu"))))))</f>
        <v>Resolvido</v>
      </c>
      <c r="Z602" s="35"/>
      <c r="AA602" s="32" t="s">
        <v>2802</v>
      </c>
      <c r="AC602" s="44"/>
    </row>
    <row r="603" spans="1:29" ht="30" customHeight="1">
      <c r="A603" s="23">
        <v>607</v>
      </c>
      <c r="B603" s="24" t="s">
        <v>2361</v>
      </c>
      <c r="C603" s="30" t="str">
        <f>IF(B603&gt;0,VLOOKUP(MID(B603,1,5),Apoio!A:B,2,FALSE),"")</f>
        <v>CNA</v>
      </c>
      <c r="D603" s="30" t="s">
        <v>1664</v>
      </c>
      <c r="E603" s="24"/>
      <c r="F603" s="24" t="s">
        <v>2395</v>
      </c>
      <c r="G603" s="35" t="s">
        <v>2363</v>
      </c>
      <c r="H603" s="24"/>
      <c r="I603" s="24"/>
      <c r="J603" s="24" t="s">
        <v>858</v>
      </c>
      <c r="K603" s="28">
        <v>44335</v>
      </c>
      <c r="L603" s="28"/>
      <c r="M603" s="28"/>
      <c r="N603" s="28"/>
      <c r="O603" s="28"/>
      <c r="P603" s="28">
        <v>44336</v>
      </c>
      <c r="Q603" s="28"/>
      <c r="R603" s="28"/>
      <c r="S603" s="24">
        <v>2685917</v>
      </c>
      <c r="T603" s="24"/>
      <c r="U603" s="30" t="str">
        <f t="shared" si="22"/>
        <v>Despachado COSOL</v>
      </c>
      <c r="V603" s="25" t="s">
        <v>38</v>
      </c>
      <c r="W603" s="24"/>
      <c r="X603" s="36" t="str">
        <f t="shared" si="23"/>
        <v/>
      </c>
      <c r="Y603" s="30" t="str">
        <f ca="1">IF(V603=Apoio!$F$2,Apoio!$F$2,IF(V603=Apoio!$F$3,Apoio!$F$3,IF(V603=Apoio!$F$4,Apoio!$F$4,IF(X603="","",IF(V603="","",IF(X603-TODAY()&gt;0,X603-TODAY(),"Venceu"))))))</f>
        <v>Resolvido</v>
      </c>
      <c r="Z603" s="35"/>
      <c r="AA603" s="32" t="s">
        <v>2803</v>
      </c>
      <c r="AC603" s="44"/>
    </row>
    <row r="604" spans="1:29" ht="30" customHeight="1">
      <c r="A604" s="23">
        <v>608</v>
      </c>
      <c r="B604" s="24" t="s">
        <v>2617</v>
      </c>
      <c r="C604" s="30" t="str">
        <f>IF(B604&gt;0,VLOOKUP(MID(B604,1,5),Apoio!A:B,2,FALSE),"")</f>
        <v>CNA</v>
      </c>
      <c r="D604" s="24" t="s">
        <v>1653</v>
      </c>
      <c r="E604" s="24"/>
      <c r="F604" s="24" t="s">
        <v>2395</v>
      </c>
      <c r="G604" s="35" t="s">
        <v>2804</v>
      </c>
      <c r="H604" s="24"/>
      <c r="I604" s="24"/>
      <c r="J604" s="24" t="s">
        <v>714</v>
      </c>
      <c r="K604" s="28">
        <v>44328</v>
      </c>
      <c r="L604" s="28"/>
      <c r="M604" s="28">
        <v>44328</v>
      </c>
      <c r="N604" s="28">
        <v>44336</v>
      </c>
      <c r="O604" s="28"/>
      <c r="P604" s="28">
        <v>44340</v>
      </c>
      <c r="Q604" s="28"/>
      <c r="R604" s="28"/>
      <c r="S604" s="24">
        <v>2679771</v>
      </c>
      <c r="T604" s="24"/>
      <c r="U604" s="30" t="str">
        <f t="shared" si="22"/>
        <v>Despachado COSOL</v>
      </c>
      <c r="V604" s="25" t="s">
        <v>38</v>
      </c>
      <c r="W604" s="24"/>
      <c r="X604" s="36" t="str">
        <f t="shared" si="23"/>
        <v/>
      </c>
      <c r="Y604" s="30" t="str">
        <f ca="1">IF(V604=Apoio!$F$2,Apoio!$F$2,IF(V604=Apoio!$F$3,Apoio!$F$3,IF(V604=Apoio!$F$4,Apoio!$F$4,IF(X604="","",IF(V604="","",IF(X604-TODAY()&gt;0,X604-TODAY(),"Venceu"))))))</f>
        <v>Resolvido</v>
      </c>
      <c r="Z604" s="35"/>
      <c r="AA604" s="32"/>
      <c r="AC604" s="44"/>
    </row>
    <row r="605" spans="1:29" ht="30" customHeight="1">
      <c r="A605" s="23">
        <v>609</v>
      </c>
      <c r="B605" s="24" t="s">
        <v>2732</v>
      </c>
      <c r="C605" s="30" t="s">
        <v>397</v>
      </c>
      <c r="D605" s="30" t="s">
        <v>1099</v>
      </c>
      <c r="E605" s="24"/>
      <c r="F605" s="24" t="s">
        <v>2395</v>
      </c>
      <c r="G605" s="35" t="s">
        <v>2805</v>
      </c>
      <c r="H605" s="24"/>
      <c r="I605" s="24"/>
      <c r="J605" s="24" t="s">
        <v>858</v>
      </c>
      <c r="K605" s="28">
        <v>44336</v>
      </c>
      <c r="L605" s="28"/>
      <c r="M605" s="28"/>
      <c r="N605" s="28"/>
      <c r="O605" s="28"/>
      <c r="P605" s="28">
        <v>44336</v>
      </c>
      <c r="Q605" s="28"/>
      <c r="R605" s="28"/>
      <c r="S605" s="24">
        <v>2688954</v>
      </c>
      <c r="T605" s="24"/>
      <c r="U605" s="30" t="str">
        <f t="shared" si="22"/>
        <v>Despachado COSOL</v>
      </c>
      <c r="V605" s="25" t="s">
        <v>38</v>
      </c>
      <c r="W605" s="24"/>
      <c r="X605" s="36" t="str">
        <f t="shared" si="23"/>
        <v/>
      </c>
      <c r="Y605" s="30" t="str">
        <f ca="1">IF(V605=Apoio!$F$2,Apoio!$F$2,IF(V605=Apoio!$F$3,Apoio!$F$3,IF(V605=Apoio!$F$4,Apoio!$F$4,IF(X605="","",IF(V605="","",IF(X605-TODAY()&gt;0,X605-TODAY(),"Venceu"))))))</f>
        <v>Resolvido</v>
      </c>
      <c r="Z605" s="35"/>
      <c r="AA605" s="32"/>
      <c r="AC605" s="44"/>
    </row>
    <row r="606" spans="1:29" ht="30" customHeight="1">
      <c r="A606" s="23">
        <v>610</v>
      </c>
      <c r="B606" s="24" t="s">
        <v>2806</v>
      </c>
      <c r="C606" s="30" t="s">
        <v>397</v>
      </c>
      <c r="D606" s="30" t="s">
        <v>1122</v>
      </c>
      <c r="E606" s="24"/>
      <c r="F606" s="24" t="s">
        <v>2395</v>
      </c>
      <c r="G606" s="35" t="s">
        <v>2807</v>
      </c>
      <c r="H606" s="24"/>
      <c r="I606" s="24"/>
      <c r="J606" s="24" t="s">
        <v>858</v>
      </c>
      <c r="K606" s="28">
        <v>44337</v>
      </c>
      <c r="L606" s="28"/>
      <c r="M606" s="28"/>
      <c r="N606" s="28"/>
      <c r="O606" s="28"/>
      <c r="P606" s="28">
        <v>44337</v>
      </c>
      <c r="Q606" s="28"/>
      <c r="R606" s="28"/>
      <c r="S606" s="24"/>
      <c r="T606" s="24"/>
      <c r="U606" s="30" t="str">
        <f t="shared" si="22"/>
        <v>Despachado COSOL</v>
      </c>
      <c r="V606" s="25" t="s">
        <v>38</v>
      </c>
      <c r="W606" s="24"/>
      <c r="X606" s="36" t="str">
        <f t="shared" si="23"/>
        <v/>
      </c>
      <c r="Y606" s="30" t="str">
        <f ca="1">IF(V606=Apoio!$F$2,Apoio!$F$2,IF(V606=Apoio!$F$3,Apoio!$F$3,IF(V606=Apoio!$F$4,Apoio!$F$4,IF(X606="","",IF(V606="","",IF(X606-TODAY()&gt;0,X606-TODAY(),"Venceu"))))))</f>
        <v>Resolvido</v>
      </c>
      <c r="Z606" s="35"/>
      <c r="AA606" s="32" t="s">
        <v>2808</v>
      </c>
      <c r="AC606" s="44"/>
    </row>
    <row r="607" spans="1:29" ht="30" customHeight="1">
      <c r="A607" s="23">
        <v>611</v>
      </c>
      <c r="B607" s="24" t="s">
        <v>2809</v>
      </c>
      <c r="C607" s="30" t="s">
        <v>397</v>
      </c>
      <c r="D607" s="30" t="s">
        <v>1122</v>
      </c>
      <c r="E607" s="24"/>
      <c r="F607" s="24" t="s">
        <v>2395</v>
      </c>
      <c r="G607" s="35" t="s">
        <v>2810</v>
      </c>
      <c r="H607" s="24"/>
      <c r="I607" s="24"/>
      <c r="J607" s="24" t="s">
        <v>858</v>
      </c>
      <c r="K607" s="28">
        <v>44336</v>
      </c>
      <c r="L607" s="28"/>
      <c r="M607" s="28"/>
      <c r="N607" s="28"/>
      <c r="O607" s="28"/>
      <c r="P607" s="28">
        <v>44337</v>
      </c>
      <c r="Q607" s="28"/>
      <c r="R607" s="28"/>
      <c r="S607" s="24">
        <v>2691822</v>
      </c>
      <c r="T607" s="24"/>
      <c r="U607" s="30" t="str">
        <f t="shared" si="22"/>
        <v>Despachado COSOL</v>
      </c>
      <c r="V607" s="25" t="s">
        <v>38</v>
      </c>
      <c r="W607" s="24"/>
      <c r="X607" s="36" t="str">
        <f t="shared" si="23"/>
        <v/>
      </c>
      <c r="Y607" s="30" t="str">
        <f ca="1">IF(V607=Apoio!$F$2,Apoio!$F$2,IF(V607=Apoio!$F$3,Apoio!$F$3,IF(V607=Apoio!$F$4,Apoio!$F$4,IF(X607="","",IF(V607="","",IF(X607-TODAY()&gt;0,X607-TODAY(),"Venceu"))))))</f>
        <v>Resolvido</v>
      </c>
      <c r="Z607" s="35"/>
      <c r="AA607" s="32"/>
      <c r="AC607" s="44"/>
    </row>
    <row r="608" spans="1:29" ht="30" customHeight="1">
      <c r="A608" s="23">
        <v>612</v>
      </c>
      <c r="B608" s="24" t="s">
        <v>2585</v>
      </c>
      <c r="C608" s="30" t="str">
        <f>IF(B608&gt;0,VLOOKUP(MID(B608,1,5),Apoio!A:B,2,FALSE),"")</f>
        <v>MT</v>
      </c>
      <c r="D608" s="30" t="s">
        <v>1317</v>
      </c>
      <c r="E608" s="24"/>
      <c r="F608" s="24" t="s">
        <v>2395</v>
      </c>
      <c r="G608" s="35" t="s">
        <v>2586</v>
      </c>
      <c r="H608" s="24"/>
      <c r="I608" s="24"/>
      <c r="J608" s="24" t="s">
        <v>44</v>
      </c>
      <c r="K608" s="28">
        <v>44266</v>
      </c>
      <c r="L608" s="28"/>
      <c r="M608" s="28">
        <v>44270</v>
      </c>
      <c r="N608" s="28">
        <v>44340</v>
      </c>
      <c r="O608" s="28"/>
      <c r="P608" s="28">
        <v>44341</v>
      </c>
      <c r="Q608" s="28">
        <v>44341</v>
      </c>
      <c r="R608" s="28"/>
      <c r="S608" s="24">
        <v>2692555</v>
      </c>
      <c r="T608" s="24" t="s">
        <v>2811</v>
      </c>
      <c r="U608" s="30" t="str">
        <f t="shared" si="22"/>
        <v>Despachado CNA</v>
      </c>
      <c r="V608" s="25" t="s">
        <v>387</v>
      </c>
      <c r="W608" s="24"/>
      <c r="X608" s="36" t="str">
        <f t="shared" si="23"/>
        <v/>
      </c>
      <c r="Y608" s="30" t="str">
        <f ca="1">IF(V608=Apoio!$F$2,Apoio!$F$2,IF(V608=Apoio!$F$3,Apoio!$F$3,IF(V608=Apoio!$F$4,Apoio!$F$4,IF(X608="","",IF(V608="","",IF(X608-TODAY()&gt;0,X608-TODAY(),"Venceu"))))))</f>
        <v>Atualizado</v>
      </c>
      <c r="Z608" s="35" t="s">
        <v>2812</v>
      </c>
      <c r="AA608" s="32"/>
      <c r="AC608" s="44"/>
    </row>
    <row r="609" spans="1:29" ht="30" customHeight="1">
      <c r="A609" s="23">
        <v>613</v>
      </c>
      <c r="B609" s="24" t="s">
        <v>2614</v>
      </c>
      <c r="C609" s="30" t="str">
        <f>IF(B609&gt;0,VLOOKUP(MID(B609,1,5),Apoio!A:B,2,FALSE),"")</f>
        <v>CNA</v>
      </c>
      <c r="D609" s="30" t="s">
        <v>1049</v>
      </c>
      <c r="E609" s="24"/>
      <c r="F609" s="24" t="s">
        <v>2395</v>
      </c>
      <c r="G609" s="35" t="s">
        <v>2813</v>
      </c>
      <c r="H609" s="24"/>
      <c r="I609" s="24" t="s">
        <v>31</v>
      </c>
      <c r="J609" s="24" t="s">
        <v>874</v>
      </c>
      <c r="K609" s="28">
        <v>44330</v>
      </c>
      <c r="L609" s="28"/>
      <c r="M609" s="28">
        <v>44330</v>
      </c>
      <c r="N609" s="28">
        <v>44340</v>
      </c>
      <c r="O609" s="28"/>
      <c r="P609" s="28">
        <v>44341</v>
      </c>
      <c r="Q609" s="28"/>
      <c r="R609" s="28"/>
      <c r="S609" s="24">
        <v>2693027</v>
      </c>
      <c r="T609" s="24"/>
      <c r="U609" s="30" t="str">
        <f t="shared" si="22"/>
        <v>Despachado COSOL</v>
      </c>
      <c r="V609" s="25"/>
      <c r="W609" s="24"/>
      <c r="X609" s="36" t="str">
        <f t="shared" si="23"/>
        <v/>
      </c>
      <c r="Y609" s="30" t="str">
        <f ca="1">IF(V609=Apoio!$F$2,Apoio!$F$2,IF(V609=Apoio!$F$3,Apoio!$F$3,IF(V609=Apoio!$F$4,Apoio!$F$4,IF(X609="","",IF(V609="","",IF(X609-TODAY()&gt;0,X609-TODAY(),"Venceu"))))))</f>
        <v/>
      </c>
      <c r="Z609" s="35"/>
      <c r="AA609" s="32"/>
      <c r="AC609" s="44"/>
    </row>
    <row r="610" spans="1:29" ht="30" customHeight="1">
      <c r="A610" s="23">
        <v>614</v>
      </c>
      <c r="B610" s="24" t="s">
        <v>2814</v>
      </c>
      <c r="C610" s="30" t="str">
        <f>IF(B610&gt;0,VLOOKUP(MID(B610,1,5),Apoio!A:B,2,FALSE),"")</f>
        <v>CNA</v>
      </c>
      <c r="D610" s="30" t="s">
        <v>1178</v>
      </c>
      <c r="E610" s="24"/>
      <c r="F610" s="24" t="s">
        <v>2395</v>
      </c>
      <c r="G610" s="35" t="s">
        <v>2815</v>
      </c>
      <c r="H610" s="24"/>
      <c r="I610" s="24"/>
      <c r="J610" s="24" t="s">
        <v>858</v>
      </c>
      <c r="K610" s="28">
        <v>44337</v>
      </c>
      <c r="L610" s="28"/>
      <c r="M610" s="28"/>
      <c r="N610" s="28"/>
      <c r="O610" s="28"/>
      <c r="P610" s="28">
        <v>44341</v>
      </c>
      <c r="Q610" s="28"/>
      <c r="R610" s="28"/>
      <c r="S610" s="24">
        <v>2697649</v>
      </c>
      <c r="T610" s="24"/>
      <c r="U610" s="30" t="str">
        <f t="shared" si="22"/>
        <v>Despachado COSOL</v>
      </c>
      <c r="V610" s="25" t="s">
        <v>387</v>
      </c>
      <c r="W610" s="24"/>
      <c r="X610" s="36" t="str">
        <f t="shared" si="23"/>
        <v/>
      </c>
      <c r="Y610" s="30" t="str">
        <f ca="1">IF(V610=Apoio!$F$2,Apoio!$F$2,IF(V610=Apoio!$F$3,Apoio!$F$3,IF(V610=Apoio!$F$4,Apoio!$F$4,IF(X610="","",IF(V610="","",IF(X610-TODAY()&gt;0,X610-TODAY(),"Venceu"))))))</f>
        <v>Atualizado</v>
      </c>
      <c r="Z610" s="35"/>
      <c r="AA610" s="32" t="s">
        <v>2816</v>
      </c>
      <c r="AC610" s="44"/>
    </row>
    <row r="611" spans="1:29" ht="30" customHeight="1">
      <c r="A611" s="23">
        <v>615</v>
      </c>
      <c r="B611" s="24" t="s">
        <v>2817</v>
      </c>
      <c r="C611" s="30" t="str">
        <f>IF(B611&gt;0,VLOOKUP(MID(B611,1,5),Apoio!A:B,2,FALSE),"")</f>
        <v>CNA</v>
      </c>
      <c r="D611" s="30" t="s">
        <v>1122</v>
      </c>
      <c r="E611" s="24"/>
      <c r="F611" s="24" t="s">
        <v>2395</v>
      </c>
      <c r="G611" s="35" t="s">
        <v>2818</v>
      </c>
      <c r="H611" s="24"/>
      <c r="I611" s="24"/>
      <c r="J611" s="24" t="s">
        <v>874</v>
      </c>
      <c r="K611" s="28">
        <v>44330</v>
      </c>
      <c r="L611" s="28"/>
      <c r="M611" s="28">
        <v>44330</v>
      </c>
      <c r="N611" s="28">
        <v>44337</v>
      </c>
      <c r="O611" s="28"/>
      <c r="P611" s="28">
        <v>44342</v>
      </c>
      <c r="Q611" s="28"/>
      <c r="R611" s="28"/>
      <c r="S611" s="24">
        <v>2684475</v>
      </c>
      <c r="T611" s="24"/>
      <c r="U611" s="30" t="str">
        <f t="shared" si="22"/>
        <v>Despachado COSOL</v>
      </c>
      <c r="V611" s="25"/>
      <c r="W611" s="24"/>
      <c r="X611" s="36" t="str">
        <f t="shared" si="23"/>
        <v/>
      </c>
      <c r="Y611" s="30" t="str">
        <f ca="1">IF(V611=Apoio!$F$2,Apoio!$F$2,IF(V611=Apoio!$F$3,Apoio!$F$3,IF(V611=Apoio!$F$4,Apoio!$F$4,IF(X611="","",IF(V611="","",IF(X611-TODAY()&gt;0,X611-TODAY(),"Venceu"))))))</f>
        <v/>
      </c>
      <c r="Z611" s="35"/>
      <c r="AA611" s="32"/>
      <c r="AC611" s="44"/>
    </row>
    <row r="612" spans="1:29" ht="30" customHeight="1">
      <c r="A612" s="23">
        <v>616</v>
      </c>
      <c r="B612" s="24" t="s">
        <v>2819</v>
      </c>
      <c r="C612" s="30" t="str">
        <f>IF(B612&gt;0,VLOOKUP(MID(B612,1,5),Apoio!A:B,2,FALSE),"")</f>
        <v>CNA</v>
      </c>
      <c r="D612" s="30" t="s">
        <v>1122</v>
      </c>
      <c r="E612" s="24"/>
      <c r="F612" s="24" t="s">
        <v>2395</v>
      </c>
      <c r="G612" s="35" t="s">
        <v>2820</v>
      </c>
      <c r="H612" s="24"/>
      <c r="I612" s="24"/>
      <c r="J612" s="24" t="s">
        <v>858</v>
      </c>
      <c r="K612" s="28">
        <v>44337</v>
      </c>
      <c r="L612" s="28"/>
      <c r="M612" s="28"/>
      <c r="N612" s="28"/>
      <c r="O612" s="28"/>
      <c r="P612" s="28">
        <v>44342</v>
      </c>
      <c r="Q612" s="28"/>
      <c r="R612" s="28"/>
      <c r="S612" s="24" t="s">
        <v>2821</v>
      </c>
      <c r="T612" s="24"/>
      <c r="U612" s="30" t="str">
        <f t="shared" si="22"/>
        <v>Despachado COSOL</v>
      </c>
      <c r="V612" s="25" t="s">
        <v>38</v>
      </c>
      <c r="W612" s="24"/>
      <c r="X612" s="36" t="str">
        <f t="shared" si="23"/>
        <v/>
      </c>
      <c r="Y612" s="30" t="str">
        <f ca="1">IF(V612=Apoio!$F$2,Apoio!$F$2,IF(V612=Apoio!$F$3,Apoio!$F$3,IF(V612=Apoio!$F$4,Apoio!$F$4,IF(X612="","",IF(V612="","",IF(X612-TODAY()&gt;0,X612-TODAY(),"Venceu"))))))</f>
        <v>Resolvido</v>
      </c>
      <c r="Z612" s="35"/>
      <c r="AA612" s="32" t="s">
        <v>2822</v>
      </c>
      <c r="AC612" s="44"/>
    </row>
    <row r="613" spans="1:29" ht="30" customHeight="1">
      <c r="A613" s="23">
        <v>617</v>
      </c>
      <c r="B613" s="24" t="s">
        <v>2823</v>
      </c>
      <c r="C613" s="30" t="str">
        <f>IF(B613&gt;0,VLOOKUP(MID(B613,1,5),Apoio!A:B,2,FALSE),"")</f>
        <v>RS</v>
      </c>
      <c r="D613" s="30" t="s">
        <v>1256</v>
      </c>
      <c r="E613" s="24"/>
      <c r="F613" s="24" t="s">
        <v>2395</v>
      </c>
      <c r="G613" s="35" t="s">
        <v>2785</v>
      </c>
      <c r="H613" s="24"/>
      <c r="I613" s="24"/>
      <c r="J613" s="24" t="s">
        <v>858</v>
      </c>
      <c r="K613" s="28">
        <v>44343</v>
      </c>
      <c r="L613" s="28"/>
      <c r="M613" s="28"/>
      <c r="N613" s="28"/>
      <c r="O613" s="28"/>
      <c r="P613" s="28">
        <v>44343</v>
      </c>
      <c r="Q613" s="28"/>
      <c r="R613" s="28"/>
      <c r="S613" s="24" t="s">
        <v>2824</v>
      </c>
      <c r="T613" s="24"/>
      <c r="U613" s="30" t="str">
        <f t="shared" si="22"/>
        <v>Despachado COSOL</v>
      </c>
      <c r="V613" s="25"/>
      <c r="W613" s="24"/>
      <c r="X613" s="36" t="str">
        <f t="shared" si="23"/>
        <v/>
      </c>
      <c r="Y613" s="30" t="str">
        <f ca="1">IF(V613=Apoio!$F$2,Apoio!$F$2,IF(V613=Apoio!$F$3,Apoio!$F$3,IF(V613=Apoio!$F$4,Apoio!$F$4,IF(X613="","",IF(V613="","",IF(X613-TODAY()&gt;0,X613-TODAY(),"Venceu"))))))</f>
        <v/>
      </c>
      <c r="Z613" s="35"/>
      <c r="AA613" s="32"/>
      <c r="AC613" s="44"/>
    </row>
    <row r="614" spans="1:29" ht="30" customHeight="1">
      <c r="A614" s="23">
        <v>618</v>
      </c>
      <c r="B614" s="24" t="s">
        <v>2825</v>
      </c>
      <c r="C614" s="30" t="str">
        <f>IF(B614&gt;0,VLOOKUP(MID(B614,1,5),Apoio!A:B,2,FALSE),"")</f>
        <v>CNA</v>
      </c>
      <c r="D614" s="30" t="s">
        <v>1099</v>
      </c>
      <c r="E614" s="24"/>
      <c r="F614" s="24" t="s">
        <v>2395</v>
      </c>
      <c r="G614" s="35" t="s">
        <v>2826</v>
      </c>
      <c r="H614" s="24"/>
      <c r="I614" s="24"/>
      <c r="J614" s="24" t="s">
        <v>714</v>
      </c>
      <c r="K614" s="28">
        <v>44340</v>
      </c>
      <c r="L614" s="28"/>
      <c r="M614" s="28">
        <v>44340</v>
      </c>
      <c r="N614" s="28">
        <v>44343</v>
      </c>
      <c r="O614" s="28"/>
      <c r="P614" s="28">
        <v>44343</v>
      </c>
      <c r="Q614" s="28">
        <v>44343</v>
      </c>
      <c r="R614" s="28"/>
      <c r="S614" s="24">
        <v>2702429</v>
      </c>
      <c r="T614" s="24"/>
      <c r="U614" s="30" t="str">
        <f t="shared" si="22"/>
        <v>Despachado CNA</v>
      </c>
      <c r="V614" s="25" t="s">
        <v>38</v>
      </c>
      <c r="W614" s="24"/>
      <c r="X614" s="36" t="str">
        <f t="shared" si="23"/>
        <v/>
      </c>
      <c r="Y614" s="30" t="str">
        <f ca="1">IF(V614=Apoio!$F$2,Apoio!$F$2,IF(V614=Apoio!$F$3,Apoio!$F$3,IF(V614=Apoio!$F$4,Apoio!$F$4,IF(X614="","",IF(V614="","",IF(X614-TODAY()&gt;0,X614-TODAY(),"Venceu"))))))</f>
        <v>Resolvido</v>
      </c>
      <c r="Z614" s="35"/>
      <c r="AA614" s="32" t="s">
        <v>2827</v>
      </c>
      <c r="AC614" s="44"/>
    </row>
    <row r="615" spans="1:29" ht="30" customHeight="1">
      <c r="A615" s="23">
        <v>619</v>
      </c>
      <c r="B615" s="102" t="s">
        <v>2828</v>
      </c>
      <c r="C615" s="30" t="s">
        <v>2829</v>
      </c>
      <c r="D615" s="30" t="s">
        <v>2830</v>
      </c>
      <c r="E615" s="24" t="s">
        <v>2186</v>
      </c>
      <c r="F615" s="24" t="s">
        <v>1070</v>
      </c>
      <c r="G615" s="35" t="s">
        <v>2831</v>
      </c>
      <c r="H615" s="24"/>
      <c r="I615" s="24"/>
      <c r="J615" s="24" t="s">
        <v>50</v>
      </c>
      <c r="K615" s="28">
        <v>41481</v>
      </c>
      <c r="L615" s="28"/>
      <c r="M615" s="28">
        <v>42998</v>
      </c>
      <c r="N615" s="28">
        <v>42998</v>
      </c>
      <c r="O615" s="28"/>
      <c r="P615" s="28">
        <v>42999</v>
      </c>
      <c r="Q615" s="28">
        <v>43006</v>
      </c>
      <c r="R615" s="28" t="s">
        <v>198</v>
      </c>
      <c r="S615" s="24" t="s">
        <v>198</v>
      </c>
      <c r="T615" s="24" t="s">
        <v>2832</v>
      </c>
      <c r="U615" s="30" t="str">
        <f t="shared" si="22"/>
        <v>Despachado IPHAN</v>
      </c>
      <c r="V615" s="25" t="s">
        <v>38</v>
      </c>
      <c r="W615" s="24"/>
      <c r="X615" s="36"/>
      <c r="Y615" s="30" t="str">
        <f ca="1">IF(V615=Apoio!$F$2,Apoio!$F$2,IF(V615=Apoio!$F$3,Apoio!$F$3,IF(V615=Apoio!$F$4,Apoio!$F$4,IF(X615="","",IF(V615="","",IF(X615-TODAY()&gt;0,X615-TODAY(),"Venceu"))))))</f>
        <v>Resolvido</v>
      </c>
      <c r="Z615" s="35"/>
      <c r="AA615" s="32" t="s">
        <v>2833</v>
      </c>
      <c r="AC615" s="44"/>
    </row>
    <row r="616" spans="1:29" ht="30" customHeight="1">
      <c r="A616" s="23">
        <v>620</v>
      </c>
      <c r="B616" s="24" t="s">
        <v>1730</v>
      </c>
      <c r="C616" s="30" t="s">
        <v>166</v>
      </c>
      <c r="D616" s="30" t="s">
        <v>2834</v>
      </c>
      <c r="E616" s="24" t="s">
        <v>1045</v>
      </c>
      <c r="F616" s="24" t="s">
        <v>1122</v>
      </c>
      <c r="G616" s="35" t="s">
        <v>2835</v>
      </c>
      <c r="H616" s="24"/>
      <c r="I616" s="24"/>
      <c r="J616" s="24" t="s">
        <v>44</v>
      </c>
      <c r="K616" s="28">
        <v>41709</v>
      </c>
      <c r="L616" s="28"/>
      <c r="M616" s="28">
        <v>42957</v>
      </c>
      <c r="N616" s="28">
        <v>42957</v>
      </c>
      <c r="O616" s="28"/>
      <c r="P616" s="28">
        <v>43017</v>
      </c>
      <c r="Q616" s="28"/>
      <c r="R616" s="28" t="s">
        <v>198</v>
      </c>
      <c r="S616" s="24" t="s">
        <v>2836</v>
      </c>
      <c r="T616" s="24" t="s">
        <v>2837</v>
      </c>
      <c r="U616" s="30" t="str">
        <f t="shared" si="22"/>
        <v>Despachado IPHAN</v>
      </c>
      <c r="V616" s="25" t="s">
        <v>38</v>
      </c>
      <c r="W616" s="24"/>
      <c r="X616" s="36"/>
      <c r="Y616" s="30" t="str">
        <f ca="1">IF(V616=Apoio!$F$2,Apoio!$F$2,IF(V616=Apoio!$F$3,Apoio!$F$3,IF(V616=Apoio!$F$4,Apoio!$F$4,IF(X616="","",IF(V616="","",IF(X616-TODAY()&gt;0,X616-TODAY(),"Venceu"))))))</f>
        <v>Resolvido</v>
      </c>
      <c r="Z616" s="35"/>
      <c r="AA616" s="32" t="s">
        <v>2833</v>
      </c>
      <c r="AC616" s="44"/>
    </row>
    <row r="617" spans="1:29" ht="30" customHeight="1">
      <c r="A617" s="23">
        <v>621</v>
      </c>
      <c r="B617" s="24" t="s">
        <v>2838</v>
      </c>
      <c r="C617" s="30" t="s">
        <v>226</v>
      </c>
      <c r="D617" s="30" t="s">
        <v>1048</v>
      </c>
      <c r="E617" s="24" t="s">
        <v>1049</v>
      </c>
      <c r="F617" s="24" t="s">
        <v>1050</v>
      </c>
      <c r="G617" s="35" t="s">
        <v>2839</v>
      </c>
      <c r="H617" s="24"/>
      <c r="I617" s="24"/>
      <c r="J617" s="24" t="s">
        <v>2840</v>
      </c>
      <c r="K617" s="28">
        <v>42887</v>
      </c>
      <c r="L617" s="28"/>
      <c r="M617" s="28">
        <v>42899</v>
      </c>
      <c r="N617" s="28">
        <v>42899</v>
      </c>
      <c r="O617" s="28"/>
      <c r="P617" s="28">
        <v>42955</v>
      </c>
      <c r="Q617" s="28">
        <v>42955</v>
      </c>
      <c r="R617" s="28" t="s">
        <v>198</v>
      </c>
      <c r="S617" s="24" t="s">
        <v>2841</v>
      </c>
      <c r="T617" s="24" t="s">
        <v>2842</v>
      </c>
      <c r="U617" s="30" t="str">
        <f t="shared" si="22"/>
        <v>Despachado IPHAN</v>
      </c>
      <c r="V617" s="25" t="s">
        <v>38</v>
      </c>
      <c r="W617" s="24"/>
      <c r="X617" s="36"/>
      <c r="Y617" s="30" t="str">
        <f ca="1">IF(V617=Apoio!$F$2,Apoio!$F$2,IF(V617=Apoio!$F$3,Apoio!$F$3,IF(V617=Apoio!$F$4,Apoio!$F$4,IF(X617="","",IF(V617="","",IF(X617-TODAY()&gt;0,X617-TODAY(),"Venceu"))))))</f>
        <v>Resolvido</v>
      </c>
      <c r="Z617" s="35" t="s">
        <v>2843</v>
      </c>
      <c r="AA617" s="32" t="s">
        <v>2833</v>
      </c>
      <c r="AC617" s="44"/>
    </row>
    <row r="618" spans="1:29" ht="30" customHeight="1">
      <c r="A618" s="23">
        <v>622</v>
      </c>
      <c r="B618" s="24" t="s">
        <v>1047</v>
      </c>
      <c r="C618" s="30" t="s">
        <v>84</v>
      </c>
      <c r="D618" s="30" t="s">
        <v>1048</v>
      </c>
      <c r="E618" s="24" t="s">
        <v>1049</v>
      </c>
      <c r="F618" s="24" t="s">
        <v>1050</v>
      </c>
      <c r="G618" s="35" t="s">
        <v>1051</v>
      </c>
      <c r="H618" s="24"/>
      <c r="I618" s="24"/>
      <c r="J618" s="24" t="s">
        <v>44</v>
      </c>
      <c r="K618" s="28">
        <v>42949</v>
      </c>
      <c r="L618" s="28"/>
      <c r="M618" s="28">
        <v>42949</v>
      </c>
      <c r="N618" s="28">
        <v>42951</v>
      </c>
      <c r="O618" s="28"/>
      <c r="P618" s="28"/>
      <c r="Q618" s="28"/>
      <c r="R618" s="28" t="s">
        <v>198</v>
      </c>
      <c r="S618" s="24" t="s">
        <v>2844</v>
      </c>
      <c r="T618" s="24" t="s">
        <v>2845</v>
      </c>
      <c r="U618" s="30" t="str">
        <f t="shared" si="22"/>
        <v>Despachado IPHAN</v>
      </c>
      <c r="V618" s="25" t="s">
        <v>38</v>
      </c>
      <c r="W618" s="24"/>
      <c r="X618" s="36"/>
      <c r="Y618" s="30" t="str">
        <f ca="1">IF(V618=Apoio!$F$2,Apoio!$F$2,IF(V618=Apoio!$F$3,Apoio!$F$3,IF(V618=Apoio!$F$4,Apoio!$F$4,IF(X618="","",IF(V618="","",IF(X618-TODAY()&gt;0,X618-TODAY(),"Venceu"))))))</f>
        <v>Resolvido</v>
      </c>
      <c r="Z618" s="35" t="s">
        <v>1054</v>
      </c>
      <c r="AA618" s="32" t="s">
        <v>2833</v>
      </c>
      <c r="AC618" s="44"/>
    </row>
    <row r="619" spans="1:29" ht="30" customHeight="1">
      <c r="A619" s="23">
        <v>623</v>
      </c>
      <c r="B619" s="24" t="s">
        <v>2846</v>
      </c>
      <c r="C619" s="30" t="s">
        <v>30</v>
      </c>
      <c r="D619" s="30" t="s">
        <v>2847</v>
      </c>
      <c r="E619" s="24" t="s">
        <v>1069</v>
      </c>
      <c r="F619" s="24" t="s">
        <v>1070</v>
      </c>
      <c r="G619" s="35" t="s">
        <v>2848</v>
      </c>
      <c r="H619" s="24"/>
      <c r="I619" s="24"/>
      <c r="J619" s="24" t="s">
        <v>50</v>
      </c>
      <c r="K619" s="28">
        <v>42997</v>
      </c>
      <c r="L619" s="28"/>
      <c r="M619" s="28">
        <v>42997</v>
      </c>
      <c r="N619" s="28">
        <v>42998</v>
      </c>
      <c r="O619" s="28"/>
      <c r="P619" s="28">
        <v>43014</v>
      </c>
      <c r="Q619" s="28">
        <v>43154</v>
      </c>
      <c r="R619" s="28" t="s">
        <v>198</v>
      </c>
      <c r="S619" s="24" t="s">
        <v>2849</v>
      </c>
      <c r="T619" s="24"/>
      <c r="U619" s="30" t="str">
        <f t="shared" si="22"/>
        <v>Despachado IPHAN</v>
      </c>
      <c r="V619" s="25" t="s">
        <v>38</v>
      </c>
      <c r="W619" s="24"/>
      <c r="X619" s="36"/>
      <c r="Y619" s="30" t="str">
        <f ca="1">IF(V619=Apoio!$F$2,Apoio!$F$2,IF(V619=Apoio!$F$3,Apoio!$F$3,IF(V619=Apoio!$F$4,Apoio!$F$4,IF(X619="","",IF(V619="","",IF(X619-TODAY()&gt;0,X619-TODAY(),"Venceu"))))))</f>
        <v>Resolvido</v>
      </c>
      <c r="Z619" s="35"/>
      <c r="AA619" s="32" t="s">
        <v>2833</v>
      </c>
      <c r="AC619" s="44"/>
    </row>
    <row r="620" spans="1:29" ht="30" customHeight="1">
      <c r="A620" s="23">
        <v>624</v>
      </c>
      <c r="B620" s="24" t="s">
        <v>2850</v>
      </c>
      <c r="C620" s="30" t="s">
        <v>84</v>
      </c>
      <c r="D620" s="30" t="s">
        <v>2847</v>
      </c>
      <c r="E620" s="24" t="s">
        <v>1069</v>
      </c>
      <c r="F620" s="24" t="s">
        <v>1070</v>
      </c>
      <c r="G620" s="35" t="s">
        <v>2851</v>
      </c>
      <c r="H620" s="24"/>
      <c r="I620" s="24"/>
      <c r="J620" s="24" t="s">
        <v>50</v>
      </c>
      <c r="K620" s="28">
        <v>43000</v>
      </c>
      <c r="L620" s="28"/>
      <c r="M620" s="28">
        <v>43005</v>
      </c>
      <c r="N620" s="28">
        <v>43018</v>
      </c>
      <c r="O620" s="28"/>
      <c r="P620" s="28" t="s">
        <v>2852</v>
      </c>
      <c r="Q620" s="28" t="s">
        <v>2853</v>
      </c>
      <c r="R620" s="28" t="s">
        <v>198</v>
      </c>
      <c r="S620" s="24" t="s">
        <v>2854</v>
      </c>
      <c r="T620" s="24" t="s">
        <v>2855</v>
      </c>
      <c r="U620" s="30" t="str">
        <f t="shared" si="22"/>
        <v>Despachado IPHAN</v>
      </c>
      <c r="V620" s="25" t="s">
        <v>38</v>
      </c>
      <c r="W620" s="24"/>
      <c r="X620" s="36"/>
      <c r="Y620" s="30" t="str">
        <f ca="1">IF(V620=Apoio!$F$2,Apoio!$F$2,IF(V620=Apoio!$F$3,Apoio!$F$3,IF(V620=Apoio!$F$4,Apoio!$F$4,IF(X620="","",IF(V620="","",IF(X620-TODAY()&gt;0,X620-TODAY(),"Venceu"))))))</f>
        <v>Resolvido</v>
      </c>
      <c r="Z620" s="35" t="s">
        <v>2856</v>
      </c>
      <c r="AA620" s="32" t="s">
        <v>2833</v>
      </c>
      <c r="AC620" s="44"/>
    </row>
    <row r="621" spans="1:29" ht="30" customHeight="1">
      <c r="A621" s="23">
        <v>625</v>
      </c>
      <c r="B621" s="24" t="s">
        <v>2857</v>
      </c>
      <c r="C621" s="30" t="s">
        <v>30</v>
      </c>
      <c r="D621" s="30" t="s">
        <v>2858</v>
      </c>
      <c r="E621" s="24" t="s">
        <v>2085</v>
      </c>
      <c r="F621" s="24" t="s">
        <v>1063</v>
      </c>
      <c r="G621" s="35" t="s">
        <v>2859</v>
      </c>
      <c r="H621" s="24"/>
      <c r="I621" s="24"/>
      <c r="J621" s="24" t="s">
        <v>50</v>
      </c>
      <c r="K621" s="28">
        <v>43014</v>
      </c>
      <c r="L621" s="28"/>
      <c r="M621" s="28">
        <v>43014</v>
      </c>
      <c r="N621" s="28">
        <v>43014</v>
      </c>
      <c r="O621" s="28"/>
      <c r="P621" s="28">
        <v>43017</v>
      </c>
      <c r="Q621" s="28">
        <v>43017</v>
      </c>
      <c r="R621" s="28">
        <v>43024</v>
      </c>
      <c r="S621" s="24" t="s">
        <v>2854</v>
      </c>
      <c r="T621" s="24"/>
      <c r="U621" s="30" t="str">
        <f t="shared" si="22"/>
        <v>Despachado IPHAN</v>
      </c>
      <c r="V621" s="25" t="s">
        <v>38</v>
      </c>
      <c r="W621" s="24"/>
      <c r="X621" s="36"/>
      <c r="Y621" s="30" t="str">
        <f ca="1">IF(V621=Apoio!$F$2,Apoio!$F$2,IF(V621=Apoio!$F$3,Apoio!$F$3,IF(V621=Apoio!$F$4,Apoio!$F$4,IF(X621="","",IF(V621="","",IF(X621-TODAY()&gt;0,X621-TODAY(),"Venceu"))))))</f>
        <v>Resolvido</v>
      </c>
      <c r="Z621" s="35" t="s">
        <v>2860</v>
      </c>
      <c r="AA621" s="32" t="s">
        <v>2833</v>
      </c>
      <c r="AC621" s="44"/>
    </row>
    <row r="622" spans="1:29" ht="30" customHeight="1">
      <c r="A622" s="23">
        <v>626</v>
      </c>
      <c r="B622" s="24" t="s">
        <v>2614</v>
      </c>
      <c r="C622" s="30" t="s">
        <v>191</v>
      </c>
      <c r="D622" s="30" t="s">
        <v>1048</v>
      </c>
      <c r="E622" s="24" t="s">
        <v>1049</v>
      </c>
      <c r="F622" s="24" t="s">
        <v>1050</v>
      </c>
      <c r="G622" s="35" t="s">
        <v>2861</v>
      </c>
      <c r="H622" s="24"/>
      <c r="I622" s="24"/>
      <c r="J622" s="24" t="s">
        <v>44</v>
      </c>
      <c r="K622" s="28">
        <v>42997</v>
      </c>
      <c r="L622" s="28"/>
      <c r="M622" s="28">
        <v>43018</v>
      </c>
      <c r="N622" s="28">
        <v>43025</v>
      </c>
      <c r="O622" s="28"/>
      <c r="P622" s="28">
        <v>43025</v>
      </c>
      <c r="Q622" s="28">
        <v>43027</v>
      </c>
      <c r="R622" s="28" t="s">
        <v>133</v>
      </c>
      <c r="S622" s="24" t="s">
        <v>2862</v>
      </c>
      <c r="T622" s="24" t="s">
        <v>2863</v>
      </c>
      <c r="U622" s="30" t="str">
        <f t="shared" si="22"/>
        <v>Despachado IPHAN</v>
      </c>
      <c r="V622" s="25" t="s">
        <v>38</v>
      </c>
      <c r="W622" s="24"/>
      <c r="X622" s="36"/>
      <c r="Y622" s="30" t="str">
        <f ca="1">IF(V622=Apoio!$F$2,Apoio!$F$2,IF(V622=Apoio!$F$3,Apoio!$F$3,IF(V622=Apoio!$F$4,Apoio!$F$4,IF(X622="","",IF(V622="","",IF(X622-TODAY()&gt;0,X622-TODAY(),"Venceu"))))))</f>
        <v>Resolvido</v>
      </c>
      <c r="Z622" s="35" t="s">
        <v>2864</v>
      </c>
      <c r="AA622" s="32" t="s">
        <v>2833</v>
      </c>
      <c r="AC622" s="44"/>
    </row>
    <row r="623" spans="1:29" ht="30" customHeight="1">
      <c r="A623" s="23">
        <v>627</v>
      </c>
      <c r="B623" s="24" t="s">
        <v>2865</v>
      </c>
      <c r="C623" s="30" t="s">
        <v>84</v>
      </c>
      <c r="D623" s="30" t="s">
        <v>2858</v>
      </c>
      <c r="E623" s="24" t="s">
        <v>2085</v>
      </c>
      <c r="F623" s="24" t="s">
        <v>1063</v>
      </c>
      <c r="G623" s="35" t="s">
        <v>2866</v>
      </c>
      <c r="H623" s="24"/>
      <c r="I623" s="24"/>
      <c r="J623" s="24" t="s">
        <v>50</v>
      </c>
      <c r="K623" s="28">
        <v>43018</v>
      </c>
      <c r="L623" s="28"/>
      <c r="M623" s="28">
        <v>43018</v>
      </c>
      <c r="N623" s="28">
        <v>43018</v>
      </c>
      <c r="O623" s="28"/>
      <c r="P623" s="28">
        <v>43018</v>
      </c>
      <c r="Q623" s="28">
        <v>43021</v>
      </c>
      <c r="R623" s="28">
        <v>43026</v>
      </c>
      <c r="S623" s="24" t="s">
        <v>2867</v>
      </c>
      <c r="T623" s="24" t="s">
        <v>198</v>
      </c>
      <c r="U623" s="30" t="str">
        <f t="shared" si="22"/>
        <v>Despachado IPHAN</v>
      </c>
      <c r="V623" s="25" t="s">
        <v>38</v>
      </c>
      <c r="W623" s="24"/>
      <c r="X623" s="36"/>
      <c r="Y623" s="30" t="str">
        <f ca="1">IF(V623=Apoio!$F$2,Apoio!$F$2,IF(V623=Apoio!$F$3,Apoio!$F$3,IF(V623=Apoio!$F$4,Apoio!$F$4,IF(X623="","",IF(V623="","",IF(X623-TODAY()&gt;0,X623-TODAY(),"Venceu"))))))</f>
        <v>Resolvido</v>
      </c>
      <c r="Z623" s="35" t="s">
        <v>2868</v>
      </c>
      <c r="AA623" s="32" t="s">
        <v>2833</v>
      </c>
      <c r="AC623" s="44"/>
    </row>
    <row r="624" spans="1:29" ht="30" customHeight="1">
      <c r="A624" s="23">
        <v>628</v>
      </c>
      <c r="B624" s="24" t="s">
        <v>1144</v>
      </c>
      <c r="C624" s="30" t="s">
        <v>255</v>
      </c>
      <c r="D624" s="30" t="s">
        <v>2830</v>
      </c>
      <c r="E624" s="24" t="s">
        <v>2186</v>
      </c>
      <c r="F624" s="24" t="s">
        <v>1070</v>
      </c>
      <c r="G624" s="35" t="s">
        <v>2869</v>
      </c>
      <c r="H624" s="24"/>
      <c r="I624" s="24"/>
      <c r="J624" s="24" t="s">
        <v>44</v>
      </c>
      <c r="K624" s="28">
        <v>43018</v>
      </c>
      <c r="L624" s="28"/>
      <c r="M624" s="28">
        <v>43019</v>
      </c>
      <c r="N624" s="28">
        <v>43019</v>
      </c>
      <c r="O624" s="28"/>
      <c r="P624" s="28">
        <v>43019</v>
      </c>
      <c r="Q624" s="28">
        <v>43024</v>
      </c>
      <c r="R624" s="28" t="s">
        <v>133</v>
      </c>
      <c r="S624" s="24" t="s">
        <v>2870</v>
      </c>
      <c r="T624" s="24" t="s">
        <v>2871</v>
      </c>
      <c r="U624" s="30" t="str">
        <f t="shared" si="22"/>
        <v>Despachado IPHAN</v>
      </c>
      <c r="V624" s="25" t="s">
        <v>38</v>
      </c>
      <c r="W624" s="24"/>
      <c r="X624" s="36"/>
      <c r="Y624" s="30" t="str">
        <f ca="1">IF(V624=Apoio!$F$2,Apoio!$F$2,IF(V624=Apoio!$F$3,Apoio!$F$3,IF(V624=Apoio!$F$4,Apoio!$F$4,IF(X624="","",IF(V624="","",IF(X624-TODAY()&gt;0,X624-TODAY(),"Venceu"))))))</f>
        <v>Resolvido</v>
      </c>
      <c r="Z624" s="35" t="s">
        <v>2872</v>
      </c>
      <c r="AA624" s="32" t="s">
        <v>2833</v>
      </c>
      <c r="AC624" s="44"/>
    </row>
    <row r="625" spans="1:29" ht="30" customHeight="1">
      <c r="A625" s="23">
        <v>629</v>
      </c>
      <c r="B625" s="24" t="s">
        <v>2873</v>
      </c>
      <c r="C625" s="30" t="s">
        <v>30</v>
      </c>
      <c r="D625" s="30" t="s">
        <v>2858</v>
      </c>
      <c r="E625" s="24" t="s">
        <v>2085</v>
      </c>
      <c r="F625" s="24" t="s">
        <v>1063</v>
      </c>
      <c r="G625" s="35" t="s">
        <v>2874</v>
      </c>
      <c r="H625" s="24"/>
      <c r="I625" s="24"/>
      <c r="J625" s="24" t="s">
        <v>44</v>
      </c>
      <c r="K625" s="28">
        <v>43024</v>
      </c>
      <c r="L625" s="28"/>
      <c r="M625" s="28">
        <v>43026</v>
      </c>
      <c r="N625" s="28">
        <v>43026</v>
      </c>
      <c r="O625" s="28"/>
      <c r="P625" s="28">
        <v>43026</v>
      </c>
      <c r="Q625" s="28">
        <v>43027</v>
      </c>
      <c r="R625" s="28">
        <v>43031</v>
      </c>
      <c r="S625" s="24" t="s">
        <v>2875</v>
      </c>
      <c r="T625" s="24"/>
      <c r="U625" s="30" t="str">
        <f t="shared" si="22"/>
        <v>Despachado IPHAN</v>
      </c>
      <c r="V625" s="25" t="s">
        <v>38</v>
      </c>
      <c r="W625" s="24"/>
      <c r="X625" s="36"/>
      <c r="Y625" s="30" t="str">
        <f ca="1">IF(V625=Apoio!$F$2,Apoio!$F$2,IF(V625=Apoio!$F$3,Apoio!$F$3,IF(V625=Apoio!$F$4,Apoio!$F$4,IF(X625="","",IF(V625="","",IF(X625-TODAY()&gt;0,X625-TODAY(),"Venceu"))))))</f>
        <v>Resolvido</v>
      </c>
      <c r="Z625" s="35"/>
      <c r="AA625" s="32" t="s">
        <v>2833</v>
      </c>
      <c r="AC625" s="44"/>
    </row>
    <row r="626" spans="1:29" ht="30" customHeight="1">
      <c r="A626" s="23">
        <v>630</v>
      </c>
      <c r="B626" s="24" t="s">
        <v>2876</v>
      </c>
      <c r="C626" s="30" t="s">
        <v>255</v>
      </c>
      <c r="D626" s="30" t="s">
        <v>2858</v>
      </c>
      <c r="E626" s="24" t="s">
        <v>2085</v>
      </c>
      <c r="F626" s="24" t="s">
        <v>1063</v>
      </c>
      <c r="G626" s="35" t="s">
        <v>2877</v>
      </c>
      <c r="H626" s="24"/>
      <c r="I626" s="24"/>
      <c r="J626" s="24" t="s">
        <v>50</v>
      </c>
      <c r="K626" s="28">
        <v>43025</v>
      </c>
      <c r="L626" s="28"/>
      <c r="M626" s="28">
        <v>43025</v>
      </c>
      <c r="N626" s="28">
        <v>43026</v>
      </c>
      <c r="O626" s="28"/>
      <c r="P626" s="28">
        <v>43026</v>
      </c>
      <c r="Q626" s="28">
        <v>43026</v>
      </c>
      <c r="R626" s="28">
        <v>43033</v>
      </c>
      <c r="S626" s="24" t="s">
        <v>2878</v>
      </c>
      <c r="T626" s="24" t="s">
        <v>198</v>
      </c>
      <c r="U626" s="30" t="str">
        <f t="shared" si="22"/>
        <v>Despachado IPHAN</v>
      </c>
      <c r="V626" s="25" t="s">
        <v>38</v>
      </c>
      <c r="W626" s="24"/>
      <c r="X626" s="36"/>
      <c r="Y626" s="30" t="str">
        <f ca="1">IF(V626=Apoio!$F$2,Apoio!$F$2,IF(V626=Apoio!$F$3,Apoio!$F$3,IF(V626=Apoio!$F$4,Apoio!$F$4,IF(X626="","",IF(V626="","",IF(X626-TODAY()&gt;0,X626-TODAY(),"Venceu"))))))</f>
        <v>Resolvido</v>
      </c>
      <c r="Z626" s="35" t="s">
        <v>2879</v>
      </c>
      <c r="AA626" s="32" t="s">
        <v>2833</v>
      </c>
      <c r="AC626" s="44"/>
    </row>
    <row r="627" spans="1:29" ht="30" customHeight="1">
      <c r="A627" s="23">
        <v>631</v>
      </c>
      <c r="B627" s="24" t="s">
        <v>2880</v>
      </c>
      <c r="C627" s="30" t="s">
        <v>651</v>
      </c>
      <c r="D627" s="30" t="s">
        <v>2881</v>
      </c>
      <c r="E627" s="24" t="s">
        <v>2186</v>
      </c>
      <c r="F627" s="24" t="s">
        <v>1063</v>
      </c>
      <c r="G627" s="35" t="s">
        <v>2882</v>
      </c>
      <c r="H627" s="24"/>
      <c r="I627" s="24"/>
      <c r="J627" s="24" t="s">
        <v>50</v>
      </c>
      <c r="K627" s="28">
        <v>43026</v>
      </c>
      <c r="L627" s="28"/>
      <c r="M627" s="28">
        <v>43026</v>
      </c>
      <c r="N627" s="28">
        <v>43026</v>
      </c>
      <c r="O627" s="28"/>
      <c r="P627" s="28">
        <v>43026</v>
      </c>
      <c r="Q627" s="28">
        <v>43045</v>
      </c>
      <c r="R627" s="28" t="s">
        <v>198</v>
      </c>
      <c r="S627" s="24" t="s">
        <v>2883</v>
      </c>
      <c r="T627" s="24" t="s">
        <v>2884</v>
      </c>
      <c r="U627" s="30" t="str">
        <f t="shared" si="22"/>
        <v>Despachado IPHAN</v>
      </c>
      <c r="V627" s="25" t="s">
        <v>38</v>
      </c>
      <c r="W627" s="24"/>
      <c r="X627" s="36"/>
      <c r="Y627" s="30" t="str">
        <f ca="1">IF(V627=Apoio!$F$2,Apoio!$F$2,IF(V627=Apoio!$F$3,Apoio!$F$3,IF(V627=Apoio!$F$4,Apoio!$F$4,IF(X627="","",IF(V627="","",IF(X627-TODAY()&gt;0,X627-TODAY(),"Venceu"))))))</f>
        <v>Resolvido</v>
      </c>
      <c r="Z627" s="35"/>
      <c r="AA627" s="32" t="s">
        <v>2833</v>
      </c>
      <c r="AC627" s="44"/>
    </row>
    <row r="628" spans="1:29" ht="30" customHeight="1">
      <c r="A628" s="23">
        <v>632</v>
      </c>
      <c r="B628" s="24" t="s">
        <v>2885</v>
      </c>
      <c r="C628" s="30" t="s">
        <v>2886</v>
      </c>
      <c r="D628" s="30" t="s">
        <v>2847</v>
      </c>
      <c r="E628" s="24" t="s">
        <v>1069</v>
      </c>
      <c r="F628" s="24" t="s">
        <v>1070</v>
      </c>
      <c r="G628" s="35" t="s">
        <v>2887</v>
      </c>
      <c r="H628" s="24"/>
      <c r="I628" s="24"/>
      <c r="J628" s="24" t="s">
        <v>34</v>
      </c>
      <c r="K628" s="28">
        <v>43028</v>
      </c>
      <c r="L628" s="28"/>
      <c r="M628" s="28">
        <v>43028</v>
      </c>
      <c r="N628" s="28">
        <v>43028</v>
      </c>
      <c r="O628" s="28"/>
      <c r="P628" s="28">
        <v>43028</v>
      </c>
      <c r="Q628" s="28">
        <v>43079</v>
      </c>
      <c r="R628" s="28" t="s">
        <v>198</v>
      </c>
      <c r="S628" s="24" t="s">
        <v>2888</v>
      </c>
      <c r="T628" s="24" t="s">
        <v>2889</v>
      </c>
      <c r="U628" s="30" t="str">
        <f t="shared" si="22"/>
        <v>Despachado IPHAN</v>
      </c>
      <c r="V628" s="25" t="s">
        <v>38</v>
      </c>
      <c r="W628" s="24"/>
      <c r="X628" s="36"/>
      <c r="Y628" s="30" t="str">
        <f ca="1">IF(V628=Apoio!$F$2,Apoio!$F$2,IF(V628=Apoio!$F$3,Apoio!$F$3,IF(V628=Apoio!$F$4,Apoio!$F$4,IF(X628="","",IF(V628="","",IF(X628-TODAY()&gt;0,X628-TODAY(),"Venceu"))))))</f>
        <v>Resolvido</v>
      </c>
      <c r="Z628" s="35" t="s">
        <v>2890</v>
      </c>
      <c r="AA628" s="32" t="s">
        <v>2833</v>
      </c>
      <c r="AC628" s="44"/>
    </row>
    <row r="629" spans="1:29" ht="30" customHeight="1">
      <c r="A629" s="23">
        <v>633</v>
      </c>
      <c r="B629" s="24" t="s">
        <v>2891</v>
      </c>
      <c r="C629" s="30" t="s">
        <v>2892</v>
      </c>
      <c r="D629" s="30" t="s">
        <v>1656</v>
      </c>
      <c r="E629" s="24" t="s">
        <v>1049</v>
      </c>
      <c r="F629" s="24" t="s">
        <v>1070</v>
      </c>
      <c r="G629" s="35" t="s">
        <v>2893</v>
      </c>
      <c r="H629" s="24"/>
      <c r="I629" s="24"/>
      <c r="J629" s="24" t="s">
        <v>44</v>
      </c>
      <c r="K629" s="28">
        <v>43019</v>
      </c>
      <c r="L629" s="28"/>
      <c r="M629" s="28">
        <v>43038</v>
      </c>
      <c r="N629" s="28">
        <v>43038</v>
      </c>
      <c r="O629" s="28"/>
      <c r="P629" s="28">
        <v>43039</v>
      </c>
      <c r="Q629" s="28">
        <v>43039</v>
      </c>
      <c r="R629" s="28" t="s">
        <v>198</v>
      </c>
      <c r="S629" s="24" t="s">
        <v>2894</v>
      </c>
      <c r="T629" s="24"/>
      <c r="U629" s="30" t="str">
        <f t="shared" si="22"/>
        <v>Despachado IPHAN</v>
      </c>
      <c r="V629" s="25" t="s">
        <v>38</v>
      </c>
      <c r="W629" s="24"/>
      <c r="X629" s="36"/>
      <c r="Y629" s="30" t="str">
        <f ca="1">IF(V629=Apoio!$F$2,Apoio!$F$2,IF(V629=Apoio!$F$3,Apoio!$F$3,IF(V629=Apoio!$F$4,Apoio!$F$4,IF(X629="","",IF(V629="","",IF(X629-TODAY()&gt;0,X629-TODAY(),"Venceu"))))))</f>
        <v>Resolvido</v>
      </c>
      <c r="Z629" s="35" t="s">
        <v>2895</v>
      </c>
      <c r="AA629" s="32" t="s">
        <v>2833</v>
      </c>
      <c r="AC629" s="44"/>
    </row>
    <row r="630" spans="1:29" ht="30" customHeight="1">
      <c r="A630" s="23">
        <v>634</v>
      </c>
      <c r="B630" s="24" t="s">
        <v>1238</v>
      </c>
      <c r="C630" s="30" t="s">
        <v>89</v>
      </c>
      <c r="D630" s="30" t="s">
        <v>2830</v>
      </c>
      <c r="E630" s="24" t="s">
        <v>2186</v>
      </c>
      <c r="F630" s="24" t="s">
        <v>1070</v>
      </c>
      <c r="G630" s="35" t="s">
        <v>2896</v>
      </c>
      <c r="H630" s="24"/>
      <c r="I630" s="24"/>
      <c r="J630" s="24" t="s">
        <v>44</v>
      </c>
      <c r="K630" s="28">
        <v>43040</v>
      </c>
      <c r="L630" s="28"/>
      <c r="M630" s="28">
        <v>43067</v>
      </c>
      <c r="N630" s="28">
        <v>42705</v>
      </c>
      <c r="O630" s="28"/>
      <c r="P630" s="28">
        <v>43025</v>
      </c>
      <c r="Q630" s="28">
        <v>43027</v>
      </c>
      <c r="R630" s="28" t="s">
        <v>198</v>
      </c>
      <c r="S630" s="24"/>
      <c r="T630" s="24" t="s">
        <v>2897</v>
      </c>
      <c r="U630" s="30" t="str">
        <f t="shared" si="22"/>
        <v>Despachado IPHAN</v>
      </c>
      <c r="V630" s="25" t="s">
        <v>38</v>
      </c>
      <c r="W630" s="24"/>
      <c r="X630" s="36"/>
      <c r="Y630" s="30" t="str">
        <f ca="1">IF(V630=Apoio!$F$2,Apoio!$F$2,IF(V630=Apoio!$F$3,Apoio!$F$3,IF(V630=Apoio!$F$4,Apoio!$F$4,IF(X630="","",IF(V630="","",IF(X630-TODAY()&gt;0,X630-TODAY(),"Venceu"))))))</f>
        <v>Resolvido</v>
      </c>
      <c r="Z630" s="35" t="s">
        <v>2898</v>
      </c>
      <c r="AA630" s="32" t="s">
        <v>2833</v>
      </c>
      <c r="AC630" s="44"/>
    </row>
    <row r="631" spans="1:29" ht="30" customHeight="1">
      <c r="A631" s="23">
        <v>635</v>
      </c>
      <c r="B631" s="24" t="s">
        <v>2899</v>
      </c>
      <c r="C631" s="30" t="s">
        <v>166</v>
      </c>
      <c r="D631" s="30" t="s">
        <v>2900</v>
      </c>
      <c r="E631" s="24" t="s">
        <v>1049</v>
      </c>
      <c r="F631" s="24" t="s">
        <v>2901</v>
      </c>
      <c r="G631" s="35" t="s">
        <v>2902</v>
      </c>
      <c r="H631" s="24"/>
      <c r="I631" s="24"/>
      <c r="J631" s="24" t="s">
        <v>50</v>
      </c>
      <c r="K631" s="28">
        <v>43006</v>
      </c>
      <c r="L631" s="28"/>
      <c r="M631" s="28">
        <v>43006</v>
      </c>
      <c r="N631" s="28">
        <v>43006</v>
      </c>
      <c r="O631" s="28"/>
      <c r="P631" s="28" t="s">
        <v>2903</v>
      </c>
      <c r="Q631" s="28">
        <v>43165</v>
      </c>
      <c r="R631" s="28"/>
      <c r="S631" s="24" t="s">
        <v>2904</v>
      </c>
      <c r="T631" s="24" t="s">
        <v>2905</v>
      </c>
      <c r="U631" s="30" t="str">
        <f t="shared" si="22"/>
        <v>Despachado CNA</v>
      </c>
      <c r="V631" s="25" t="s">
        <v>38</v>
      </c>
      <c r="W631" s="24"/>
      <c r="X631" s="36"/>
      <c r="Y631" s="30" t="str">
        <f ca="1">IF(V631=Apoio!$F$2,Apoio!$F$2,IF(V631=Apoio!$F$3,Apoio!$F$3,IF(V631=Apoio!$F$4,Apoio!$F$4,IF(X631="","",IF(V631="","",IF(X631-TODAY()&gt;0,X631-TODAY(),"Venceu"))))))</f>
        <v>Resolvido</v>
      </c>
      <c r="Z631" s="35"/>
      <c r="AA631" s="32" t="s">
        <v>2833</v>
      </c>
      <c r="AC631" s="44"/>
    </row>
    <row r="632" spans="1:29" ht="30" customHeight="1">
      <c r="A632" s="23">
        <v>636</v>
      </c>
      <c r="B632" s="24" t="s">
        <v>1758</v>
      </c>
      <c r="C632" s="30" t="s">
        <v>226</v>
      </c>
      <c r="D632" s="30" t="s">
        <v>2881</v>
      </c>
      <c r="E632" s="24" t="s">
        <v>2186</v>
      </c>
      <c r="F632" s="24" t="s">
        <v>1063</v>
      </c>
      <c r="G632" s="35" t="s">
        <v>2906</v>
      </c>
      <c r="H632" s="24"/>
      <c r="I632" s="24"/>
      <c r="J632" s="24" t="s">
        <v>44</v>
      </c>
      <c r="K632" s="28">
        <v>42944</v>
      </c>
      <c r="L632" s="28"/>
      <c r="M632" s="28">
        <v>42947</v>
      </c>
      <c r="N632" s="28">
        <v>42950</v>
      </c>
      <c r="O632" s="28"/>
      <c r="P632" s="28">
        <v>43000</v>
      </c>
      <c r="Q632" s="28">
        <v>43003</v>
      </c>
      <c r="R632" s="28" t="s">
        <v>198</v>
      </c>
      <c r="S632" s="24" t="s">
        <v>2907</v>
      </c>
      <c r="T632" s="24" t="s">
        <v>2908</v>
      </c>
      <c r="U632" s="30" t="str">
        <f t="shared" si="22"/>
        <v>Despachado IPHAN</v>
      </c>
      <c r="V632" s="25" t="s">
        <v>38</v>
      </c>
      <c r="W632" s="24"/>
      <c r="X632" s="36"/>
      <c r="Y632" s="30" t="str">
        <f ca="1">IF(V632=Apoio!$F$2,Apoio!$F$2,IF(V632=Apoio!$F$3,Apoio!$F$3,IF(V632=Apoio!$F$4,Apoio!$F$4,IF(X632="","",IF(V632="","",IF(X632-TODAY()&gt;0,X632-TODAY(),"Venceu"))))))</f>
        <v>Resolvido</v>
      </c>
      <c r="Z632" s="35" t="s">
        <v>2909</v>
      </c>
      <c r="AA632" s="32" t="s">
        <v>2833</v>
      </c>
      <c r="AC632" s="44"/>
    </row>
    <row r="633" spans="1:29" ht="30" customHeight="1">
      <c r="A633" s="23">
        <v>637</v>
      </c>
      <c r="B633" s="24" t="s">
        <v>2910</v>
      </c>
      <c r="C633" s="30" t="s">
        <v>1555</v>
      </c>
      <c r="D633" s="30" t="s">
        <v>1656</v>
      </c>
      <c r="E633" s="24" t="s">
        <v>1049</v>
      </c>
      <c r="F633" s="24" t="s">
        <v>1070</v>
      </c>
      <c r="G633" s="35" t="s">
        <v>2911</v>
      </c>
      <c r="H633" s="24"/>
      <c r="I633" s="24"/>
      <c r="J633" s="24" t="s">
        <v>50</v>
      </c>
      <c r="K633" s="28">
        <v>43026</v>
      </c>
      <c r="L633" s="28"/>
      <c r="M633" s="28">
        <v>43026</v>
      </c>
      <c r="N633" s="28">
        <v>43052</v>
      </c>
      <c r="O633" s="28"/>
      <c r="P633" s="28">
        <v>43056</v>
      </c>
      <c r="Q633" s="28">
        <v>43060</v>
      </c>
      <c r="R633" s="28"/>
      <c r="S633" s="24" t="s">
        <v>2912</v>
      </c>
      <c r="T633" s="24" t="s">
        <v>2913</v>
      </c>
      <c r="U633" s="30" t="str">
        <f t="shared" si="22"/>
        <v>Despachado CNA</v>
      </c>
      <c r="V633" s="25" t="s">
        <v>38</v>
      </c>
      <c r="W633" s="24"/>
      <c r="X633" s="36"/>
      <c r="Y633" s="30" t="str">
        <f ca="1">IF(V633=Apoio!$F$2,Apoio!$F$2,IF(V633=Apoio!$F$3,Apoio!$F$3,IF(V633=Apoio!$F$4,Apoio!$F$4,IF(X633="","",IF(V633="","",IF(X633-TODAY()&gt;0,X633-TODAY(),"Venceu"))))))</f>
        <v>Resolvido</v>
      </c>
      <c r="Z633" s="35"/>
      <c r="AA633" s="32" t="s">
        <v>2833</v>
      </c>
      <c r="AC633" s="44"/>
    </row>
    <row r="634" spans="1:29" ht="30" customHeight="1">
      <c r="A634" s="23">
        <v>638</v>
      </c>
      <c r="B634" s="24" t="s">
        <v>1117</v>
      </c>
      <c r="C634" s="30" t="s">
        <v>318</v>
      </c>
      <c r="D634" s="30" t="s">
        <v>1085</v>
      </c>
      <c r="E634" s="24" t="s">
        <v>1049</v>
      </c>
      <c r="F634" s="24" t="s">
        <v>1086</v>
      </c>
      <c r="G634" s="35" t="s">
        <v>2914</v>
      </c>
      <c r="H634" s="24"/>
      <c r="I634" s="24"/>
      <c r="J634" s="24" t="s">
        <v>50</v>
      </c>
      <c r="K634" s="28">
        <v>43045</v>
      </c>
      <c r="L634" s="28"/>
      <c r="M634" s="28">
        <v>43066</v>
      </c>
      <c r="N634" s="28">
        <v>43077</v>
      </c>
      <c r="O634" s="28"/>
      <c r="P634" s="28" t="s">
        <v>2915</v>
      </c>
      <c r="Q634" s="28">
        <v>43175</v>
      </c>
      <c r="R634" s="28" t="s">
        <v>198</v>
      </c>
      <c r="S634" s="24" t="s">
        <v>2916</v>
      </c>
      <c r="T634" s="24" t="s">
        <v>2917</v>
      </c>
      <c r="U634" s="30" t="str">
        <f t="shared" si="22"/>
        <v>Despachado IPHAN</v>
      </c>
      <c r="V634" s="25" t="s">
        <v>38</v>
      </c>
      <c r="W634" s="24"/>
      <c r="X634" s="36"/>
      <c r="Y634" s="30" t="str">
        <f ca="1">IF(V634=Apoio!$F$2,Apoio!$F$2,IF(V634=Apoio!$F$3,Apoio!$F$3,IF(V634=Apoio!$F$4,Apoio!$F$4,IF(X634="","",IF(V634="","",IF(X634-TODAY()&gt;0,X634-TODAY(),"Venceu"))))))</f>
        <v>Resolvido</v>
      </c>
      <c r="Z634" s="35"/>
      <c r="AA634" s="32" t="s">
        <v>2833</v>
      </c>
      <c r="AC634" s="44"/>
    </row>
    <row r="635" spans="1:29" ht="30" customHeight="1">
      <c r="A635" s="23">
        <v>639</v>
      </c>
      <c r="B635" s="24" t="s">
        <v>2918</v>
      </c>
      <c r="C635" s="30" t="s">
        <v>104</v>
      </c>
      <c r="D635" s="30" t="s">
        <v>2858</v>
      </c>
      <c r="E635" s="24" t="s">
        <v>2085</v>
      </c>
      <c r="F635" s="24" t="s">
        <v>1063</v>
      </c>
      <c r="G635" s="35" t="s">
        <v>2919</v>
      </c>
      <c r="H635" s="24"/>
      <c r="I635" s="24"/>
      <c r="J635" s="24" t="s">
        <v>50</v>
      </c>
      <c r="K635" s="28">
        <v>43067</v>
      </c>
      <c r="L635" s="28"/>
      <c r="M635" s="28">
        <v>43067</v>
      </c>
      <c r="N635" s="28">
        <v>43069</v>
      </c>
      <c r="O635" s="28"/>
      <c r="P635" s="28">
        <v>43070</v>
      </c>
      <c r="Q635" s="28">
        <v>43075</v>
      </c>
      <c r="R635" s="28">
        <v>43077</v>
      </c>
      <c r="S635" s="24" t="s">
        <v>2920</v>
      </c>
      <c r="T635" s="24" t="s">
        <v>2921</v>
      </c>
      <c r="U635" s="30" t="str">
        <f t="shared" si="22"/>
        <v>Despachado IPHAN</v>
      </c>
      <c r="V635" s="25" t="s">
        <v>38</v>
      </c>
      <c r="W635" s="24"/>
      <c r="X635" s="36"/>
      <c r="Y635" s="30" t="str">
        <f ca="1">IF(V635=Apoio!$F$2,Apoio!$F$2,IF(V635=Apoio!$F$3,Apoio!$F$3,IF(V635=Apoio!$F$4,Apoio!$F$4,IF(X635="","",IF(V635="","",IF(X635-TODAY()&gt;0,X635-TODAY(),"Venceu"))))))</f>
        <v>Resolvido</v>
      </c>
      <c r="Z635" s="35"/>
      <c r="AA635" s="32" t="s">
        <v>2833</v>
      </c>
      <c r="AC635" s="44"/>
    </row>
    <row r="636" spans="1:29" ht="30" customHeight="1">
      <c r="A636" s="23">
        <v>640</v>
      </c>
      <c r="B636" s="24" t="s">
        <v>2922</v>
      </c>
      <c r="C636" s="30" t="s">
        <v>255</v>
      </c>
      <c r="D636" s="30" t="s">
        <v>2858</v>
      </c>
      <c r="E636" s="24" t="s">
        <v>2085</v>
      </c>
      <c r="F636" s="24" t="s">
        <v>1063</v>
      </c>
      <c r="G636" s="35" t="s">
        <v>2923</v>
      </c>
      <c r="H636" s="24"/>
      <c r="I636" s="24"/>
      <c r="J636" s="24" t="s">
        <v>50</v>
      </c>
      <c r="K636" s="28">
        <v>43070</v>
      </c>
      <c r="L636" s="28"/>
      <c r="M636" s="28">
        <v>43070</v>
      </c>
      <c r="N636" s="28">
        <v>43070</v>
      </c>
      <c r="O636" s="28"/>
      <c r="P636" s="28">
        <v>43070</v>
      </c>
      <c r="Q636" s="28">
        <v>43075</v>
      </c>
      <c r="R636" s="28">
        <v>43083</v>
      </c>
      <c r="S636" s="24" t="s">
        <v>2924</v>
      </c>
      <c r="T636" s="24" t="s">
        <v>2925</v>
      </c>
      <c r="U636" s="30" t="str">
        <f t="shared" si="22"/>
        <v>Despachado IPHAN</v>
      </c>
      <c r="V636" s="25" t="s">
        <v>38</v>
      </c>
      <c r="W636" s="24"/>
      <c r="X636" s="36"/>
      <c r="Y636" s="30" t="str">
        <f ca="1">IF(V636=Apoio!$F$2,Apoio!$F$2,IF(V636=Apoio!$F$3,Apoio!$F$3,IF(V636=Apoio!$F$4,Apoio!$F$4,IF(X636="","",IF(V636="","",IF(X636-TODAY()&gt;0,X636-TODAY(),"Venceu"))))))</f>
        <v>Resolvido</v>
      </c>
      <c r="Z636" s="35"/>
      <c r="AA636" s="32" t="s">
        <v>2833</v>
      </c>
      <c r="AC636" s="44"/>
    </row>
    <row r="637" spans="1:29" ht="30" customHeight="1">
      <c r="A637" s="23">
        <v>641</v>
      </c>
      <c r="B637" s="24" t="s">
        <v>2926</v>
      </c>
      <c r="C637" s="30" t="s">
        <v>255</v>
      </c>
      <c r="D637" s="30" t="s">
        <v>2858</v>
      </c>
      <c r="E637" s="24" t="s">
        <v>2085</v>
      </c>
      <c r="F637" s="24" t="s">
        <v>1063</v>
      </c>
      <c r="G637" s="35" t="s">
        <v>2927</v>
      </c>
      <c r="H637" s="24"/>
      <c r="I637" s="24"/>
      <c r="J637" s="24" t="s">
        <v>44</v>
      </c>
      <c r="K637" s="28">
        <v>43075</v>
      </c>
      <c r="L637" s="28"/>
      <c r="M637" s="28">
        <v>43076</v>
      </c>
      <c r="N637" s="28">
        <v>43082</v>
      </c>
      <c r="O637" s="28"/>
      <c r="P637" s="28">
        <v>43088</v>
      </c>
      <c r="Q637" s="28">
        <v>43090</v>
      </c>
      <c r="R637" s="28">
        <v>43096</v>
      </c>
      <c r="S637" s="24" t="s">
        <v>2928</v>
      </c>
      <c r="T637" s="24" t="s">
        <v>2929</v>
      </c>
      <c r="U637" s="30" t="str">
        <f t="shared" si="22"/>
        <v>Despachado IPHAN</v>
      </c>
      <c r="V637" s="25" t="s">
        <v>38</v>
      </c>
      <c r="W637" s="24"/>
      <c r="X637" s="36"/>
      <c r="Y637" s="30" t="str">
        <f ca="1">IF(V637=Apoio!$F$2,Apoio!$F$2,IF(V637=Apoio!$F$3,Apoio!$F$3,IF(V637=Apoio!$F$4,Apoio!$F$4,IF(X637="","",IF(V637="","",IF(X637-TODAY()&gt;0,X637-TODAY(),"Venceu"))))))</f>
        <v>Resolvido</v>
      </c>
      <c r="Z637" s="35"/>
      <c r="AA637" s="32" t="s">
        <v>2833</v>
      </c>
      <c r="AC637" s="44"/>
    </row>
    <row r="638" spans="1:29" ht="30" customHeight="1">
      <c r="A638" s="23">
        <v>642</v>
      </c>
      <c r="B638" s="24" t="s">
        <v>1859</v>
      </c>
      <c r="C638" s="30" t="s">
        <v>1555</v>
      </c>
      <c r="D638" s="30" t="s">
        <v>2930</v>
      </c>
      <c r="E638" s="24" t="s">
        <v>1058</v>
      </c>
      <c r="F638" s="24" t="s">
        <v>1057</v>
      </c>
      <c r="G638" s="35" t="s">
        <v>1860</v>
      </c>
      <c r="H638" s="24"/>
      <c r="I638" s="24"/>
      <c r="J638" s="24" t="s">
        <v>34</v>
      </c>
      <c r="K638" s="28">
        <v>43076</v>
      </c>
      <c r="L638" s="28"/>
      <c r="M638" s="28"/>
      <c r="N638" s="28">
        <v>43076</v>
      </c>
      <c r="O638" s="28"/>
      <c r="P638" s="28">
        <v>43076</v>
      </c>
      <c r="Q638" s="28" t="s">
        <v>198</v>
      </c>
      <c r="R638" s="28" t="s">
        <v>198</v>
      </c>
      <c r="S638" s="24" t="s">
        <v>198</v>
      </c>
      <c r="T638" s="24" t="s">
        <v>198</v>
      </c>
      <c r="U638" s="30" t="str">
        <f t="shared" si="22"/>
        <v>Despachado IPHAN</v>
      </c>
      <c r="V638" s="25" t="s">
        <v>38</v>
      </c>
      <c r="W638" s="24"/>
      <c r="X638" s="36"/>
      <c r="Y638" s="30" t="str">
        <f ca="1">IF(V638=Apoio!$F$2,Apoio!$F$2,IF(V638=Apoio!$F$3,Apoio!$F$3,IF(V638=Apoio!$F$4,Apoio!$F$4,IF(X638="","",IF(V638="","",IF(X638-TODAY()&gt;0,X638-TODAY(),"Venceu"))))))</f>
        <v>Resolvido</v>
      </c>
      <c r="Z638" s="35"/>
      <c r="AA638" s="32" t="s">
        <v>2833</v>
      </c>
      <c r="AC638" s="44"/>
    </row>
    <row r="639" spans="1:29" ht="30" customHeight="1">
      <c r="A639" s="23">
        <v>643</v>
      </c>
      <c r="B639" s="24" t="s">
        <v>1193</v>
      </c>
      <c r="C639" s="30" t="s">
        <v>166</v>
      </c>
      <c r="D639" s="30" t="s">
        <v>1085</v>
      </c>
      <c r="E639" s="24" t="s">
        <v>1049</v>
      </c>
      <c r="F639" s="24" t="s">
        <v>1086</v>
      </c>
      <c r="G639" s="35" t="s">
        <v>2931</v>
      </c>
      <c r="H639" s="24"/>
      <c r="I639" s="24"/>
      <c r="J639" s="24" t="s">
        <v>44</v>
      </c>
      <c r="K639" s="28">
        <v>43033</v>
      </c>
      <c r="L639" s="28"/>
      <c r="M639" s="28">
        <v>43034</v>
      </c>
      <c r="N639" s="28">
        <v>43042</v>
      </c>
      <c r="O639" s="28"/>
      <c r="P639" s="28">
        <v>43047</v>
      </c>
      <c r="Q639" s="28">
        <v>43079</v>
      </c>
      <c r="R639" s="28"/>
      <c r="S639" s="24" t="s">
        <v>2932</v>
      </c>
      <c r="T639" s="24" t="s">
        <v>2933</v>
      </c>
      <c r="U639" s="30" t="str">
        <f t="shared" si="22"/>
        <v>Despachado CNA</v>
      </c>
      <c r="V639" s="25" t="s">
        <v>387</v>
      </c>
      <c r="W639" s="24"/>
      <c r="X639" s="36">
        <v>43112</v>
      </c>
      <c r="Y639" s="30" t="s">
        <v>38</v>
      </c>
      <c r="Z639" s="35" t="s">
        <v>2934</v>
      </c>
      <c r="AA639" s="32" t="s">
        <v>2833</v>
      </c>
      <c r="AC639" s="44"/>
    </row>
    <row r="640" spans="1:29" ht="30" customHeight="1">
      <c r="A640" s="23">
        <v>644</v>
      </c>
      <c r="B640" s="24" t="s">
        <v>2935</v>
      </c>
      <c r="C640" s="30" t="s">
        <v>78</v>
      </c>
      <c r="D640" s="30" t="s">
        <v>2858</v>
      </c>
      <c r="E640" s="24" t="s">
        <v>2085</v>
      </c>
      <c r="F640" s="24" t="s">
        <v>1063</v>
      </c>
      <c r="G640" s="35" t="s">
        <v>2936</v>
      </c>
      <c r="H640" s="24"/>
      <c r="I640" s="24"/>
      <c r="J640" s="24" t="s">
        <v>44</v>
      </c>
      <c r="K640" s="28">
        <v>43082</v>
      </c>
      <c r="L640" s="28"/>
      <c r="M640" s="28">
        <v>43082</v>
      </c>
      <c r="N640" s="28">
        <v>43083</v>
      </c>
      <c r="O640" s="28"/>
      <c r="P640" s="28"/>
      <c r="Q640" s="28"/>
      <c r="R640" s="28">
        <v>43091</v>
      </c>
      <c r="S640" s="24" t="s">
        <v>2937</v>
      </c>
      <c r="T640" s="24" t="s">
        <v>2938</v>
      </c>
      <c r="U640" s="30" t="str">
        <f t="shared" si="22"/>
        <v>Despachado IPHAN</v>
      </c>
      <c r="V640" s="25" t="s">
        <v>38</v>
      </c>
      <c r="W640" s="24"/>
      <c r="X640" s="36"/>
      <c r="Y640" s="30" t="str">
        <f ca="1">IF(V640=Apoio!$F$2,Apoio!$F$2,IF(V640=Apoio!$F$3,Apoio!$F$3,IF(V640=Apoio!$F$4,Apoio!$F$4,IF(X640="","",IF(V640="","",IF(X640-TODAY()&gt;0,X640-TODAY(),"Venceu"))))))</f>
        <v>Resolvido</v>
      </c>
      <c r="Z640" s="35"/>
      <c r="AA640" s="32" t="s">
        <v>2833</v>
      </c>
      <c r="AC640" s="44"/>
    </row>
    <row r="641" spans="1:29" ht="30" customHeight="1">
      <c r="A641" s="23">
        <v>645</v>
      </c>
      <c r="B641" s="24" t="s">
        <v>2939</v>
      </c>
      <c r="C641" s="30" t="s">
        <v>1555</v>
      </c>
      <c r="D641" s="30" t="s">
        <v>2834</v>
      </c>
      <c r="E641" s="24" t="s">
        <v>1045</v>
      </c>
      <c r="F641" s="24" t="s">
        <v>1122</v>
      </c>
      <c r="G641" s="35" t="s">
        <v>2940</v>
      </c>
      <c r="H641" s="24"/>
      <c r="I641" s="24"/>
      <c r="J641" s="24" t="s">
        <v>2941</v>
      </c>
      <c r="K641" s="28">
        <v>43074</v>
      </c>
      <c r="L641" s="28"/>
      <c r="M641" s="28">
        <v>43074</v>
      </c>
      <c r="N641" s="28">
        <v>43075</v>
      </c>
      <c r="O641" s="28"/>
      <c r="P641" s="28" t="s">
        <v>198</v>
      </c>
      <c r="Q641" s="28" t="s">
        <v>198</v>
      </c>
      <c r="R641" s="28" t="s">
        <v>198</v>
      </c>
      <c r="S641" s="24" t="s">
        <v>198</v>
      </c>
      <c r="T641" s="24" t="s">
        <v>198</v>
      </c>
      <c r="U641" s="30" t="str">
        <f t="shared" si="22"/>
        <v>Despachado IPHAN</v>
      </c>
      <c r="V641" s="25" t="s">
        <v>38</v>
      </c>
      <c r="W641" s="24"/>
      <c r="X641" s="36"/>
      <c r="Y641" s="30" t="str">
        <f ca="1">IF(V641=Apoio!$F$2,Apoio!$F$2,IF(V641=Apoio!$F$3,Apoio!$F$3,IF(V641=Apoio!$F$4,Apoio!$F$4,IF(X641="","",IF(V641="","",IF(X641-TODAY()&gt;0,X641-TODAY(),"Venceu"))))))</f>
        <v>Resolvido</v>
      </c>
      <c r="Z641" s="35" t="s">
        <v>2942</v>
      </c>
      <c r="AA641" s="32" t="s">
        <v>2833</v>
      </c>
      <c r="AC641" s="44"/>
    </row>
    <row r="642" spans="1:29" ht="30" customHeight="1">
      <c r="A642" s="23">
        <v>646</v>
      </c>
      <c r="B642" s="24" t="s">
        <v>2943</v>
      </c>
      <c r="C642" s="30" t="s">
        <v>1555</v>
      </c>
      <c r="D642" s="30" t="s">
        <v>2944</v>
      </c>
      <c r="E642" s="24" t="s">
        <v>1045</v>
      </c>
      <c r="F642" s="24" t="s">
        <v>1044</v>
      </c>
      <c r="G642" s="35" t="s">
        <v>2945</v>
      </c>
      <c r="H642" s="24"/>
      <c r="I642" s="24"/>
      <c r="J642" s="24" t="s">
        <v>34</v>
      </c>
      <c r="K642" s="28">
        <v>43069</v>
      </c>
      <c r="L642" s="28"/>
      <c r="M642" s="28">
        <v>43076</v>
      </c>
      <c r="N642" s="28" t="s">
        <v>2946</v>
      </c>
      <c r="O642" s="28"/>
      <c r="P642" s="28" t="s">
        <v>2946</v>
      </c>
      <c r="Q642" s="28">
        <v>43079</v>
      </c>
      <c r="R642" s="28" t="s">
        <v>198</v>
      </c>
      <c r="S642" s="24" t="s">
        <v>2947</v>
      </c>
      <c r="T642" s="24" t="s">
        <v>2948</v>
      </c>
      <c r="U642" s="30" t="str">
        <f t="shared" ref="U642:U705" si="24">IF(B642&gt;0,IF(R642&gt;0,$R$1,IF(Q642&gt;0,$Q$1,IF(P642&gt;0,$P$1,IF(O642&gt;0,$O$1,IF(N642&gt;0,$N$1,IF(M642&gt;0,$M$1,IF(L642&gt;0,$L$1,IF(K642&gt;0,$K$1,"Registrar demanda")))))))),"")</f>
        <v>Despachado IPHAN</v>
      </c>
      <c r="V642" s="25" t="s">
        <v>38</v>
      </c>
      <c r="W642" s="24"/>
      <c r="X642" s="36"/>
      <c r="Y642" s="30" t="str">
        <f ca="1">IF(V642=Apoio!$F$2,Apoio!$F$2,IF(V642=Apoio!$F$3,Apoio!$F$3,IF(V642=Apoio!$F$4,Apoio!$F$4,IF(X642="","",IF(V642="","",IF(X642-TODAY()&gt;0,X642-TODAY(),"Venceu"))))))</f>
        <v>Resolvido</v>
      </c>
      <c r="Z642" s="35"/>
      <c r="AA642" s="32" t="s">
        <v>2833</v>
      </c>
      <c r="AC642" s="44"/>
    </row>
    <row r="643" spans="1:29" ht="30" customHeight="1">
      <c r="A643" s="23">
        <v>647</v>
      </c>
      <c r="B643" s="24" t="s">
        <v>2949</v>
      </c>
      <c r="C643" s="30" t="s">
        <v>1555</v>
      </c>
      <c r="D643" s="30" t="s">
        <v>2834</v>
      </c>
      <c r="E643" s="24" t="s">
        <v>1045</v>
      </c>
      <c r="F643" s="24" t="s">
        <v>1122</v>
      </c>
      <c r="G643" s="35" t="s">
        <v>2950</v>
      </c>
      <c r="H643" s="24"/>
      <c r="I643" s="24"/>
      <c r="J643" s="24" t="s">
        <v>34</v>
      </c>
      <c r="K643" s="28">
        <v>43027</v>
      </c>
      <c r="L643" s="28"/>
      <c r="M643" s="28">
        <v>43027</v>
      </c>
      <c r="N643" s="28">
        <v>43076</v>
      </c>
      <c r="O643" s="28"/>
      <c r="P643" s="28">
        <v>43076</v>
      </c>
      <c r="Q643" s="28">
        <v>43079</v>
      </c>
      <c r="R643" s="28" t="s">
        <v>198</v>
      </c>
      <c r="S643" s="24" t="s">
        <v>2951</v>
      </c>
      <c r="T643" s="24" t="s">
        <v>2952</v>
      </c>
      <c r="U643" s="30" t="str">
        <f t="shared" si="24"/>
        <v>Despachado IPHAN</v>
      </c>
      <c r="V643" s="25" t="s">
        <v>38</v>
      </c>
      <c r="W643" s="24"/>
      <c r="X643" s="36"/>
      <c r="Y643" s="30" t="str">
        <f ca="1">IF(V643=Apoio!$F$2,Apoio!$F$2,IF(V643=Apoio!$F$3,Apoio!$F$3,IF(V643=Apoio!$F$4,Apoio!$F$4,IF(X643="","",IF(V643="","",IF(X643-TODAY()&gt;0,X643-TODAY(),"Venceu"))))))</f>
        <v>Resolvido</v>
      </c>
      <c r="Z643" s="35"/>
      <c r="AA643" s="32" t="s">
        <v>2833</v>
      </c>
      <c r="AC643" s="44"/>
    </row>
    <row r="644" spans="1:29" ht="30" customHeight="1">
      <c r="A644" s="23">
        <v>648</v>
      </c>
      <c r="B644" s="24" t="s">
        <v>2953</v>
      </c>
      <c r="C644" s="30" t="s">
        <v>1555</v>
      </c>
      <c r="D644" s="30" t="s">
        <v>2834</v>
      </c>
      <c r="E644" s="24" t="s">
        <v>1045</v>
      </c>
      <c r="F644" s="24" t="s">
        <v>1122</v>
      </c>
      <c r="G644" s="35" t="s">
        <v>2954</v>
      </c>
      <c r="H644" s="24"/>
      <c r="I644" s="24"/>
      <c r="J644" s="24" t="s">
        <v>2941</v>
      </c>
      <c r="K644" s="28">
        <v>42996</v>
      </c>
      <c r="L644" s="28"/>
      <c r="M644" s="28">
        <v>42996</v>
      </c>
      <c r="N644" s="28">
        <v>43028</v>
      </c>
      <c r="O644" s="28"/>
      <c r="P644" s="28">
        <v>43028</v>
      </c>
      <c r="Q644" s="28">
        <v>43079</v>
      </c>
      <c r="R644" s="28" t="s">
        <v>133</v>
      </c>
      <c r="S644" s="24" t="s">
        <v>2955</v>
      </c>
      <c r="T644" s="24" t="s">
        <v>2956</v>
      </c>
      <c r="U644" s="30" t="str">
        <f t="shared" si="24"/>
        <v>Despachado IPHAN</v>
      </c>
      <c r="V644" s="25" t="s">
        <v>38</v>
      </c>
      <c r="W644" s="24"/>
      <c r="X644" s="36"/>
      <c r="Y644" s="30" t="str">
        <f ca="1">IF(V644=Apoio!$F$2,Apoio!$F$2,IF(V644=Apoio!$F$3,Apoio!$F$3,IF(V644=Apoio!$F$4,Apoio!$F$4,IF(X644="","",IF(V644="","",IF(X644-TODAY()&gt;0,X644-TODAY(),"Venceu"))))))</f>
        <v>Resolvido</v>
      </c>
      <c r="Z644" s="35"/>
      <c r="AA644" s="32" t="s">
        <v>2833</v>
      </c>
      <c r="AC644" s="44"/>
    </row>
    <row r="645" spans="1:29" ht="30" customHeight="1">
      <c r="A645" s="23">
        <v>649</v>
      </c>
      <c r="B645" s="24" t="s">
        <v>1676</v>
      </c>
      <c r="C645" s="30" t="s">
        <v>226</v>
      </c>
      <c r="D645" s="30" t="s">
        <v>2930</v>
      </c>
      <c r="E645" s="24" t="s">
        <v>1058</v>
      </c>
      <c r="F645" s="24" t="s">
        <v>1057</v>
      </c>
      <c r="G645" s="35" t="s">
        <v>2957</v>
      </c>
      <c r="H645" s="24"/>
      <c r="I645" s="24"/>
      <c r="J645" s="24" t="s">
        <v>34</v>
      </c>
      <c r="K645" s="28">
        <v>43042</v>
      </c>
      <c r="L645" s="28"/>
      <c r="M645" s="28">
        <v>43042</v>
      </c>
      <c r="N645" s="28">
        <v>43025</v>
      </c>
      <c r="O645" s="28"/>
      <c r="P645" s="28">
        <v>43025</v>
      </c>
      <c r="Q645" s="28">
        <v>43045</v>
      </c>
      <c r="R645" s="28" t="s">
        <v>133</v>
      </c>
      <c r="S645" s="24" t="s">
        <v>2958</v>
      </c>
      <c r="T645" s="24" t="s">
        <v>2959</v>
      </c>
      <c r="U645" s="30" t="str">
        <f t="shared" si="24"/>
        <v>Despachado IPHAN</v>
      </c>
      <c r="V645" s="25" t="s">
        <v>38</v>
      </c>
      <c r="W645" s="24"/>
      <c r="X645" s="36"/>
      <c r="Y645" s="30" t="str">
        <f ca="1">IF(V645=Apoio!$F$2,Apoio!$F$2,IF(V645=Apoio!$F$3,Apoio!$F$3,IF(V645=Apoio!$F$4,Apoio!$F$4,IF(X645="","",IF(V645="","",IF(X645-TODAY()&gt;0,X645-TODAY(),"Venceu"))))))</f>
        <v>Resolvido</v>
      </c>
      <c r="Z645" s="35" t="s">
        <v>2960</v>
      </c>
      <c r="AA645" s="32" t="s">
        <v>2833</v>
      </c>
      <c r="AC645" s="44"/>
    </row>
    <row r="646" spans="1:29" ht="30" customHeight="1">
      <c r="A646" s="23">
        <v>650</v>
      </c>
      <c r="B646" s="24" t="s">
        <v>1043</v>
      </c>
      <c r="C646" s="30" t="s">
        <v>166</v>
      </c>
      <c r="D646" s="30" t="s">
        <v>2944</v>
      </c>
      <c r="E646" s="24" t="s">
        <v>1045</v>
      </c>
      <c r="F646" s="24" t="s">
        <v>1044</v>
      </c>
      <c r="G646" s="35" t="s">
        <v>2961</v>
      </c>
      <c r="H646" s="24"/>
      <c r="I646" s="24"/>
      <c r="J646" s="24" t="s">
        <v>34</v>
      </c>
      <c r="K646" s="28">
        <v>43003</v>
      </c>
      <c r="L646" s="28"/>
      <c r="M646" s="28"/>
      <c r="N646" s="28">
        <v>43042</v>
      </c>
      <c r="O646" s="28"/>
      <c r="P646" s="28">
        <v>43042</v>
      </c>
      <c r="Q646" s="28">
        <v>43046</v>
      </c>
      <c r="R646" s="28" t="s">
        <v>198</v>
      </c>
      <c r="S646" s="24" t="s">
        <v>2962</v>
      </c>
      <c r="T646" s="24" t="s">
        <v>2963</v>
      </c>
      <c r="U646" s="30" t="str">
        <f t="shared" si="24"/>
        <v>Despachado IPHAN</v>
      </c>
      <c r="V646" s="25" t="s">
        <v>38</v>
      </c>
      <c r="W646" s="24"/>
      <c r="X646" s="36"/>
      <c r="Y646" s="30" t="str">
        <f ca="1">IF(V646=Apoio!$F$2,Apoio!$F$2,IF(V646=Apoio!$F$3,Apoio!$F$3,IF(V646=Apoio!$F$4,Apoio!$F$4,IF(X646="","",IF(V646="","",IF(X646-TODAY()&gt;0,X646-TODAY(),"Venceu"))))))</f>
        <v>Resolvido</v>
      </c>
      <c r="Z646" s="35"/>
      <c r="AA646" s="32" t="s">
        <v>2833</v>
      </c>
      <c r="AC646" s="44"/>
    </row>
    <row r="647" spans="1:29" ht="30" customHeight="1">
      <c r="A647" s="23">
        <v>651</v>
      </c>
      <c r="B647" s="24" t="s">
        <v>1098</v>
      </c>
      <c r="C647" s="30" t="s">
        <v>318</v>
      </c>
      <c r="D647" s="30" t="s">
        <v>2964</v>
      </c>
      <c r="E647" s="24" t="s">
        <v>1100</v>
      </c>
      <c r="F647" s="24" t="s">
        <v>1050</v>
      </c>
      <c r="G647" s="35" t="s">
        <v>1101</v>
      </c>
      <c r="H647" s="24"/>
      <c r="I647" s="24"/>
      <c r="J647" s="24" t="s">
        <v>34</v>
      </c>
      <c r="K647" s="28">
        <v>43074</v>
      </c>
      <c r="L647" s="28"/>
      <c r="M647" s="28">
        <v>43074</v>
      </c>
      <c r="N647" s="28">
        <v>43082</v>
      </c>
      <c r="O647" s="28"/>
      <c r="P647" s="28">
        <v>43082</v>
      </c>
      <c r="Q647" s="28">
        <v>43088</v>
      </c>
      <c r="R647" s="28" t="s">
        <v>198</v>
      </c>
      <c r="S647" s="24" t="s">
        <v>2965</v>
      </c>
      <c r="T647" s="24">
        <v>200902</v>
      </c>
      <c r="U647" s="30" t="str">
        <f t="shared" si="24"/>
        <v>Despachado IPHAN</v>
      </c>
      <c r="V647" s="25" t="s">
        <v>38</v>
      </c>
      <c r="W647" s="24"/>
      <c r="X647" s="36"/>
      <c r="Y647" s="30" t="str">
        <f ca="1">IF(V647=Apoio!$F$2,Apoio!$F$2,IF(V647=Apoio!$F$3,Apoio!$F$3,IF(V647=Apoio!$F$4,Apoio!$F$4,IF(X647="","",IF(V647="","",IF(X647-TODAY()&gt;0,X647-TODAY(),"Venceu"))))))</f>
        <v>Resolvido</v>
      </c>
      <c r="Z647" s="35"/>
      <c r="AA647" s="32" t="s">
        <v>2833</v>
      </c>
      <c r="AC647" s="44"/>
    </row>
    <row r="648" spans="1:29" ht="30" customHeight="1">
      <c r="A648" s="23">
        <v>652</v>
      </c>
      <c r="B648" s="24" t="s">
        <v>2966</v>
      </c>
      <c r="C648" s="30" t="s">
        <v>61</v>
      </c>
      <c r="D648" s="30" t="s">
        <v>2967</v>
      </c>
      <c r="E648" s="24" t="s">
        <v>1049</v>
      </c>
      <c r="F648" s="24" t="s">
        <v>1292</v>
      </c>
      <c r="G648" s="35" t="s">
        <v>2968</v>
      </c>
      <c r="H648" s="24"/>
      <c r="I648" s="24"/>
      <c r="J648" s="24" t="s">
        <v>50</v>
      </c>
      <c r="K648" s="28">
        <v>43097</v>
      </c>
      <c r="L648" s="28"/>
      <c r="M648" s="28">
        <v>43097</v>
      </c>
      <c r="N648" s="28">
        <v>43104</v>
      </c>
      <c r="O648" s="28"/>
      <c r="P648" s="28">
        <v>43123</v>
      </c>
      <c r="Q648" s="28">
        <v>42768</v>
      </c>
      <c r="R648" s="28"/>
      <c r="S648" s="24" t="s">
        <v>2969</v>
      </c>
      <c r="T648" s="24" t="s">
        <v>2970</v>
      </c>
      <c r="U648" s="30" t="str">
        <f t="shared" si="24"/>
        <v>Despachado CNA</v>
      </c>
      <c r="V648" s="25" t="s">
        <v>38</v>
      </c>
      <c r="W648" s="24"/>
      <c r="X648" s="36"/>
      <c r="Y648" s="30" t="str">
        <f ca="1">IF(V648=Apoio!$F$2,Apoio!$F$2,IF(V648=Apoio!$F$3,Apoio!$F$3,IF(V648=Apoio!$F$4,Apoio!$F$4,IF(X648="","",IF(V648="","",IF(X648-TODAY()&gt;0,X648-TODAY(),"Venceu"))))))</f>
        <v>Resolvido</v>
      </c>
      <c r="Z648" s="35"/>
      <c r="AA648" s="32" t="s">
        <v>2833</v>
      </c>
      <c r="AC648" s="44"/>
    </row>
    <row r="649" spans="1:29" ht="30" customHeight="1">
      <c r="A649" s="23">
        <v>653</v>
      </c>
      <c r="B649" s="24" t="s">
        <v>2971</v>
      </c>
      <c r="C649" s="30" t="s">
        <v>131</v>
      </c>
      <c r="D649" s="30" t="s">
        <v>2858</v>
      </c>
      <c r="E649" s="24" t="s">
        <v>2085</v>
      </c>
      <c r="F649" s="24" t="s">
        <v>1063</v>
      </c>
      <c r="G649" s="35" t="s">
        <v>2972</v>
      </c>
      <c r="H649" s="24"/>
      <c r="I649" s="24"/>
      <c r="J649" s="24" t="s">
        <v>50</v>
      </c>
      <c r="K649" s="28">
        <v>43111</v>
      </c>
      <c r="L649" s="28"/>
      <c r="M649" s="28">
        <v>43111</v>
      </c>
      <c r="N649" s="28">
        <v>43111</v>
      </c>
      <c r="O649" s="28"/>
      <c r="P649" s="28" t="s">
        <v>133</v>
      </c>
      <c r="Q649" s="28">
        <v>43116</v>
      </c>
      <c r="R649" s="28">
        <v>43118</v>
      </c>
      <c r="S649" s="24" t="s">
        <v>2973</v>
      </c>
      <c r="T649" s="24" t="s">
        <v>2974</v>
      </c>
      <c r="U649" s="30" t="str">
        <f t="shared" si="24"/>
        <v>Despachado IPHAN</v>
      </c>
      <c r="V649" s="25" t="s">
        <v>38</v>
      </c>
      <c r="W649" s="24"/>
      <c r="X649" s="36"/>
      <c r="Y649" s="30" t="str">
        <f ca="1">IF(V649=Apoio!$F$2,Apoio!$F$2,IF(V649=Apoio!$F$3,Apoio!$F$3,IF(V649=Apoio!$F$4,Apoio!$F$4,IF(X649="","",IF(V649="","",IF(X649-TODAY()&gt;0,X649-TODAY(),"Venceu"))))))</f>
        <v>Resolvido</v>
      </c>
      <c r="Z649" s="35"/>
      <c r="AA649" s="32" t="s">
        <v>2833</v>
      </c>
      <c r="AC649" s="44"/>
    </row>
    <row r="650" spans="1:29" ht="30" customHeight="1">
      <c r="A650" s="23">
        <v>654</v>
      </c>
      <c r="B650" s="24" t="s">
        <v>2975</v>
      </c>
      <c r="C650" s="30" t="s">
        <v>84</v>
      </c>
      <c r="D650" s="30" t="s">
        <v>2830</v>
      </c>
      <c r="E650" s="24" t="s">
        <v>2186</v>
      </c>
      <c r="F650" s="24" t="s">
        <v>1070</v>
      </c>
      <c r="G650" s="35" t="s">
        <v>2976</v>
      </c>
      <c r="H650" s="24"/>
      <c r="I650" s="24"/>
      <c r="J650" s="24" t="s">
        <v>44</v>
      </c>
      <c r="K650" s="28">
        <v>43097</v>
      </c>
      <c r="L650" s="28"/>
      <c r="M650" s="28">
        <v>43097</v>
      </c>
      <c r="N650" s="28">
        <v>43111</v>
      </c>
      <c r="O650" s="28"/>
      <c r="P650" s="28">
        <v>43097</v>
      </c>
      <c r="Q650" s="28">
        <v>43123</v>
      </c>
      <c r="R650" s="28"/>
      <c r="S650" s="24" t="s">
        <v>2977</v>
      </c>
      <c r="T650" s="24" t="s">
        <v>2978</v>
      </c>
      <c r="U650" s="30" t="str">
        <f t="shared" si="24"/>
        <v>Despachado CNA</v>
      </c>
      <c r="V650" s="25" t="s">
        <v>38</v>
      </c>
      <c r="W650" s="24"/>
      <c r="X650" s="36"/>
      <c r="Y650" s="30" t="str">
        <f ca="1">IF(V650=Apoio!$F$2,Apoio!$F$2,IF(V650=Apoio!$F$3,Apoio!$F$3,IF(V650=Apoio!$F$4,Apoio!$F$4,IF(X650="","",IF(V650="","",IF(X650-TODAY()&gt;0,X650-TODAY(),"Venceu"))))))</f>
        <v>Resolvido</v>
      </c>
      <c r="Z650" s="35"/>
      <c r="AA650" s="32" t="s">
        <v>2833</v>
      </c>
      <c r="AC650" s="44"/>
    </row>
    <row r="651" spans="1:29" ht="30" customHeight="1">
      <c r="A651" s="23">
        <v>655</v>
      </c>
      <c r="B651" s="24" t="s">
        <v>2979</v>
      </c>
      <c r="C651" s="30" t="s">
        <v>255</v>
      </c>
      <c r="D651" s="30" t="s">
        <v>2858</v>
      </c>
      <c r="E651" s="24" t="s">
        <v>2085</v>
      </c>
      <c r="F651" s="24" t="s">
        <v>1063</v>
      </c>
      <c r="G651" s="35" t="s">
        <v>2980</v>
      </c>
      <c r="H651" s="24"/>
      <c r="I651" s="24"/>
      <c r="J651" s="24" t="s">
        <v>44</v>
      </c>
      <c r="K651" s="28">
        <v>43115</v>
      </c>
      <c r="L651" s="28"/>
      <c r="M651" s="28">
        <v>43116</v>
      </c>
      <c r="N651" s="28">
        <v>43116</v>
      </c>
      <c r="O651" s="28"/>
      <c r="P651" s="28" t="s">
        <v>133</v>
      </c>
      <c r="Q651" s="28" t="s">
        <v>133</v>
      </c>
      <c r="R651" s="28">
        <v>43118</v>
      </c>
      <c r="S651" s="24" t="s">
        <v>2981</v>
      </c>
      <c r="T651" s="24" t="s">
        <v>2982</v>
      </c>
      <c r="U651" s="30" t="str">
        <f t="shared" si="24"/>
        <v>Despachado IPHAN</v>
      </c>
      <c r="V651" s="25" t="s">
        <v>38</v>
      </c>
      <c r="W651" s="24"/>
      <c r="X651" s="36"/>
      <c r="Y651" s="30" t="str">
        <f ca="1">IF(V651=Apoio!$F$2,Apoio!$F$2,IF(V651=Apoio!$F$3,Apoio!$F$3,IF(V651=Apoio!$F$4,Apoio!$F$4,IF(X651="","",IF(V651="","",IF(X651-TODAY()&gt;0,X651-TODAY(),"Venceu"))))))</f>
        <v>Resolvido</v>
      </c>
      <c r="Z651" s="35"/>
      <c r="AA651" s="32" t="s">
        <v>2833</v>
      </c>
      <c r="AC651" s="44"/>
    </row>
    <row r="652" spans="1:29" ht="30" customHeight="1">
      <c r="A652" s="23">
        <v>656</v>
      </c>
      <c r="B652" s="24" t="s">
        <v>2983</v>
      </c>
      <c r="C652" s="30" t="s">
        <v>250</v>
      </c>
      <c r="D652" s="30" t="s">
        <v>2984</v>
      </c>
      <c r="E652" s="24" t="s">
        <v>1058</v>
      </c>
      <c r="F652" s="24" t="s">
        <v>1063</v>
      </c>
      <c r="G652" s="35" t="s">
        <v>2985</v>
      </c>
      <c r="H652" s="24"/>
      <c r="I652" s="24"/>
      <c r="J652" s="24" t="s">
        <v>50</v>
      </c>
      <c r="K652" s="28">
        <v>42926</v>
      </c>
      <c r="L652" s="28"/>
      <c r="M652" s="28">
        <v>42936</v>
      </c>
      <c r="N652" s="28">
        <v>42942</v>
      </c>
      <c r="O652" s="28"/>
      <c r="P652" s="28">
        <v>43060</v>
      </c>
      <c r="Q652" s="28">
        <v>43080</v>
      </c>
      <c r="R652" s="28" t="s">
        <v>198</v>
      </c>
      <c r="S652" s="24" t="s">
        <v>2986</v>
      </c>
      <c r="T652" s="24" t="s">
        <v>2987</v>
      </c>
      <c r="U652" s="30" t="str">
        <f t="shared" si="24"/>
        <v>Despachado IPHAN</v>
      </c>
      <c r="V652" s="25" t="s">
        <v>38</v>
      </c>
      <c r="W652" s="24"/>
      <c r="X652" s="36"/>
      <c r="Y652" s="30" t="str">
        <f ca="1">IF(V652=Apoio!$F$2,Apoio!$F$2,IF(V652=Apoio!$F$3,Apoio!$F$3,IF(V652=Apoio!$F$4,Apoio!$F$4,IF(X652="","",IF(V652="","",IF(X652-TODAY()&gt;0,X652-TODAY(),"Venceu"))))))</f>
        <v>Resolvido</v>
      </c>
      <c r="Z652" s="35"/>
      <c r="AA652" s="32" t="s">
        <v>2833</v>
      </c>
      <c r="AC652" s="44"/>
    </row>
    <row r="653" spans="1:29" ht="30" customHeight="1">
      <c r="A653" s="23">
        <v>657</v>
      </c>
      <c r="B653" s="24" t="s">
        <v>2988</v>
      </c>
      <c r="C653" s="30" t="s">
        <v>255</v>
      </c>
      <c r="D653" s="30" t="s">
        <v>2858</v>
      </c>
      <c r="E653" s="24" t="s">
        <v>2085</v>
      </c>
      <c r="F653" s="24" t="s">
        <v>1063</v>
      </c>
      <c r="G653" s="35" t="s">
        <v>2989</v>
      </c>
      <c r="H653" s="24"/>
      <c r="I653" s="24"/>
      <c r="J653" s="24" t="s">
        <v>50</v>
      </c>
      <c r="K653" s="28">
        <v>43125</v>
      </c>
      <c r="L653" s="28"/>
      <c r="M653" s="28">
        <v>43125</v>
      </c>
      <c r="N653" s="28">
        <v>43126</v>
      </c>
      <c r="O653" s="28"/>
      <c r="P653" s="28"/>
      <c r="Q653" s="28"/>
      <c r="R653" s="28"/>
      <c r="S653" s="24" t="s">
        <v>2990</v>
      </c>
      <c r="T653" s="24"/>
      <c r="U653" s="30" t="str">
        <f t="shared" si="24"/>
        <v>Término da análise</v>
      </c>
      <c r="V653" s="25" t="s">
        <v>38</v>
      </c>
      <c r="W653" s="24"/>
      <c r="X653" s="36"/>
      <c r="Y653" s="30" t="str">
        <f ca="1">IF(V653=Apoio!$F$2,Apoio!$F$2,IF(V653=Apoio!$F$3,Apoio!$F$3,IF(V653=Apoio!$F$4,Apoio!$F$4,IF(X653="","",IF(V653="","",IF(X653-TODAY()&gt;0,X653-TODAY(),"Venceu"))))))</f>
        <v>Resolvido</v>
      </c>
      <c r="Z653" s="35"/>
      <c r="AA653" s="32" t="s">
        <v>2833</v>
      </c>
      <c r="AC653" s="44"/>
    </row>
    <row r="654" spans="1:29" ht="30" customHeight="1">
      <c r="A654" s="23">
        <v>658</v>
      </c>
      <c r="B654" s="24" t="s">
        <v>1758</v>
      </c>
      <c r="C654" s="30" t="s">
        <v>226</v>
      </c>
      <c r="D654" s="30" t="s">
        <v>2930</v>
      </c>
      <c r="E654" s="24" t="s">
        <v>1058</v>
      </c>
      <c r="F654" s="24" t="s">
        <v>1057</v>
      </c>
      <c r="G654" s="35" t="s">
        <v>2991</v>
      </c>
      <c r="H654" s="24"/>
      <c r="I654" s="24"/>
      <c r="J654" s="24" t="s">
        <v>50</v>
      </c>
      <c r="K654" s="28" t="s">
        <v>2992</v>
      </c>
      <c r="L654" s="28"/>
      <c r="M654" s="28">
        <v>43124</v>
      </c>
      <c r="N654" s="28">
        <v>43129</v>
      </c>
      <c r="O654" s="28"/>
      <c r="P654" s="28" t="s">
        <v>2993</v>
      </c>
      <c r="Q654" s="28" t="s">
        <v>2994</v>
      </c>
      <c r="R654" s="28" t="s">
        <v>198</v>
      </c>
      <c r="S654" s="24" t="s">
        <v>2995</v>
      </c>
      <c r="T654" s="24" t="s">
        <v>2996</v>
      </c>
      <c r="U654" s="30" t="str">
        <f t="shared" si="24"/>
        <v>Despachado IPHAN</v>
      </c>
      <c r="V654" s="25" t="s">
        <v>38</v>
      </c>
      <c r="W654" s="24"/>
      <c r="X654" s="36"/>
      <c r="Y654" s="30" t="str">
        <f ca="1">IF(V654=Apoio!$F$2,Apoio!$F$2,IF(V654=Apoio!$F$3,Apoio!$F$3,IF(V654=Apoio!$F$4,Apoio!$F$4,IF(X654="","",IF(V654="","",IF(X654-TODAY()&gt;0,X654-TODAY(),"Venceu"))))))</f>
        <v>Resolvido</v>
      </c>
      <c r="Z654" s="35"/>
      <c r="AA654" s="32" t="s">
        <v>2833</v>
      </c>
      <c r="AC654" s="44"/>
    </row>
    <row r="655" spans="1:29" ht="30" customHeight="1">
      <c r="A655" s="23">
        <v>659</v>
      </c>
      <c r="B655" s="24" t="s">
        <v>2997</v>
      </c>
      <c r="C655" s="30" t="s">
        <v>89</v>
      </c>
      <c r="D655" s="30" t="s">
        <v>2984</v>
      </c>
      <c r="E655" s="24" t="s">
        <v>1058</v>
      </c>
      <c r="F655" s="24" t="s">
        <v>1063</v>
      </c>
      <c r="G655" s="35" t="s">
        <v>2998</v>
      </c>
      <c r="H655" s="24"/>
      <c r="I655" s="24"/>
      <c r="J655" s="24" t="s">
        <v>44</v>
      </c>
      <c r="K655" s="28">
        <v>43124</v>
      </c>
      <c r="L655" s="28"/>
      <c r="M655" s="28">
        <v>43124</v>
      </c>
      <c r="N655" s="28">
        <v>43129</v>
      </c>
      <c r="O655" s="28"/>
      <c r="P655" s="28"/>
      <c r="Q655" s="28">
        <v>43168</v>
      </c>
      <c r="R655" s="28"/>
      <c r="S655" s="24" t="s">
        <v>2999</v>
      </c>
      <c r="T655" s="24" t="s">
        <v>3000</v>
      </c>
      <c r="U655" s="30" t="str">
        <f t="shared" si="24"/>
        <v>Despachado CNA</v>
      </c>
      <c r="V655" s="25" t="s">
        <v>38</v>
      </c>
      <c r="W655" s="24"/>
      <c r="X655" s="36"/>
      <c r="Y655" s="30" t="str">
        <f ca="1">IF(V655=Apoio!$F$2,Apoio!$F$2,IF(V655=Apoio!$F$3,Apoio!$F$3,IF(V655=Apoio!$F$4,Apoio!$F$4,IF(X655="","",IF(V655="","",IF(X655-TODAY()&gt;0,X655-TODAY(),"Venceu"))))))</f>
        <v>Resolvido</v>
      </c>
      <c r="Z655" s="35"/>
      <c r="AA655" s="32" t="s">
        <v>2833</v>
      </c>
      <c r="AC655" s="44"/>
    </row>
    <row r="656" spans="1:29" ht="30" customHeight="1">
      <c r="A656" s="23">
        <v>660</v>
      </c>
      <c r="B656" s="24" t="s">
        <v>3001</v>
      </c>
      <c r="C656" s="30" t="s">
        <v>131</v>
      </c>
      <c r="D656" s="30" t="s">
        <v>2834</v>
      </c>
      <c r="E656" s="24" t="s">
        <v>1045</v>
      </c>
      <c r="F656" s="24" t="s">
        <v>1122</v>
      </c>
      <c r="G656" s="35" t="s">
        <v>3002</v>
      </c>
      <c r="H656" s="24"/>
      <c r="I656" s="24"/>
      <c r="J656" s="24" t="s">
        <v>34</v>
      </c>
      <c r="K656" s="28">
        <v>43053</v>
      </c>
      <c r="L656" s="28"/>
      <c r="M656" s="28">
        <v>43124</v>
      </c>
      <c r="N656" s="28">
        <v>43124</v>
      </c>
      <c r="O656" s="28"/>
      <c r="P656" s="28">
        <v>43124</v>
      </c>
      <c r="Q656" s="28">
        <v>43133</v>
      </c>
      <c r="R656" s="28"/>
      <c r="S656" s="24" t="s">
        <v>3003</v>
      </c>
      <c r="T656" s="24" t="s">
        <v>3004</v>
      </c>
      <c r="U656" s="30" t="str">
        <f t="shared" si="24"/>
        <v>Despachado CNA</v>
      </c>
      <c r="V656" s="25" t="s">
        <v>38</v>
      </c>
      <c r="W656" s="24"/>
      <c r="X656" s="36"/>
      <c r="Y656" s="30" t="str">
        <f ca="1">IF(V656=Apoio!$F$2,Apoio!$F$2,IF(V656=Apoio!$F$3,Apoio!$F$3,IF(V656=Apoio!$F$4,Apoio!$F$4,IF(X656="","",IF(V656="","",IF(X656-TODAY()&gt;0,X656-TODAY(),"Venceu"))))))</f>
        <v>Resolvido</v>
      </c>
      <c r="Z656" s="35"/>
      <c r="AA656" s="32" t="s">
        <v>2833</v>
      </c>
      <c r="AC656" s="44"/>
    </row>
    <row r="657" spans="1:29" ht="30" customHeight="1">
      <c r="A657" s="23">
        <v>661</v>
      </c>
      <c r="B657" s="24" t="s">
        <v>3005</v>
      </c>
      <c r="C657" s="30" t="s">
        <v>78</v>
      </c>
      <c r="D657" s="30" t="s">
        <v>2881</v>
      </c>
      <c r="E657" s="24" t="s">
        <v>2186</v>
      </c>
      <c r="F657" s="24" t="s">
        <v>1063</v>
      </c>
      <c r="G657" s="35" t="s">
        <v>3006</v>
      </c>
      <c r="H657" s="24"/>
      <c r="I657" s="24"/>
      <c r="J657" s="24" t="s">
        <v>34</v>
      </c>
      <c r="K657" s="28">
        <v>43136</v>
      </c>
      <c r="L657" s="28"/>
      <c r="M657" s="28">
        <v>43136</v>
      </c>
      <c r="N657" s="28">
        <v>43136</v>
      </c>
      <c r="O657" s="28"/>
      <c r="P657" s="28">
        <v>43136</v>
      </c>
      <c r="Q657" s="28">
        <v>43140</v>
      </c>
      <c r="R657" s="28" t="s">
        <v>198</v>
      </c>
      <c r="S657" s="24" t="s">
        <v>3007</v>
      </c>
      <c r="T657" s="24" t="s">
        <v>3008</v>
      </c>
      <c r="U657" s="30" t="str">
        <f t="shared" si="24"/>
        <v>Despachado IPHAN</v>
      </c>
      <c r="V657" s="25" t="s">
        <v>38</v>
      </c>
      <c r="W657" s="24"/>
      <c r="X657" s="36"/>
      <c r="Y657" s="30" t="str">
        <f ca="1">IF(V657=Apoio!$F$2,Apoio!$F$2,IF(V657=Apoio!$F$3,Apoio!$F$3,IF(V657=Apoio!$F$4,Apoio!$F$4,IF(X657="","",IF(V657="","",IF(X657-TODAY()&gt;0,X657-TODAY(),"Venceu"))))))</f>
        <v>Resolvido</v>
      </c>
      <c r="Z657" s="35"/>
      <c r="AA657" s="32" t="s">
        <v>2833</v>
      </c>
      <c r="AC657" s="44"/>
    </row>
    <row r="658" spans="1:29" ht="30" customHeight="1">
      <c r="A658" s="23">
        <v>662</v>
      </c>
      <c r="B658" s="24" t="s">
        <v>3009</v>
      </c>
      <c r="C658" s="30" t="s">
        <v>104</v>
      </c>
      <c r="D658" s="30" t="s">
        <v>2858</v>
      </c>
      <c r="E658" s="24" t="s">
        <v>2085</v>
      </c>
      <c r="F658" s="24" t="s">
        <v>1063</v>
      </c>
      <c r="G658" s="35" t="s">
        <v>3010</v>
      </c>
      <c r="H658" s="24"/>
      <c r="I658" s="24"/>
      <c r="J658" s="24" t="s">
        <v>50</v>
      </c>
      <c r="K658" s="28">
        <v>43131</v>
      </c>
      <c r="L658" s="28"/>
      <c r="M658" s="28">
        <v>43132</v>
      </c>
      <c r="N658" s="28">
        <v>43132</v>
      </c>
      <c r="O658" s="28"/>
      <c r="P658" s="28">
        <v>43136</v>
      </c>
      <c r="Q658" s="28"/>
      <c r="R658" s="28"/>
      <c r="S658" s="24" t="s">
        <v>3011</v>
      </c>
      <c r="T658" s="24"/>
      <c r="U658" s="30" t="str">
        <f t="shared" si="24"/>
        <v>Despachado COSOL</v>
      </c>
      <c r="V658" s="25" t="s">
        <v>38</v>
      </c>
      <c r="W658" s="24"/>
      <c r="X658" s="36"/>
      <c r="Y658" s="30" t="str">
        <f ca="1">IF(V658=Apoio!$F$2,Apoio!$F$2,IF(V658=Apoio!$F$3,Apoio!$F$3,IF(V658=Apoio!$F$4,Apoio!$F$4,IF(X658="","",IF(V658="","",IF(X658-TODAY()&gt;0,X658-TODAY(),"Venceu"))))))</f>
        <v>Resolvido</v>
      </c>
      <c r="Z658" s="35" t="s">
        <v>3012</v>
      </c>
      <c r="AA658" s="32" t="s">
        <v>2833</v>
      </c>
      <c r="AC658" s="44"/>
    </row>
    <row r="659" spans="1:29" ht="30" customHeight="1">
      <c r="A659" s="23">
        <v>663</v>
      </c>
      <c r="B659" s="24" t="s">
        <v>3013</v>
      </c>
      <c r="C659" s="30" t="s">
        <v>72</v>
      </c>
      <c r="D659" s="30" t="s">
        <v>2834</v>
      </c>
      <c r="E659" s="24" t="s">
        <v>1045</v>
      </c>
      <c r="F659" s="24" t="s">
        <v>1122</v>
      </c>
      <c r="G659" s="35" t="s">
        <v>3014</v>
      </c>
      <c r="H659" s="24"/>
      <c r="I659" s="24"/>
      <c r="J659" s="24" t="s">
        <v>34</v>
      </c>
      <c r="K659" s="28">
        <v>42997</v>
      </c>
      <c r="L659" s="28"/>
      <c r="M659" s="28">
        <v>42998</v>
      </c>
      <c r="N659" s="28">
        <v>43018</v>
      </c>
      <c r="O659" s="28"/>
      <c r="P659" s="28">
        <v>43018</v>
      </c>
      <c r="Q659" s="28">
        <v>43018</v>
      </c>
      <c r="R659" s="28"/>
      <c r="S659" s="24" t="s">
        <v>3015</v>
      </c>
      <c r="T659" s="24"/>
      <c r="U659" s="30" t="str">
        <f t="shared" si="24"/>
        <v>Despachado CNA</v>
      </c>
      <c r="V659" s="25" t="s">
        <v>38</v>
      </c>
      <c r="W659" s="24"/>
      <c r="X659" s="36"/>
      <c r="Y659" s="30" t="str">
        <f ca="1">IF(V659=Apoio!$F$2,Apoio!$F$2,IF(V659=Apoio!$F$3,Apoio!$F$3,IF(V659=Apoio!$F$4,Apoio!$F$4,IF(X659="","",IF(V659="","",IF(X659-TODAY()&gt;0,X659-TODAY(),"Venceu"))))))</f>
        <v>Resolvido</v>
      </c>
      <c r="Z659" s="35"/>
      <c r="AA659" s="32" t="s">
        <v>2833</v>
      </c>
      <c r="AC659" s="44"/>
    </row>
    <row r="660" spans="1:29" ht="30" customHeight="1">
      <c r="A660" s="23">
        <v>664</v>
      </c>
      <c r="B660" s="24" t="s">
        <v>2184</v>
      </c>
      <c r="C660" s="30" t="s">
        <v>226</v>
      </c>
      <c r="D660" s="30" t="s">
        <v>2881</v>
      </c>
      <c r="E660" s="24" t="s">
        <v>2186</v>
      </c>
      <c r="F660" s="24" t="s">
        <v>1063</v>
      </c>
      <c r="G660" s="35" t="s">
        <v>3016</v>
      </c>
      <c r="H660" s="24"/>
      <c r="I660" s="24"/>
      <c r="J660" s="24" t="s">
        <v>44</v>
      </c>
      <c r="K660" s="28">
        <v>43138</v>
      </c>
      <c r="L660" s="28"/>
      <c r="M660" s="28">
        <v>43139</v>
      </c>
      <c r="N660" s="28" t="s">
        <v>3017</v>
      </c>
      <c r="O660" s="28"/>
      <c r="P660" s="28" t="s">
        <v>3017</v>
      </c>
      <c r="Q660" s="28" t="s">
        <v>3018</v>
      </c>
      <c r="R660" s="28" t="s">
        <v>198</v>
      </c>
      <c r="S660" s="24" t="s">
        <v>3019</v>
      </c>
      <c r="T660" s="24" t="s">
        <v>3020</v>
      </c>
      <c r="U660" s="30" t="str">
        <f t="shared" si="24"/>
        <v>Despachado IPHAN</v>
      </c>
      <c r="V660" s="25" t="s">
        <v>38</v>
      </c>
      <c r="W660" s="24"/>
      <c r="X660" s="36"/>
      <c r="Y660" s="30" t="str">
        <f ca="1">IF(V660=Apoio!$F$2,Apoio!$F$2,IF(V660=Apoio!$F$3,Apoio!$F$3,IF(V660=Apoio!$F$4,Apoio!$F$4,IF(X660="","",IF(V660="","",IF(X660-TODAY()&gt;0,X660-TODAY(),"Venceu"))))))</f>
        <v>Resolvido</v>
      </c>
      <c r="Z660" s="35" t="s">
        <v>3021</v>
      </c>
      <c r="AA660" s="32" t="s">
        <v>2833</v>
      </c>
      <c r="AC660" s="44"/>
    </row>
    <row r="661" spans="1:29" ht="30" customHeight="1">
      <c r="A661" s="23">
        <v>665</v>
      </c>
      <c r="B661" s="24" t="s">
        <v>3022</v>
      </c>
      <c r="C661" s="30" t="s">
        <v>104</v>
      </c>
      <c r="D661" s="30" t="s">
        <v>3023</v>
      </c>
      <c r="E661" s="24" t="s">
        <v>2186</v>
      </c>
      <c r="F661" s="24" t="s">
        <v>2299</v>
      </c>
      <c r="G661" s="35" t="s">
        <v>3024</v>
      </c>
      <c r="H661" s="24"/>
      <c r="I661" s="24"/>
      <c r="J661" s="24" t="s">
        <v>34</v>
      </c>
      <c r="K661" s="28">
        <v>43010</v>
      </c>
      <c r="L661" s="28"/>
      <c r="M661" s="28">
        <v>43010</v>
      </c>
      <c r="N661" s="28">
        <v>43010</v>
      </c>
      <c r="O661" s="28"/>
      <c r="P661" s="28">
        <v>43010</v>
      </c>
      <c r="Q661" s="28">
        <v>43010</v>
      </c>
      <c r="R661" s="28"/>
      <c r="S661" s="24" t="s">
        <v>3025</v>
      </c>
      <c r="T661" s="24" t="s">
        <v>3026</v>
      </c>
      <c r="U661" s="30" t="str">
        <f t="shared" si="24"/>
        <v>Despachado CNA</v>
      </c>
      <c r="V661" s="25" t="s">
        <v>38</v>
      </c>
      <c r="W661" s="24"/>
      <c r="X661" s="36"/>
      <c r="Y661" s="30" t="str">
        <f ca="1">IF(V661=Apoio!$F$2,Apoio!$F$2,IF(V661=Apoio!$F$3,Apoio!$F$3,IF(V661=Apoio!$F$4,Apoio!$F$4,IF(X661="","",IF(V661="","",IF(X661-TODAY()&gt;0,X661-TODAY(),"Venceu"))))))</f>
        <v>Resolvido</v>
      </c>
      <c r="Z661" s="35"/>
      <c r="AA661" s="32" t="s">
        <v>2833</v>
      </c>
      <c r="AC661" s="44"/>
    </row>
    <row r="662" spans="1:29" ht="30" customHeight="1">
      <c r="A662" s="23">
        <v>666</v>
      </c>
      <c r="B662" s="24" t="s">
        <v>3027</v>
      </c>
      <c r="C662" s="30" t="s">
        <v>651</v>
      </c>
      <c r="D662" s="30" t="s">
        <v>3028</v>
      </c>
      <c r="E662" s="24" t="s">
        <v>1058</v>
      </c>
      <c r="F662" s="24" t="s">
        <v>3029</v>
      </c>
      <c r="G662" s="35" t="s">
        <v>3030</v>
      </c>
      <c r="H662" s="24"/>
      <c r="I662" s="24"/>
      <c r="J662" s="24" t="s">
        <v>1567</v>
      </c>
      <c r="K662" s="28">
        <v>42921</v>
      </c>
      <c r="L662" s="28"/>
      <c r="M662" s="28">
        <v>42975</v>
      </c>
      <c r="N662" s="28">
        <v>42975</v>
      </c>
      <c r="O662" s="28"/>
      <c r="P662" s="28">
        <v>43146</v>
      </c>
      <c r="Q662" s="28">
        <v>43168</v>
      </c>
      <c r="R662" s="28" t="s">
        <v>198</v>
      </c>
      <c r="S662" s="24" t="s">
        <v>198</v>
      </c>
      <c r="T662" s="24" t="s">
        <v>3031</v>
      </c>
      <c r="U662" s="30" t="str">
        <f t="shared" si="24"/>
        <v>Despachado IPHAN</v>
      </c>
      <c r="V662" s="25" t="s">
        <v>38</v>
      </c>
      <c r="W662" s="24"/>
      <c r="X662" s="36"/>
      <c r="Y662" s="30" t="str">
        <f ca="1">IF(V662=Apoio!$F$2,Apoio!$F$2,IF(V662=Apoio!$F$3,Apoio!$F$3,IF(V662=Apoio!$F$4,Apoio!$F$4,IF(X662="","",IF(V662="","",IF(X662-TODAY()&gt;0,X662-TODAY(),"Venceu"))))))</f>
        <v>Resolvido</v>
      </c>
      <c r="Z662" s="35"/>
      <c r="AA662" s="32" t="s">
        <v>2833</v>
      </c>
      <c r="AC662" s="44"/>
    </row>
    <row r="663" spans="1:29" ht="30" customHeight="1">
      <c r="A663" s="23">
        <v>667</v>
      </c>
      <c r="B663" s="24" t="s">
        <v>3032</v>
      </c>
      <c r="C663" s="30" t="s">
        <v>104</v>
      </c>
      <c r="D663" s="30" t="s">
        <v>2858</v>
      </c>
      <c r="E663" s="24" t="s">
        <v>2085</v>
      </c>
      <c r="F663" s="24" t="s">
        <v>1063</v>
      </c>
      <c r="G663" s="35" t="s">
        <v>3033</v>
      </c>
      <c r="H663" s="24"/>
      <c r="I663" s="24"/>
      <c r="J663" s="24" t="s">
        <v>34</v>
      </c>
      <c r="K663" s="28">
        <v>43146</v>
      </c>
      <c r="L663" s="28"/>
      <c r="M663" s="28">
        <v>43146</v>
      </c>
      <c r="N663" s="28">
        <v>43146</v>
      </c>
      <c r="O663" s="28"/>
      <c r="P663" s="28">
        <v>43146</v>
      </c>
      <c r="Q663" s="28">
        <v>43151</v>
      </c>
      <c r="R663" s="28">
        <v>43152</v>
      </c>
      <c r="S663" s="24" t="s">
        <v>3034</v>
      </c>
      <c r="T663" s="24" t="s">
        <v>3035</v>
      </c>
      <c r="U663" s="30" t="str">
        <f t="shared" si="24"/>
        <v>Despachado IPHAN</v>
      </c>
      <c r="V663" s="25" t="s">
        <v>38</v>
      </c>
      <c r="W663" s="24"/>
      <c r="X663" s="36"/>
      <c r="Y663" s="30" t="str">
        <f ca="1">IF(V663=Apoio!$F$2,Apoio!$F$2,IF(V663=Apoio!$F$3,Apoio!$F$3,IF(V663=Apoio!$F$4,Apoio!$F$4,IF(X663="","",IF(V663="","",IF(X663-TODAY()&gt;0,X663-TODAY(),"Venceu"))))))</f>
        <v>Resolvido</v>
      </c>
      <c r="Z663" s="35"/>
      <c r="AA663" s="32" t="s">
        <v>2833</v>
      </c>
      <c r="AC663" s="44"/>
    </row>
    <row r="664" spans="1:29" ht="30" customHeight="1">
      <c r="A664" s="23">
        <v>668</v>
      </c>
      <c r="B664" s="24" t="s">
        <v>1847</v>
      </c>
      <c r="C664" s="30" t="s">
        <v>226</v>
      </c>
      <c r="D664" s="30" t="s">
        <v>2834</v>
      </c>
      <c r="E664" s="24" t="s">
        <v>1045</v>
      </c>
      <c r="F664" s="24" t="s">
        <v>1122</v>
      </c>
      <c r="G664" s="35" t="s">
        <v>3036</v>
      </c>
      <c r="H664" s="24"/>
      <c r="I664" s="24"/>
      <c r="J664" s="24" t="s">
        <v>34</v>
      </c>
      <c r="K664" s="28">
        <v>43146</v>
      </c>
      <c r="L664" s="28"/>
      <c r="M664" s="28">
        <v>43146</v>
      </c>
      <c r="N664" s="28">
        <v>43146</v>
      </c>
      <c r="O664" s="28"/>
      <c r="P664" s="28">
        <v>43146</v>
      </c>
      <c r="Q664" s="28">
        <v>43157</v>
      </c>
      <c r="R664" s="28" t="s">
        <v>198</v>
      </c>
      <c r="S664" s="24" t="s">
        <v>3037</v>
      </c>
      <c r="T664" s="24" t="s">
        <v>3038</v>
      </c>
      <c r="U664" s="30" t="str">
        <f t="shared" si="24"/>
        <v>Despachado IPHAN</v>
      </c>
      <c r="V664" s="25" t="s">
        <v>38</v>
      </c>
      <c r="W664" s="24"/>
      <c r="X664" s="36"/>
      <c r="Y664" s="30" t="str">
        <f ca="1">IF(V664=Apoio!$F$2,Apoio!$F$2,IF(V664=Apoio!$F$3,Apoio!$F$3,IF(V664=Apoio!$F$4,Apoio!$F$4,IF(X664="","",IF(V664="","",IF(X664-TODAY()&gt;0,X664-TODAY(),"Venceu"))))))</f>
        <v>Resolvido</v>
      </c>
      <c r="Z664" s="35"/>
      <c r="AA664" s="32" t="s">
        <v>2833</v>
      </c>
      <c r="AC664" s="44"/>
    </row>
    <row r="665" spans="1:29" ht="30" customHeight="1">
      <c r="A665" s="23">
        <v>669</v>
      </c>
      <c r="B665" s="24" t="s">
        <v>3039</v>
      </c>
      <c r="C665" s="30" t="s">
        <v>1555</v>
      </c>
      <c r="D665" s="30" t="s">
        <v>2834</v>
      </c>
      <c r="E665" s="24" t="s">
        <v>1045</v>
      </c>
      <c r="F665" s="24" t="s">
        <v>1122</v>
      </c>
      <c r="G665" s="35" t="s">
        <v>3040</v>
      </c>
      <c r="H665" s="24"/>
      <c r="I665" s="24"/>
      <c r="J665" s="24" t="s">
        <v>34</v>
      </c>
      <c r="K665" s="28">
        <v>43145</v>
      </c>
      <c r="L665" s="28"/>
      <c r="M665" s="28">
        <v>43147</v>
      </c>
      <c r="N665" s="28">
        <v>43147</v>
      </c>
      <c r="O665" s="28"/>
      <c r="P665" s="28" t="s">
        <v>198</v>
      </c>
      <c r="Q665" s="28"/>
      <c r="R665" s="28"/>
      <c r="S665" s="24" t="s">
        <v>3041</v>
      </c>
      <c r="T665" s="24"/>
      <c r="U665" s="30" t="str">
        <f t="shared" si="24"/>
        <v>Despachado COSOL</v>
      </c>
      <c r="V665" s="25" t="s">
        <v>38</v>
      </c>
      <c r="W665" s="24"/>
      <c r="X665" s="36"/>
      <c r="Y665" s="30" t="str">
        <f ca="1">IF(V665=Apoio!$F$2,Apoio!$F$2,IF(V665=Apoio!$F$3,Apoio!$F$3,IF(V665=Apoio!$F$4,Apoio!$F$4,IF(X665="","",IF(V665="","",IF(X665-TODAY()&gt;0,X665-TODAY(),"Venceu"))))))</f>
        <v>Resolvido</v>
      </c>
      <c r="Z665" s="35"/>
      <c r="AA665" s="32" t="s">
        <v>2833</v>
      </c>
      <c r="AC665" s="44"/>
    </row>
    <row r="666" spans="1:29" ht="30" customHeight="1">
      <c r="A666" s="23">
        <v>670</v>
      </c>
      <c r="B666" s="24" t="s">
        <v>2966</v>
      </c>
      <c r="C666" s="30" t="s">
        <v>61</v>
      </c>
      <c r="D666" s="30" t="s">
        <v>2964</v>
      </c>
      <c r="E666" s="24" t="s">
        <v>1100</v>
      </c>
      <c r="F666" s="24" t="s">
        <v>1050</v>
      </c>
      <c r="G666" s="35" t="s">
        <v>3042</v>
      </c>
      <c r="H666" s="24"/>
      <c r="I666" s="24"/>
      <c r="J666" s="24" t="s">
        <v>50</v>
      </c>
      <c r="K666" s="28">
        <v>43150</v>
      </c>
      <c r="L666" s="28"/>
      <c r="M666" s="28">
        <v>43150</v>
      </c>
      <c r="N666" s="28">
        <v>43154</v>
      </c>
      <c r="O666" s="28"/>
      <c r="P666" s="28">
        <v>43154</v>
      </c>
      <c r="Q666" s="28">
        <v>43168</v>
      </c>
      <c r="R666" s="28"/>
      <c r="S666" s="24" t="s">
        <v>3043</v>
      </c>
      <c r="T666" s="24" t="s">
        <v>3044</v>
      </c>
      <c r="U666" s="30" t="str">
        <f t="shared" si="24"/>
        <v>Despachado CNA</v>
      </c>
      <c r="V666" s="25" t="s">
        <v>38</v>
      </c>
      <c r="W666" s="24"/>
      <c r="X666" s="36"/>
      <c r="Y666" s="30" t="str">
        <f ca="1">IF(V666=Apoio!$F$2,Apoio!$F$2,IF(V666=Apoio!$F$3,Apoio!$F$3,IF(V666=Apoio!$F$4,Apoio!$F$4,IF(X666="","",IF(V666="","",IF(X666-TODAY()&gt;0,X666-TODAY(),"Venceu"))))))</f>
        <v>Resolvido</v>
      </c>
      <c r="Z666" s="35"/>
      <c r="AA666" s="32" t="s">
        <v>2833</v>
      </c>
      <c r="AC666" s="44"/>
    </row>
    <row r="667" spans="1:29" ht="30" customHeight="1">
      <c r="A667" s="23">
        <v>671</v>
      </c>
      <c r="B667" s="24" t="s">
        <v>3045</v>
      </c>
      <c r="C667" s="30" t="s">
        <v>651</v>
      </c>
      <c r="D667" s="30" t="s">
        <v>2881</v>
      </c>
      <c r="E667" s="24" t="s">
        <v>2186</v>
      </c>
      <c r="F667" s="24" t="s">
        <v>1063</v>
      </c>
      <c r="G667" s="35" t="s">
        <v>3046</v>
      </c>
      <c r="H667" s="24"/>
      <c r="I667" s="24"/>
      <c r="J667" s="24" t="s">
        <v>34</v>
      </c>
      <c r="K667" s="28">
        <v>43150</v>
      </c>
      <c r="L667" s="28"/>
      <c r="M667" s="28">
        <v>43150</v>
      </c>
      <c r="N667" s="28">
        <v>43150</v>
      </c>
      <c r="O667" s="28"/>
      <c r="P667" s="28">
        <v>43152</v>
      </c>
      <c r="Q667" s="28"/>
      <c r="R667" s="28"/>
      <c r="S667" s="24" t="s">
        <v>3047</v>
      </c>
      <c r="T667" s="24" t="s">
        <v>3048</v>
      </c>
      <c r="U667" s="30" t="str">
        <f t="shared" si="24"/>
        <v>Despachado COSOL</v>
      </c>
      <c r="V667" s="25" t="s">
        <v>38</v>
      </c>
      <c r="W667" s="24"/>
      <c r="X667" s="36"/>
      <c r="Y667" s="30" t="str">
        <f ca="1">IF(V667=Apoio!$F$2,Apoio!$F$2,IF(V667=Apoio!$F$3,Apoio!$F$3,IF(V667=Apoio!$F$4,Apoio!$F$4,IF(X667="","",IF(V667="","",IF(X667-TODAY()&gt;0,X667-TODAY(),"Venceu"))))))</f>
        <v>Resolvido</v>
      </c>
      <c r="Z667" s="35"/>
      <c r="AA667" s="32" t="s">
        <v>2833</v>
      </c>
      <c r="AC667" s="44"/>
    </row>
    <row r="668" spans="1:29" ht="30" customHeight="1">
      <c r="A668" s="23">
        <v>672</v>
      </c>
      <c r="B668" s="24" t="s">
        <v>3049</v>
      </c>
      <c r="C668" s="30" t="s">
        <v>255</v>
      </c>
      <c r="D668" s="30" t="s">
        <v>2858</v>
      </c>
      <c r="E668" s="24" t="s">
        <v>2085</v>
      </c>
      <c r="F668" s="24" t="s">
        <v>1063</v>
      </c>
      <c r="G668" s="35" t="s">
        <v>3050</v>
      </c>
      <c r="H668" s="24"/>
      <c r="I668" s="24"/>
      <c r="J668" s="24" t="s">
        <v>44</v>
      </c>
      <c r="K668" s="28">
        <v>43153</v>
      </c>
      <c r="L668" s="28"/>
      <c r="M668" s="28">
        <v>43154</v>
      </c>
      <c r="N668" s="28">
        <v>43157</v>
      </c>
      <c r="O668" s="28"/>
      <c r="P668" s="28">
        <v>43157</v>
      </c>
      <c r="Q668" s="28">
        <v>43157</v>
      </c>
      <c r="R668" s="28">
        <v>43160</v>
      </c>
      <c r="S668" s="24" t="s">
        <v>3051</v>
      </c>
      <c r="T668" s="24" t="s">
        <v>3052</v>
      </c>
      <c r="U668" s="30" t="str">
        <f t="shared" si="24"/>
        <v>Despachado IPHAN</v>
      </c>
      <c r="V668" s="25" t="s">
        <v>38</v>
      </c>
      <c r="W668" s="24"/>
      <c r="X668" s="36"/>
      <c r="Y668" s="30" t="str">
        <f ca="1">IF(V668=Apoio!$F$2,Apoio!$F$2,IF(V668=Apoio!$F$3,Apoio!$F$3,IF(V668=Apoio!$F$4,Apoio!$F$4,IF(X668="","",IF(V668="","",IF(X668-TODAY()&gt;0,X668-TODAY(),"Venceu"))))))</f>
        <v>Resolvido</v>
      </c>
      <c r="Z668" s="35"/>
      <c r="AA668" s="32" t="s">
        <v>2833</v>
      </c>
      <c r="AC668" s="44"/>
    </row>
    <row r="669" spans="1:29" ht="30" customHeight="1">
      <c r="A669" s="23">
        <v>673</v>
      </c>
      <c r="B669" s="24" t="s">
        <v>3053</v>
      </c>
      <c r="C669" s="30" t="s">
        <v>104</v>
      </c>
      <c r="D669" s="30" t="s">
        <v>2881</v>
      </c>
      <c r="E669" s="24" t="s">
        <v>2186</v>
      </c>
      <c r="F669" s="24" t="s">
        <v>1063</v>
      </c>
      <c r="G669" s="35" t="s">
        <v>3054</v>
      </c>
      <c r="H669" s="24"/>
      <c r="I669" s="24"/>
      <c r="J669" s="24" t="s">
        <v>50</v>
      </c>
      <c r="K669" s="28">
        <v>43175</v>
      </c>
      <c r="L669" s="28"/>
      <c r="M669" s="28">
        <v>43175</v>
      </c>
      <c r="N669" s="28">
        <v>43175</v>
      </c>
      <c r="O669" s="28"/>
      <c r="P669" s="28">
        <v>43179</v>
      </c>
      <c r="Q669" s="28">
        <v>43181</v>
      </c>
      <c r="R669" s="28"/>
      <c r="S669" s="24" t="s">
        <v>3055</v>
      </c>
      <c r="T669" s="24" t="s">
        <v>3056</v>
      </c>
      <c r="U669" s="30" t="str">
        <f t="shared" si="24"/>
        <v>Despachado CNA</v>
      </c>
      <c r="V669" s="25" t="s">
        <v>38</v>
      </c>
      <c r="W669" s="24"/>
      <c r="X669" s="36"/>
      <c r="Y669" s="30" t="str">
        <f ca="1">IF(V669=Apoio!$F$2,Apoio!$F$2,IF(V669=Apoio!$F$3,Apoio!$F$3,IF(V669=Apoio!$F$4,Apoio!$F$4,IF(X669="","",IF(V669="","",IF(X669-TODAY()&gt;0,X669-TODAY(),"Venceu"))))))</f>
        <v>Resolvido</v>
      </c>
      <c r="Z669" s="35"/>
      <c r="AA669" s="32" t="s">
        <v>2833</v>
      </c>
      <c r="AC669" s="44"/>
    </row>
    <row r="670" spans="1:29" ht="30" customHeight="1">
      <c r="A670" s="23">
        <v>674</v>
      </c>
      <c r="B670" s="24" t="s">
        <v>3057</v>
      </c>
      <c r="C670" s="30" t="s">
        <v>110</v>
      </c>
      <c r="D670" s="30" t="s">
        <v>2984</v>
      </c>
      <c r="E670" s="24" t="s">
        <v>1058</v>
      </c>
      <c r="F670" s="24" t="s">
        <v>1063</v>
      </c>
      <c r="G670" s="35" t="s">
        <v>3058</v>
      </c>
      <c r="H670" s="24"/>
      <c r="I670" s="24"/>
      <c r="J670" s="24" t="s">
        <v>34</v>
      </c>
      <c r="K670" s="28">
        <v>43069</v>
      </c>
      <c r="L670" s="28"/>
      <c r="M670" s="28">
        <v>43168</v>
      </c>
      <c r="N670" s="28">
        <v>43124</v>
      </c>
      <c r="O670" s="28"/>
      <c r="P670" s="28">
        <v>43124</v>
      </c>
      <c r="Q670" s="28">
        <v>43168</v>
      </c>
      <c r="R670" s="28"/>
      <c r="S670" s="24" t="s">
        <v>3059</v>
      </c>
      <c r="T670" s="24" t="s">
        <v>3060</v>
      </c>
      <c r="U670" s="30" t="str">
        <f t="shared" si="24"/>
        <v>Despachado CNA</v>
      </c>
      <c r="V670" s="25" t="s">
        <v>38</v>
      </c>
      <c r="W670" s="24"/>
      <c r="X670" s="36"/>
      <c r="Y670" s="30" t="str">
        <f ca="1">IF(V670=Apoio!$F$2,Apoio!$F$2,IF(V670=Apoio!$F$3,Apoio!$F$3,IF(V670=Apoio!$F$4,Apoio!$F$4,IF(X670="","",IF(V670="","",IF(X670-TODAY()&gt;0,X670-TODAY(),"Venceu"))))))</f>
        <v>Resolvido</v>
      </c>
      <c r="Z670" s="35"/>
      <c r="AA670" s="32" t="s">
        <v>2833</v>
      </c>
      <c r="AC670" s="44"/>
    </row>
    <row r="671" spans="1:29" ht="30" customHeight="1">
      <c r="A671" s="23">
        <v>675</v>
      </c>
      <c r="B671" s="24" t="s">
        <v>3061</v>
      </c>
      <c r="C671" s="30" t="s">
        <v>166</v>
      </c>
      <c r="D671" s="30" t="s">
        <v>2834</v>
      </c>
      <c r="E671" s="24" t="s">
        <v>1045</v>
      </c>
      <c r="F671" s="24" t="s">
        <v>1122</v>
      </c>
      <c r="G671" s="35" t="s">
        <v>3062</v>
      </c>
      <c r="H671" s="24"/>
      <c r="I671" s="24"/>
      <c r="J671" s="24" t="s">
        <v>34</v>
      </c>
      <c r="K671" s="28">
        <v>43167</v>
      </c>
      <c r="L671" s="28"/>
      <c r="M671" s="28">
        <v>43168</v>
      </c>
      <c r="N671" s="28">
        <v>43168</v>
      </c>
      <c r="O671" s="28"/>
      <c r="P671" s="28">
        <v>43168</v>
      </c>
      <c r="Q671" s="28">
        <v>43173</v>
      </c>
      <c r="R671" s="28">
        <v>43178</v>
      </c>
      <c r="S671" s="24" t="s">
        <v>3063</v>
      </c>
      <c r="T671" s="24" t="s">
        <v>3064</v>
      </c>
      <c r="U671" s="30" t="str">
        <f t="shared" si="24"/>
        <v>Despachado IPHAN</v>
      </c>
      <c r="V671" s="25" t="s">
        <v>38</v>
      </c>
      <c r="W671" s="24"/>
      <c r="X671" s="36"/>
      <c r="Y671" s="30" t="str">
        <f ca="1">IF(V671=Apoio!$F$2,Apoio!$F$2,IF(V671=Apoio!$F$3,Apoio!$F$3,IF(V671=Apoio!$F$4,Apoio!$F$4,IF(X671="","",IF(V671="","",IF(X671-TODAY()&gt;0,X671-TODAY(),"Venceu"))))))</f>
        <v>Resolvido</v>
      </c>
      <c r="Z671" s="35"/>
      <c r="AA671" s="32" t="s">
        <v>2833</v>
      </c>
      <c r="AC671" s="44"/>
    </row>
    <row r="672" spans="1:29" ht="30" customHeight="1">
      <c r="A672" s="23">
        <v>676</v>
      </c>
      <c r="B672" s="24" t="s">
        <v>3065</v>
      </c>
      <c r="C672" s="30" t="s">
        <v>191</v>
      </c>
      <c r="D672" s="30" t="s">
        <v>2964</v>
      </c>
      <c r="E672" s="24" t="s">
        <v>1100</v>
      </c>
      <c r="F672" s="24" t="s">
        <v>1050</v>
      </c>
      <c r="G672" s="35" t="s">
        <v>3066</v>
      </c>
      <c r="H672" s="24"/>
      <c r="I672" s="24"/>
      <c r="J672" s="24" t="s">
        <v>44</v>
      </c>
      <c r="K672" s="28">
        <v>43167</v>
      </c>
      <c r="L672" s="28"/>
      <c r="M672" s="28">
        <v>43167</v>
      </c>
      <c r="N672" s="28">
        <v>43192</v>
      </c>
      <c r="O672" s="28"/>
      <c r="P672" s="28">
        <v>43202</v>
      </c>
      <c r="Q672" s="28">
        <v>43208</v>
      </c>
      <c r="R672" s="28"/>
      <c r="S672" s="24" t="s">
        <v>3067</v>
      </c>
      <c r="T672" s="24" t="s">
        <v>3068</v>
      </c>
      <c r="U672" s="30" t="str">
        <f t="shared" si="24"/>
        <v>Despachado CNA</v>
      </c>
      <c r="V672" s="25" t="s">
        <v>38</v>
      </c>
      <c r="W672" s="24"/>
      <c r="X672" s="36"/>
      <c r="Y672" s="30" t="str">
        <f ca="1">IF(V672=Apoio!$F$2,Apoio!$F$2,IF(V672=Apoio!$F$3,Apoio!$F$3,IF(V672=Apoio!$F$4,Apoio!$F$4,IF(X672="","",IF(V672="","",IF(X672-TODAY()&gt;0,X672-TODAY(),"Venceu"))))))</f>
        <v>Resolvido</v>
      </c>
      <c r="Z672" s="35"/>
      <c r="AA672" s="32" t="s">
        <v>2833</v>
      </c>
      <c r="AC672" s="44"/>
    </row>
    <row r="673" spans="1:29" ht="30" customHeight="1">
      <c r="A673" s="23">
        <v>677</v>
      </c>
      <c r="B673" s="24" t="s">
        <v>3069</v>
      </c>
      <c r="C673" s="30" t="s">
        <v>84</v>
      </c>
      <c r="D673" s="30" t="s">
        <v>2881</v>
      </c>
      <c r="E673" s="24" t="s">
        <v>2186</v>
      </c>
      <c r="F673" s="24" t="s">
        <v>1063</v>
      </c>
      <c r="G673" s="35" t="s">
        <v>3070</v>
      </c>
      <c r="H673" s="24"/>
      <c r="I673" s="24"/>
      <c r="J673" s="24" t="s">
        <v>50</v>
      </c>
      <c r="K673" s="28">
        <v>43181</v>
      </c>
      <c r="L673" s="28"/>
      <c r="M673" s="28">
        <v>43182</v>
      </c>
      <c r="N673" s="28">
        <v>43182</v>
      </c>
      <c r="O673" s="28"/>
      <c r="P673" s="28">
        <v>43182</v>
      </c>
      <c r="Q673" s="28">
        <v>43188</v>
      </c>
      <c r="R673" s="28" t="s">
        <v>198</v>
      </c>
      <c r="S673" s="24" t="s">
        <v>3071</v>
      </c>
      <c r="T673" s="24" t="s">
        <v>3072</v>
      </c>
      <c r="U673" s="30" t="str">
        <f t="shared" si="24"/>
        <v>Despachado IPHAN</v>
      </c>
      <c r="V673" s="25" t="s">
        <v>38</v>
      </c>
      <c r="W673" s="24"/>
      <c r="X673" s="36"/>
      <c r="Y673" s="30" t="str">
        <f ca="1">IF(V673=Apoio!$F$2,Apoio!$F$2,IF(V673=Apoio!$F$3,Apoio!$F$3,IF(V673=Apoio!$F$4,Apoio!$F$4,IF(X673="","",IF(V673="","",IF(X673-TODAY()&gt;0,X673-TODAY(),"Venceu"))))))</f>
        <v>Resolvido</v>
      </c>
      <c r="Z673" s="35"/>
      <c r="AA673" s="32" t="s">
        <v>2833</v>
      </c>
      <c r="AC673" s="44"/>
    </row>
    <row r="674" spans="1:29" ht="30" customHeight="1">
      <c r="A674" s="23">
        <v>678</v>
      </c>
      <c r="B674" s="24" t="s">
        <v>3073</v>
      </c>
      <c r="C674" s="30" t="s">
        <v>89</v>
      </c>
      <c r="D674" s="30" t="s">
        <v>2881</v>
      </c>
      <c r="E674" s="24" t="s">
        <v>2186</v>
      </c>
      <c r="F674" s="24" t="s">
        <v>1063</v>
      </c>
      <c r="G674" s="35" t="s">
        <v>3074</v>
      </c>
      <c r="H674" s="24"/>
      <c r="I674" s="24"/>
      <c r="J674" s="24" t="s">
        <v>34</v>
      </c>
      <c r="K674" s="28">
        <v>43175</v>
      </c>
      <c r="L674" s="28"/>
      <c r="M674" s="28">
        <v>43175</v>
      </c>
      <c r="N674" s="28">
        <v>43179</v>
      </c>
      <c r="O674" s="28"/>
      <c r="P674" s="28">
        <v>43179</v>
      </c>
      <c r="Q674" s="28">
        <v>43181</v>
      </c>
      <c r="R674" s="28"/>
      <c r="S674" s="24" t="s">
        <v>3075</v>
      </c>
      <c r="T674" s="24" t="s">
        <v>3076</v>
      </c>
      <c r="U674" s="30" t="str">
        <f t="shared" si="24"/>
        <v>Despachado CNA</v>
      </c>
      <c r="V674" s="25" t="s">
        <v>38</v>
      </c>
      <c r="W674" s="24"/>
      <c r="X674" s="36"/>
      <c r="Y674" s="30" t="str">
        <f ca="1">IF(V674=Apoio!$F$2,Apoio!$F$2,IF(V674=Apoio!$F$3,Apoio!$F$3,IF(V674=Apoio!$F$4,Apoio!$F$4,IF(X674="","",IF(V674="","",IF(X674-TODAY()&gt;0,X674-TODAY(),"Venceu"))))))</f>
        <v>Resolvido</v>
      </c>
      <c r="Z674" s="35"/>
      <c r="AA674" s="32" t="s">
        <v>2833</v>
      </c>
      <c r="AC674" s="44"/>
    </row>
    <row r="675" spans="1:29" ht="30" customHeight="1">
      <c r="A675" s="23">
        <v>679</v>
      </c>
      <c r="B675" s="24" t="s">
        <v>3077</v>
      </c>
      <c r="C675" s="30" t="s">
        <v>1555</v>
      </c>
      <c r="D675" s="30" t="s">
        <v>2834</v>
      </c>
      <c r="E675" s="24" t="s">
        <v>1045</v>
      </c>
      <c r="F675" s="24" t="s">
        <v>1122</v>
      </c>
      <c r="G675" s="35" t="s">
        <v>3078</v>
      </c>
      <c r="H675" s="24"/>
      <c r="I675" s="24"/>
      <c r="J675" s="24" t="s">
        <v>34</v>
      </c>
      <c r="K675" s="28">
        <v>43179</v>
      </c>
      <c r="L675" s="28"/>
      <c r="M675" s="28">
        <v>43180</v>
      </c>
      <c r="N675" s="28">
        <v>43180</v>
      </c>
      <c r="O675" s="28"/>
      <c r="P675" s="28">
        <v>43180</v>
      </c>
      <c r="Q675" s="28">
        <v>43181</v>
      </c>
      <c r="R675" s="28"/>
      <c r="S675" s="24" t="s">
        <v>3079</v>
      </c>
      <c r="T675" s="24" t="s">
        <v>3080</v>
      </c>
      <c r="U675" s="30" t="str">
        <f t="shared" si="24"/>
        <v>Despachado CNA</v>
      </c>
      <c r="V675" s="25" t="s">
        <v>38</v>
      </c>
      <c r="W675" s="24"/>
      <c r="X675" s="36"/>
      <c r="Y675" s="30" t="str">
        <f ca="1">IF(V675=Apoio!$F$2,Apoio!$F$2,IF(V675=Apoio!$F$3,Apoio!$F$3,IF(V675=Apoio!$F$4,Apoio!$F$4,IF(X675="","",IF(V675="","",IF(X675-TODAY()&gt;0,X675-TODAY(),"Venceu"))))))</f>
        <v>Resolvido</v>
      </c>
      <c r="Z675" s="35"/>
      <c r="AA675" s="32" t="s">
        <v>2833</v>
      </c>
      <c r="AC675" s="44"/>
    </row>
    <row r="676" spans="1:29" ht="30" customHeight="1">
      <c r="A676" s="23">
        <v>680</v>
      </c>
      <c r="B676" s="24" t="s">
        <v>3081</v>
      </c>
      <c r="C676" s="30" t="s">
        <v>651</v>
      </c>
      <c r="D676" s="30" t="s">
        <v>2881</v>
      </c>
      <c r="E676" s="24" t="s">
        <v>2186</v>
      </c>
      <c r="F676" s="24" t="s">
        <v>1063</v>
      </c>
      <c r="G676" s="35" t="s">
        <v>3082</v>
      </c>
      <c r="H676" s="24"/>
      <c r="I676" s="24"/>
      <c r="J676" s="24" t="s">
        <v>50</v>
      </c>
      <c r="K676" s="28">
        <v>43167</v>
      </c>
      <c r="L676" s="28"/>
      <c r="M676" s="28">
        <v>43167</v>
      </c>
      <c r="N676" s="28">
        <v>43171</v>
      </c>
      <c r="O676" s="28"/>
      <c r="P676" s="28">
        <v>43172</v>
      </c>
      <c r="Q676" s="28">
        <v>43174</v>
      </c>
      <c r="R676" s="28">
        <v>43178</v>
      </c>
      <c r="S676" s="24" t="s">
        <v>3083</v>
      </c>
      <c r="T676" s="24" t="s">
        <v>3084</v>
      </c>
      <c r="U676" s="30" t="str">
        <f t="shared" si="24"/>
        <v>Despachado IPHAN</v>
      </c>
      <c r="V676" s="25" t="s">
        <v>38</v>
      </c>
      <c r="W676" s="24"/>
      <c r="X676" s="36"/>
      <c r="Y676" s="30" t="str">
        <f ca="1">IF(V676=Apoio!$F$2,Apoio!$F$2,IF(V676=Apoio!$F$3,Apoio!$F$3,IF(V676=Apoio!$F$4,Apoio!$F$4,IF(X676="","",IF(V676="","",IF(X676-TODAY()&gt;0,X676-TODAY(),"Venceu"))))))</f>
        <v>Resolvido</v>
      </c>
      <c r="Z676" s="35"/>
      <c r="AA676" s="32" t="s">
        <v>2833</v>
      </c>
      <c r="AC676" s="44"/>
    </row>
    <row r="677" spans="1:29" ht="30" customHeight="1">
      <c r="A677" s="23">
        <v>681</v>
      </c>
      <c r="B677" s="24" t="s">
        <v>3085</v>
      </c>
      <c r="C677" s="30" t="s">
        <v>78</v>
      </c>
      <c r="D677" s="30" t="s">
        <v>2881</v>
      </c>
      <c r="E677" s="24" t="s">
        <v>2186</v>
      </c>
      <c r="F677" s="24" t="s">
        <v>1063</v>
      </c>
      <c r="G677" s="35" t="s">
        <v>3086</v>
      </c>
      <c r="H677" s="24"/>
      <c r="I677" s="24"/>
      <c r="J677" s="24" t="s">
        <v>50</v>
      </c>
      <c r="K677" s="28">
        <v>43187</v>
      </c>
      <c r="L677" s="28"/>
      <c r="M677" s="28">
        <v>43187</v>
      </c>
      <c r="N677" s="28">
        <v>43187</v>
      </c>
      <c r="O677" s="28"/>
      <c r="P677" s="28">
        <v>43187</v>
      </c>
      <c r="Q677" s="28">
        <v>43188</v>
      </c>
      <c r="R677" s="28"/>
      <c r="S677" s="24" t="s">
        <v>3087</v>
      </c>
      <c r="T677" s="24" t="s">
        <v>3088</v>
      </c>
      <c r="U677" s="30" t="str">
        <f t="shared" si="24"/>
        <v>Despachado CNA</v>
      </c>
      <c r="V677" s="25" t="s">
        <v>38</v>
      </c>
      <c r="W677" s="24"/>
      <c r="X677" s="36"/>
      <c r="Y677" s="30" t="str">
        <f ca="1">IF(V677=Apoio!$F$2,Apoio!$F$2,IF(V677=Apoio!$F$3,Apoio!$F$3,IF(V677=Apoio!$F$4,Apoio!$F$4,IF(X677="","",IF(V677="","",IF(X677-TODAY()&gt;0,X677-TODAY(),"Venceu"))))))</f>
        <v>Resolvido</v>
      </c>
      <c r="Z677" s="35"/>
      <c r="AA677" s="32" t="s">
        <v>2833</v>
      </c>
      <c r="AC677" s="44"/>
    </row>
    <row r="678" spans="1:29" ht="30" customHeight="1">
      <c r="A678" s="23">
        <v>682</v>
      </c>
      <c r="B678" s="24" t="s">
        <v>3089</v>
      </c>
      <c r="C678" s="30" t="s">
        <v>104</v>
      </c>
      <c r="D678" s="30" t="s">
        <v>2834</v>
      </c>
      <c r="E678" s="24" t="s">
        <v>1045</v>
      </c>
      <c r="F678" s="24" t="s">
        <v>1122</v>
      </c>
      <c r="G678" s="35" t="s">
        <v>3090</v>
      </c>
      <c r="H678" s="24"/>
      <c r="I678" s="24"/>
      <c r="J678" s="24" t="s">
        <v>34</v>
      </c>
      <c r="K678" s="28">
        <v>43186</v>
      </c>
      <c r="L678" s="28"/>
      <c r="M678" s="28">
        <v>43187</v>
      </c>
      <c r="N678" s="28">
        <v>43187</v>
      </c>
      <c r="O678" s="28"/>
      <c r="P678" s="28">
        <v>43187</v>
      </c>
      <c r="Q678" s="28">
        <v>43249</v>
      </c>
      <c r="R678" s="28" t="s">
        <v>133</v>
      </c>
      <c r="S678" s="24" t="s">
        <v>2888</v>
      </c>
      <c r="T678" s="24" t="s">
        <v>3091</v>
      </c>
      <c r="U678" s="30" t="str">
        <f t="shared" si="24"/>
        <v>Despachado IPHAN</v>
      </c>
      <c r="V678" s="25" t="s">
        <v>38</v>
      </c>
      <c r="W678" s="24"/>
      <c r="X678" s="36"/>
      <c r="Y678" s="30" t="str">
        <f ca="1">IF(V678=Apoio!$F$2,Apoio!$F$2,IF(V678=Apoio!$F$3,Apoio!$F$3,IF(V678=Apoio!$F$4,Apoio!$F$4,IF(X678="","",IF(V678="","",IF(X678-TODAY()&gt;0,X678-TODAY(),"Venceu"))))))</f>
        <v>Resolvido</v>
      </c>
      <c r="Z678" s="35"/>
      <c r="AA678" s="32" t="s">
        <v>2833</v>
      </c>
      <c r="AC678" s="44"/>
    </row>
    <row r="679" spans="1:29" ht="30" customHeight="1">
      <c r="A679" s="23">
        <v>683</v>
      </c>
      <c r="B679" s="24" t="s">
        <v>1676</v>
      </c>
      <c r="C679" s="30" t="s">
        <v>226</v>
      </c>
      <c r="D679" s="30" t="s">
        <v>2930</v>
      </c>
      <c r="E679" s="24" t="s">
        <v>1058</v>
      </c>
      <c r="F679" s="24" t="s">
        <v>1057</v>
      </c>
      <c r="G679" s="35" t="s">
        <v>3092</v>
      </c>
      <c r="H679" s="24"/>
      <c r="I679" s="24"/>
      <c r="J679" s="24" t="s">
        <v>34</v>
      </c>
      <c r="K679" s="28">
        <v>43166</v>
      </c>
      <c r="L679" s="28"/>
      <c r="M679" s="28">
        <v>43166</v>
      </c>
      <c r="N679" s="28">
        <v>43180</v>
      </c>
      <c r="O679" s="28"/>
      <c r="P679" s="28">
        <v>43180</v>
      </c>
      <c r="Q679" s="28">
        <v>43188</v>
      </c>
      <c r="R679" s="28" t="s">
        <v>133</v>
      </c>
      <c r="S679" s="24" t="s">
        <v>3093</v>
      </c>
      <c r="T679" s="24" t="s">
        <v>3094</v>
      </c>
      <c r="U679" s="30" t="str">
        <f t="shared" si="24"/>
        <v>Despachado IPHAN</v>
      </c>
      <c r="V679" s="25" t="s">
        <v>38</v>
      </c>
      <c r="W679" s="24"/>
      <c r="X679" s="36"/>
      <c r="Y679" s="30" t="str">
        <f ca="1">IF(V679=Apoio!$F$2,Apoio!$F$2,IF(V679=Apoio!$F$3,Apoio!$F$3,IF(V679=Apoio!$F$4,Apoio!$F$4,IF(X679="","",IF(V679="","",IF(X679-TODAY()&gt;0,X679-TODAY(),"Venceu"))))))</f>
        <v>Resolvido</v>
      </c>
      <c r="Z679" s="35"/>
      <c r="AA679" s="32" t="s">
        <v>2833</v>
      </c>
      <c r="AC679" s="44"/>
    </row>
    <row r="680" spans="1:29" ht="30" customHeight="1">
      <c r="A680" s="23">
        <v>684</v>
      </c>
      <c r="B680" s="24" t="s">
        <v>3095</v>
      </c>
      <c r="C680" s="30" t="s">
        <v>191</v>
      </c>
      <c r="D680" s="30" t="s">
        <v>3096</v>
      </c>
      <c r="E680" s="24" t="s">
        <v>1921</v>
      </c>
      <c r="F680" s="24" t="s">
        <v>1497</v>
      </c>
      <c r="G680" s="35" t="s">
        <v>3097</v>
      </c>
      <c r="H680" s="24"/>
      <c r="I680" s="24"/>
      <c r="J680" s="24" t="s">
        <v>34</v>
      </c>
      <c r="K680" s="28"/>
      <c r="L680" s="28"/>
      <c r="M680" s="28">
        <v>43172</v>
      </c>
      <c r="N680" s="28">
        <v>43172</v>
      </c>
      <c r="O680" s="28"/>
      <c r="P680" s="28">
        <v>43172</v>
      </c>
      <c r="Q680" s="28">
        <v>43188</v>
      </c>
      <c r="R680" s="28"/>
      <c r="S680" s="24" t="s">
        <v>3098</v>
      </c>
      <c r="T680" s="24" t="s">
        <v>3099</v>
      </c>
      <c r="U680" s="30" t="str">
        <f t="shared" si="24"/>
        <v>Despachado CNA</v>
      </c>
      <c r="V680" s="25" t="s">
        <v>38</v>
      </c>
      <c r="W680" s="24"/>
      <c r="X680" s="36"/>
      <c r="Y680" s="30" t="str">
        <f ca="1">IF(V680=Apoio!$F$2,Apoio!$F$2,IF(V680=Apoio!$F$3,Apoio!$F$3,IF(V680=Apoio!$F$4,Apoio!$F$4,IF(X680="","",IF(V680="","",IF(X680-TODAY()&gt;0,X680-TODAY(),"Venceu"))))))</f>
        <v>Resolvido</v>
      </c>
      <c r="Z680" s="35"/>
      <c r="AA680" s="32" t="s">
        <v>2833</v>
      </c>
      <c r="AC680" s="44"/>
    </row>
    <row r="681" spans="1:29" ht="30" customHeight="1">
      <c r="A681" s="23">
        <v>685</v>
      </c>
      <c r="B681" s="24" t="s">
        <v>3100</v>
      </c>
      <c r="C681" s="30" t="s">
        <v>78</v>
      </c>
      <c r="D681" s="30" t="s">
        <v>2881</v>
      </c>
      <c r="E681" s="24" t="s">
        <v>2186</v>
      </c>
      <c r="F681" s="24" t="s">
        <v>1063</v>
      </c>
      <c r="G681" s="35" t="s">
        <v>3101</v>
      </c>
      <c r="H681" s="24"/>
      <c r="I681" s="24"/>
      <c r="J681" s="24" t="s">
        <v>34</v>
      </c>
      <c r="K681" s="28">
        <v>43188</v>
      </c>
      <c r="L681" s="28"/>
      <c r="M681" s="28">
        <v>43193</v>
      </c>
      <c r="N681" s="28">
        <v>43193</v>
      </c>
      <c r="O681" s="28"/>
      <c r="P681" s="28">
        <v>43193</v>
      </c>
      <c r="Q681" s="28">
        <v>43202</v>
      </c>
      <c r="R681" s="28"/>
      <c r="S681" s="24" t="s">
        <v>3102</v>
      </c>
      <c r="T681" s="24" t="s">
        <v>3103</v>
      </c>
      <c r="U681" s="30" t="str">
        <f t="shared" si="24"/>
        <v>Despachado CNA</v>
      </c>
      <c r="V681" s="25" t="s">
        <v>38</v>
      </c>
      <c r="W681" s="24"/>
      <c r="X681" s="36"/>
      <c r="Y681" s="30" t="str">
        <f ca="1">IF(V681=Apoio!$F$2,Apoio!$F$2,IF(V681=Apoio!$F$3,Apoio!$F$3,IF(V681=Apoio!$F$4,Apoio!$F$4,IF(X681="","",IF(V681="","",IF(X681-TODAY()&gt;0,X681-TODAY(),"Venceu"))))))</f>
        <v>Resolvido</v>
      </c>
      <c r="Z681" s="35"/>
      <c r="AA681" s="32" t="s">
        <v>2833</v>
      </c>
      <c r="AC681" s="44"/>
    </row>
    <row r="682" spans="1:29" ht="30" customHeight="1">
      <c r="A682" s="23">
        <v>686</v>
      </c>
      <c r="B682" s="24" t="s">
        <v>3104</v>
      </c>
      <c r="C682" s="30" t="s">
        <v>218</v>
      </c>
      <c r="D682" s="30" t="s">
        <v>2930</v>
      </c>
      <c r="E682" s="24" t="s">
        <v>1058</v>
      </c>
      <c r="F682" s="24" t="s">
        <v>1057</v>
      </c>
      <c r="G682" s="35" t="s">
        <v>3105</v>
      </c>
      <c r="H682" s="24"/>
      <c r="I682" s="24"/>
      <c r="J682" s="24" t="s">
        <v>34</v>
      </c>
      <c r="K682" s="28">
        <v>43193</v>
      </c>
      <c r="L682" s="28"/>
      <c r="M682" s="28">
        <v>43193</v>
      </c>
      <c r="N682" s="28">
        <v>43193</v>
      </c>
      <c r="O682" s="28"/>
      <c r="P682" s="28">
        <v>43193</v>
      </c>
      <c r="Q682" s="28"/>
      <c r="R682" s="28"/>
      <c r="S682" s="24" t="s">
        <v>510</v>
      </c>
      <c r="T682" s="24"/>
      <c r="U682" s="30" t="str">
        <f t="shared" si="24"/>
        <v>Despachado COSOL</v>
      </c>
      <c r="V682" s="25" t="s">
        <v>38</v>
      </c>
      <c r="W682" s="24"/>
      <c r="X682" s="36"/>
      <c r="Y682" s="30" t="str">
        <f ca="1">IF(V682=Apoio!$F$2,Apoio!$F$2,IF(V682=Apoio!$F$3,Apoio!$F$3,IF(V682=Apoio!$F$4,Apoio!$F$4,IF(X682="","",IF(V682="","",IF(X682-TODAY()&gt;0,X682-TODAY(),"Venceu"))))))</f>
        <v>Resolvido</v>
      </c>
      <c r="Z682" s="35"/>
      <c r="AA682" s="32" t="s">
        <v>2833</v>
      </c>
      <c r="AC682" s="44"/>
    </row>
    <row r="683" spans="1:29" ht="30" customHeight="1">
      <c r="A683" s="23">
        <v>687</v>
      </c>
      <c r="B683" s="24" t="s">
        <v>3106</v>
      </c>
      <c r="C683" s="30" t="s">
        <v>30</v>
      </c>
      <c r="D683" s="30" t="s">
        <v>2847</v>
      </c>
      <c r="E683" s="24" t="s">
        <v>1069</v>
      </c>
      <c r="F683" s="24" t="s">
        <v>1070</v>
      </c>
      <c r="G683" s="35" t="s">
        <v>3107</v>
      </c>
      <c r="H683" s="24"/>
      <c r="I683" s="24"/>
      <c r="J683" s="24" t="s">
        <v>34</v>
      </c>
      <c r="K683" s="28" t="s">
        <v>3108</v>
      </c>
      <c r="L683" s="28"/>
      <c r="M683" s="28">
        <v>43194</v>
      </c>
      <c r="N683" s="28">
        <v>43194</v>
      </c>
      <c r="O683" s="28"/>
      <c r="P683" s="28">
        <v>43194</v>
      </c>
      <c r="Q683" s="28"/>
      <c r="R683" s="28"/>
      <c r="S683" s="24" t="s">
        <v>510</v>
      </c>
      <c r="T683" s="24"/>
      <c r="U683" s="30" t="str">
        <f t="shared" si="24"/>
        <v>Despachado COSOL</v>
      </c>
      <c r="V683" s="25" t="s">
        <v>38</v>
      </c>
      <c r="W683" s="24"/>
      <c r="X683" s="36"/>
      <c r="Y683" s="30" t="str">
        <f ca="1">IF(V683=Apoio!$F$2,Apoio!$F$2,IF(V683=Apoio!$F$3,Apoio!$F$3,IF(V683=Apoio!$F$4,Apoio!$F$4,IF(X683="","",IF(V683="","",IF(X683-TODAY()&gt;0,X683-TODAY(),"Venceu"))))))</f>
        <v>Resolvido</v>
      </c>
      <c r="Z683" s="35"/>
      <c r="AA683" s="32" t="s">
        <v>2833</v>
      </c>
      <c r="AC683" s="44"/>
    </row>
    <row r="684" spans="1:29" ht="30" customHeight="1">
      <c r="A684" s="23">
        <v>688</v>
      </c>
      <c r="B684" s="24" t="s">
        <v>3109</v>
      </c>
      <c r="C684" s="30" t="s">
        <v>275</v>
      </c>
      <c r="D684" s="30" t="s">
        <v>2858</v>
      </c>
      <c r="E684" s="24" t="s">
        <v>2085</v>
      </c>
      <c r="F684" s="24" t="s">
        <v>1063</v>
      </c>
      <c r="G684" s="35" t="s">
        <v>3110</v>
      </c>
      <c r="H684" s="24"/>
      <c r="I684" s="24"/>
      <c r="J684" s="24" t="s">
        <v>34</v>
      </c>
      <c r="K684" s="28" t="s">
        <v>3108</v>
      </c>
      <c r="L684" s="28"/>
      <c r="M684" s="28">
        <v>43195</v>
      </c>
      <c r="N684" s="28">
        <v>43195</v>
      </c>
      <c r="O684" s="28"/>
      <c r="P684" s="28">
        <v>43195</v>
      </c>
      <c r="Q684" s="28">
        <v>43196</v>
      </c>
      <c r="R684" s="28">
        <v>43200</v>
      </c>
      <c r="S684" s="24" t="s">
        <v>3111</v>
      </c>
      <c r="T684" s="24" t="s">
        <v>3112</v>
      </c>
      <c r="U684" s="30" t="str">
        <f t="shared" si="24"/>
        <v>Despachado IPHAN</v>
      </c>
      <c r="V684" s="25" t="s">
        <v>38</v>
      </c>
      <c r="W684" s="24"/>
      <c r="X684" s="36"/>
      <c r="Y684" s="30" t="str">
        <f ca="1">IF(V684=Apoio!$F$2,Apoio!$F$2,IF(V684=Apoio!$F$3,Apoio!$F$3,IF(V684=Apoio!$F$4,Apoio!$F$4,IF(X684="","",IF(V684="","",IF(X684-TODAY()&gt;0,X684-TODAY(),"Venceu"))))))</f>
        <v>Resolvido</v>
      </c>
      <c r="Z684" s="35"/>
      <c r="AA684" s="32" t="s">
        <v>2833</v>
      </c>
      <c r="AC684" s="44"/>
    </row>
    <row r="685" spans="1:29" ht="30" customHeight="1">
      <c r="A685" s="23">
        <v>689</v>
      </c>
      <c r="B685" s="24" t="s">
        <v>3113</v>
      </c>
      <c r="C685" s="30" t="s">
        <v>89</v>
      </c>
      <c r="D685" s="30" t="s">
        <v>2847</v>
      </c>
      <c r="E685" s="24" t="s">
        <v>1069</v>
      </c>
      <c r="F685" s="24" t="s">
        <v>1070</v>
      </c>
      <c r="G685" s="35" t="s">
        <v>3114</v>
      </c>
      <c r="H685" s="24"/>
      <c r="I685" s="24"/>
      <c r="J685" s="24" t="s">
        <v>50</v>
      </c>
      <c r="K685" s="28">
        <v>43188</v>
      </c>
      <c r="L685" s="28"/>
      <c r="M685" s="28">
        <v>43195</v>
      </c>
      <c r="N685" s="28">
        <v>43199</v>
      </c>
      <c r="O685" s="28"/>
      <c r="P685" s="28">
        <v>43199</v>
      </c>
      <c r="Q685" s="28"/>
      <c r="R685" s="28"/>
      <c r="S685" s="24" t="s">
        <v>3115</v>
      </c>
      <c r="T685" s="24" t="s">
        <v>3116</v>
      </c>
      <c r="U685" s="30" t="str">
        <f t="shared" si="24"/>
        <v>Despachado COSOL</v>
      </c>
      <c r="V685" s="25" t="s">
        <v>38</v>
      </c>
      <c r="W685" s="24"/>
      <c r="X685" s="36"/>
      <c r="Y685" s="30" t="str">
        <f ca="1">IF(V685=Apoio!$F$2,Apoio!$F$2,IF(V685=Apoio!$F$3,Apoio!$F$3,IF(V685=Apoio!$F$4,Apoio!$F$4,IF(X685="","",IF(V685="","",IF(X685-TODAY()&gt;0,X685-TODAY(),"Venceu"))))))</f>
        <v>Resolvido</v>
      </c>
      <c r="Z685" s="35"/>
      <c r="AA685" s="32" t="s">
        <v>2833</v>
      </c>
      <c r="AC685" s="44"/>
    </row>
    <row r="686" spans="1:29" ht="30" customHeight="1">
      <c r="A686" s="23">
        <v>690</v>
      </c>
      <c r="B686" s="24" t="s">
        <v>2865</v>
      </c>
      <c r="C686" s="30" t="s">
        <v>84</v>
      </c>
      <c r="D686" s="30" t="s">
        <v>2881</v>
      </c>
      <c r="E686" s="24" t="s">
        <v>2186</v>
      </c>
      <c r="F686" s="24" t="s">
        <v>1063</v>
      </c>
      <c r="G686" s="35" t="s">
        <v>3117</v>
      </c>
      <c r="H686" s="24"/>
      <c r="I686" s="24"/>
      <c r="J686" s="24" t="s">
        <v>34</v>
      </c>
      <c r="K686" s="28">
        <v>43194</v>
      </c>
      <c r="L686" s="28"/>
      <c r="M686" s="28">
        <v>43199</v>
      </c>
      <c r="N686" s="28">
        <v>43199</v>
      </c>
      <c r="O686" s="28"/>
      <c r="P686" s="28">
        <v>43200</v>
      </c>
      <c r="Q686" s="28">
        <v>43210</v>
      </c>
      <c r="R686" s="28" t="s">
        <v>198</v>
      </c>
      <c r="S686" s="24" t="s">
        <v>3118</v>
      </c>
      <c r="T686" s="24" t="s">
        <v>3119</v>
      </c>
      <c r="U686" s="30" t="str">
        <f t="shared" si="24"/>
        <v>Despachado IPHAN</v>
      </c>
      <c r="V686" s="25" t="s">
        <v>38</v>
      </c>
      <c r="W686" s="24"/>
      <c r="X686" s="36"/>
      <c r="Y686" s="30" t="str">
        <f ca="1">IF(V686=Apoio!$F$2,Apoio!$F$2,IF(V686=Apoio!$F$3,Apoio!$F$3,IF(V686=Apoio!$F$4,Apoio!$F$4,IF(X686="","",IF(V686="","",IF(X686-TODAY()&gt;0,X686-TODAY(),"Venceu"))))))</f>
        <v>Resolvido</v>
      </c>
      <c r="Z686" s="35"/>
      <c r="AA686" s="32" t="s">
        <v>2833</v>
      </c>
      <c r="AC686" s="44"/>
    </row>
    <row r="687" spans="1:29" ht="30" customHeight="1">
      <c r="A687" s="23">
        <v>691</v>
      </c>
      <c r="B687" s="24" t="s">
        <v>3120</v>
      </c>
      <c r="C687" s="30" t="s">
        <v>255</v>
      </c>
      <c r="D687" s="30" t="s">
        <v>2858</v>
      </c>
      <c r="E687" s="24" t="s">
        <v>2085</v>
      </c>
      <c r="F687" s="24" t="s">
        <v>1063</v>
      </c>
      <c r="G687" s="35" t="s">
        <v>3121</v>
      </c>
      <c r="H687" s="24"/>
      <c r="I687" s="24"/>
      <c r="J687" s="24" t="s">
        <v>50</v>
      </c>
      <c r="K687" s="28">
        <v>43194</v>
      </c>
      <c r="L687" s="28"/>
      <c r="M687" s="28">
        <v>43200</v>
      </c>
      <c r="N687" s="28">
        <v>43200</v>
      </c>
      <c r="O687" s="28"/>
      <c r="P687" s="28">
        <v>43200</v>
      </c>
      <c r="Q687" s="28">
        <v>43210</v>
      </c>
      <c r="R687" s="28">
        <v>43215</v>
      </c>
      <c r="S687" s="24" t="s">
        <v>3122</v>
      </c>
      <c r="T687" s="24" t="s">
        <v>3123</v>
      </c>
      <c r="U687" s="30" t="str">
        <f t="shared" si="24"/>
        <v>Despachado IPHAN</v>
      </c>
      <c r="V687" s="25" t="s">
        <v>38</v>
      </c>
      <c r="W687" s="24"/>
      <c r="X687" s="36"/>
      <c r="Y687" s="30" t="str">
        <f ca="1">IF(V687=Apoio!$F$2,Apoio!$F$2,IF(V687=Apoio!$F$3,Apoio!$F$3,IF(V687=Apoio!$F$4,Apoio!$F$4,IF(X687="","",IF(V687="","",IF(X687-TODAY()&gt;0,X687-TODAY(),"Venceu"))))))</f>
        <v>Resolvido</v>
      </c>
      <c r="Z687" s="35"/>
      <c r="AA687" s="32" t="s">
        <v>2833</v>
      </c>
      <c r="AC687" s="44"/>
    </row>
    <row r="688" spans="1:29" ht="30" customHeight="1">
      <c r="A688" s="23">
        <v>692</v>
      </c>
      <c r="B688" s="24" t="s">
        <v>3124</v>
      </c>
      <c r="C688" s="30" t="s">
        <v>3125</v>
      </c>
      <c r="D688" s="30" t="s">
        <v>3126</v>
      </c>
      <c r="E688" s="24" t="s">
        <v>1058</v>
      </c>
      <c r="F688" s="24" t="s">
        <v>1086</v>
      </c>
      <c r="G688" s="35" t="s">
        <v>3127</v>
      </c>
      <c r="H688" s="24"/>
      <c r="I688" s="24"/>
      <c r="J688" s="24" t="s">
        <v>50</v>
      </c>
      <c r="K688" s="28">
        <v>43185</v>
      </c>
      <c r="L688" s="28"/>
      <c r="M688" s="28">
        <v>43195</v>
      </c>
      <c r="N688" s="28">
        <v>43223</v>
      </c>
      <c r="O688" s="28"/>
      <c r="P688" s="28">
        <v>43229</v>
      </c>
      <c r="Q688" s="28">
        <v>43238</v>
      </c>
      <c r="R688" s="28"/>
      <c r="S688" s="24" t="s">
        <v>3128</v>
      </c>
      <c r="T688" s="24" t="s">
        <v>3129</v>
      </c>
      <c r="U688" s="30" t="str">
        <f t="shared" si="24"/>
        <v>Despachado CNA</v>
      </c>
      <c r="V688" s="25" t="s">
        <v>38</v>
      </c>
      <c r="W688" s="24"/>
      <c r="X688" s="36"/>
      <c r="Y688" s="30" t="str">
        <f ca="1">IF(V688=Apoio!$F$2,Apoio!$F$2,IF(V688=Apoio!$F$3,Apoio!$F$3,IF(V688=Apoio!$F$4,Apoio!$F$4,IF(X688="","",IF(V688="","",IF(X688-TODAY()&gt;0,X688-TODAY(),"Venceu"))))))</f>
        <v>Resolvido</v>
      </c>
      <c r="Z688" s="35"/>
      <c r="AA688" s="32" t="s">
        <v>2833</v>
      </c>
      <c r="AC688" s="44"/>
    </row>
    <row r="689" spans="1:29" ht="30" customHeight="1">
      <c r="A689" s="23">
        <v>693</v>
      </c>
      <c r="B689" s="24" t="s">
        <v>3130</v>
      </c>
      <c r="C689" s="30" t="s">
        <v>191</v>
      </c>
      <c r="D689" s="30" t="s">
        <v>3131</v>
      </c>
      <c r="E689" s="24" t="s">
        <v>1058</v>
      </c>
      <c r="F689" s="24" t="s">
        <v>1653</v>
      </c>
      <c r="G689" s="35" t="s">
        <v>3132</v>
      </c>
      <c r="H689" s="24"/>
      <c r="I689" s="24"/>
      <c r="J689" s="24" t="s">
        <v>34</v>
      </c>
      <c r="K689" s="28">
        <v>43201</v>
      </c>
      <c r="L689" s="28"/>
      <c r="M689" s="28">
        <v>43201</v>
      </c>
      <c r="N689" s="28">
        <v>43202</v>
      </c>
      <c r="O689" s="28"/>
      <c r="P689" s="28">
        <v>43202</v>
      </c>
      <c r="Q689" s="28">
        <v>43202</v>
      </c>
      <c r="R689" s="28"/>
      <c r="S689" s="24" t="s">
        <v>3133</v>
      </c>
      <c r="T689" s="24" t="s">
        <v>3134</v>
      </c>
      <c r="U689" s="30" t="str">
        <f t="shared" si="24"/>
        <v>Despachado CNA</v>
      </c>
      <c r="V689" s="25" t="s">
        <v>38</v>
      </c>
      <c r="W689" s="24"/>
      <c r="X689" s="36"/>
      <c r="Y689" s="30" t="str">
        <f ca="1">IF(V689=Apoio!$F$2,Apoio!$F$2,IF(V689=Apoio!$F$3,Apoio!$F$3,IF(V689=Apoio!$F$4,Apoio!$F$4,IF(X689="","",IF(V689="","",IF(X689-TODAY()&gt;0,X689-TODAY(),"Venceu"))))))</f>
        <v>Resolvido</v>
      </c>
      <c r="Z689" s="35"/>
      <c r="AA689" s="32" t="s">
        <v>2833</v>
      </c>
      <c r="AC689" s="44"/>
    </row>
    <row r="690" spans="1:29" ht="30" customHeight="1">
      <c r="A690" s="23">
        <v>694</v>
      </c>
      <c r="B690" s="24" t="s">
        <v>3135</v>
      </c>
      <c r="C690" s="30" t="s">
        <v>3136</v>
      </c>
      <c r="D690" s="30" t="s">
        <v>2847</v>
      </c>
      <c r="E690" s="24" t="s">
        <v>1069</v>
      </c>
      <c r="F690" s="24" t="s">
        <v>1070</v>
      </c>
      <c r="G690" s="35" t="s">
        <v>3137</v>
      </c>
      <c r="H690" s="24"/>
      <c r="I690" s="24"/>
      <c r="J690" s="24" t="s">
        <v>50</v>
      </c>
      <c r="K690" s="28">
        <v>43208</v>
      </c>
      <c r="L690" s="28"/>
      <c r="M690" s="28">
        <v>43209</v>
      </c>
      <c r="N690" s="28">
        <v>43214</v>
      </c>
      <c r="O690" s="28"/>
      <c r="P690" s="28">
        <v>43215</v>
      </c>
      <c r="Q690" s="28">
        <v>43224</v>
      </c>
      <c r="R690" s="28"/>
      <c r="S690" s="24" t="s">
        <v>3138</v>
      </c>
      <c r="T690" s="24" t="s">
        <v>3139</v>
      </c>
      <c r="U690" s="30" t="str">
        <f t="shared" si="24"/>
        <v>Despachado CNA</v>
      </c>
      <c r="V690" s="25" t="s">
        <v>38</v>
      </c>
      <c r="W690" s="24"/>
      <c r="X690" s="36"/>
      <c r="Y690" s="30" t="str">
        <f ca="1">IF(V690=Apoio!$F$2,Apoio!$F$2,IF(V690=Apoio!$F$3,Apoio!$F$3,IF(V690=Apoio!$F$4,Apoio!$F$4,IF(X690="","",IF(V690="","",IF(X690-TODAY()&gt;0,X690-TODAY(),"Venceu"))))))</f>
        <v>Resolvido</v>
      </c>
      <c r="Z690" s="35"/>
      <c r="AA690" s="32" t="s">
        <v>2833</v>
      </c>
      <c r="AC690" s="44"/>
    </row>
    <row r="691" spans="1:29" ht="30" customHeight="1">
      <c r="A691" s="23">
        <v>695</v>
      </c>
      <c r="B691" s="24" t="s">
        <v>1676</v>
      </c>
      <c r="C691" s="30" t="s">
        <v>226</v>
      </c>
      <c r="D691" s="30" t="s">
        <v>2930</v>
      </c>
      <c r="E691" s="24" t="s">
        <v>1058</v>
      </c>
      <c r="F691" s="24" t="s">
        <v>1057</v>
      </c>
      <c r="G691" s="35" t="s">
        <v>3140</v>
      </c>
      <c r="H691" s="24"/>
      <c r="I691" s="24"/>
      <c r="J691" s="24" t="s">
        <v>34</v>
      </c>
      <c r="K691" s="28">
        <v>43193</v>
      </c>
      <c r="L691" s="28"/>
      <c r="M691" s="28">
        <v>43203</v>
      </c>
      <c r="N691" s="28">
        <v>43203</v>
      </c>
      <c r="O691" s="28"/>
      <c r="P691" s="28">
        <v>43203</v>
      </c>
      <c r="Q691" s="28">
        <v>43210</v>
      </c>
      <c r="R691" s="28" t="s">
        <v>133</v>
      </c>
      <c r="S691" s="24" t="s">
        <v>3141</v>
      </c>
      <c r="T691" s="24" t="s">
        <v>3142</v>
      </c>
      <c r="U691" s="30" t="str">
        <f t="shared" si="24"/>
        <v>Despachado IPHAN</v>
      </c>
      <c r="V691" s="25" t="s">
        <v>38</v>
      </c>
      <c r="W691" s="24"/>
      <c r="X691" s="36"/>
      <c r="Y691" s="30" t="str">
        <f ca="1">IF(V691=Apoio!$F$2,Apoio!$F$2,IF(V691=Apoio!$F$3,Apoio!$F$3,IF(V691=Apoio!$F$4,Apoio!$F$4,IF(X691="","",IF(V691="","",IF(X691-TODAY()&gt;0,X691-TODAY(),"Venceu"))))))</f>
        <v>Resolvido</v>
      </c>
      <c r="Z691" s="35"/>
      <c r="AA691" s="32" t="s">
        <v>2833</v>
      </c>
      <c r="AC691" s="44"/>
    </row>
    <row r="692" spans="1:29" ht="30" customHeight="1">
      <c r="A692" s="23">
        <v>696</v>
      </c>
      <c r="B692" s="24" t="s">
        <v>3143</v>
      </c>
      <c r="C692" s="30" t="s">
        <v>202</v>
      </c>
      <c r="D692" s="30" t="s">
        <v>3126</v>
      </c>
      <c r="E692" s="24" t="s">
        <v>1058</v>
      </c>
      <c r="F692" s="24" t="s">
        <v>1086</v>
      </c>
      <c r="G692" s="35" t="s">
        <v>3144</v>
      </c>
      <c r="H692" s="24"/>
      <c r="I692" s="24"/>
      <c r="J692" s="24" t="s">
        <v>44</v>
      </c>
      <c r="K692" s="28">
        <v>43208</v>
      </c>
      <c r="L692" s="28"/>
      <c r="M692" s="28">
        <v>43224</v>
      </c>
      <c r="N692" s="28">
        <v>43227</v>
      </c>
      <c r="O692" s="28"/>
      <c r="P692" s="28">
        <v>43229</v>
      </c>
      <c r="Q692" s="28"/>
      <c r="R692" s="28"/>
      <c r="S692" s="24" t="s">
        <v>3145</v>
      </c>
      <c r="T692" s="24" t="s">
        <v>3146</v>
      </c>
      <c r="U692" s="30" t="str">
        <f t="shared" si="24"/>
        <v>Despachado COSOL</v>
      </c>
      <c r="V692" s="25" t="s">
        <v>38</v>
      </c>
      <c r="W692" s="24"/>
      <c r="X692" s="36"/>
      <c r="Y692" s="30" t="str">
        <f ca="1">IF(V692=Apoio!$F$2,Apoio!$F$2,IF(V692=Apoio!$F$3,Apoio!$F$3,IF(V692=Apoio!$F$4,Apoio!$F$4,IF(X692="","",IF(V692="","",IF(X692-TODAY()&gt;0,X692-TODAY(),"Venceu"))))))</f>
        <v>Resolvido</v>
      </c>
      <c r="Z692" s="35"/>
      <c r="AA692" s="32" t="s">
        <v>2833</v>
      </c>
      <c r="AC692" s="44"/>
    </row>
    <row r="693" spans="1:29" ht="30" customHeight="1">
      <c r="A693" s="23">
        <v>697</v>
      </c>
      <c r="B693" s="24" t="s">
        <v>3147</v>
      </c>
      <c r="C693" s="30" t="s">
        <v>3148</v>
      </c>
      <c r="D693" s="30" t="s">
        <v>2834</v>
      </c>
      <c r="E693" s="24" t="s">
        <v>1045</v>
      </c>
      <c r="F693" s="24" t="s">
        <v>1122</v>
      </c>
      <c r="G693" s="35" t="s">
        <v>3149</v>
      </c>
      <c r="H693" s="24"/>
      <c r="I693" s="24"/>
      <c r="J693" s="24" t="s">
        <v>3150</v>
      </c>
      <c r="K693" s="28">
        <v>43137</v>
      </c>
      <c r="L693" s="28"/>
      <c r="M693" s="28">
        <v>43140</v>
      </c>
      <c r="N693" s="28">
        <v>43171</v>
      </c>
      <c r="O693" s="28"/>
      <c r="P693" s="28">
        <v>43213</v>
      </c>
      <c r="Q693" s="28">
        <v>43224</v>
      </c>
      <c r="R693" s="28"/>
      <c r="S693" s="24" t="s">
        <v>3151</v>
      </c>
      <c r="T693" s="24" t="s">
        <v>3152</v>
      </c>
      <c r="U693" s="30" t="str">
        <f t="shared" si="24"/>
        <v>Despachado CNA</v>
      </c>
      <c r="V693" s="25" t="s">
        <v>38</v>
      </c>
      <c r="W693" s="24"/>
      <c r="X693" s="36"/>
      <c r="Y693" s="30" t="str">
        <f ca="1">IF(V693=Apoio!$F$2,Apoio!$F$2,IF(V693=Apoio!$F$3,Apoio!$F$3,IF(V693=Apoio!$F$4,Apoio!$F$4,IF(X693="","",IF(V693="","",IF(X693-TODAY()&gt;0,X693-TODAY(),"Venceu"))))))</f>
        <v>Resolvido</v>
      </c>
      <c r="Z693" s="35"/>
      <c r="AA693" s="32" t="s">
        <v>2833</v>
      </c>
      <c r="AC693" s="44"/>
    </row>
    <row r="694" spans="1:29" ht="30" customHeight="1">
      <c r="A694" s="23">
        <v>698</v>
      </c>
      <c r="B694" s="24" t="s">
        <v>3153</v>
      </c>
      <c r="C694" s="30" t="s">
        <v>255</v>
      </c>
      <c r="D694" s="30" t="s">
        <v>2984</v>
      </c>
      <c r="E694" s="24" t="s">
        <v>1058</v>
      </c>
      <c r="F694" s="24" t="s">
        <v>1063</v>
      </c>
      <c r="G694" s="35" t="s">
        <v>3154</v>
      </c>
      <c r="H694" s="24"/>
      <c r="I694" s="24"/>
      <c r="J694" s="24" t="s">
        <v>50</v>
      </c>
      <c r="K694" s="28">
        <v>43195</v>
      </c>
      <c r="L694" s="28"/>
      <c r="M694" s="28">
        <v>43214</v>
      </c>
      <c r="N694" s="28">
        <v>43220</v>
      </c>
      <c r="O694" s="28"/>
      <c r="P694" s="28">
        <v>43222</v>
      </c>
      <c r="Q694" s="28">
        <v>43224</v>
      </c>
      <c r="R694" s="28"/>
      <c r="S694" s="24" t="s">
        <v>3155</v>
      </c>
      <c r="T694" s="24" t="s">
        <v>3156</v>
      </c>
      <c r="U694" s="30" t="str">
        <f t="shared" si="24"/>
        <v>Despachado CNA</v>
      </c>
      <c r="V694" s="25" t="s">
        <v>38</v>
      </c>
      <c r="W694" s="24"/>
      <c r="X694" s="36"/>
      <c r="Y694" s="30" t="str">
        <f ca="1">IF(V694=Apoio!$F$2,Apoio!$F$2,IF(V694=Apoio!$F$3,Apoio!$F$3,IF(V694=Apoio!$F$4,Apoio!$F$4,IF(X694="","",IF(V694="","",IF(X694-TODAY()&gt;0,X694-TODAY(),"Venceu"))))))</f>
        <v>Resolvido</v>
      </c>
      <c r="Z694" s="35"/>
      <c r="AA694" s="32" t="s">
        <v>2833</v>
      </c>
      <c r="AC694" s="44"/>
    </row>
    <row r="695" spans="1:29" ht="30" customHeight="1">
      <c r="A695" s="23">
        <v>699</v>
      </c>
      <c r="B695" s="24" t="s">
        <v>3157</v>
      </c>
      <c r="C695" s="30" t="s">
        <v>110</v>
      </c>
      <c r="D695" s="30" t="s">
        <v>2881</v>
      </c>
      <c r="E695" s="24" t="s">
        <v>2186</v>
      </c>
      <c r="F695" s="24" t="s">
        <v>1063</v>
      </c>
      <c r="G695" s="35" t="s">
        <v>3158</v>
      </c>
      <c r="H695" s="24"/>
      <c r="I695" s="24"/>
      <c r="J695" s="24" t="s">
        <v>50</v>
      </c>
      <c r="K695" s="28">
        <v>43224</v>
      </c>
      <c r="L695" s="28"/>
      <c r="M695" s="28">
        <v>43224</v>
      </c>
      <c r="N695" s="28">
        <v>43224</v>
      </c>
      <c r="O695" s="28"/>
      <c r="P695" s="28">
        <v>43224</v>
      </c>
      <c r="Q695" s="28">
        <v>43230</v>
      </c>
      <c r="R695" s="28"/>
      <c r="S695" s="24" t="s">
        <v>3159</v>
      </c>
      <c r="T695" s="24" t="s">
        <v>3160</v>
      </c>
      <c r="U695" s="30" t="str">
        <f t="shared" si="24"/>
        <v>Despachado CNA</v>
      </c>
      <c r="V695" s="25" t="s">
        <v>38</v>
      </c>
      <c r="W695" s="24"/>
      <c r="X695" s="36"/>
      <c r="Y695" s="30" t="str">
        <f ca="1">IF(V695=Apoio!$F$2,Apoio!$F$2,IF(V695=Apoio!$F$3,Apoio!$F$3,IF(V695=Apoio!$F$4,Apoio!$F$4,IF(X695="","",IF(V695="","",IF(X695-TODAY()&gt;0,X695-TODAY(),"Venceu"))))))</f>
        <v>Resolvido</v>
      </c>
      <c r="Z695" s="35"/>
      <c r="AA695" s="32" t="s">
        <v>2833</v>
      </c>
      <c r="AC695" s="44"/>
    </row>
    <row r="696" spans="1:29" ht="30" customHeight="1">
      <c r="A696" s="23">
        <v>700</v>
      </c>
      <c r="B696" s="24" t="s">
        <v>1758</v>
      </c>
      <c r="C696" s="30" t="s">
        <v>226</v>
      </c>
      <c r="D696" s="30" t="s">
        <v>3161</v>
      </c>
      <c r="E696" s="24" t="s">
        <v>1049</v>
      </c>
      <c r="F696" s="24" t="s">
        <v>1057</v>
      </c>
      <c r="G696" s="35" t="s">
        <v>3162</v>
      </c>
      <c r="H696" s="24"/>
      <c r="I696" s="24"/>
      <c r="J696" s="24" t="s">
        <v>34</v>
      </c>
      <c r="K696" s="28">
        <v>43052</v>
      </c>
      <c r="L696" s="28"/>
      <c r="M696" s="28">
        <v>43052</v>
      </c>
      <c r="N696" s="28">
        <v>43052</v>
      </c>
      <c r="O696" s="28"/>
      <c r="P696" s="28">
        <v>43052</v>
      </c>
      <c r="Q696" s="28">
        <v>43054</v>
      </c>
      <c r="R696" s="28" t="s">
        <v>198</v>
      </c>
      <c r="S696" s="24" t="s">
        <v>3163</v>
      </c>
      <c r="T696" s="24" t="s">
        <v>3164</v>
      </c>
      <c r="U696" s="30" t="str">
        <f t="shared" si="24"/>
        <v>Despachado IPHAN</v>
      </c>
      <c r="V696" s="25" t="s">
        <v>38</v>
      </c>
      <c r="W696" s="24"/>
      <c r="X696" s="36"/>
      <c r="Y696" s="30" t="str">
        <f ca="1">IF(V696=Apoio!$F$2,Apoio!$F$2,IF(V696=Apoio!$F$3,Apoio!$F$3,IF(V696=Apoio!$F$4,Apoio!$F$4,IF(X696="","",IF(V696="","",IF(X696-TODAY()&gt;0,X696-TODAY(),"Venceu"))))))</f>
        <v>Resolvido</v>
      </c>
      <c r="Z696" s="35"/>
      <c r="AA696" s="32" t="s">
        <v>2833</v>
      </c>
      <c r="AC696" s="44"/>
    </row>
    <row r="697" spans="1:29" ht="30" customHeight="1">
      <c r="A697" s="23">
        <v>701</v>
      </c>
      <c r="B697" s="24" t="s">
        <v>3165</v>
      </c>
      <c r="C697" s="30" t="s">
        <v>78</v>
      </c>
      <c r="D697" s="30" t="s">
        <v>2964</v>
      </c>
      <c r="E697" s="24" t="s">
        <v>1100</v>
      </c>
      <c r="F697" s="24" t="s">
        <v>1050</v>
      </c>
      <c r="G697" s="35" t="s">
        <v>3166</v>
      </c>
      <c r="H697" s="24"/>
      <c r="I697" s="24"/>
      <c r="J697" s="24" t="s">
        <v>50</v>
      </c>
      <c r="K697" s="28">
        <v>43228</v>
      </c>
      <c r="L697" s="28"/>
      <c r="M697" s="28">
        <v>43228</v>
      </c>
      <c r="N697" s="28">
        <v>43231</v>
      </c>
      <c r="O697" s="28"/>
      <c r="P697" s="28">
        <v>43243</v>
      </c>
      <c r="Q697" s="28">
        <v>43250</v>
      </c>
      <c r="R697" s="28"/>
      <c r="S697" s="24" t="s">
        <v>3167</v>
      </c>
      <c r="T697" s="24" t="s">
        <v>3168</v>
      </c>
      <c r="U697" s="30" t="str">
        <f t="shared" si="24"/>
        <v>Despachado CNA</v>
      </c>
      <c r="V697" s="25" t="s">
        <v>38</v>
      </c>
      <c r="W697" s="24"/>
      <c r="X697" s="36"/>
      <c r="Y697" s="30" t="str">
        <f ca="1">IF(V697=Apoio!$F$2,Apoio!$F$2,IF(V697=Apoio!$F$3,Apoio!$F$3,IF(V697=Apoio!$F$4,Apoio!$F$4,IF(X697="","",IF(V697="","",IF(X697-TODAY()&gt;0,X697-TODAY(),"Venceu"))))))</f>
        <v>Resolvido</v>
      </c>
      <c r="Z697" s="35"/>
      <c r="AA697" s="32" t="s">
        <v>2833</v>
      </c>
      <c r="AC697" s="44"/>
    </row>
    <row r="698" spans="1:29" ht="30" customHeight="1">
      <c r="A698" s="23">
        <v>702</v>
      </c>
      <c r="B698" s="24" t="s">
        <v>3169</v>
      </c>
      <c r="C698" s="30" t="s">
        <v>1555</v>
      </c>
      <c r="D698" s="30" t="s">
        <v>2834</v>
      </c>
      <c r="E698" s="24" t="s">
        <v>1045</v>
      </c>
      <c r="F698" s="24" t="s">
        <v>1122</v>
      </c>
      <c r="G698" s="35" t="s">
        <v>3170</v>
      </c>
      <c r="H698" s="24"/>
      <c r="I698" s="24"/>
      <c r="J698" s="24" t="s">
        <v>2941</v>
      </c>
      <c r="K698" s="28">
        <v>43230</v>
      </c>
      <c r="L698" s="28"/>
      <c r="M698" s="28">
        <v>43230</v>
      </c>
      <c r="N698" s="28">
        <v>43231</v>
      </c>
      <c r="O698" s="28"/>
      <c r="P698" s="28">
        <v>43231</v>
      </c>
      <c r="Q698" s="28"/>
      <c r="R698" s="28"/>
      <c r="S698" s="24" t="s">
        <v>3171</v>
      </c>
      <c r="T698" s="24"/>
      <c r="U698" s="30" t="str">
        <f t="shared" si="24"/>
        <v>Despachado COSOL</v>
      </c>
      <c r="V698" s="25" t="s">
        <v>38</v>
      </c>
      <c r="W698" s="24"/>
      <c r="X698" s="36"/>
      <c r="Y698" s="30" t="str">
        <f ca="1">IF(V698=Apoio!$F$2,Apoio!$F$2,IF(V698=Apoio!$F$3,Apoio!$F$3,IF(V698=Apoio!$F$4,Apoio!$F$4,IF(X698="","",IF(V698="","",IF(X698-TODAY()&gt;0,X698-TODAY(),"Venceu"))))))</f>
        <v>Resolvido</v>
      </c>
      <c r="Z698" s="35"/>
      <c r="AA698" s="32" t="s">
        <v>2833</v>
      </c>
      <c r="AC698" s="44"/>
    </row>
    <row r="699" spans="1:29" ht="30" customHeight="1">
      <c r="A699" s="23">
        <v>703</v>
      </c>
      <c r="B699" s="24" t="s">
        <v>3172</v>
      </c>
      <c r="C699" s="30" t="s">
        <v>275</v>
      </c>
      <c r="D699" s="30" t="s">
        <v>2847</v>
      </c>
      <c r="E699" s="24" t="s">
        <v>1069</v>
      </c>
      <c r="F699" s="24" t="s">
        <v>1070</v>
      </c>
      <c r="G699" s="35" t="s">
        <v>3173</v>
      </c>
      <c r="H699" s="24"/>
      <c r="I699" s="24"/>
      <c r="J699" s="24" t="s">
        <v>34</v>
      </c>
      <c r="K699" s="28">
        <v>41588</v>
      </c>
      <c r="L699" s="28"/>
      <c r="M699" s="28">
        <v>43234</v>
      </c>
      <c r="N699" s="28">
        <v>43237</v>
      </c>
      <c r="O699" s="28"/>
      <c r="P699" s="28">
        <v>43237</v>
      </c>
      <c r="Q699" s="28">
        <v>43238</v>
      </c>
      <c r="R699" s="28" t="s">
        <v>133</v>
      </c>
      <c r="S699" s="24" t="s">
        <v>3174</v>
      </c>
      <c r="T699" s="24" t="s">
        <v>3175</v>
      </c>
      <c r="U699" s="30" t="str">
        <f t="shared" si="24"/>
        <v>Despachado IPHAN</v>
      </c>
      <c r="V699" s="25" t="s">
        <v>38</v>
      </c>
      <c r="W699" s="24"/>
      <c r="X699" s="36"/>
      <c r="Y699" s="30" t="str">
        <f ca="1">IF(V699=Apoio!$F$2,Apoio!$F$2,IF(V699=Apoio!$F$3,Apoio!$F$3,IF(V699=Apoio!$F$4,Apoio!$F$4,IF(X699="","",IF(V699="","",IF(X699-TODAY()&gt;0,X699-TODAY(),"Venceu"))))))</f>
        <v>Resolvido</v>
      </c>
      <c r="Z699" s="35"/>
      <c r="AA699" s="32" t="s">
        <v>2833</v>
      </c>
      <c r="AC699" s="44"/>
    </row>
    <row r="700" spans="1:29" ht="30" customHeight="1">
      <c r="A700" s="23">
        <v>704</v>
      </c>
      <c r="B700" s="24" t="s">
        <v>3176</v>
      </c>
      <c r="C700" s="30" t="s">
        <v>651</v>
      </c>
      <c r="D700" s="30" t="s">
        <v>3096</v>
      </c>
      <c r="E700" s="24" t="s">
        <v>1921</v>
      </c>
      <c r="F700" s="24" t="s">
        <v>1497</v>
      </c>
      <c r="G700" s="35" t="s">
        <v>3177</v>
      </c>
      <c r="H700" s="24"/>
      <c r="I700" s="24"/>
      <c r="J700" s="24" t="s">
        <v>50</v>
      </c>
      <c r="K700" s="28">
        <v>43234</v>
      </c>
      <c r="L700" s="28"/>
      <c r="M700" s="28">
        <v>43234</v>
      </c>
      <c r="N700" s="28">
        <v>43244</v>
      </c>
      <c r="O700" s="28"/>
      <c r="P700" s="28">
        <v>43245</v>
      </c>
      <c r="Q700" s="28">
        <v>43245</v>
      </c>
      <c r="R700" s="28"/>
      <c r="S700" s="24" t="s">
        <v>3178</v>
      </c>
      <c r="T700" s="24" t="s">
        <v>3179</v>
      </c>
      <c r="U700" s="30" t="str">
        <f t="shared" si="24"/>
        <v>Despachado CNA</v>
      </c>
      <c r="V700" s="25" t="s">
        <v>38</v>
      </c>
      <c r="W700" s="24"/>
      <c r="X700" s="36"/>
      <c r="Y700" s="30" t="str">
        <f ca="1">IF(V700=Apoio!$F$2,Apoio!$F$2,IF(V700=Apoio!$F$3,Apoio!$F$3,IF(V700=Apoio!$F$4,Apoio!$F$4,IF(X700="","",IF(V700="","",IF(X700-TODAY()&gt;0,X700-TODAY(),"Venceu"))))))</f>
        <v>Resolvido</v>
      </c>
      <c r="Z700" s="35"/>
      <c r="AA700" s="32" t="s">
        <v>2833</v>
      </c>
      <c r="AC700" s="44"/>
    </row>
    <row r="701" spans="1:29" ht="30" customHeight="1">
      <c r="A701" s="23">
        <v>705</v>
      </c>
      <c r="B701" s="24" t="s">
        <v>3180</v>
      </c>
      <c r="C701" s="30" t="s">
        <v>30</v>
      </c>
      <c r="D701" s="30" t="s">
        <v>2930</v>
      </c>
      <c r="E701" s="24" t="s">
        <v>1058</v>
      </c>
      <c r="F701" s="24" t="s">
        <v>1057</v>
      </c>
      <c r="G701" s="35" t="s">
        <v>3181</v>
      </c>
      <c r="H701" s="24"/>
      <c r="I701" s="24"/>
      <c r="J701" s="24" t="s">
        <v>34</v>
      </c>
      <c r="K701" s="28">
        <v>43235</v>
      </c>
      <c r="L701" s="28"/>
      <c r="M701" s="28">
        <v>43235</v>
      </c>
      <c r="N701" s="28">
        <v>43235</v>
      </c>
      <c r="O701" s="28"/>
      <c r="P701" s="28">
        <v>43235</v>
      </c>
      <c r="Q701" s="28"/>
      <c r="R701" s="28"/>
      <c r="S701" s="24" t="s">
        <v>3182</v>
      </c>
      <c r="T701" s="24"/>
      <c r="U701" s="30" t="str">
        <f t="shared" si="24"/>
        <v>Despachado COSOL</v>
      </c>
      <c r="V701" s="25" t="s">
        <v>38</v>
      </c>
      <c r="W701" s="24"/>
      <c r="X701" s="36"/>
      <c r="Y701" s="30" t="str">
        <f ca="1">IF(V701=Apoio!$F$2,Apoio!$F$2,IF(V701=Apoio!$F$3,Apoio!$F$3,IF(V701=Apoio!$F$4,Apoio!$F$4,IF(X701="","",IF(V701="","",IF(X701-TODAY()&gt;0,X701-TODAY(),"Venceu"))))))</f>
        <v>Resolvido</v>
      </c>
      <c r="Z701" s="35"/>
      <c r="AA701" s="32" t="s">
        <v>2833</v>
      </c>
      <c r="AC701" s="44"/>
    </row>
    <row r="702" spans="1:29" ht="30" customHeight="1">
      <c r="A702" s="23">
        <v>706</v>
      </c>
      <c r="B702" s="24" t="s">
        <v>3183</v>
      </c>
      <c r="C702" s="30" t="s">
        <v>2323</v>
      </c>
      <c r="D702" s="30" t="s">
        <v>2834</v>
      </c>
      <c r="E702" s="24" t="s">
        <v>1045</v>
      </c>
      <c r="F702" s="24" t="s">
        <v>1122</v>
      </c>
      <c r="G702" s="35" t="s">
        <v>3184</v>
      </c>
      <c r="H702" s="24"/>
      <c r="I702" s="24"/>
      <c r="J702" s="24" t="s">
        <v>44</v>
      </c>
      <c r="K702" s="28">
        <v>43229</v>
      </c>
      <c r="L702" s="28"/>
      <c r="M702" s="28">
        <v>43235</v>
      </c>
      <c r="N702" s="28">
        <v>43235</v>
      </c>
      <c r="O702" s="28"/>
      <c r="P702" s="28">
        <v>43235</v>
      </c>
      <c r="Q702" s="28"/>
      <c r="R702" s="28"/>
      <c r="S702" s="24" t="s">
        <v>3185</v>
      </c>
      <c r="T702" s="24"/>
      <c r="U702" s="30" t="str">
        <f t="shared" si="24"/>
        <v>Despachado COSOL</v>
      </c>
      <c r="V702" s="25" t="s">
        <v>38</v>
      </c>
      <c r="W702" s="24"/>
      <c r="X702" s="36"/>
      <c r="Y702" s="30" t="str">
        <f ca="1">IF(V702=Apoio!$F$2,Apoio!$F$2,IF(V702=Apoio!$F$3,Apoio!$F$3,IF(V702=Apoio!$F$4,Apoio!$F$4,IF(X702="","",IF(V702="","",IF(X702-TODAY()&gt;0,X702-TODAY(),"Venceu"))))))</f>
        <v>Resolvido</v>
      </c>
      <c r="Z702" s="35"/>
      <c r="AA702" s="32" t="s">
        <v>2833</v>
      </c>
      <c r="AC702" s="44"/>
    </row>
    <row r="703" spans="1:29" ht="30" customHeight="1">
      <c r="A703" s="23">
        <v>707</v>
      </c>
      <c r="B703" s="24" t="s">
        <v>3186</v>
      </c>
      <c r="C703" s="30" t="s">
        <v>191</v>
      </c>
      <c r="D703" s="30" t="s">
        <v>2881</v>
      </c>
      <c r="E703" s="24" t="s">
        <v>2186</v>
      </c>
      <c r="F703" s="24" t="s">
        <v>1063</v>
      </c>
      <c r="G703" s="35" t="s">
        <v>3187</v>
      </c>
      <c r="H703" s="24"/>
      <c r="I703" s="24"/>
      <c r="J703" s="24" t="s">
        <v>44</v>
      </c>
      <c r="K703" s="28">
        <v>43235</v>
      </c>
      <c r="L703" s="28"/>
      <c r="M703" s="28">
        <v>43235</v>
      </c>
      <c r="N703" s="28">
        <v>43236</v>
      </c>
      <c r="O703" s="28"/>
      <c r="P703" s="28">
        <v>43236</v>
      </c>
      <c r="Q703" s="28">
        <v>43242</v>
      </c>
      <c r="R703" s="28" t="s">
        <v>198</v>
      </c>
      <c r="S703" s="24" t="s">
        <v>3188</v>
      </c>
      <c r="T703" s="24" t="s">
        <v>3189</v>
      </c>
      <c r="U703" s="30" t="str">
        <f t="shared" si="24"/>
        <v>Despachado IPHAN</v>
      </c>
      <c r="V703" s="25" t="s">
        <v>38</v>
      </c>
      <c r="W703" s="24"/>
      <c r="X703" s="36"/>
      <c r="Y703" s="30" t="str">
        <f ca="1">IF(V703=Apoio!$F$2,Apoio!$F$2,IF(V703=Apoio!$F$3,Apoio!$F$3,IF(V703=Apoio!$F$4,Apoio!$F$4,IF(X703="","",IF(V703="","",IF(X703-TODAY()&gt;0,X703-TODAY(),"Venceu"))))))</f>
        <v>Resolvido</v>
      </c>
      <c r="Z703" s="35"/>
      <c r="AA703" s="32" t="s">
        <v>2833</v>
      </c>
      <c r="AC703" s="44"/>
    </row>
    <row r="704" spans="1:29" ht="30" customHeight="1">
      <c r="A704" s="23">
        <v>708</v>
      </c>
      <c r="B704" s="24" t="s">
        <v>3190</v>
      </c>
      <c r="C704" s="30" t="s">
        <v>191</v>
      </c>
      <c r="D704" s="30" t="s">
        <v>2847</v>
      </c>
      <c r="E704" s="24" t="s">
        <v>1069</v>
      </c>
      <c r="F704" s="24" t="s">
        <v>1070</v>
      </c>
      <c r="G704" s="35" t="s">
        <v>3191</v>
      </c>
      <c r="H704" s="24"/>
      <c r="I704" s="24"/>
      <c r="J704" s="24" t="s">
        <v>44</v>
      </c>
      <c r="K704" s="28">
        <v>38351</v>
      </c>
      <c r="L704" s="28"/>
      <c r="M704" s="28"/>
      <c r="N704" s="28"/>
      <c r="O704" s="28"/>
      <c r="P704" s="28"/>
      <c r="Q704" s="28"/>
      <c r="R704" s="28"/>
      <c r="S704" s="24"/>
      <c r="T704" s="24"/>
      <c r="U704" s="30" t="str">
        <f t="shared" si="24"/>
        <v>Entrada COSOL</v>
      </c>
      <c r="V704" s="25" t="s">
        <v>38</v>
      </c>
      <c r="W704" s="24"/>
      <c r="X704" s="36"/>
      <c r="Y704" s="30" t="str">
        <f ca="1">IF(V704=Apoio!$F$2,Apoio!$F$2,IF(V704=Apoio!$F$3,Apoio!$F$3,IF(V704=Apoio!$F$4,Apoio!$F$4,IF(X704="","",IF(V704="","",IF(X704-TODAY()&gt;0,X704-TODAY(),"Venceu"))))))</f>
        <v>Resolvido</v>
      </c>
      <c r="Z704" s="35" t="s">
        <v>3192</v>
      </c>
      <c r="AA704" s="32" t="s">
        <v>2833</v>
      </c>
      <c r="AC704" s="44"/>
    </row>
    <row r="705" spans="1:29" ht="30" customHeight="1">
      <c r="A705" s="23">
        <v>709</v>
      </c>
      <c r="B705" s="24" t="s">
        <v>3193</v>
      </c>
      <c r="C705" s="30" t="s">
        <v>191</v>
      </c>
      <c r="D705" s="30" t="s">
        <v>2847</v>
      </c>
      <c r="E705" s="24" t="s">
        <v>1069</v>
      </c>
      <c r="F705" s="24" t="s">
        <v>1070</v>
      </c>
      <c r="G705" s="35" t="s">
        <v>3194</v>
      </c>
      <c r="H705" s="24"/>
      <c r="I705" s="24"/>
      <c r="J705" s="24" t="s">
        <v>44</v>
      </c>
      <c r="K705" s="28">
        <v>42471</v>
      </c>
      <c r="L705" s="28"/>
      <c r="M705" s="28"/>
      <c r="N705" s="28"/>
      <c r="O705" s="28"/>
      <c r="P705" s="28"/>
      <c r="Q705" s="28"/>
      <c r="R705" s="28"/>
      <c r="S705" s="24"/>
      <c r="T705" s="24"/>
      <c r="U705" s="30" t="str">
        <f t="shared" si="24"/>
        <v>Entrada COSOL</v>
      </c>
      <c r="V705" s="25" t="s">
        <v>38</v>
      </c>
      <c r="W705" s="24"/>
      <c r="X705" s="36"/>
      <c r="Y705" s="30" t="str">
        <f ca="1">IF(V705=Apoio!$F$2,Apoio!$F$2,IF(V705=Apoio!$F$3,Apoio!$F$3,IF(V705=Apoio!$F$4,Apoio!$F$4,IF(X705="","",IF(V705="","",IF(X705-TODAY()&gt;0,X705-TODAY(),"Venceu"))))))</f>
        <v>Resolvido</v>
      </c>
      <c r="Z705" s="35"/>
      <c r="AA705" s="32" t="s">
        <v>2833</v>
      </c>
      <c r="AC705" s="44"/>
    </row>
    <row r="706" spans="1:29" ht="30" customHeight="1">
      <c r="A706" s="23">
        <v>710</v>
      </c>
      <c r="B706" s="24" t="s">
        <v>3195</v>
      </c>
      <c r="C706" s="30" t="s">
        <v>191</v>
      </c>
      <c r="D706" s="30" t="s">
        <v>3096</v>
      </c>
      <c r="E706" s="24" t="s">
        <v>1921</v>
      </c>
      <c r="F706" s="24" t="s">
        <v>1497</v>
      </c>
      <c r="G706" s="35" t="s">
        <v>3196</v>
      </c>
      <c r="H706" s="24"/>
      <c r="I706" s="24"/>
      <c r="J706" s="24" t="s">
        <v>44</v>
      </c>
      <c r="K706" s="28">
        <v>42803</v>
      </c>
      <c r="L706" s="28"/>
      <c r="M706" s="28"/>
      <c r="N706" s="28"/>
      <c r="O706" s="28"/>
      <c r="P706" s="28"/>
      <c r="Q706" s="28"/>
      <c r="R706" s="28"/>
      <c r="S706" s="24"/>
      <c r="T706" s="24"/>
      <c r="U706" s="30" t="str">
        <f t="shared" ref="U706:U769" si="25">IF(B706&gt;0,IF(R706&gt;0,$R$1,IF(Q706&gt;0,$Q$1,IF(P706&gt;0,$P$1,IF(O706&gt;0,$O$1,IF(N706&gt;0,$N$1,IF(M706&gt;0,$M$1,IF(L706&gt;0,$L$1,IF(K706&gt;0,$K$1,"Registrar demanda")))))))),"")</f>
        <v>Entrada COSOL</v>
      </c>
      <c r="V706" s="25" t="s">
        <v>38</v>
      </c>
      <c r="W706" s="24"/>
      <c r="X706" s="36"/>
      <c r="Y706" s="30" t="str">
        <f ca="1">IF(V706=Apoio!$F$2,Apoio!$F$2,IF(V706=Apoio!$F$3,Apoio!$F$3,IF(V706=Apoio!$F$4,Apoio!$F$4,IF(X706="","",IF(V706="","",IF(X706-TODAY()&gt;0,X706-TODAY(),"Venceu"))))))</f>
        <v>Resolvido</v>
      </c>
      <c r="Z706" s="35" t="s">
        <v>3197</v>
      </c>
      <c r="AA706" s="32" t="s">
        <v>2833</v>
      </c>
      <c r="AC706" s="44"/>
    </row>
    <row r="707" spans="1:29" ht="30" customHeight="1">
      <c r="A707" s="23">
        <v>711</v>
      </c>
      <c r="B707" s="24" t="s">
        <v>3198</v>
      </c>
      <c r="C707" s="30" t="s">
        <v>191</v>
      </c>
      <c r="D707" s="30" t="s">
        <v>2847</v>
      </c>
      <c r="E707" s="24" t="s">
        <v>1069</v>
      </c>
      <c r="F707" s="24" t="s">
        <v>1070</v>
      </c>
      <c r="G707" s="35" t="s">
        <v>3199</v>
      </c>
      <c r="H707" s="24"/>
      <c r="I707" s="24"/>
      <c r="J707" s="24" t="s">
        <v>44</v>
      </c>
      <c r="K707" s="28">
        <v>42997</v>
      </c>
      <c r="L707" s="28"/>
      <c r="M707" s="28"/>
      <c r="N707" s="28"/>
      <c r="O707" s="28"/>
      <c r="P707" s="28"/>
      <c r="Q707" s="28"/>
      <c r="R707" s="28"/>
      <c r="S707" s="24"/>
      <c r="T707" s="24"/>
      <c r="U707" s="30" t="str">
        <f t="shared" si="25"/>
        <v>Entrada COSOL</v>
      </c>
      <c r="V707" s="25" t="s">
        <v>38</v>
      </c>
      <c r="W707" s="24"/>
      <c r="X707" s="36"/>
      <c r="Y707" s="30" t="str">
        <f ca="1">IF(V707=Apoio!$F$2,Apoio!$F$2,IF(V707=Apoio!$F$3,Apoio!$F$3,IF(V707=Apoio!$F$4,Apoio!$F$4,IF(X707="","",IF(V707="","",IF(X707-TODAY()&gt;0,X707-TODAY(),"Venceu"))))))</f>
        <v>Resolvido</v>
      </c>
      <c r="Z707" s="35"/>
      <c r="AA707" s="32" t="s">
        <v>2833</v>
      </c>
      <c r="AC707" s="44"/>
    </row>
    <row r="708" spans="1:29" ht="30" customHeight="1">
      <c r="A708" s="23">
        <v>712</v>
      </c>
      <c r="B708" s="24" t="s">
        <v>3200</v>
      </c>
      <c r="C708" s="30" t="s">
        <v>202</v>
      </c>
      <c r="D708" s="30" t="s">
        <v>2930</v>
      </c>
      <c r="E708" s="24" t="s">
        <v>1058</v>
      </c>
      <c r="F708" s="24" t="s">
        <v>1057</v>
      </c>
      <c r="G708" s="35" t="s">
        <v>3201</v>
      </c>
      <c r="H708" s="24"/>
      <c r="I708" s="24"/>
      <c r="J708" s="24" t="s">
        <v>34</v>
      </c>
      <c r="K708" s="28">
        <v>43231</v>
      </c>
      <c r="L708" s="28"/>
      <c r="M708" s="28">
        <v>43236</v>
      </c>
      <c r="N708" s="28">
        <v>43236</v>
      </c>
      <c r="O708" s="28"/>
      <c r="P708" s="28">
        <v>43236</v>
      </c>
      <c r="Q708" s="28">
        <v>43237</v>
      </c>
      <c r="R708" s="28"/>
      <c r="S708" s="24" t="s">
        <v>3202</v>
      </c>
      <c r="T708" s="24" t="s">
        <v>3203</v>
      </c>
      <c r="U708" s="30" t="str">
        <f t="shared" si="25"/>
        <v>Despachado CNA</v>
      </c>
      <c r="V708" s="25" t="s">
        <v>38</v>
      </c>
      <c r="W708" s="24"/>
      <c r="X708" s="36"/>
      <c r="Y708" s="30" t="str">
        <f ca="1">IF(V708=Apoio!$F$2,Apoio!$F$2,IF(V708=Apoio!$F$3,Apoio!$F$3,IF(V708=Apoio!$F$4,Apoio!$F$4,IF(X708="","",IF(V708="","",IF(X708-TODAY()&gt;0,X708-TODAY(),"Venceu"))))))</f>
        <v>Resolvido</v>
      </c>
      <c r="Z708" s="35"/>
      <c r="AA708" s="32" t="s">
        <v>2833</v>
      </c>
      <c r="AC708" s="44"/>
    </row>
    <row r="709" spans="1:29" ht="30" customHeight="1">
      <c r="A709" s="23">
        <v>713</v>
      </c>
      <c r="B709" s="24" t="s">
        <v>3204</v>
      </c>
      <c r="C709" s="30" t="s">
        <v>30</v>
      </c>
      <c r="D709" s="30" t="s">
        <v>2858</v>
      </c>
      <c r="E709" s="24" t="s">
        <v>2085</v>
      </c>
      <c r="F709" s="24" t="s">
        <v>1063</v>
      </c>
      <c r="G709" s="35" t="s">
        <v>3205</v>
      </c>
      <c r="H709" s="24"/>
      <c r="I709" s="24"/>
      <c r="J709" s="24" t="s">
        <v>44</v>
      </c>
      <c r="K709" s="28">
        <v>43231</v>
      </c>
      <c r="L709" s="28"/>
      <c r="M709" s="28">
        <v>43231</v>
      </c>
      <c r="N709" s="28">
        <v>43238</v>
      </c>
      <c r="O709" s="28"/>
      <c r="P709" s="28">
        <v>43242</v>
      </c>
      <c r="Q709" s="28">
        <v>43242</v>
      </c>
      <c r="R709" s="28">
        <v>43250</v>
      </c>
      <c r="S709" s="24" t="s">
        <v>3206</v>
      </c>
      <c r="T709" s="24" t="s">
        <v>3207</v>
      </c>
      <c r="U709" s="30" t="str">
        <f t="shared" si="25"/>
        <v>Despachado IPHAN</v>
      </c>
      <c r="V709" s="25" t="s">
        <v>38</v>
      </c>
      <c r="W709" s="24"/>
      <c r="X709" s="36"/>
      <c r="Y709" s="30" t="str">
        <f ca="1">IF(V709=Apoio!$F$2,Apoio!$F$2,IF(V709=Apoio!$F$3,Apoio!$F$3,IF(V709=Apoio!$F$4,Apoio!$F$4,IF(X709="","",IF(V709="","",IF(X709-TODAY()&gt;0,X709-TODAY(),"Venceu"))))))</f>
        <v>Resolvido</v>
      </c>
      <c r="Z709" s="35" t="s">
        <v>3208</v>
      </c>
      <c r="AA709" s="32" t="s">
        <v>2833</v>
      </c>
      <c r="AC709" s="44"/>
    </row>
    <row r="710" spans="1:29" ht="30" customHeight="1">
      <c r="A710" s="23">
        <v>714</v>
      </c>
      <c r="B710" s="24" t="s">
        <v>3209</v>
      </c>
      <c r="C710" s="30" t="s">
        <v>41</v>
      </c>
      <c r="D710" s="30" t="s">
        <v>3023</v>
      </c>
      <c r="E710" s="24" t="s">
        <v>2186</v>
      </c>
      <c r="F710" s="24" t="s">
        <v>2299</v>
      </c>
      <c r="G710" s="35" t="s">
        <v>3210</v>
      </c>
      <c r="H710" s="24"/>
      <c r="I710" s="24"/>
      <c r="J710" s="24" t="s">
        <v>50</v>
      </c>
      <c r="K710" s="28">
        <v>43235</v>
      </c>
      <c r="L710" s="28"/>
      <c r="M710" s="28">
        <v>43236</v>
      </c>
      <c r="N710" s="28">
        <v>43241</v>
      </c>
      <c r="O710" s="28"/>
      <c r="P710" s="28">
        <v>43242</v>
      </c>
      <c r="Q710" s="28">
        <v>43244</v>
      </c>
      <c r="R710" s="28"/>
      <c r="S710" s="24" t="s">
        <v>3211</v>
      </c>
      <c r="T710" s="24" t="s">
        <v>3212</v>
      </c>
      <c r="U710" s="30" t="str">
        <f t="shared" si="25"/>
        <v>Despachado CNA</v>
      </c>
      <c r="V710" s="25" t="s">
        <v>38</v>
      </c>
      <c r="W710" s="24"/>
      <c r="X710" s="36"/>
      <c r="Y710" s="30" t="str">
        <f ca="1">IF(V710=Apoio!$F$2,Apoio!$F$2,IF(V710=Apoio!$F$3,Apoio!$F$3,IF(V710=Apoio!$F$4,Apoio!$F$4,IF(X710="","",IF(V710="","",IF(X710-TODAY()&gt;0,X710-TODAY(),"Venceu"))))))</f>
        <v>Resolvido</v>
      </c>
      <c r="Z710" s="35"/>
      <c r="AA710" s="32" t="s">
        <v>2833</v>
      </c>
      <c r="AC710" s="44"/>
    </row>
    <row r="711" spans="1:29" ht="30" customHeight="1">
      <c r="A711" s="23">
        <v>715</v>
      </c>
      <c r="B711" s="24" t="s">
        <v>3213</v>
      </c>
      <c r="C711" s="30" t="s">
        <v>3214</v>
      </c>
      <c r="D711" s="30" t="s">
        <v>2834</v>
      </c>
      <c r="E711" s="24" t="s">
        <v>1045</v>
      </c>
      <c r="F711" s="24" t="s">
        <v>1122</v>
      </c>
      <c r="G711" s="35" t="s">
        <v>3215</v>
      </c>
      <c r="H711" s="24"/>
      <c r="I711" s="24"/>
      <c r="J711" s="24" t="s">
        <v>50</v>
      </c>
      <c r="K711" s="28">
        <v>43235</v>
      </c>
      <c r="L711" s="28"/>
      <c r="M711" s="28">
        <v>43241</v>
      </c>
      <c r="N711" s="28">
        <v>43243</v>
      </c>
      <c r="O711" s="28"/>
      <c r="P711" s="28">
        <v>43243</v>
      </c>
      <c r="Q711" s="28">
        <v>43363</v>
      </c>
      <c r="R711" s="28"/>
      <c r="S711" s="24" t="s">
        <v>3216</v>
      </c>
      <c r="T711" s="24" t="s">
        <v>3217</v>
      </c>
      <c r="U711" s="30" t="str">
        <f t="shared" si="25"/>
        <v>Despachado CNA</v>
      </c>
      <c r="V711" s="25" t="s">
        <v>38</v>
      </c>
      <c r="W711" s="24"/>
      <c r="X711" s="36"/>
      <c r="Y711" s="30" t="str">
        <f ca="1">IF(V711=Apoio!$F$2,Apoio!$F$2,IF(V711=Apoio!$F$3,Apoio!$F$3,IF(V711=Apoio!$F$4,Apoio!$F$4,IF(X711="","",IF(V711="","",IF(X711-TODAY()&gt;0,X711-TODAY(),"Venceu"))))))</f>
        <v>Resolvido</v>
      </c>
      <c r="Z711" s="35"/>
      <c r="AA711" s="32" t="s">
        <v>2833</v>
      </c>
      <c r="AC711" s="44"/>
    </row>
    <row r="712" spans="1:29" ht="30" customHeight="1">
      <c r="A712" s="23">
        <v>716</v>
      </c>
      <c r="B712" s="24" t="s">
        <v>1847</v>
      </c>
      <c r="C712" s="30" t="s">
        <v>226</v>
      </c>
      <c r="D712" s="30" t="s">
        <v>2964</v>
      </c>
      <c r="E712" s="24" t="s">
        <v>1100</v>
      </c>
      <c r="F712" s="24" t="s">
        <v>1050</v>
      </c>
      <c r="G712" s="35" t="s">
        <v>3218</v>
      </c>
      <c r="H712" s="24"/>
      <c r="I712" s="24"/>
      <c r="J712" s="24" t="s">
        <v>50</v>
      </c>
      <c r="K712" s="28">
        <v>43241</v>
      </c>
      <c r="L712" s="28"/>
      <c r="M712" s="28">
        <v>43242</v>
      </c>
      <c r="N712" s="28">
        <v>43245</v>
      </c>
      <c r="O712" s="28"/>
      <c r="P712" s="28">
        <v>43249</v>
      </c>
      <c r="Q712" s="28">
        <v>43249</v>
      </c>
      <c r="R712" s="28"/>
      <c r="S712" s="24" t="s">
        <v>3219</v>
      </c>
      <c r="T712" s="24" t="s">
        <v>3220</v>
      </c>
      <c r="U712" s="30" t="str">
        <f t="shared" si="25"/>
        <v>Despachado CNA</v>
      </c>
      <c r="V712" s="25" t="s">
        <v>38</v>
      </c>
      <c r="W712" s="24"/>
      <c r="X712" s="36"/>
      <c r="Y712" s="30" t="str">
        <f ca="1">IF(V712=Apoio!$F$2,Apoio!$F$2,IF(V712=Apoio!$F$3,Apoio!$F$3,IF(V712=Apoio!$F$4,Apoio!$F$4,IF(X712="","",IF(V712="","",IF(X712-TODAY()&gt;0,X712-TODAY(),"Venceu"))))))</f>
        <v>Resolvido</v>
      </c>
      <c r="Z712" s="35"/>
      <c r="AA712" s="32" t="s">
        <v>2833</v>
      </c>
      <c r="AC712" s="44"/>
    </row>
    <row r="713" spans="1:29" ht="30" customHeight="1">
      <c r="A713" s="23">
        <v>717</v>
      </c>
      <c r="B713" s="24" t="s">
        <v>3221</v>
      </c>
      <c r="C713" s="30" t="s">
        <v>41</v>
      </c>
      <c r="D713" s="30" t="s">
        <v>2930</v>
      </c>
      <c r="E713" s="24" t="s">
        <v>1058</v>
      </c>
      <c r="F713" s="24" t="s">
        <v>1057</v>
      </c>
      <c r="G713" s="35" t="s">
        <v>3222</v>
      </c>
      <c r="H713" s="24"/>
      <c r="I713" s="24"/>
      <c r="J713" s="24" t="s">
        <v>34</v>
      </c>
      <c r="K713" s="28">
        <v>43242</v>
      </c>
      <c r="L713" s="28"/>
      <c r="M713" s="28">
        <v>43242</v>
      </c>
      <c r="N713" s="28">
        <v>43242</v>
      </c>
      <c r="O713" s="28"/>
      <c r="P713" s="28">
        <v>43242</v>
      </c>
      <c r="Q713" s="28">
        <v>43244</v>
      </c>
      <c r="R713" s="28"/>
      <c r="S713" s="24" t="s">
        <v>3223</v>
      </c>
      <c r="T713" s="24" t="s">
        <v>3224</v>
      </c>
      <c r="U713" s="30" t="str">
        <f t="shared" si="25"/>
        <v>Despachado CNA</v>
      </c>
      <c r="V713" s="25" t="s">
        <v>38</v>
      </c>
      <c r="W713" s="24"/>
      <c r="X713" s="36"/>
      <c r="Y713" s="30" t="str">
        <f ca="1">IF(V713=Apoio!$F$2,Apoio!$F$2,IF(V713=Apoio!$F$3,Apoio!$F$3,IF(V713=Apoio!$F$4,Apoio!$F$4,IF(X713="","",IF(V713="","",IF(X713-TODAY()&gt;0,X713-TODAY(),"Venceu"))))))</f>
        <v>Resolvido</v>
      </c>
      <c r="Z713" s="35"/>
      <c r="AA713" s="32" t="s">
        <v>2833</v>
      </c>
      <c r="AC713" s="44"/>
    </row>
    <row r="714" spans="1:29" ht="30" customHeight="1">
      <c r="A714" s="23">
        <v>718</v>
      </c>
      <c r="B714" s="24" t="s">
        <v>3225</v>
      </c>
      <c r="C714" s="30" t="s">
        <v>1555</v>
      </c>
      <c r="D714" s="30" t="s">
        <v>2834</v>
      </c>
      <c r="E714" s="24" t="s">
        <v>1045</v>
      </c>
      <c r="F714" s="24" t="s">
        <v>1122</v>
      </c>
      <c r="G714" s="35" t="s">
        <v>3226</v>
      </c>
      <c r="H714" s="24"/>
      <c r="I714" s="24"/>
      <c r="J714" s="24" t="s">
        <v>34</v>
      </c>
      <c r="K714" s="28">
        <v>43242</v>
      </c>
      <c r="L714" s="28"/>
      <c r="M714" s="28">
        <v>43242</v>
      </c>
      <c r="N714" s="28">
        <v>43294</v>
      </c>
      <c r="O714" s="28"/>
      <c r="P714" s="28">
        <v>43294</v>
      </c>
      <c r="Q714" s="28">
        <v>43298</v>
      </c>
      <c r="R714" s="28"/>
      <c r="S714" s="24" t="s">
        <v>3227</v>
      </c>
      <c r="T714" s="24" t="s">
        <v>3228</v>
      </c>
      <c r="U714" s="30" t="str">
        <f t="shared" si="25"/>
        <v>Despachado CNA</v>
      </c>
      <c r="V714" s="25" t="s">
        <v>38</v>
      </c>
      <c r="W714" s="24"/>
      <c r="X714" s="36"/>
      <c r="Y714" s="30" t="str">
        <f ca="1">IF(V714=Apoio!$F$2,Apoio!$F$2,IF(V714=Apoio!$F$3,Apoio!$F$3,IF(V714=Apoio!$F$4,Apoio!$F$4,IF(X714="","",IF(V714="","",IF(X714-TODAY()&gt;0,X714-TODAY(),"Venceu"))))))</f>
        <v>Resolvido</v>
      </c>
      <c r="Z714" s="35"/>
      <c r="AA714" s="32" t="s">
        <v>2833</v>
      </c>
      <c r="AC714" s="44"/>
    </row>
    <row r="715" spans="1:29" ht="30" customHeight="1">
      <c r="A715" s="23">
        <v>719</v>
      </c>
      <c r="B715" s="24" t="s">
        <v>3229</v>
      </c>
      <c r="C715" s="30" t="s">
        <v>110</v>
      </c>
      <c r="D715" s="30" t="s">
        <v>3230</v>
      </c>
      <c r="E715" s="24" t="s">
        <v>1045</v>
      </c>
      <c r="F715" s="24" t="s">
        <v>2901</v>
      </c>
      <c r="G715" s="35" t="s">
        <v>3231</v>
      </c>
      <c r="H715" s="24"/>
      <c r="I715" s="24"/>
      <c r="J715" s="24" t="s">
        <v>50</v>
      </c>
      <c r="K715" s="28">
        <v>43236</v>
      </c>
      <c r="L715" s="28"/>
      <c r="M715" s="28">
        <v>43245</v>
      </c>
      <c r="N715" s="28">
        <v>43245</v>
      </c>
      <c r="O715" s="28"/>
      <c r="P715" s="28">
        <v>43248</v>
      </c>
      <c r="Q715" s="28">
        <v>43250</v>
      </c>
      <c r="R715" s="28"/>
      <c r="S715" s="24" t="s">
        <v>3232</v>
      </c>
      <c r="T715" s="24" t="s">
        <v>3233</v>
      </c>
      <c r="U715" s="30" t="str">
        <f t="shared" si="25"/>
        <v>Despachado CNA</v>
      </c>
      <c r="V715" s="25" t="s">
        <v>38</v>
      </c>
      <c r="W715" s="24"/>
      <c r="X715" s="36"/>
      <c r="Y715" s="30" t="str">
        <f ca="1">IF(V715=Apoio!$F$2,Apoio!$F$2,IF(V715=Apoio!$F$3,Apoio!$F$3,IF(V715=Apoio!$F$4,Apoio!$F$4,IF(X715="","",IF(V715="","",IF(X715-TODAY()&gt;0,X715-TODAY(),"Venceu"))))))</f>
        <v>Resolvido</v>
      </c>
      <c r="Z715" s="35"/>
      <c r="AA715" s="32" t="s">
        <v>2833</v>
      </c>
      <c r="AC715" s="44"/>
    </row>
    <row r="716" spans="1:29" ht="30" customHeight="1">
      <c r="A716" s="23">
        <v>720</v>
      </c>
      <c r="B716" s="24" t="s">
        <v>1249</v>
      </c>
      <c r="C716" s="30" t="s">
        <v>84</v>
      </c>
      <c r="D716" s="30" t="s">
        <v>1344</v>
      </c>
      <c r="E716" s="24" t="s">
        <v>1049</v>
      </c>
      <c r="F716" s="24" t="s">
        <v>1278</v>
      </c>
      <c r="G716" s="35" t="s">
        <v>3234</v>
      </c>
      <c r="H716" s="24"/>
      <c r="I716" s="24"/>
      <c r="J716" s="24" t="s">
        <v>50</v>
      </c>
      <c r="K716" s="28">
        <v>43257</v>
      </c>
      <c r="L716" s="28"/>
      <c r="M716" s="28">
        <v>43257</v>
      </c>
      <c r="N716" s="28">
        <v>43258</v>
      </c>
      <c r="O716" s="28"/>
      <c r="P716" s="28">
        <v>43263</v>
      </c>
      <c r="Q716" s="28">
        <v>43292</v>
      </c>
      <c r="R716" s="28"/>
      <c r="S716" s="24" t="s">
        <v>3235</v>
      </c>
      <c r="T716" s="24" t="s">
        <v>3236</v>
      </c>
      <c r="U716" s="30" t="str">
        <f t="shared" si="25"/>
        <v>Despachado CNA</v>
      </c>
      <c r="V716" s="25" t="s">
        <v>38</v>
      </c>
      <c r="W716" s="24"/>
      <c r="X716" s="36"/>
      <c r="Y716" s="30" t="str">
        <f ca="1">IF(V716=Apoio!$F$2,Apoio!$F$2,IF(V716=Apoio!$F$3,Apoio!$F$3,IF(V716=Apoio!$F$4,Apoio!$F$4,IF(X716="","",IF(V716="","",IF(X716-TODAY()&gt;0,X716-TODAY(),"Venceu"))))))</f>
        <v>Resolvido</v>
      </c>
      <c r="Z716" s="35"/>
      <c r="AA716" s="32" t="s">
        <v>2833</v>
      </c>
      <c r="AC716" s="44"/>
    </row>
    <row r="717" spans="1:29" ht="30" customHeight="1">
      <c r="A717" s="23">
        <v>721</v>
      </c>
      <c r="B717" s="24" t="s">
        <v>3237</v>
      </c>
      <c r="C717" s="30" t="s">
        <v>255</v>
      </c>
      <c r="D717" s="30" t="s">
        <v>3238</v>
      </c>
      <c r="E717" s="24" t="s">
        <v>2186</v>
      </c>
      <c r="F717" s="24" t="s">
        <v>3239</v>
      </c>
      <c r="G717" s="35" t="s">
        <v>3240</v>
      </c>
      <c r="H717" s="24"/>
      <c r="I717" s="24"/>
      <c r="J717" s="24" t="s">
        <v>44</v>
      </c>
      <c r="K717" s="28">
        <v>43255</v>
      </c>
      <c r="L717" s="28"/>
      <c r="M717" s="28">
        <v>43255</v>
      </c>
      <c r="N717" s="28">
        <v>43256</v>
      </c>
      <c r="O717" s="28"/>
      <c r="P717" s="28">
        <v>43256</v>
      </c>
      <c r="Q717" s="28">
        <v>43257</v>
      </c>
      <c r="R717" s="28"/>
      <c r="S717" s="24" t="s">
        <v>3241</v>
      </c>
      <c r="T717" s="24" t="s">
        <v>3242</v>
      </c>
      <c r="U717" s="30" t="str">
        <f t="shared" si="25"/>
        <v>Despachado CNA</v>
      </c>
      <c r="V717" s="25" t="s">
        <v>38</v>
      </c>
      <c r="W717" s="24"/>
      <c r="X717" s="36"/>
      <c r="Y717" s="30" t="str">
        <f ca="1">IF(V717=Apoio!$F$2,Apoio!$F$2,IF(V717=Apoio!$F$3,Apoio!$F$3,IF(V717=Apoio!$F$4,Apoio!$F$4,IF(X717="","",IF(V717="","",IF(X717-TODAY()&gt;0,X717-TODAY(),"Venceu"))))))</f>
        <v>Resolvido</v>
      </c>
      <c r="Z717" s="35"/>
      <c r="AA717" s="32" t="s">
        <v>2833</v>
      </c>
      <c r="AC717" s="44"/>
    </row>
    <row r="718" spans="1:29" ht="30" customHeight="1">
      <c r="A718" s="23">
        <v>722</v>
      </c>
      <c r="B718" s="24" t="s">
        <v>3243</v>
      </c>
      <c r="C718" s="30" t="s">
        <v>651</v>
      </c>
      <c r="D718" s="30" t="s">
        <v>2964</v>
      </c>
      <c r="E718" s="24" t="s">
        <v>1100</v>
      </c>
      <c r="F718" s="24" t="s">
        <v>1050</v>
      </c>
      <c r="G718" s="35" t="s">
        <v>3244</v>
      </c>
      <c r="H718" s="24"/>
      <c r="I718" s="24"/>
      <c r="J718" s="24" t="s">
        <v>50</v>
      </c>
      <c r="K718" s="28">
        <v>43249</v>
      </c>
      <c r="L718" s="28"/>
      <c r="M718" s="28">
        <v>43259</v>
      </c>
      <c r="N718" s="28">
        <v>43263</v>
      </c>
      <c r="O718" s="28"/>
      <c r="P718" s="28"/>
      <c r="Q718" s="28"/>
      <c r="R718" s="28"/>
      <c r="S718" s="24" t="s">
        <v>3245</v>
      </c>
      <c r="T718" s="24"/>
      <c r="U718" s="30" t="str">
        <f t="shared" si="25"/>
        <v>Término da análise</v>
      </c>
      <c r="V718" s="25" t="s">
        <v>38</v>
      </c>
      <c r="W718" s="24"/>
      <c r="X718" s="36"/>
      <c r="Y718" s="30" t="str">
        <f ca="1">IF(V718=Apoio!$F$2,Apoio!$F$2,IF(V718=Apoio!$F$3,Apoio!$F$3,IF(V718=Apoio!$F$4,Apoio!$F$4,IF(X718="","",IF(V718="","",IF(X718-TODAY()&gt;0,X718-TODAY(),"Venceu"))))))</f>
        <v>Resolvido</v>
      </c>
      <c r="Z718" s="35"/>
      <c r="AA718" s="32" t="s">
        <v>2833</v>
      </c>
      <c r="AC718" s="44"/>
    </row>
    <row r="719" spans="1:29" ht="30" customHeight="1">
      <c r="A719" s="23">
        <v>723</v>
      </c>
      <c r="B719" s="24" t="s">
        <v>2523</v>
      </c>
      <c r="C719" s="30" t="s">
        <v>110</v>
      </c>
      <c r="D719" s="30" t="s">
        <v>3246</v>
      </c>
      <c r="E719" s="24" t="s">
        <v>3247</v>
      </c>
      <c r="F719" s="24" t="s">
        <v>3239</v>
      </c>
      <c r="G719" s="35" t="s">
        <v>3248</v>
      </c>
      <c r="H719" s="24"/>
      <c r="I719" s="24"/>
      <c r="J719" s="24" t="s">
        <v>44</v>
      </c>
      <c r="K719" s="28">
        <v>43229</v>
      </c>
      <c r="L719" s="28"/>
      <c r="M719" s="28">
        <v>43229</v>
      </c>
      <c r="N719" s="28">
        <v>43262</v>
      </c>
      <c r="O719" s="28"/>
      <c r="P719" s="28"/>
      <c r="Q719" s="28">
        <v>43265</v>
      </c>
      <c r="R719" s="28">
        <v>43265</v>
      </c>
      <c r="S719" s="24" t="s">
        <v>3249</v>
      </c>
      <c r="T719" s="24" t="s">
        <v>3250</v>
      </c>
      <c r="U719" s="30" t="str">
        <f t="shared" si="25"/>
        <v>Despachado IPHAN</v>
      </c>
      <c r="V719" s="25" t="s">
        <v>38</v>
      </c>
      <c r="W719" s="24"/>
      <c r="X719" s="36"/>
      <c r="Y719" s="30" t="str">
        <f ca="1">IF(V719=Apoio!$F$2,Apoio!$F$2,IF(V719=Apoio!$F$3,Apoio!$F$3,IF(V719=Apoio!$F$4,Apoio!$F$4,IF(X719="","",IF(V719="","",IF(X719-TODAY()&gt;0,X719-TODAY(),"Venceu"))))))</f>
        <v>Resolvido</v>
      </c>
      <c r="Z719" s="35"/>
      <c r="AA719" s="32" t="s">
        <v>2833</v>
      </c>
      <c r="AC719" s="44"/>
    </row>
    <row r="720" spans="1:29" ht="30" customHeight="1">
      <c r="A720" s="23">
        <v>724</v>
      </c>
      <c r="B720" s="24" t="s">
        <v>3251</v>
      </c>
      <c r="C720" s="30" t="s">
        <v>166</v>
      </c>
      <c r="D720" s="30" t="s">
        <v>3252</v>
      </c>
      <c r="E720" s="24" t="s">
        <v>2186</v>
      </c>
      <c r="F720" s="24" t="s">
        <v>1057</v>
      </c>
      <c r="G720" s="35" t="s">
        <v>3253</v>
      </c>
      <c r="H720" s="24"/>
      <c r="I720" s="24"/>
      <c r="J720" s="24" t="s">
        <v>50</v>
      </c>
      <c r="K720" s="28">
        <v>43262</v>
      </c>
      <c r="L720" s="28"/>
      <c r="M720" s="28">
        <v>43262</v>
      </c>
      <c r="N720" s="28">
        <v>43262</v>
      </c>
      <c r="O720" s="28"/>
      <c r="P720" s="28">
        <v>43263</v>
      </c>
      <c r="Q720" s="28">
        <v>43264</v>
      </c>
      <c r="R720" s="28"/>
      <c r="S720" s="24" t="s">
        <v>3254</v>
      </c>
      <c r="T720" s="24" t="s">
        <v>3255</v>
      </c>
      <c r="U720" s="30" t="str">
        <f t="shared" si="25"/>
        <v>Despachado CNA</v>
      </c>
      <c r="V720" s="25" t="s">
        <v>38</v>
      </c>
      <c r="W720" s="24"/>
      <c r="X720" s="36"/>
      <c r="Y720" s="30" t="str">
        <f ca="1">IF(V720=Apoio!$F$2,Apoio!$F$2,IF(V720=Apoio!$F$3,Apoio!$F$3,IF(V720=Apoio!$F$4,Apoio!$F$4,IF(X720="","",IF(V720="","",IF(X720-TODAY()&gt;0,X720-TODAY(),"Venceu"))))))</f>
        <v>Resolvido</v>
      </c>
      <c r="Z720" s="35"/>
      <c r="AA720" s="32" t="s">
        <v>2833</v>
      </c>
      <c r="AC720" s="44"/>
    </row>
    <row r="721" spans="1:29" ht="30" customHeight="1">
      <c r="A721" s="23">
        <v>725</v>
      </c>
      <c r="B721" s="24" t="s">
        <v>3256</v>
      </c>
      <c r="C721" s="30" t="s">
        <v>89</v>
      </c>
      <c r="D721" s="30" t="s">
        <v>3257</v>
      </c>
      <c r="E721" s="24" t="s">
        <v>1058</v>
      </c>
      <c r="F721" s="24" t="s">
        <v>3258</v>
      </c>
      <c r="G721" s="35" t="s">
        <v>3259</v>
      </c>
      <c r="H721" s="24"/>
      <c r="I721" s="24"/>
      <c r="J721" s="24" t="s">
        <v>50</v>
      </c>
      <c r="K721" s="28">
        <v>43257</v>
      </c>
      <c r="L721" s="28"/>
      <c r="M721" s="28">
        <v>43262</v>
      </c>
      <c r="N721" s="28">
        <v>43272</v>
      </c>
      <c r="O721" s="28"/>
      <c r="P721" s="28">
        <v>43280</v>
      </c>
      <c r="Q721" s="28"/>
      <c r="R721" s="28"/>
      <c r="S721" s="24" t="s">
        <v>3260</v>
      </c>
      <c r="T721" s="24"/>
      <c r="U721" s="30" t="str">
        <f t="shared" si="25"/>
        <v>Despachado COSOL</v>
      </c>
      <c r="V721" s="25" t="s">
        <v>38</v>
      </c>
      <c r="W721" s="24"/>
      <c r="X721" s="36"/>
      <c r="Y721" s="30" t="str">
        <f ca="1">IF(V721=Apoio!$F$2,Apoio!$F$2,IF(V721=Apoio!$F$3,Apoio!$F$3,IF(V721=Apoio!$F$4,Apoio!$F$4,IF(X721="","",IF(V721="","",IF(X721-TODAY()&gt;0,X721-TODAY(),"Venceu"))))))</f>
        <v>Resolvido</v>
      </c>
      <c r="Z721" s="35"/>
      <c r="AA721" s="32" t="s">
        <v>2833</v>
      </c>
      <c r="AC721" s="44"/>
    </row>
    <row r="722" spans="1:29" ht="30" customHeight="1">
      <c r="A722" s="23">
        <v>726</v>
      </c>
      <c r="B722" s="24" t="s">
        <v>3261</v>
      </c>
      <c r="C722" s="30" t="s">
        <v>30</v>
      </c>
      <c r="D722" s="30" t="s">
        <v>3262</v>
      </c>
      <c r="E722" s="24" t="s">
        <v>1069</v>
      </c>
      <c r="F722" s="24" t="s">
        <v>1122</v>
      </c>
      <c r="G722" s="35" t="s">
        <v>3263</v>
      </c>
      <c r="H722" s="24"/>
      <c r="I722" s="24"/>
      <c r="J722" s="24" t="s">
        <v>50</v>
      </c>
      <c r="K722" s="28">
        <v>43264</v>
      </c>
      <c r="L722" s="28"/>
      <c r="M722" s="28">
        <v>43264</v>
      </c>
      <c r="N722" s="28">
        <v>43264</v>
      </c>
      <c r="O722" s="28"/>
      <c r="P722" s="28">
        <v>43280</v>
      </c>
      <c r="Q722" s="28">
        <v>43284</v>
      </c>
      <c r="R722" s="28"/>
      <c r="S722" s="24" t="s">
        <v>3264</v>
      </c>
      <c r="T722" s="24" t="s">
        <v>3265</v>
      </c>
      <c r="U722" s="30" t="str">
        <f t="shared" si="25"/>
        <v>Despachado CNA</v>
      </c>
      <c r="V722" s="25" t="s">
        <v>38</v>
      </c>
      <c r="W722" s="24"/>
      <c r="X722" s="36"/>
      <c r="Y722" s="30" t="str">
        <f ca="1">IF(V722=Apoio!$F$2,Apoio!$F$2,IF(V722=Apoio!$F$3,Apoio!$F$3,IF(V722=Apoio!$F$4,Apoio!$F$4,IF(X722="","",IF(V722="","",IF(X722-TODAY()&gt;0,X722-TODAY(),"Venceu"))))))</f>
        <v>Resolvido</v>
      </c>
      <c r="Z722" s="35"/>
      <c r="AA722" s="32" t="s">
        <v>2833</v>
      </c>
      <c r="AC722" s="44"/>
    </row>
    <row r="723" spans="1:29" ht="30" customHeight="1">
      <c r="A723" s="23">
        <v>727</v>
      </c>
      <c r="B723" s="24" t="s">
        <v>3266</v>
      </c>
      <c r="C723" s="30" t="s">
        <v>104</v>
      </c>
      <c r="D723" s="30" t="s">
        <v>2930</v>
      </c>
      <c r="E723" s="24" t="s">
        <v>1058</v>
      </c>
      <c r="F723" s="24" t="s">
        <v>1057</v>
      </c>
      <c r="G723" s="35" t="s">
        <v>3267</v>
      </c>
      <c r="H723" s="24"/>
      <c r="I723" s="24"/>
      <c r="J723" s="24" t="s">
        <v>44</v>
      </c>
      <c r="K723" s="28">
        <v>43255</v>
      </c>
      <c r="L723" s="28"/>
      <c r="M723" s="28">
        <v>43259</v>
      </c>
      <c r="N723" s="28">
        <v>43266</v>
      </c>
      <c r="O723" s="28"/>
      <c r="P723" s="28"/>
      <c r="Q723" s="28">
        <v>43276</v>
      </c>
      <c r="R723" s="28"/>
      <c r="S723" s="24" t="s">
        <v>3268</v>
      </c>
      <c r="T723" s="24" t="s">
        <v>3269</v>
      </c>
      <c r="U723" s="30" t="str">
        <f t="shared" si="25"/>
        <v>Despachado CNA</v>
      </c>
      <c r="V723" s="25" t="s">
        <v>38</v>
      </c>
      <c r="W723" s="24"/>
      <c r="X723" s="36"/>
      <c r="Y723" s="30" t="str">
        <f ca="1">IF(V723=Apoio!$F$2,Apoio!$F$2,IF(V723=Apoio!$F$3,Apoio!$F$3,IF(V723=Apoio!$F$4,Apoio!$F$4,IF(X723="","",IF(V723="","",IF(X723-TODAY()&gt;0,X723-TODAY(),"Venceu"))))))</f>
        <v>Resolvido</v>
      </c>
      <c r="Z723" s="35"/>
      <c r="AA723" s="32" t="s">
        <v>2833</v>
      </c>
      <c r="AC723" s="44"/>
    </row>
    <row r="724" spans="1:29" ht="30" customHeight="1">
      <c r="A724" s="23">
        <v>728</v>
      </c>
      <c r="B724" s="24" t="s">
        <v>3270</v>
      </c>
      <c r="C724" s="30" t="s">
        <v>2323</v>
      </c>
      <c r="D724" s="30" t="s">
        <v>3271</v>
      </c>
      <c r="E724" s="24" t="s">
        <v>1058</v>
      </c>
      <c r="F724" s="24" t="s">
        <v>2299</v>
      </c>
      <c r="G724" s="35" t="s">
        <v>3272</v>
      </c>
      <c r="H724" s="24"/>
      <c r="I724" s="24"/>
      <c r="J724" s="24" t="s">
        <v>44</v>
      </c>
      <c r="K724" s="28">
        <v>43258</v>
      </c>
      <c r="L724" s="28"/>
      <c r="M724" s="28">
        <v>43264</v>
      </c>
      <c r="N724" s="28">
        <v>43270</v>
      </c>
      <c r="O724" s="28"/>
      <c r="P724" s="28"/>
      <c r="Q724" s="28">
        <v>43335</v>
      </c>
      <c r="R724" s="28"/>
      <c r="S724" s="24" t="s">
        <v>3273</v>
      </c>
      <c r="T724" s="24" t="s">
        <v>3274</v>
      </c>
      <c r="U724" s="30" t="str">
        <f t="shared" si="25"/>
        <v>Despachado CNA</v>
      </c>
      <c r="V724" s="25" t="s">
        <v>38</v>
      </c>
      <c r="W724" s="24"/>
      <c r="X724" s="36"/>
      <c r="Y724" s="30" t="str">
        <f ca="1">IF(V724=Apoio!$F$2,Apoio!$F$2,IF(V724=Apoio!$F$3,Apoio!$F$3,IF(V724=Apoio!$F$4,Apoio!$F$4,IF(X724="","",IF(V724="","",IF(X724-TODAY()&gt;0,X724-TODAY(),"Venceu"))))))</f>
        <v>Resolvido</v>
      </c>
      <c r="Z724" s="35"/>
      <c r="AA724" s="32" t="s">
        <v>2833</v>
      </c>
      <c r="AC724" s="44"/>
    </row>
    <row r="725" spans="1:29" ht="30" customHeight="1">
      <c r="A725" s="23">
        <v>729</v>
      </c>
      <c r="B725" s="24" t="s">
        <v>1847</v>
      </c>
      <c r="C725" s="30" t="s">
        <v>226</v>
      </c>
      <c r="D725" s="30" t="s">
        <v>3275</v>
      </c>
      <c r="E725" s="24" t="s">
        <v>1049</v>
      </c>
      <c r="F725" s="24" t="s">
        <v>1122</v>
      </c>
      <c r="G725" s="35" t="s">
        <v>3218</v>
      </c>
      <c r="H725" s="24"/>
      <c r="I725" s="24"/>
      <c r="J725" s="24" t="s">
        <v>50</v>
      </c>
      <c r="K725" s="28">
        <v>43271</v>
      </c>
      <c r="L725" s="28"/>
      <c r="M725" s="28">
        <v>43271</v>
      </c>
      <c r="N725" s="28">
        <v>43272</v>
      </c>
      <c r="O725" s="28"/>
      <c r="P725" s="28">
        <v>43280</v>
      </c>
      <c r="Q725" s="28" t="s">
        <v>198</v>
      </c>
      <c r="R725" s="28" t="s">
        <v>198</v>
      </c>
      <c r="S725" s="24" t="s">
        <v>3276</v>
      </c>
      <c r="T725" s="24"/>
      <c r="U725" s="30" t="str">
        <f t="shared" si="25"/>
        <v>Despachado IPHAN</v>
      </c>
      <c r="V725" s="25" t="s">
        <v>38</v>
      </c>
      <c r="W725" s="24"/>
      <c r="X725" s="36"/>
      <c r="Y725" s="30" t="str">
        <f ca="1">IF(V725=Apoio!$F$2,Apoio!$F$2,IF(V725=Apoio!$F$3,Apoio!$F$3,IF(V725=Apoio!$F$4,Apoio!$F$4,IF(X725="","",IF(V725="","",IF(X725-TODAY()&gt;0,X725-TODAY(),"Venceu"))))))</f>
        <v>Resolvido</v>
      </c>
      <c r="Z725" s="35"/>
      <c r="AA725" s="32" t="s">
        <v>2833</v>
      </c>
      <c r="AC725" s="44"/>
    </row>
    <row r="726" spans="1:29" ht="30" customHeight="1">
      <c r="A726" s="23">
        <v>730</v>
      </c>
      <c r="B726" s="24" t="s">
        <v>3277</v>
      </c>
      <c r="C726" s="30" t="s">
        <v>202</v>
      </c>
      <c r="D726" s="30" t="s">
        <v>2834</v>
      </c>
      <c r="E726" s="24" t="s">
        <v>1045</v>
      </c>
      <c r="F726" s="24" t="s">
        <v>1122</v>
      </c>
      <c r="G726" s="35" t="s">
        <v>3278</v>
      </c>
      <c r="H726" s="24"/>
      <c r="I726" s="24"/>
      <c r="J726" s="24" t="s">
        <v>44</v>
      </c>
      <c r="K726" s="28">
        <v>43272</v>
      </c>
      <c r="L726" s="28"/>
      <c r="M726" s="28">
        <v>43273</v>
      </c>
      <c r="N726" s="28">
        <v>43278</v>
      </c>
      <c r="O726" s="28"/>
      <c r="P726" s="28"/>
      <c r="Q726" s="28">
        <v>43286</v>
      </c>
      <c r="R726" s="28"/>
      <c r="S726" s="24" t="s">
        <v>3279</v>
      </c>
      <c r="T726" s="24" t="s">
        <v>3280</v>
      </c>
      <c r="U726" s="30" t="str">
        <f t="shared" si="25"/>
        <v>Despachado CNA</v>
      </c>
      <c r="V726" s="25" t="s">
        <v>38</v>
      </c>
      <c r="W726" s="24"/>
      <c r="X726" s="36"/>
      <c r="Y726" s="30" t="str">
        <f ca="1">IF(V726=Apoio!$F$2,Apoio!$F$2,IF(V726=Apoio!$F$3,Apoio!$F$3,IF(V726=Apoio!$F$4,Apoio!$F$4,IF(X726="","",IF(V726="","",IF(X726-TODAY()&gt;0,X726-TODAY(),"Venceu"))))))</f>
        <v>Resolvido</v>
      </c>
      <c r="Z726" s="35"/>
      <c r="AA726" s="32" t="s">
        <v>2833</v>
      </c>
      <c r="AC726" s="44"/>
    </row>
    <row r="727" spans="1:29" ht="30" customHeight="1">
      <c r="A727" s="23">
        <v>731</v>
      </c>
      <c r="B727" s="24" t="s">
        <v>3281</v>
      </c>
      <c r="C727" s="30" t="s">
        <v>61</v>
      </c>
      <c r="D727" s="30" t="s">
        <v>3282</v>
      </c>
      <c r="E727" s="24" t="s">
        <v>1100</v>
      </c>
      <c r="F727" s="24" t="s">
        <v>1070</v>
      </c>
      <c r="G727" s="35" t="s">
        <v>3283</v>
      </c>
      <c r="H727" s="24"/>
      <c r="I727" s="24"/>
      <c r="J727" s="24" t="s">
        <v>50</v>
      </c>
      <c r="K727" s="28">
        <v>43276</v>
      </c>
      <c r="L727" s="28"/>
      <c r="M727" s="28">
        <v>43276</v>
      </c>
      <c r="N727" s="28">
        <v>43290</v>
      </c>
      <c r="O727" s="28"/>
      <c r="P727" s="28">
        <v>43315</v>
      </c>
      <c r="Q727" s="28">
        <v>43318</v>
      </c>
      <c r="R727" s="28"/>
      <c r="S727" s="24" t="s">
        <v>3284</v>
      </c>
      <c r="T727" s="24" t="s">
        <v>3285</v>
      </c>
      <c r="U727" s="30" t="str">
        <f t="shared" si="25"/>
        <v>Despachado CNA</v>
      </c>
      <c r="V727" s="25" t="s">
        <v>38</v>
      </c>
      <c r="W727" s="24"/>
      <c r="X727" s="36"/>
      <c r="Y727" s="30" t="str">
        <f ca="1">IF(V727=Apoio!$F$2,Apoio!$F$2,IF(V727=Apoio!$F$3,Apoio!$F$3,IF(V727=Apoio!$F$4,Apoio!$F$4,IF(X727="","",IF(V727="","",IF(X727-TODAY()&gt;0,X727-TODAY(),"Venceu"))))))</f>
        <v>Resolvido</v>
      </c>
      <c r="Z727" s="35"/>
      <c r="AA727" s="32" t="s">
        <v>2833</v>
      </c>
      <c r="AC727" s="44"/>
    </row>
    <row r="728" spans="1:29" ht="30" customHeight="1">
      <c r="A728" s="23">
        <v>732</v>
      </c>
      <c r="B728" s="24" t="s">
        <v>1635</v>
      </c>
      <c r="C728" s="30" t="s">
        <v>104</v>
      </c>
      <c r="D728" s="30" t="s">
        <v>3023</v>
      </c>
      <c r="E728" s="24" t="s">
        <v>2186</v>
      </c>
      <c r="F728" s="24" t="s">
        <v>2299</v>
      </c>
      <c r="G728" s="35" t="s">
        <v>3286</v>
      </c>
      <c r="H728" s="24"/>
      <c r="I728" s="24"/>
      <c r="J728" s="24" t="s">
        <v>44</v>
      </c>
      <c r="K728" s="28">
        <v>43279</v>
      </c>
      <c r="L728" s="28"/>
      <c r="M728" s="28">
        <v>43279</v>
      </c>
      <c r="N728" s="28">
        <v>43280</v>
      </c>
      <c r="O728" s="28"/>
      <c r="P728" s="28"/>
      <c r="Q728" s="28">
        <v>43280</v>
      </c>
      <c r="R728" s="28"/>
      <c r="S728" s="24" t="s">
        <v>3287</v>
      </c>
      <c r="T728" s="24" t="s">
        <v>3288</v>
      </c>
      <c r="U728" s="30" t="str">
        <f t="shared" si="25"/>
        <v>Despachado CNA</v>
      </c>
      <c r="V728" s="25" t="s">
        <v>38</v>
      </c>
      <c r="W728" s="24"/>
      <c r="X728" s="36"/>
      <c r="Y728" s="30" t="str">
        <f ca="1">IF(V728=Apoio!$F$2,Apoio!$F$2,IF(V728=Apoio!$F$3,Apoio!$F$3,IF(V728=Apoio!$F$4,Apoio!$F$4,IF(X728="","",IF(V728="","",IF(X728-TODAY()&gt;0,X728-TODAY(),"Venceu"))))))</f>
        <v>Resolvido</v>
      </c>
      <c r="Z728" s="35"/>
      <c r="AA728" s="32" t="s">
        <v>2833</v>
      </c>
      <c r="AC728" s="44"/>
    </row>
    <row r="729" spans="1:29" ht="30" customHeight="1">
      <c r="A729" s="23">
        <v>733</v>
      </c>
      <c r="B729" s="24" t="s">
        <v>3243</v>
      </c>
      <c r="C729" s="30" t="s">
        <v>651</v>
      </c>
      <c r="D729" s="30" t="s">
        <v>2930</v>
      </c>
      <c r="E729" s="24" t="s">
        <v>1058</v>
      </c>
      <c r="F729" s="24" t="s">
        <v>1057</v>
      </c>
      <c r="G729" s="35" t="s">
        <v>3289</v>
      </c>
      <c r="H729" s="24"/>
      <c r="I729" s="24"/>
      <c r="J729" s="24" t="s">
        <v>50</v>
      </c>
      <c r="K729" s="28">
        <v>43280</v>
      </c>
      <c r="L729" s="28"/>
      <c r="M729" s="28">
        <v>43280</v>
      </c>
      <c r="N729" s="28">
        <v>43285</v>
      </c>
      <c r="O729" s="28"/>
      <c r="P729" s="28">
        <v>43290</v>
      </c>
      <c r="Q729" s="28">
        <v>43290</v>
      </c>
      <c r="R729" s="28"/>
      <c r="S729" s="24" t="s">
        <v>3290</v>
      </c>
      <c r="T729" s="24" t="s">
        <v>3291</v>
      </c>
      <c r="U729" s="30" t="str">
        <f t="shared" si="25"/>
        <v>Despachado CNA</v>
      </c>
      <c r="V729" s="25" t="s">
        <v>38</v>
      </c>
      <c r="W729" s="24"/>
      <c r="X729" s="36"/>
      <c r="Y729" s="30" t="str">
        <f ca="1">IF(V729=Apoio!$F$2,Apoio!$F$2,IF(V729=Apoio!$F$3,Apoio!$F$3,IF(V729=Apoio!$F$4,Apoio!$F$4,IF(X729="","",IF(V729="","",IF(X729-TODAY()&gt;0,X729-TODAY(),"Venceu"))))))</f>
        <v>Resolvido</v>
      </c>
      <c r="Z729" s="35"/>
      <c r="AA729" s="32" t="s">
        <v>2833</v>
      </c>
      <c r="AC729" s="44"/>
    </row>
    <row r="730" spans="1:29" ht="30" customHeight="1">
      <c r="A730" s="23">
        <v>734</v>
      </c>
      <c r="B730" s="24" t="s">
        <v>3292</v>
      </c>
      <c r="C730" s="30" t="s">
        <v>41</v>
      </c>
      <c r="D730" s="30" t="s">
        <v>2830</v>
      </c>
      <c r="E730" s="24" t="s">
        <v>2186</v>
      </c>
      <c r="F730" s="24" t="s">
        <v>1070</v>
      </c>
      <c r="G730" s="35" t="s">
        <v>3293</v>
      </c>
      <c r="H730" s="24"/>
      <c r="I730" s="24"/>
      <c r="J730" s="24" t="s">
        <v>50</v>
      </c>
      <c r="K730" s="28">
        <v>43280</v>
      </c>
      <c r="L730" s="28"/>
      <c r="M730" s="28">
        <v>43280</v>
      </c>
      <c r="N730" s="28">
        <v>43291</v>
      </c>
      <c r="O730" s="28"/>
      <c r="P730" s="28">
        <v>43294</v>
      </c>
      <c r="Q730" s="28">
        <v>43296</v>
      </c>
      <c r="R730" s="28" t="s">
        <v>198</v>
      </c>
      <c r="S730" s="24" t="s">
        <v>3294</v>
      </c>
      <c r="T730" s="24" t="s">
        <v>3295</v>
      </c>
      <c r="U730" s="30" t="str">
        <f t="shared" si="25"/>
        <v>Despachado IPHAN</v>
      </c>
      <c r="V730" s="25" t="s">
        <v>38</v>
      </c>
      <c r="W730" s="24"/>
      <c r="X730" s="36"/>
      <c r="Y730" s="30" t="str">
        <f ca="1">IF(V730=Apoio!$F$2,Apoio!$F$2,IF(V730=Apoio!$F$3,Apoio!$F$3,IF(V730=Apoio!$F$4,Apoio!$F$4,IF(X730="","",IF(V730="","",IF(X730-TODAY()&gt;0,X730-TODAY(),"Venceu"))))))</f>
        <v>Resolvido</v>
      </c>
      <c r="Z730" s="35" t="s">
        <v>3296</v>
      </c>
      <c r="AA730" s="32" t="s">
        <v>2833</v>
      </c>
      <c r="AC730" s="44"/>
    </row>
    <row r="731" spans="1:29" ht="30" customHeight="1">
      <c r="A731" s="23">
        <v>735</v>
      </c>
      <c r="B731" s="24" t="s">
        <v>1193</v>
      </c>
      <c r="C731" s="30" t="s">
        <v>166</v>
      </c>
      <c r="D731" s="30" t="s">
        <v>1085</v>
      </c>
      <c r="E731" s="24" t="s">
        <v>1049</v>
      </c>
      <c r="F731" s="24" t="s">
        <v>1086</v>
      </c>
      <c r="G731" s="35" t="s">
        <v>2931</v>
      </c>
      <c r="H731" s="24"/>
      <c r="I731" s="24"/>
      <c r="J731" s="24" t="s">
        <v>44</v>
      </c>
      <c r="K731" s="28">
        <v>43242</v>
      </c>
      <c r="L731" s="28"/>
      <c r="M731" s="28">
        <v>43242</v>
      </c>
      <c r="N731" s="28">
        <v>43287</v>
      </c>
      <c r="O731" s="28"/>
      <c r="P731" s="28">
        <v>43314</v>
      </c>
      <c r="Q731" s="28">
        <v>43343</v>
      </c>
      <c r="R731" s="28"/>
      <c r="S731" s="24" t="s">
        <v>3297</v>
      </c>
      <c r="T731" s="24" t="s">
        <v>3298</v>
      </c>
      <c r="U731" s="30" t="str">
        <f t="shared" si="25"/>
        <v>Despachado CNA</v>
      </c>
      <c r="V731" s="25" t="s">
        <v>424</v>
      </c>
      <c r="W731" s="24"/>
      <c r="X731" s="36">
        <v>43404</v>
      </c>
      <c r="Y731" s="30" t="s">
        <v>38</v>
      </c>
      <c r="Z731" s="35"/>
      <c r="AA731" s="32" t="s">
        <v>2833</v>
      </c>
      <c r="AC731" s="44"/>
    </row>
    <row r="732" spans="1:29" ht="30" customHeight="1">
      <c r="A732" s="23">
        <v>736</v>
      </c>
      <c r="B732" s="24" t="s">
        <v>3299</v>
      </c>
      <c r="C732" s="30" t="s">
        <v>250</v>
      </c>
      <c r="D732" s="30" t="s">
        <v>2834</v>
      </c>
      <c r="E732" s="24" t="s">
        <v>1045</v>
      </c>
      <c r="F732" s="24" t="s">
        <v>1122</v>
      </c>
      <c r="G732" s="35" t="s">
        <v>3300</v>
      </c>
      <c r="H732" s="24"/>
      <c r="I732" s="24"/>
      <c r="J732" s="24" t="s">
        <v>34</v>
      </c>
      <c r="K732" s="28">
        <v>43290</v>
      </c>
      <c r="L732" s="28"/>
      <c r="M732" s="28">
        <v>43290</v>
      </c>
      <c r="N732" s="28">
        <v>43290</v>
      </c>
      <c r="O732" s="28"/>
      <c r="P732" s="28">
        <v>43290</v>
      </c>
      <c r="Q732" s="28"/>
      <c r="R732" s="28"/>
      <c r="S732" s="24" t="s">
        <v>3301</v>
      </c>
      <c r="T732" s="24"/>
      <c r="U732" s="30" t="str">
        <f t="shared" si="25"/>
        <v>Despachado COSOL</v>
      </c>
      <c r="V732" s="25" t="s">
        <v>38</v>
      </c>
      <c r="W732" s="24"/>
      <c r="X732" s="36"/>
      <c r="Y732" s="30" t="str">
        <f ca="1">IF(V732=Apoio!$F$2,Apoio!$F$2,IF(V732=Apoio!$F$3,Apoio!$F$3,IF(V732=Apoio!$F$4,Apoio!$F$4,IF(X732="","",IF(V732="","",IF(X732-TODAY()&gt;0,X732-TODAY(),"Venceu"))))))</f>
        <v>Resolvido</v>
      </c>
      <c r="Z732" s="35"/>
      <c r="AA732" s="32" t="s">
        <v>2833</v>
      </c>
      <c r="AC732" s="44"/>
    </row>
    <row r="733" spans="1:29" ht="30" customHeight="1">
      <c r="A733" s="23">
        <v>737</v>
      </c>
      <c r="B733" s="24" t="s">
        <v>1104</v>
      </c>
      <c r="C733" s="30" t="s">
        <v>30</v>
      </c>
      <c r="D733" s="30" t="s">
        <v>1344</v>
      </c>
      <c r="E733" s="24" t="s">
        <v>1049</v>
      </c>
      <c r="F733" s="24" t="s">
        <v>1278</v>
      </c>
      <c r="G733" s="35" t="s">
        <v>3302</v>
      </c>
      <c r="H733" s="24"/>
      <c r="I733" s="24"/>
      <c r="J733" s="24" t="s">
        <v>50</v>
      </c>
      <c r="K733" s="28">
        <v>43291</v>
      </c>
      <c r="L733" s="28"/>
      <c r="M733" s="28">
        <v>43291</v>
      </c>
      <c r="N733" s="28">
        <v>43292</v>
      </c>
      <c r="O733" s="28"/>
      <c r="P733" s="28">
        <v>43293</v>
      </c>
      <c r="Q733" s="28">
        <v>43296</v>
      </c>
      <c r="R733" s="28"/>
      <c r="S733" s="24" t="s">
        <v>3303</v>
      </c>
      <c r="T733" s="24" t="s">
        <v>3304</v>
      </c>
      <c r="U733" s="30" t="str">
        <f t="shared" si="25"/>
        <v>Despachado CNA</v>
      </c>
      <c r="V733" s="25" t="s">
        <v>38</v>
      </c>
      <c r="W733" s="24"/>
      <c r="X733" s="36"/>
      <c r="Y733" s="30" t="str">
        <f ca="1">IF(V733=Apoio!$F$2,Apoio!$F$2,IF(V733=Apoio!$F$3,Apoio!$F$3,IF(V733=Apoio!$F$4,Apoio!$F$4,IF(X733="","",IF(V733="","",IF(X733-TODAY()&gt;0,X733-TODAY(),"Venceu"))))))</f>
        <v>Resolvido</v>
      </c>
      <c r="Z733" s="35"/>
      <c r="AA733" s="32" t="s">
        <v>2833</v>
      </c>
      <c r="AC733" s="44"/>
    </row>
    <row r="734" spans="1:29" ht="30" customHeight="1">
      <c r="A734" s="23">
        <v>738</v>
      </c>
      <c r="B734" s="24" t="s">
        <v>3305</v>
      </c>
      <c r="C734" s="30" t="s">
        <v>166</v>
      </c>
      <c r="D734" s="30" t="s">
        <v>3246</v>
      </c>
      <c r="E734" s="24" t="s">
        <v>3247</v>
      </c>
      <c r="F734" s="24" t="s">
        <v>3239</v>
      </c>
      <c r="G734" s="35" t="s">
        <v>3306</v>
      </c>
      <c r="H734" s="24"/>
      <c r="I734" s="24"/>
      <c r="J734" s="24" t="s">
        <v>50</v>
      </c>
      <c r="K734" s="28">
        <v>43292</v>
      </c>
      <c r="L734" s="28"/>
      <c r="M734" s="28">
        <v>43292</v>
      </c>
      <c r="N734" s="28">
        <v>43293</v>
      </c>
      <c r="O734" s="28"/>
      <c r="P734" s="28">
        <v>43294</v>
      </c>
      <c r="Q734" s="28">
        <v>43296</v>
      </c>
      <c r="R734" s="28">
        <v>43299</v>
      </c>
      <c r="S734" s="24" t="s">
        <v>3307</v>
      </c>
      <c r="T734" s="24" t="s">
        <v>3308</v>
      </c>
      <c r="U734" s="30" t="str">
        <f t="shared" si="25"/>
        <v>Despachado IPHAN</v>
      </c>
      <c r="V734" s="25" t="s">
        <v>38</v>
      </c>
      <c r="W734" s="24"/>
      <c r="X734" s="36"/>
      <c r="Y734" s="30" t="str">
        <f ca="1">IF(V734=Apoio!$F$2,Apoio!$F$2,IF(V734=Apoio!$F$3,Apoio!$F$3,IF(V734=Apoio!$F$4,Apoio!$F$4,IF(X734="","",IF(V734="","",IF(X734-TODAY()&gt;0,X734-TODAY(),"Venceu"))))))</f>
        <v>Resolvido</v>
      </c>
      <c r="Z734" s="35"/>
      <c r="AA734" s="32" t="s">
        <v>2833</v>
      </c>
      <c r="AC734" s="44"/>
    </row>
    <row r="735" spans="1:29" ht="30" customHeight="1">
      <c r="A735" s="23">
        <v>739</v>
      </c>
      <c r="B735" s="24" t="s">
        <v>3309</v>
      </c>
      <c r="C735" s="30" t="s">
        <v>84</v>
      </c>
      <c r="D735" s="30" t="s">
        <v>3126</v>
      </c>
      <c r="E735" s="24" t="s">
        <v>1058</v>
      </c>
      <c r="F735" s="24" t="s">
        <v>1086</v>
      </c>
      <c r="G735" s="35" t="s">
        <v>3310</v>
      </c>
      <c r="H735" s="24"/>
      <c r="I735" s="24"/>
      <c r="J735" s="24" t="s">
        <v>44</v>
      </c>
      <c r="K735" s="28">
        <v>43286</v>
      </c>
      <c r="L735" s="28"/>
      <c r="M735" s="28">
        <v>43290</v>
      </c>
      <c r="N735" s="28">
        <v>43304</v>
      </c>
      <c r="O735" s="28"/>
      <c r="P735" s="28"/>
      <c r="Q735" s="28"/>
      <c r="R735" s="28"/>
      <c r="S735" s="24" t="s">
        <v>3311</v>
      </c>
      <c r="T735" s="24"/>
      <c r="U735" s="30" t="str">
        <f t="shared" si="25"/>
        <v>Término da análise</v>
      </c>
      <c r="V735" s="25" t="s">
        <v>38</v>
      </c>
      <c r="W735" s="24"/>
      <c r="X735" s="36"/>
      <c r="Y735" s="30" t="str">
        <f ca="1">IF(V735=Apoio!$F$2,Apoio!$F$2,IF(V735=Apoio!$F$3,Apoio!$F$3,IF(V735=Apoio!$F$4,Apoio!$F$4,IF(X735="","",IF(V735="","",IF(X735-TODAY()&gt;0,X735-TODAY(),"Venceu"))))))</f>
        <v>Resolvido</v>
      </c>
      <c r="Z735" s="35" t="s">
        <v>3312</v>
      </c>
      <c r="AA735" s="32" t="s">
        <v>2833</v>
      </c>
      <c r="AC735" s="44"/>
    </row>
    <row r="736" spans="1:29" ht="30" customHeight="1">
      <c r="A736" s="23">
        <v>740</v>
      </c>
      <c r="B736" s="24" t="s">
        <v>3313</v>
      </c>
      <c r="C736" s="30" t="s">
        <v>226</v>
      </c>
      <c r="D736" s="30" t="s">
        <v>2930</v>
      </c>
      <c r="E736" s="24" t="s">
        <v>1058</v>
      </c>
      <c r="F736" s="24" t="s">
        <v>1057</v>
      </c>
      <c r="G736" s="35" t="s">
        <v>3314</v>
      </c>
      <c r="H736" s="24"/>
      <c r="I736" s="24"/>
      <c r="J736" s="24" t="s">
        <v>50</v>
      </c>
      <c r="K736" s="28">
        <v>43297</v>
      </c>
      <c r="L736" s="28"/>
      <c r="M736" s="28">
        <v>43297</v>
      </c>
      <c r="N736" s="28">
        <v>43300</v>
      </c>
      <c r="O736" s="28"/>
      <c r="P736" s="28">
        <v>43370</v>
      </c>
      <c r="Q736" s="28">
        <v>43426</v>
      </c>
      <c r="R736" s="28" t="s">
        <v>198</v>
      </c>
      <c r="S736" s="24" t="s">
        <v>3315</v>
      </c>
      <c r="T736" s="24" t="s">
        <v>3316</v>
      </c>
      <c r="U736" s="30" t="str">
        <f t="shared" si="25"/>
        <v>Despachado IPHAN</v>
      </c>
      <c r="V736" s="25" t="s">
        <v>38</v>
      </c>
      <c r="W736" s="24"/>
      <c r="X736" s="36"/>
      <c r="Y736" s="30" t="str">
        <f ca="1">IF(V736=Apoio!$F$2,Apoio!$F$2,IF(V736=Apoio!$F$3,Apoio!$F$3,IF(V736=Apoio!$F$4,Apoio!$F$4,IF(X736="","",IF(V736="","",IF(X736-TODAY()&gt;0,X736-TODAY(),"Venceu"))))))</f>
        <v>Resolvido</v>
      </c>
      <c r="Z736" s="35"/>
      <c r="AA736" s="32" t="s">
        <v>2833</v>
      </c>
      <c r="AC736" s="44"/>
    </row>
    <row r="737" spans="1:29" ht="30" customHeight="1">
      <c r="A737" s="23">
        <v>741</v>
      </c>
      <c r="B737" s="24" t="s">
        <v>3317</v>
      </c>
      <c r="C737" s="30" t="s">
        <v>131</v>
      </c>
      <c r="D737" s="30" t="s">
        <v>2834</v>
      </c>
      <c r="E737" s="24" t="s">
        <v>1045</v>
      </c>
      <c r="F737" s="24" t="s">
        <v>1122</v>
      </c>
      <c r="G737" s="35" t="s">
        <v>3318</v>
      </c>
      <c r="H737" s="24"/>
      <c r="I737" s="24"/>
      <c r="J737" s="24" t="s">
        <v>34</v>
      </c>
      <c r="K737" s="28">
        <v>43270</v>
      </c>
      <c r="L737" s="28"/>
      <c r="M737" s="28">
        <v>43294</v>
      </c>
      <c r="N737" s="28">
        <v>43294</v>
      </c>
      <c r="O737" s="28"/>
      <c r="P737" s="28">
        <v>43294</v>
      </c>
      <c r="Q737" s="28">
        <v>43299</v>
      </c>
      <c r="R737" s="28"/>
      <c r="S737" s="24" t="s">
        <v>3319</v>
      </c>
      <c r="T737" s="24" t="s">
        <v>3320</v>
      </c>
      <c r="U737" s="30" t="str">
        <f t="shared" si="25"/>
        <v>Despachado CNA</v>
      </c>
      <c r="V737" s="25" t="s">
        <v>38</v>
      </c>
      <c r="W737" s="24"/>
      <c r="X737" s="36"/>
      <c r="Y737" s="30" t="str">
        <f ca="1">IF(V737=Apoio!$F$2,Apoio!$F$2,IF(V737=Apoio!$F$3,Apoio!$F$3,IF(V737=Apoio!$F$4,Apoio!$F$4,IF(X737="","",IF(V737="","",IF(X737-TODAY()&gt;0,X737-TODAY(),"Venceu"))))))</f>
        <v>Resolvido</v>
      </c>
      <c r="Z737" s="35"/>
      <c r="AA737" s="32" t="s">
        <v>2833</v>
      </c>
      <c r="AC737" s="44"/>
    </row>
    <row r="738" spans="1:29" ht="30" customHeight="1">
      <c r="A738" s="23">
        <v>742</v>
      </c>
      <c r="B738" s="24" t="s">
        <v>3321</v>
      </c>
      <c r="C738" s="30" t="s">
        <v>131</v>
      </c>
      <c r="D738" s="30" t="s">
        <v>2834</v>
      </c>
      <c r="E738" s="24" t="s">
        <v>1045</v>
      </c>
      <c r="F738" s="24" t="s">
        <v>1122</v>
      </c>
      <c r="G738" s="35" t="s">
        <v>3318</v>
      </c>
      <c r="H738" s="24"/>
      <c r="I738" s="24"/>
      <c r="J738" s="24" t="s">
        <v>34</v>
      </c>
      <c r="K738" s="28">
        <v>43270</v>
      </c>
      <c r="L738" s="28"/>
      <c r="M738" s="28">
        <v>43294</v>
      </c>
      <c r="N738" s="28">
        <v>43294</v>
      </c>
      <c r="O738" s="28"/>
      <c r="P738" s="28">
        <v>43294</v>
      </c>
      <c r="Q738" s="28">
        <v>43299</v>
      </c>
      <c r="R738" s="28"/>
      <c r="S738" s="24" t="s">
        <v>3322</v>
      </c>
      <c r="T738" s="24" t="s">
        <v>3323</v>
      </c>
      <c r="U738" s="30" t="str">
        <f t="shared" si="25"/>
        <v>Despachado CNA</v>
      </c>
      <c r="V738" s="25" t="s">
        <v>38</v>
      </c>
      <c r="W738" s="24"/>
      <c r="X738" s="36"/>
      <c r="Y738" s="30" t="str">
        <f ca="1">IF(V738=Apoio!$F$2,Apoio!$F$2,IF(V738=Apoio!$F$3,Apoio!$F$3,IF(V738=Apoio!$F$4,Apoio!$F$4,IF(X738="","",IF(V738="","",IF(X738-TODAY()&gt;0,X738-TODAY(),"Venceu"))))))</f>
        <v>Resolvido</v>
      </c>
      <c r="Z738" s="35"/>
      <c r="AA738" s="32" t="s">
        <v>2833</v>
      </c>
      <c r="AC738" s="44"/>
    </row>
    <row r="739" spans="1:29" ht="30" customHeight="1">
      <c r="A739" s="23">
        <v>743</v>
      </c>
      <c r="B739" s="24" t="s">
        <v>3324</v>
      </c>
      <c r="C739" s="30" t="s">
        <v>131</v>
      </c>
      <c r="D739" s="30" t="s">
        <v>2834</v>
      </c>
      <c r="E739" s="24" t="s">
        <v>1045</v>
      </c>
      <c r="F739" s="24" t="s">
        <v>1122</v>
      </c>
      <c r="G739" s="35" t="s">
        <v>3318</v>
      </c>
      <c r="H739" s="24"/>
      <c r="I739" s="24"/>
      <c r="J739" s="24" t="s">
        <v>34</v>
      </c>
      <c r="K739" s="28">
        <v>43270</v>
      </c>
      <c r="L739" s="28"/>
      <c r="M739" s="28">
        <v>43294</v>
      </c>
      <c r="N739" s="28">
        <v>43294</v>
      </c>
      <c r="O739" s="28"/>
      <c r="P739" s="28">
        <v>43294</v>
      </c>
      <c r="Q739" s="28">
        <v>43299</v>
      </c>
      <c r="R739" s="28"/>
      <c r="S739" s="24" t="s">
        <v>3325</v>
      </c>
      <c r="T739" s="24" t="s">
        <v>3326</v>
      </c>
      <c r="U739" s="30" t="str">
        <f t="shared" si="25"/>
        <v>Despachado CNA</v>
      </c>
      <c r="V739" s="25" t="s">
        <v>38</v>
      </c>
      <c r="W739" s="24"/>
      <c r="X739" s="36"/>
      <c r="Y739" s="30" t="str">
        <f ca="1">IF(V739=Apoio!$F$2,Apoio!$F$2,IF(V739=Apoio!$F$3,Apoio!$F$3,IF(V739=Apoio!$F$4,Apoio!$F$4,IF(X739="","",IF(V739="","",IF(X739-TODAY()&gt;0,X739-TODAY(),"Venceu"))))))</f>
        <v>Resolvido</v>
      </c>
      <c r="Z739" s="35"/>
      <c r="AA739" s="32" t="s">
        <v>2833</v>
      </c>
      <c r="AC739" s="44"/>
    </row>
    <row r="740" spans="1:29" ht="30" customHeight="1">
      <c r="A740" s="23">
        <v>744</v>
      </c>
      <c r="B740" s="24" t="s">
        <v>1121</v>
      </c>
      <c r="C740" s="30" t="s">
        <v>226</v>
      </c>
      <c r="D740" s="30" t="s">
        <v>1344</v>
      </c>
      <c r="E740" s="24" t="s">
        <v>1049</v>
      </c>
      <c r="F740" s="24" t="s">
        <v>1278</v>
      </c>
      <c r="G740" s="35" t="s">
        <v>3327</v>
      </c>
      <c r="H740" s="24"/>
      <c r="I740" s="24"/>
      <c r="J740" s="24" t="s">
        <v>50</v>
      </c>
      <c r="K740" s="28">
        <v>43298</v>
      </c>
      <c r="L740" s="28"/>
      <c r="M740" s="28">
        <v>43300</v>
      </c>
      <c r="N740" s="28">
        <v>43301</v>
      </c>
      <c r="O740" s="28"/>
      <c r="P740" s="28"/>
      <c r="Q740" s="28"/>
      <c r="R740" s="28"/>
      <c r="S740" s="24" t="s">
        <v>3328</v>
      </c>
      <c r="T740" s="24"/>
      <c r="U740" s="30" t="str">
        <f t="shared" si="25"/>
        <v>Término da análise</v>
      </c>
      <c r="V740" s="25" t="s">
        <v>38</v>
      </c>
      <c r="W740" s="24"/>
      <c r="X740" s="36"/>
      <c r="Y740" s="30" t="str">
        <f ca="1">IF(V740=Apoio!$F$2,Apoio!$F$2,IF(V740=Apoio!$F$3,Apoio!$F$3,IF(V740=Apoio!$F$4,Apoio!$F$4,IF(X740="","",IF(V740="","",IF(X740-TODAY()&gt;0,X740-TODAY(),"Venceu"))))))</f>
        <v>Resolvido</v>
      </c>
      <c r="Z740" s="35"/>
      <c r="AA740" s="32" t="s">
        <v>2833</v>
      </c>
      <c r="AC740" s="44"/>
    </row>
    <row r="741" spans="1:29" ht="30" customHeight="1">
      <c r="A741" s="23">
        <v>745</v>
      </c>
      <c r="B741" s="24" t="s">
        <v>2746</v>
      </c>
      <c r="C741" s="30" t="s">
        <v>84</v>
      </c>
      <c r="D741" s="30" t="s">
        <v>3238</v>
      </c>
      <c r="E741" s="24" t="s">
        <v>2186</v>
      </c>
      <c r="F741" s="24" t="s">
        <v>3239</v>
      </c>
      <c r="G741" s="35" t="s">
        <v>3329</v>
      </c>
      <c r="H741" s="24"/>
      <c r="I741" s="24"/>
      <c r="J741" s="24" t="s">
        <v>50</v>
      </c>
      <c r="K741" s="28">
        <v>43305</v>
      </c>
      <c r="L741" s="28"/>
      <c r="M741" s="28">
        <v>43305</v>
      </c>
      <c r="N741" s="28">
        <v>43306</v>
      </c>
      <c r="O741" s="28"/>
      <c r="P741" s="28"/>
      <c r="Q741" s="28"/>
      <c r="R741" s="28"/>
      <c r="S741" s="24" t="s">
        <v>3330</v>
      </c>
      <c r="T741" s="24"/>
      <c r="U741" s="30" t="str">
        <f t="shared" si="25"/>
        <v>Término da análise</v>
      </c>
      <c r="V741" s="25" t="s">
        <v>38</v>
      </c>
      <c r="W741" s="24"/>
      <c r="X741" s="36"/>
      <c r="Y741" s="30" t="str">
        <f ca="1">IF(V741=Apoio!$F$2,Apoio!$F$2,IF(V741=Apoio!$F$3,Apoio!$F$3,IF(V741=Apoio!$F$4,Apoio!$F$4,IF(X741="","",IF(V741="","",IF(X741-TODAY()&gt;0,X741-TODAY(),"Venceu"))))))</f>
        <v>Resolvido</v>
      </c>
      <c r="Z741" s="35"/>
      <c r="AA741" s="32" t="s">
        <v>2833</v>
      </c>
      <c r="AC741" s="44"/>
    </row>
    <row r="742" spans="1:29" ht="30" customHeight="1">
      <c r="A742" s="23">
        <v>746</v>
      </c>
      <c r="B742" s="24" t="s">
        <v>3331</v>
      </c>
      <c r="C742" s="30" t="s">
        <v>191</v>
      </c>
      <c r="D742" s="30" t="s">
        <v>3332</v>
      </c>
      <c r="E742" s="24" t="s">
        <v>2186</v>
      </c>
      <c r="F742" s="24" t="s">
        <v>3029</v>
      </c>
      <c r="G742" s="35" t="s">
        <v>3333</v>
      </c>
      <c r="H742" s="24"/>
      <c r="I742" s="24"/>
      <c r="J742" s="24" t="s">
        <v>50</v>
      </c>
      <c r="K742" s="28">
        <v>43307</v>
      </c>
      <c r="L742" s="28"/>
      <c r="M742" s="28">
        <v>43308</v>
      </c>
      <c r="N742" s="28">
        <v>43308</v>
      </c>
      <c r="O742" s="28"/>
      <c r="P742" s="28">
        <v>43314</v>
      </c>
      <c r="Q742" s="28">
        <v>43329</v>
      </c>
      <c r="R742" s="28"/>
      <c r="S742" s="24" t="s">
        <v>3334</v>
      </c>
      <c r="T742" s="24" t="s">
        <v>3335</v>
      </c>
      <c r="U742" s="30" t="str">
        <f t="shared" si="25"/>
        <v>Despachado CNA</v>
      </c>
      <c r="V742" s="25" t="s">
        <v>38</v>
      </c>
      <c r="W742" s="24"/>
      <c r="X742" s="36"/>
      <c r="Y742" s="30" t="str">
        <f ca="1">IF(V742=Apoio!$F$2,Apoio!$F$2,IF(V742=Apoio!$F$3,Apoio!$F$3,IF(V742=Apoio!$F$4,Apoio!$F$4,IF(X742="","",IF(V742="","",IF(X742-TODAY()&gt;0,X742-TODAY(),"Venceu"))))))</f>
        <v>Resolvido</v>
      </c>
      <c r="Z742" s="35"/>
      <c r="AA742" s="32" t="s">
        <v>2833</v>
      </c>
      <c r="AC742" s="44"/>
    </row>
    <row r="743" spans="1:29" ht="30" customHeight="1">
      <c r="A743" s="23">
        <v>747</v>
      </c>
      <c r="B743" s="24" t="s">
        <v>1722</v>
      </c>
      <c r="C743" s="30" t="s">
        <v>166</v>
      </c>
      <c r="D743" s="30" t="s">
        <v>2847</v>
      </c>
      <c r="E743" s="24" t="s">
        <v>1069</v>
      </c>
      <c r="F743" s="24" t="s">
        <v>1070</v>
      </c>
      <c r="G743" s="35" t="s">
        <v>3336</v>
      </c>
      <c r="H743" s="24"/>
      <c r="I743" s="24"/>
      <c r="J743" s="24" t="s">
        <v>44</v>
      </c>
      <c r="K743" s="28">
        <v>43308</v>
      </c>
      <c r="L743" s="28"/>
      <c r="M743" s="28">
        <v>43311</v>
      </c>
      <c r="N743" s="28">
        <v>43311</v>
      </c>
      <c r="O743" s="28"/>
      <c r="P743" s="28">
        <v>43313</v>
      </c>
      <c r="Q743" s="28"/>
      <c r="R743" s="28"/>
      <c r="S743" s="24" t="s">
        <v>3337</v>
      </c>
      <c r="T743" s="24" t="s">
        <v>3338</v>
      </c>
      <c r="U743" s="30" t="str">
        <f t="shared" si="25"/>
        <v>Despachado COSOL</v>
      </c>
      <c r="V743" s="25" t="s">
        <v>38</v>
      </c>
      <c r="W743" s="24"/>
      <c r="X743" s="36"/>
      <c r="Y743" s="30" t="str">
        <f ca="1">IF(V743=Apoio!$F$2,Apoio!$F$2,IF(V743=Apoio!$F$3,Apoio!$F$3,IF(V743=Apoio!$F$4,Apoio!$F$4,IF(X743="","",IF(V743="","",IF(X743-TODAY()&gt;0,X743-TODAY(),"Venceu"))))))</f>
        <v>Resolvido</v>
      </c>
      <c r="Z743" s="35"/>
      <c r="AA743" s="32" t="s">
        <v>2833</v>
      </c>
      <c r="AC743" s="44"/>
    </row>
    <row r="744" spans="1:29" ht="30" customHeight="1">
      <c r="A744" s="23">
        <v>748</v>
      </c>
      <c r="B744" s="24" t="s">
        <v>3061</v>
      </c>
      <c r="C744" s="30" t="s">
        <v>166</v>
      </c>
      <c r="D744" s="30" t="s">
        <v>2834</v>
      </c>
      <c r="E744" s="24" t="s">
        <v>1045</v>
      </c>
      <c r="F744" s="24" t="s">
        <v>1122</v>
      </c>
      <c r="G744" s="35" t="s">
        <v>3339</v>
      </c>
      <c r="H744" s="24"/>
      <c r="I744" s="24"/>
      <c r="J744" s="24" t="s">
        <v>34</v>
      </c>
      <c r="K744" s="28">
        <v>43283</v>
      </c>
      <c r="L744" s="28"/>
      <c r="M744" s="28">
        <v>43283</v>
      </c>
      <c r="N744" s="28">
        <v>43291</v>
      </c>
      <c r="O744" s="28"/>
      <c r="P744" s="28">
        <v>43291</v>
      </c>
      <c r="Q744" s="28">
        <v>43299</v>
      </c>
      <c r="R744" s="28">
        <v>43305</v>
      </c>
      <c r="S744" s="24" t="s">
        <v>3340</v>
      </c>
      <c r="T744" s="24" t="s">
        <v>3341</v>
      </c>
      <c r="U744" s="30" t="str">
        <f t="shared" si="25"/>
        <v>Despachado IPHAN</v>
      </c>
      <c r="V744" s="25" t="s">
        <v>38</v>
      </c>
      <c r="W744" s="24"/>
      <c r="X744" s="36"/>
      <c r="Y744" s="30" t="str">
        <f ca="1">IF(V744=Apoio!$F$2,Apoio!$F$2,IF(V744=Apoio!$F$3,Apoio!$F$3,IF(V744=Apoio!$F$4,Apoio!$F$4,IF(X744="","",IF(V744="","",IF(X744-TODAY()&gt;0,X744-TODAY(),"Venceu"))))))</f>
        <v>Resolvido</v>
      </c>
      <c r="Z744" s="35"/>
      <c r="AA744" s="32" t="s">
        <v>2833</v>
      </c>
      <c r="AC744" s="44"/>
    </row>
    <row r="745" spans="1:29" ht="30" customHeight="1">
      <c r="A745" s="23">
        <v>749</v>
      </c>
      <c r="B745" s="24" t="s">
        <v>2336</v>
      </c>
      <c r="C745" s="30" t="s">
        <v>1555</v>
      </c>
      <c r="D745" s="30" t="s">
        <v>2858</v>
      </c>
      <c r="E745" s="24" t="s">
        <v>2085</v>
      </c>
      <c r="F745" s="24" t="s">
        <v>1063</v>
      </c>
      <c r="G745" s="35" t="s">
        <v>3342</v>
      </c>
      <c r="H745" s="24"/>
      <c r="I745" s="24"/>
      <c r="J745" s="24" t="s">
        <v>44</v>
      </c>
      <c r="K745" s="28">
        <v>43305</v>
      </c>
      <c r="L745" s="28"/>
      <c r="M745" s="28">
        <v>43305</v>
      </c>
      <c r="N745" s="28">
        <v>43312</v>
      </c>
      <c r="O745" s="28"/>
      <c r="P745" s="28">
        <v>43313</v>
      </c>
      <c r="Q745" s="28">
        <v>43314</v>
      </c>
      <c r="R745" s="28">
        <v>43342</v>
      </c>
      <c r="S745" s="24" t="s">
        <v>3343</v>
      </c>
      <c r="T745" s="24" t="s">
        <v>3344</v>
      </c>
      <c r="U745" s="30" t="str">
        <f t="shared" si="25"/>
        <v>Despachado IPHAN</v>
      </c>
      <c r="V745" s="25" t="s">
        <v>38</v>
      </c>
      <c r="W745" s="24"/>
      <c r="X745" s="36"/>
      <c r="Y745" s="30" t="str">
        <f ca="1">IF(V745=Apoio!$F$2,Apoio!$F$2,IF(V745=Apoio!$F$3,Apoio!$F$3,IF(V745=Apoio!$F$4,Apoio!$F$4,IF(X745="","",IF(V745="","",IF(X745-TODAY()&gt;0,X745-TODAY(),"Venceu"))))))</f>
        <v>Resolvido</v>
      </c>
      <c r="Z745" s="35"/>
      <c r="AA745" s="32" t="s">
        <v>2833</v>
      </c>
      <c r="AC745" s="44"/>
    </row>
    <row r="746" spans="1:29" ht="30" customHeight="1">
      <c r="A746" s="23">
        <v>750</v>
      </c>
      <c r="B746" s="24" t="s">
        <v>3345</v>
      </c>
      <c r="C746" s="30" t="s">
        <v>3346</v>
      </c>
      <c r="D746" s="30" t="s">
        <v>3126</v>
      </c>
      <c r="E746" s="24" t="s">
        <v>1058</v>
      </c>
      <c r="F746" s="24" t="s">
        <v>1086</v>
      </c>
      <c r="G746" s="35" t="s">
        <v>3347</v>
      </c>
      <c r="H746" s="24"/>
      <c r="I746" s="24"/>
      <c r="J746" s="24" t="s">
        <v>44</v>
      </c>
      <c r="K746" s="28">
        <v>43306</v>
      </c>
      <c r="L746" s="28"/>
      <c r="M746" s="28">
        <v>43314</v>
      </c>
      <c r="N746" s="28">
        <v>43319</v>
      </c>
      <c r="O746" s="28"/>
      <c r="P746" s="28">
        <v>43320</v>
      </c>
      <c r="Q746" s="28"/>
      <c r="R746" s="28"/>
      <c r="S746" s="24" t="s">
        <v>3348</v>
      </c>
      <c r="T746" s="24" t="s">
        <v>3349</v>
      </c>
      <c r="U746" s="30" t="str">
        <f t="shared" si="25"/>
        <v>Despachado COSOL</v>
      </c>
      <c r="V746" s="25" t="s">
        <v>38</v>
      </c>
      <c r="W746" s="24"/>
      <c r="X746" s="36"/>
      <c r="Y746" s="30" t="str">
        <f ca="1">IF(V746=Apoio!$F$2,Apoio!$F$2,IF(V746=Apoio!$F$3,Apoio!$F$3,IF(V746=Apoio!$F$4,Apoio!$F$4,IF(X746="","",IF(V746="","",IF(X746-TODAY()&gt;0,X746-TODAY(),"Venceu"))))))</f>
        <v>Resolvido</v>
      </c>
      <c r="Z746" s="35"/>
      <c r="AA746" s="32" t="s">
        <v>2833</v>
      </c>
      <c r="AC746" s="44"/>
    </row>
    <row r="747" spans="1:29" ht="30" customHeight="1">
      <c r="A747" s="23">
        <v>751</v>
      </c>
      <c r="B747" s="24" t="s">
        <v>3350</v>
      </c>
      <c r="C747" s="30" t="s">
        <v>226</v>
      </c>
      <c r="D747" s="30" t="s">
        <v>2834</v>
      </c>
      <c r="E747" s="24" t="s">
        <v>1045</v>
      </c>
      <c r="F747" s="24" t="s">
        <v>1122</v>
      </c>
      <c r="G747" s="35" t="s">
        <v>3351</v>
      </c>
      <c r="H747" s="24"/>
      <c r="I747" s="24"/>
      <c r="J747" s="24" t="s">
        <v>34</v>
      </c>
      <c r="K747" s="28">
        <v>43319</v>
      </c>
      <c r="L747" s="28"/>
      <c r="M747" s="28">
        <v>43320</v>
      </c>
      <c r="N747" s="28">
        <v>43319</v>
      </c>
      <c r="O747" s="28"/>
      <c r="P747" s="28">
        <v>43319</v>
      </c>
      <c r="Q747" s="28"/>
      <c r="R747" s="28"/>
      <c r="S747" s="24" t="s">
        <v>3352</v>
      </c>
      <c r="T747" s="24"/>
      <c r="U747" s="30" t="str">
        <f t="shared" si="25"/>
        <v>Despachado COSOL</v>
      </c>
      <c r="V747" s="25" t="s">
        <v>38</v>
      </c>
      <c r="W747" s="24"/>
      <c r="X747" s="36"/>
      <c r="Y747" s="30" t="str">
        <f ca="1">IF(V747=Apoio!$F$2,Apoio!$F$2,IF(V747=Apoio!$F$3,Apoio!$F$3,IF(V747=Apoio!$F$4,Apoio!$F$4,IF(X747="","",IF(V747="","",IF(X747-TODAY()&gt;0,X747-TODAY(),"Venceu"))))))</f>
        <v>Resolvido</v>
      </c>
      <c r="Z747" s="35"/>
      <c r="AA747" s="32" t="s">
        <v>2833</v>
      </c>
      <c r="AC747" s="44"/>
    </row>
    <row r="748" spans="1:29" ht="30" customHeight="1">
      <c r="A748" s="23">
        <v>752</v>
      </c>
      <c r="B748" s="24" t="s">
        <v>3353</v>
      </c>
      <c r="C748" s="30" t="s">
        <v>30</v>
      </c>
      <c r="D748" s="30" t="s">
        <v>3332</v>
      </c>
      <c r="E748" s="24" t="s">
        <v>2186</v>
      </c>
      <c r="F748" s="24" t="s">
        <v>3029</v>
      </c>
      <c r="G748" s="35" t="s">
        <v>3354</v>
      </c>
      <c r="H748" s="24"/>
      <c r="I748" s="24"/>
      <c r="J748" s="24" t="s">
        <v>44</v>
      </c>
      <c r="K748" s="28">
        <v>43322</v>
      </c>
      <c r="L748" s="28"/>
      <c r="M748" s="28">
        <v>43322</v>
      </c>
      <c r="N748" s="28">
        <v>43328</v>
      </c>
      <c r="O748" s="28"/>
      <c r="P748" s="28"/>
      <c r="Q748" s="28">
        <v>43328</v>
      </c>
      <c r="R748" s="28"/>
      <c r="S748" s="24" t="s">
        <v>3355</v>
      </c>
      <c r="T748" s="24" t="s">
        <v>3356</v>
      </c>
      <c r="U748" s="30" t="str">
        <f t="shared" si="25"/>
        <v>Despachado CNA</v>
      </c>
      <c r="V748" s="25" t="s">
        <v>38</v>
      </c>
      <c r="W748" s="24"/>
      <c r="X748" s="36"/>
      <c r="Y748" s="30" t="str">
        <f ca="1">IF(V748=Apoio!$F$2,Apoio!$F$2,IF(V748=Apoio!$F$3,Apoio!$F$3,IF(V748=Apoio!$F$4,Apoio!$F$4,IF(X748="","",IF(V748="","",IF(X748-TODAY()&gt;0,X748-TODAY(),"Venceu"))))))</f>
        <v>Resolvido</v>
      </c>
      <c r="Z748" s="35"/>
      <c r="AA748" s="32" t="s">
        <v>2833</v>
      </c>
      <c r="AC748" s="44"/>
    </row>
    <row r="749" spans="1:29" ht="30" customHeight="1">
      <c r="A749" s="23">
        <v>753</v>
      </c>
      <c r="B749" s="24" t="s">
        <v>3357</v>
      </c>
      <c r="C749" s="30" t="s">
        <v>84</v>
      </c>
      <c r="D749" s="30" t="s">
        <v>2858</v>
      </c>
      <c r="E749" s="24" t="s">
        <v>2085</v>
      </c>
      <c r="F749" s="24" t="s">
        <v>1063</v>
      </c>
      <c r="G749" s="35" t="s">
        <v>3358</v>
      </c>
      <c r="H749" s="24"/>
      <c r="I749" s="24"/>
      <c r="J749" s="24" t="s">
        <v>44</v>
      </c>
      <c r="K749" s="28">
        <v>43326</v>
      </c>
      <c r="L749" s="28"/>
      <c r="M749" s="28">
        <v>43326</v>
      </c>
      <c r="N749" s="28">
        <v>43357</v>
      </c>
      <c r="O749" s="28"/>
      <c r="P749" s="28">
        <v>43357</v>
      </c>
      <c r="Q749" s="28">
        <v>43357</v>
      </c>
      <c r="R749" s="28"/>
      <c r="S749" s="24" t="s">
        <v>3359</v>
      </c>
      <c r="T749" s="24" t="s">
        <v>3360</v>
      </c>
      <c r="U749" s="30" t="str">
        <f t="shared" si="25"/>
        <v>Despachado CNA</v>
      </c>
      <c r="V749" s="25" t="s">
        <v>38</v>
      </c>
      <c r="W749" s="24"/>
      <c r="X749" s="36"/>
      <c r="Y749" s="30" t="str">
        <f ca="1">IF(V749=Apoio!$F$2,Apoio!$F$2,IF(V749=Apoio!$F$3,Apoio!$F$3,IF(V749=Apoio!$F$4,Apoio!$F$4,IF(X749="","",IF(V749="","",IF(X749-TODAY()&gt;0,X749-TODAY(),"Venceu"))))))</f>
        <v>Resolvido</v>
      </c>
      <c r="Z749" s="35"/>
      <c r="AA749" s="32" t="s">
        <v>2833</v>
      </c>
      <c r="AC749" s="44"/>
    </row>
    <row r="750" spans="1:29" ht="30" customHeight="1">
      <c r="A750" s="23">
        <v>754</v>
      </c>
      <c r="B750" s="24" t="s">
        <v>3361</v>
      </c>
      <c r="C750" s="30" t="s">
        <v>3362</v>
      </c>
      <c r="D750" s="30" t="s">
        <v>3126</v>
      </c>
      <c r="E750" s="24" t="s">
        <v>1058</v>
      </c>
      <c r="F750" s="24" t="s">
        <v>1086</v>
      </c>
      <c r="G750" s="35" t="s">
        <v>3363</v>
      </c>
      <c r="H750" s="24"/>
      <c r="I750" s="24"/>
      <c r="J750" s="24" t="s">
        <v>34</v>
      </c>
      <c r="K750" s="28">
        <v>43321</v>
      </c>
      <c r="L750" s="28"/>
      <c r="M750" s="28">
        <v>43328</v>
      </c>
      <c r="N750" s="28">
        <v>43328</v>
      </c>
      <c r="O750" s="28"/>
      <c r="P750" s="28">
        <v>43328</v>
      </c>
      <c r="Q750" s="28" t="s">
        <v>198</v>
      </c>
      <c r="R750" s="28"/>
      <c r="S750" s="24" t="s">
        <v>3364</v>
      </c>
      <c r="T750" s="24"/>
      <c r="U750" s="30" t="str">
        <f t="shared" si="25"/>
        <v>Despachado CNA</v>
      </c>
      <c r="V750" s="25" t="s">
        <v>38</v>
      </c>
      <c r="W750" s="24"/>
      <c r="X750" s="36"/>
      <c r="Y750" s="30" t="str">
        <f ca="1">IF(V750=Apoio!$F$2,Apoio!$F$2,IF(V750=Apoio!$F$3,Apoio!$F$3,IF(V750=Apoio!$F$4,Apoio!$F$4,IF(X750="","",IF(V750="","",IF(X750-TODAY()&gt;0,X750-TODAY(),"Venceu"))))))</f>
        <v>Resolvido</v>
      </c>
      <c r="Z750" s="35"/>
      <c r="AA750" s="32" t="s">
        <v>2833</v>
      </c>
      <c r="AC750" s="44"/>
    </row>
    <row r="751" spans="1:29" ht="30" customHeight="1">
      <c r="A751" s="23">
        <v>755</v>
      </c>
      <c r="B751" s="24" t="s">
        <v>3365</v>
      </c>
      <c r="C751" s="30" t="s">
        <v>218</v>
      </c>
      <c r="D751" s="30" t="s">
        <v>3126</v>
      </c>
      <c r="E751" s="24" t="s">
        <v>1058</v>
      </c>
      <c r="F751" s="24" t="s">
        <v>1086</v>
      </c>
      <c r="G751" s="35" t="s">
        <v>3366</v>
      </c>
      <c r="H751" s="24"/>
      <c r="I751" s="24"/>
      <c r="J751" s="24" t="s">
        <v>34</v>
      </c>
      <c r="K751" s="28">
        <v>43325</v>
      </c>
      <c r="L751" s="28"/>
      <c r="M751" s="28">
        <v>43328</v>
      </c>
      <c r="N751" s="28">
        <v>43328</v>
      </c>
      <c r="O751" s="28"/>
      <c r="P751" s="28">
        <v>43328</v>
      </c>
      <c r="Q751" s="28" t="s">
        <v>198</v>
      </c>
      <c r="R751" s="28"/>
      <c r="S751" s="24" t="s">
        <v>3364</v>
      </c>
      <c r="T751" s="24"/>
      <c r="U751" s="30" t="str">
        <f t="shared" si="25"/>
        <v>Despachado CNA</v>
      </c>
      <c r="V751" s="25" t="s">
        <v>38</v>
      </c>
      <c r="W751" s="24"/>
      <c r="X751" s="36"/>
      <c r="Y751" s="30" t="str">
        <f ca="1">IF(V751=Apoio!$F$2,Apoio!$F$2,IF(V751=Apoio!$F$3,Apoio!$F$3,IF(V751=Apoio!$F$4,Apoio!$F$4,IF(X751="","",IF(V751="","",IF(X751-TODAY()&gt;0,X751-TODAY(),"Venceu"))))))</f>
        <v>Resolvido</v>
      </c>
      <c r="Z751" s="35"/>
      <c r="AA751" s="32" t="s">
        <v>2833</v>
      </c>
      <c r="AC751" s="44"/>
    </row>
    <row r="752" spans="1:29" ht="30" customHeight="1">
      <c r="A752" s="23">
        <v>756</v>
      </c>
      <c r="B752" s="24" t="s">
        <v>3367</v>
      </c>
      <c r="C752" s="30" t="s">
        <v>218</v>
      </c>
      <c r="D752" s="30" t="s">
        <v>3126</v>
      </c>
      <c r="E752" s="24" t="s">
        <v>1058</v>
      </c>
      <c r="F752" s="24" t="s">
        <v>1086</v>
      </c>
      <c r="G752" s="35" t="s">
        <v>3368</v>
      </c>
      <c r="H752" s="24"/>
      <c r="I752" s="24"/>
      <c r="J752" s="24" t="s">
        <v>34</v>
      </c>
      <c r="K752" s="28">
        <v>43325</v>
      </c>
      <c r="L752" s="28"/>
      <c r="M752" s="28">
        <v>43328</v>
      </c>
      <c r="N752" s="28">
        <v>43328</v>
      </c>
      <c r="O752" s="28"/>
      <c r="P752" s="28">
        <v>43328</v>
      </c>
      <c r="Q752" s="28"/>
      <c r="R752" s="28"/>
      <c r="S752" s="24" t="s">
        <v>3369</v>
      </c>
      <c r="T752" s="24"/>
      <c r="U752" s="30" t="str">
        <f t="shared" si="25"/>
        <v>Despachado COSOL</v>
      </c>
      <c r="V752" s="25" t="s">
        <v>38</v>
      </c>
      <c r="W752" s="24"/>
      <c r="X752" s="36"/>
      <c r="Y752" s="30" t="str">
        <f ca="1">IF(V752=Apoio!$F$2,Apoio!$F$2,IF(V752=Apoio!$F$3,Apoio!$F$3,IF(V752=Apoio!$F$4,Apoio!$F$4,IF(X752="","",IF(V752="","",IF(X752-TODAY()&gt;0,X752-TODAY(),"Venceu"))))))</f>
        <v>Resolvido</v>
      </c>
      <c r="Z752" s="35"/>
      <c r="AA752" s="32" t="s">
        <v>2833</v>
      </c>
      <c r="AC752" s="44"/>
    </row>
    <row r="753" spans="1:29" ht="30" customHeight="1">
      <c r="A753" s="23">
        <v>757</v>
      </c>
      <c r="B753" s="24" t="s">
        <v>3370</v>
      </c>
      <c r="C753" s="30" t="s">
        <v>218</v>
      </c>
      <c r="D753" s="30" t="s">
        <v>3126</v>
      </c>
      <c r="E753" s="24" t="s">
        <v>1058</v>
      </c>
      <c r="F753" s="24" t="s">
        <v>1086</v>
      </c>
      <c r="G753" s="35" t="s">
        <v>3371</v>
      </c>
      <c r="H753" s="24"/>
      <c r="I753" s="24"/>
      <c r="J753" s="24" t="s">
        <v>34</v>
      </c>
      <c r="K753" s="28">
        <v>43325</v>
      </c>
      <c r="L753" s="28"/>
      <c r="M753" s="28">
        <v>43328</v>
      </c>
      <c r="N753" s="28">
        <v>43328</v>
      </c>
      <c r="O753" s="28"/>
      <c r="P753" s="28">
        <v>43328</v>
      </c>
      <c r="Q753" s="28"/>
      <c r="R753" s="28"/>
      <c r="S753" s="24" t="s">
        <v>3372</v>
      </c>
      <c r="T753" s="24"/>
      <c r="U753" s="30" t="str">
        <f t="shared" si="25"/>
        <v>Despachado COSOL</v>
      </c>
      <c r="V753" s="25" t="s">
        <v>38</v>
      </c>
      <c r="W753" s="24"/>
      <c r="X753" s="36"/>
      <c r="Y753" s="30" t="str">
        <f ca="1">IF(V753=Apoio!$F$2,Apoio!$F$2,IF(V753=Apoio!$F$3,Apoio!$F$3,IF(V753=Apoio!$F$4,Apoio!$F$4,IF(X753="","",IF(V753="","",IF(X753-TODAY()&gt;0,X753-TODAY(),"Venceu"))))))</f>
        <v>Resolvido</v>
      </c>
      <c r="Z753" s="35"/>
      <c r="AA753" s="32" t="s">
        <v>2833</v>
      </c>
      <c r="AC753" s="44"/>
    </row>
    <row r="754" spans="1:29" ht="30" customHeight="1">
      <c r="A754" s="23">
        <v>758</v>
      </c>
      <c r="B754" s="24" t="s">
        <v>3373</v>
      </c>
      <c r="C754" s="30" t="s">
        <v>166</v>
      </c>
      <c r="D754" s="30" t="s">
        <v>2834</v>
      </c>
      <c r="E754" s="24" t="s">
        <v>1045</v>
      </c>
      <c r="F754" s="24" t="s">
        <v>1122</v>
      </c>
      <c r="G754" s="35" t="s">
        <v>3374</v>
      </c>
      <c r="H754" s="24"/>
      <c r="I754" s="24"/>
      <c r="J754" s="24" t="s">
        <v>34</v>
      </c>
      <c r="K754" s="28">
        <v>43329</v>
      </c>
      <c r="L754" s="28"/>
      <c r="M754" s="28">
        <v>43329</v>
      </c>
      <c r="N754" s="28">
        <v>43329</v>
      </c>
      <c r="O754" s="28"/>
      <c r="P754" s="28">
        <v>43329</v>
      </c>
      <c r="Q754" s="28" t="s">
        <v>198</v>
      </c>
      <c r="R754" s="28"/>
      <c r="S754" s="24" t="s">
        <v>3364</v>
      </c>
      <c r="T754" s="24"/>
      <c r="U754" s="30" t="str">
        <f t="shared" si="25"/>
        <v>Despachado CNA</v>
      </c>
      <c r="V754" s="25" t="s">
        <v>38</v>
      </c>
      <c r="W754" s="24"/>
      <c r="X754" s="36"/>
      <c r="Y754" s="30" t="str">
        <f ca="1">IF(V754=Apoio!$F$2,Apoio!$F$2,IF(V754=Apoio!$F$3,Apoio!$F$3,IF(V754=Apoio!$F$4,Apoio!$F$4,IF(X754="","",IF(V754="","",IF(X754-TODAY()&gt;0,X754-TODAY(),"Venceu"))))))</f>
        <v>Resolvido</v>
      </c>
      <c r="Z754" s="35"/>
      <c r="AA754" s="32" t="s">
        <v>2833</v>
      </c>
      <c r="AC754" s="44"/>
    </row>
    <row r="755" spans="1:29" ht="30" customHeight="1">
      <c r="A755" s="23">
        <v>759</v>
      </c>
      <c r="B755" s="24" t="s">
        <v>1676</v>
      </c>
      <c r="C755" s="30" t="s">
        <v>226</v>
      </c>
      <c r="D755" s="30" t="s">
        <v>2930</v>
      </c>
      <c r="E755" s="24" t="s">
        <v>1058</v>
      </c>
      <c r="F755" s="24" t="s">
        <v>1057</v>
      </c>
      <c r="G755" s="35" t="s">
        <v>3375</v>
      </c>
      <c r="H755" s="24"/>
      <c r="I755" s="24"/>
      <c r="J755" s="24" t="s">
        <v>34</v>
      </c>
      <c r="K755" s="28">
        <v>43294</v>
      </c>
      <c r="L755" s="28"/>
      <c r="M755" s="28">
        <v>43328</v>
      </c>
      <c r="N755" s="28">
        <v>43329</v>
      </c>
      <c r="O755" s="28"/>
      <c r="P755" s="28">
        <v>43329</v>
      </c>
      <c r="Q755" s="28">
        <v>43333</v>
      </c>
      <c r="R755" s="28"/>
      <c r="S755" s="24" t="s">
        <v>3376</v>
      </c>
      <c r="T755" s="24" t="s">
        <v>3377</v>
      </c>
      <c r="U755" s="30" t="str">
        <f t="shared" si="25"/>
        <v>Despachado CNA</v>
      </c>
      <c r="V755" s="25" t="s">
        <v>38</v>
      </c>
      <c r="W755" s="24"/>
      <c r="X755" s="36"/>
      <c r="Y755" s="30" t="str">
        <f ca="1">IF(V755=Apoio!$F$2,Apoio!$F$2,IF(V755=Apoio!$F$3,Apoio!$F$3,IF(V755=Apoio!$F$4,Apoio!$F$4,IF(X755="","",IF(V755="","",IF(X755-TODAY()&gt;0,X755-TODAY(),"Venceu"))))))</f>
        <v>Resolvido</v>
      </c>
      <c r="Z755" s="35"/>
      <c r="AA755" s="32" t="s">
        <v>2833</v>
      </c>
      <c r="AC755" s="44"/>
    </row>
    <row r="756" spans="1:29" ht="30" customHeight="1">
      <c r="A756" s="23">
        <v>760</v>
      </c>
      <c r="B756" s="24" t="s">
        <v>3378</v>
      </c>
      <c r="C756" s="30" t="s">
        <v>198</v>
      </c>
      <c r="D756" s="30" t="s">
        <v>2834</v>
      </c>
      <c r="E756" s="24" t="s">
        <v>1045</v>
      </c>
      <c r="F756" s="24" t="s">
        <v>1122</v>
      </c>
      <c r="G756" s="35" t="s">
        <v>3379</v>
      </c>
      <c r="H756" s="24"/>
      <c r="I756" s="24"/>
      <c r="J756" s="24" t="s">
        <v>34</v>
      </c>
      <c r="K756" s="28">
        <v>43329</v>
      </c>
      <c r="L756" s="28"/>
      <c r="M756" s="28">
        <v>43329</v>
      </c>
      <c r="N756" s="28">
        <v>43329</v>
      </c>
      <c r="O756" s="28"/>
      <c r="P756" s="28">
        <v>43329</v>
      </c>
      <c r="Q756" s="28"/>
      <c r="R756" s="28"/>
      <c r="S756" s="24" t="s">
        <v>3380</v>
      </c>
      <c r="T756" s="24"/>
      <c r="U756" s="30" t="str">
        <f t="shared" si="25"/>
        <v>Despachado COSOL</v>
      </c>
      <c r="V756" s="25" t="s">
        <v>38</v>
      </c>
      <c r="W756" s="24"/>
      <c r="X756" s="36"/>
      <c r="Y756" s="30" t="str">
        <f ca="1">IF(V756=Apoio!$F$2,Apoio!$F$2,IF(V756=Apoio!$F$3,Apoio!$F$3,IF(V756=Apoio!$F$4,Apoio!$F$4,IF(X756="","",IF(V756="","",IF(X756-TODAY()&gt;0,X756-TODAY(),"Venceu"))))))</f>
        <v>Resolvido</v>
      </c>
      <c r="Z756" s="35"/>
      <c r="AA756" s="32" t="s">
        <v>2833</v>
      </c>
      <c r="AC756" s="44"/>
    </row>
    <row r="757" spans="1:29" ht="30" customHeight="1">
      <c r="A757" s="23">
        <v>761</v>
      </c>
      <c r="B757" s="24" t="s">
        <v>3381</v>
      </c>
      <c r="C757" s="30" t="s">
        <v>218</v>
      </c>
      <c r="D757" s="30" t="s">
        <v>3126</v>
      </c>
      <c r="E757" s="24" t="s">
        <v>1058</v>
      </c>
      <c r="F757" s="24" t="s">
        <v>1086</v>
      </c>
      <c r="G757" s="35" t="s">
        <v>3382</v>
      </c>
      <c r="H757" s="24"/>
      <c r="I757" s="24"/>
      <c r="J757" s="24" t="s">
        <v>34</v>
      </c>
      <c r="K757" s="28">
        <v>43325</v>
      </c>
      <c r="L757" s="28"/>
      <c r="M757" s="28">
        <v>43333</v>
      </c>
      <c r="N757" s="28">
        <v>43333</v>
      </c>
      <c r="O757" s="28"/>
      <c r="P757" s="28">
        <v>43333</v>
      </c>
      <c r="Q757" s="28"/>
      <c r="R757" s="28"/>
      <c r="S757" s="24" t="s">
        <v>3364</v>
      </c>
      <c r="T757" s="24"/>
      <c r="U757" s="30" t="str">
        <f t="shared" si="25"/>
        <v>Despachado COSOL</v>
      </c>
      <c r="V757" s="25" t="s">
        <v>38</v>
      </c>
      <c r="W757" s="24"/>
      <c r="X757" s="36"/>
      <c r="Y757" s="30" t="str">
        <f ca="1">IF(V757=Apoio!$F$2,Apoio!$F$2,IF(V757=Apoio!$F$3,Apoio!$F$3,IF(V757=Apoio!$F$4,Apoio!$F$4,IF(X757="","",IF(V757="","",IF(X757-TODAY()&gt;0,X757-TODAY(),"Venceu"))))))</f>
        <v>Resolvido</v>
      </c>
      <c r="Z757" s="35"/>
      <c r="AA757" s="32" t="s">
        <v>2833</v>
      </c>
      <c r="AC757" s="44"/>
    </row>
    <row r="758" spans="1:29" ht="30" customHeight="1">
      <c r="A758" s="23">
        <v>762</v>
      </c>
      <c r="B758" s="24" t="s">
        <v>3124</v>
      </c>
      <c r="C758" s="30" t="s">
        <v>3346</v>
      </c>
      <c r="D758" s="30" t="s">
        <v>1344</v>
      </c>
      <c r="E758" s="24" t="s">
        <v>1049</v>
      </c>
      <c r="F758" s="24" t="s">
        <v>1278</v>
      </c>
      <c r="G758" s="35" t="s">
        <v>3383</v>
      </c>
      <c r="H758" s="24"/>
      <c r="I758" s="24"/>
      <c r="J758" s="24" t="s">
        <v>50</v>
      </c>
      <c r="K758" s="28">
        <v>43325</v>
      </c>
      <c r="L758" s="28"/>
      <c r="M758" s="28">
        <v>43326</v>
      </c>
      <c r="N758" s="28">
        <v>43332</v>
      </c>
      <c r="O758" s="28"/>
      <c r="P758" s="28"/>
      <c r="Q758" s="28"/>
      <c r="R758" s="28"/>
      <c r="S758" s="24" t="s">
        <v>3384</v>
      </c>
      <c r="T758" s="24"/>
      <c r="U758" s="30" t="str">
        <f t="shared" si="25"/>
        <v>Término da análise</v>
      </c>
      <c r="V758" s="25" t="s">
        <v>38</v>
      </c>
      <c r="W758" s="24"/>
      <c r="X758" s="36"/>
      <c r="Y758" s="30" t="str">
        <f ca="1">IF(V758=Apoio!$F$2,Apoio!$F$2,IF(V758=Apoio!$F$3,Apoio!$F$3,IF(V758=Apoio!$F$4,Apoio!$F$4,IF(X758="","",IF(V758="","",IF(X758-TODAY()&gt;0,X758-TODAY(),"Venceu"))))))</f>
        <v>Resolvido</v>
      </c>
      <c r="Z758" s="35"/>
      <c r="AA758" s="32" t="s">
        <v>2833</v>
      </c>
      <c r="AC758" s="44"/>
    </row>
    <row r="759" spans="1:29" ht="30" customHeight="1">
      <c r="A759" s="23">
        <v>763</v>
      </c>
      <c r="B759" s="24" t="s">
        <v>1249</v>
      </c>
      <c r="C759" s="30" t="s">
        <v>84</v>
      </c>
      <c r="D759" s="30" t="s">
        <v>1344</v>
      </c>
      <c r="E759" s="24" t="s">
        <v>1049</v>
      </c>
      <c r="F759" s="24" t="s">
        <v>1278</v>
      </c>
      <c r="G759" s="35" t="s">
        <v>3385</v>
      </c>
      <c r="H759" s="24"/>
      <c r="I759" s="24"/>
      <c r="J759" s="24" t="s">
        <v>50</v>
      </c>
      <c r="K759" s="28">
        <v>43306</v>
      </c>
      <c r="L759" s="28"/>
      <c r="M759" s="28">
        <v>43328</v>
      </c>
      <c r="N759" s="28">
        <v>43333</v>
      </c>
      <c r="O759" s="28"/>
      <c r="P759" s="28">
        <v>43333</v>
      </c>
      <c r="Q759" s="28">
        <v>43335</v>
      </c>
      <c r="R759" s="28"/>
      <c r="S759" s="24" t="s">
        <v>3386</v>
      </c>
      <c r="T759" s="24" t="s">
        <v>3387</v>
      </c>
      <c r="U759" s="30" t="str">
        <f t="shared" si="25"/>
        <v>Despachado CNA</v>
      </c>
      <c r="V759" s="25" t="s">
        <v>38</v>
      </c>
      <c r="W759" s="24"/>
      <c r="X759" s="36"/>
      <c r="Y759" s="30" t="str">
        <f ca="1">IF(V759=Apoio!$F$2,Apoio!$F$2,IF(V759=Apoio!$F$3,Apoio!$F$3,IF(V759=Apoio!$F$4,Apoio!$F$4,IF(X759="","",IF(V759="","",IF(X759-TODAY()&gt;0,X759-TODAY(),"Venceu"))))))</f>
        <v>Resolvido</v>
      </c>
      <c r="Z759" s="35"/>
      <c r="AA759" s="32" t="s">
        <v>2833</v>
      </c>
      <c r="AC759" s="44"/>
    </row>
    <row r="760" spans="1:29" ht="30" customHeight="1">
      <c r="A760" s="23">
        <v>764</v>
      </c>
      <c r="B760" s="24" t="s">
        <v>3388</v>
      </c>
      <c r="C760" s="30" t="s">
        <v>255</v>
      </c>
      <c r="D760" s="30" t="s">
        <v>2858</v>
      </c>
      <c r="E760" s="24" t="s">
        <v>2085</v>
      </c>
      <c r="F760" s="24" t="s">
        <v>1063</v>
      </c>
      <c r="G760" s="35" t="s">
        <v>3389</v>
      </c>
      <c r="H760" s="24"/>
      <c r="I760" s="24"/>
      <c r="J760" s="24" t="s">
        <v>50</v>
      </c>
      <c r="K760" s="28">
        <v>43328</v>
      </c>
      <c r="L760" s="28"/>
      <c r="M760" s="28">
        <v>43333</v>
      </c>
      <c r="N760" s="28">
        <v>43334</v>
      </c>
      <c r="O760" s="28"/>
      <c r="P760" s="28">
        <v>43334</v>
      </c>
      <c r="Q760" s="28">
        <v>43335</v>
      </c>
      <c r="R760" s="28">
        <v>43340</v>
      </c>
      <c r="S760" s="24" t="s">
        <v>3390</v>
      </c>
      <c r="T760" s="24"/>
      <c r="U760" s="30" t="str">
        <f t="shared" si="25"/>
        <v>Despachado IPHAN</v>
      </c>
      <c r="V760" s="25" t="s">
        <v>38</v>
      </c>
      <c r="W760" s="24"/>
      <c r="X760" s="36"/>
      <c r="Y760" s="30" t="str">
        <f ca="1">IF(V760=Apoio!$F$2,Apoio!$F$2,IF(V760=Apoio!$F$3,Apoio!$F$3,IF(V760=Apoio!$F$4,Apoio!$F$4,IF(X760="","",IF(V760="","",IF(X760-TODAY()&gt;0,X760-TODAY(),"Venceu"))))))</f>
        <v>Resolvido</v>
      </c>
      <c r="Z760" s="35"/>
      <c r="AA760" s="32" t="s">
        <v>2833</v>
      </c>
      <c r="AC760" s="44"/>
    </row>
    <row r="761" spans="1:29" ht="30" customHeight="1">
      <c r="A761" s="23">
        <v>765</v>
      </c>
      <c r="B761" s="24" t="s">
        <v>3391</v>
      </c>
      <c r="C761" s="30" t="s">
        <v>166</v>
      </c>
      <c r="D761" s="30" t="s">
        <v>2858</v>
      </c>
      <c r="E761" s="24" t="s">
        <v>2085</v>
      </c>
      <c r="F761" s="24" t="s">
        <v>1063</v>
      </c>
      <c r="G761" s="35" t="s">
        <v>3392</v>
      </c>
      <c r="H761" s="24"/>
      <c r="I761" s="24"/>
      <c r="J761" s="24" t="s">
        <v>50</v>
      </c>
      <c r="K761" s="28">
        <v>43327</v>
      </c>
      <c r="L761" s="28"/>
      <c r="M761" s="28">
        <v>43333</v>
      </c>
      <c r="N761" s="28">
        <v>43333</v>
      </c>
      <c r="O761" s="28"/>
      <c r="P761" s="28">
        <v>43333</v>
      </c>
      <c r="Q761" s="28">
        <v>43335</v>
      </c>
      <c r="R761" s="28">
        <v>43343</v>
      </c>
      <c r="S761" s="24" t="s">
        <v>3393</v>
      </c>
      <c r="T761" s="24"/>
      <c r="U761" s="30" t="str">
        <f t="shared" si="25"/>
        <v>Despachado IPHAN</v>
      </c>
      <c r="V761" s="25" t="s">
        <v>38</v>
      </c>
      <c r="W761" s="24"/>
      <c r="X761" s="36"/>
      <c r="Y761" s="30" t="str">
        <f ca="1">IF(V761=Apoio!$F$2,Apoio!$F$2,IF(V761=Apoio!$F$3,Apoio!$F$3,IF(V761=Apoio!$F$4,Apoio!$F$4,IF(X761="","",IF(V761="","",IF(X761-TODAY()&gt;0,X761-TODAY(),"Venceu"))))))</f>
        <v>Resolvido</v>
      </c>
      <c r="Z761" s="35"/>
      <c r="AA761" s="32" t="s">
        <v>2833</v>
      </c>
      <c r="AC761" s="44"/>
    </row>
    <row r="762" spans="1:29" ht="30" customHeight="1">
      <c r="A762" s="23">
        <v>766</v>
      </c>
      <c r="B762" s="24" t="s">
        <v>3394</v>
      </c>
      <c r="C762" s="30" t="s">
        <v>191</v>
      </c>
      <c r="D762" s="30" t="s">
        <v>2858</v>
      </c>
      <c r="E762" s="24" t="s">
        <v>2085</v>
      </c>
      <c r="F762" s="24" t="s">
        <v>1063</v>
      </c>
      <c r="G762" s="35" t="s">
        <v>3395</v>
      </c>
      <c r="H762" s="24"/>
      <c r="I762" s="24"/>
      <c r="J762" s="24" t="s">
        <v>50</v>
      </c>
      <c r="K762" s="28">
        <v>43333</v>
      </c>
      <c r="L762" s="28"/>
      <c r="M762" s="28">
        <v>43333</v>
      </c>
      <c r="N762" s="28">
        <v>43334</v>
      </c>
      <c r="O762" s="28"/>
      <c r="P762" s="28">
        <v>43334</v>
      </c>
      <c r="Q762" s="28">
        <v>43335</v>
      </c>
      <c r="R762" s="28">
        <v>43340</v>
      </c>
      <c r="S762" s="24" t="s">
        <v>3396</v>
      </c>
      <c r="T762" s="24"/>
      <c r="U762" s="30" t="str">
        <f t="shared" si="25"/>
        <v>Despachado IPHAN</v>
      </c>
      <c r="V762" s="25" t="s">
        <v>38</v>
      </c>
      <c r="W762" s="24"/>
      <c r="X762" s="36"/>
      <c r="Y762" s="30" t="str">
        <f ca="1">IF(V762=Apoio!$F$2,Apoio!$F$2,IF(V762=Apoio!$F$3,Apoio!$F$3,IF(V762=Apoio!$F$4,Apoio!$F$4,IF(X762="","",IF(V762="","",IF(X762-TODAY()&gt;0,X762-TODAY(),"Venceu"))))))</f>
        <v>Resolvido</v>
      </c>
      <c r="Z762" s="35"/>
      <c r="AA762" s="32" t="s">
        <v>2833</v>
      </c>
      <c r="AC762" s="44"/>
    </row>
    <row r="763" spans="1:29" ht="30" customHeight="1">
      <c r="A763" s="23">
        <v>767</v>
      </c>
      <c r="B763" s="24" t="s">
        <v>3397</v>
      </c>
      <c r="C763" s="30" t="s">
        <v>30</v>
      </c>
      <c r="D763" s="30" t="s">
        <v>3252</v>
      </c>
      <c r="E763" s="24" t="s">
        <v>2186</v>
      </c>
      <c r="F763" s="24" t="s">
        <v>1057</v>
      </c>
      <c r="G763" s="35" t="s">
        <v>3398</v>
      </c>
      <c r="H763" s="24"/>
      <c r="I763" s="24"/>
      <c r="J763" s="24" t="s">
        <v>50</v>
      </c>
      <c r="K763" s="28">
        <v>43333</v>
      </c>
      <c r="L763" s="28"/>
      <c r="M763" s="28">
        <v>43333</v>
      </c>
      <c r="N763" s="28">
        <v>43335</v>
      </c>
      <c r="O763" s="28"/>
      <c r="P763" s="28">
        <v>43447</v>
      </c>
      <c r="Q763" s="28">
        <v>43454</v>
      </c>
      <c r="R763" s="28"/>
      <c r="S763" s="24" t="s">
        <v>3399</v>
      </c>
      <c r="T763" s="24" t="s">
        <v>3400</v>
      </c>
      <c r="U763" s="30" t="str">
        <f t="shared" si="25"/>
        <v>Despachado CNA</v>
      </c>
      <c r="V763" s="25" t="s">
        <v>38</v>
      </c>
      <c r="W763" s="24"/>
      <c r="X763" s="36"/>
      <c r="Y763" s="30" t="str">
        <f ca="1">IF(V763=Apoio!$F$2,Apoio!$F$2,IF(V763=Apoio!$F$3,Apoio!$F$3,IF(V763=Apoio!$F$4,Apoio!$F$4,IF(X763="","",IF(V763="","",IF(X763-TODAY()&gt;0,X763-TODAY(),"Venceu"))))))</f>
        <v>Resolvido</v>
      </c>
      <c r="Z763" s="35"/>
      <c r="AA763" s="32" t="s">
        <v>2833</v>
      </c>
      <c r="AC763" s="44"/>
    </row>
    <row r="764" spans="1:29" ht="30" customHeight="1">
      <c r="A764" s="23">
        <v>768</v>
      </c>
      <c r="B764" s="24" t="s">
        <v>3401</v>
      </c>
      <c r="C764" s="30" t="s">
        <v>78</v>
      </c>
      <c r="D764" s="30" t="s">
        <v>2964</v>
      </c>
      <c r="E764" s="24" t="s">
        <v>1100</v>
      </c>
      <c r="F764" s="24" t="s">
        <v>1050</v>
      </c>
      <c r="G764" s="35" t="s">
        <v>3402</v>
      </c>
      <c r="H764" s="24"/>
      <c r="I764" s="24"/>
      <c r="J764" s="24" t="s">
        <v>50</v>
      </c>
      <c r="K764" s="28">
        <v>43333</v>
      </c>
      <c r="L764" s="28"/>
      <c r="M764" s="28">
        <v>43339</v>
      </c>
      <c r="N764" s="28">
        <v>43354</v>
      </c>
      <c r="O764" s="28"/>
      <c r="P764" s="28">
        <v>43404</v>
      </c>
      <c r="Q764" s="28">
        <v>43405</v>
      </c>
      <c r="R764" s="28"/>
      <c r="S764" s="24" t="s">
        <v>3403</v>
      </c>
      <c r="T764" s="24" t="s">
        <v>3404</v>
      </c>
      <c r="U764" s="30" t="str">
        <f t="shared" si="25"/>
        <v>Despachado CNA</v>
      </c>
      <c r="V764" s="25" t="s">
        <v>38</v>
      </c>
      <c r="W764" s="24"/>
      <c r="X764" s="36"/>
      <c r="Y764" s="30" t="str">
        <f ca="1">IF(V764=Apoio!$F$2,Apoio!$F$2,IF(V764=Apoio!$F$3,Apoio!$F$3,IF(V764=Apoio!$F$4,Apoio!$F$4,IF(X764="","",IF(V764="","",IF(X764-TODAY()&gt;0,X764-TODAY(),"Venceu"))))))</f>
        <v>Resolvido</v>
      </c>
      <c r="Z764" s="35"/>
      <c r="AA764" s="32" t="s">
        <v>2833</v>
      </c>
      <c r="AC764" s="44"/>
    </row>
    <row r="765" spans="1:29" ht="30" customHeight="1">
      <c r="A765" s="23">
        <v>769</v>
      </c>
      <c r="B765" s="24" t="s">
        <v>3405</v>
      </c>
      <c r="C765" s="30" t="s">
        <v>255</v>
      </c>
      <c r="D765" s="30" t="s">
        <v>2858</v>
      </c>
      <c r="E765" s="24" t="s">
        <v>2085</v>
      </c>
      <c r="F765" s="24" t="s">
        <v>1063</v>
      </c>
      <c r="G765" s="35" t="s">
        <v>3406</v>
      </c>
      <c r="H765" s="24"/>
      <c r="I765" s="24"/>
      <c r="J765" s="24" t="s">
        <v>50</v>
      </c>
      <c r="K765" s="28">
        <v>43340</v>
      </c>
      <c r="L765" s="28"/>
      <c r="M765" s="28">
        <v>43340</v>
      </c>
      <c r="N765" s="28">
        <v>43340</v>
      </c>
      <c r="O765" s="28"/>
      <c r="P765" s="28">
        <v>43347</v>
      </c>
      <c r="Q765" s="28">
        <v>43347</v>
      </c>
      <c r="R765" s="28">
        <v>43349</v>
      </c>
      <c r="S765" s="24" t="s">
        <v>3407</v>
      </c>
      <c r="T765" s="24" t="s">
        <v>3408</v>
      </c>
      <c r="U765" s="30" t="str">
        <f t="shared" si="25"/>
        <v>Despachado IPHAN</v>
      </c>
      <c r="V765" s="25" t="s">
        <v>38</v>
      </c>
      <c r="W765" s="24"/>
      <c r="X765" s="36"/>
      <c r="Y765" s="30" t="str">
        <f ca="1">IF(V765=Apoio!$F$2,Apoio!$F$2,IF(V765=Apoio!$F$3,Apoio!$F$3,IF(V765=Apoio!$F$4,Apoio!$F$4,IF(X765="","",IF(V765="","",IF(X765-TODAY()&gt;0,X765-TODAY(),"Venceu"))))))</f>
        <v>Resolvido</v>
      </c>
      <c r="Z765" s="35"/>
      <c r="AA765" s="32" t="s">
        <v>2833</v>
      </c>
      <c r="AC765" s="44"/>
    </row>
    <row r="766" spans="1:29" ht="30" customHeight="1">
      <c r="A766" s="23">
        <v>770</v>
      </c>
      <c r="B766" s="24" t="s">
        <v>3409</v>
      </c>
      <c r="C766" s="30" t="s">
        <v>318</v>
      </c>
      <c r="D766" s="30" t="s">
        <v>2858</v>
      </c>
      <c r="E766" s="24" t="s">
        <v>2085</v>
      </c>
      <c r="F766" s="24" t="s">
        <v>1063</v>
      </c>
      <c r="G766" s="35" t="s">
        <v>3410</v>
      </c>
      <c r="H766" s="24"/>
      <c r="I766" s="24"/>
      <c r="J766" s="24" t="s">
        <v>50</v>
      </c>
      <c r="K766" s="28">
        <v>43341</v>
      </c>
      <c r="L766" s="28"/>
      <c r="M766" s="28">
        <v>43341</v>
      </c>
      <c r="N766" s="28">
        <v>43341</v>
      </c>
      <c r="O766" s="28"/>
      <c r="P766" s="28">
        <v>43347</v>
      </c>
      <c r="Q766" s="28">
        <v>43354</v>
      </c>
      <c r="R766" s="28">
        <v>43356</v>
      </c>
      <c r="S766" s="24" t="s">
        <v>3411</v>
      </c>
      <c r="T766" s="24" t="s">
        <v>3412</v>
      </c>
      <c r="U766" s="30" t="str">
        <f t="shared" si="25"/>
        <v>Despachado IPHAN</v>
      </c>
      <c r="V766" s="25" t="s">
        <v>38</v>
      </c>
      <c r="W766" s="24"/>
      <c r="X766" s="36"/>
      <c r="Y766" s="30" t="str">
        <f ca="1">IF(V766=Apoio!$F$2,Apoio!$F$2,IF(V766=Apoio!$F$3,Apoio!$F$3,IF(V766=Apoio!$F$4,Apoio!$F$4,IF(X766="","",IF(V766="","",IF(X766-TODAY()&gt;0,X766-TODAY(),"Venceu"))))))</f>
        <v>Resolvido</v>
      </c>
      <c r="Z766" s="35"/>
      <c r="AA766" s="32" t="s">
        <v>2833</v>
      </c>
      <c r="AC766" s="44"/>
    </row>
    <row r="767" spans="1:29" ht="30" customHeight="1">
      <c r="A767" s="23">
        <v>771</v>
      </c>
      <c r="B767" s="24" t="s">
        <v>3413</v>
      </c>
      <c r="C767" s="30" t="s">
        <v>104</v>
      </c>
      <c r="D767" s="30" t="s">
        <v>2881</v>
      </c>
      <c r="E767" s="24" t="s">
        <v>2186</v>
      </c>
      <c r="F767" s="24" t="s">
        <v>1063</v>
      </c>
      <c r="G767" s="35" t="s">
        <v>3414</v>
      </c>
      <c r="H767" s="24"/>
      <c r="I767" s="24"/>
      <c r="J767" s="24" t="s">
        <v>44</v>
      </c>
      <c r="K767" s="28">
        <v>43342</v>
      </c>
      <c r="L767" s="28"/>
      <c r="M767" s="28">
        <v>43342</v>
      </c>
      <c r="N767" s="28">
        <v>43342</v>
      </c>
      <c r="O767" s="28"/>
      <c r="P767" s="28">
        <v>43343</v>
      </c>
      <c r="Q767" s="28">
        <v>43354</v>
      </c>
      <c r="R767" s="28"/>
      <c r="S767" s="24" t="s">
        <v>3415</v>
      </c>
      <c r="T767" s="24" t="s">
        <v>3416</v>
      </c>
      <c r="U767" s="30" t="str">
        <f t="shared" si="25"/>
        <v>Despachado CNA</v>
      </c>
      <c r="V767" s="25" t="s">
        <v>38</v>
      </c>
      <c r="W767" s="24"/>
      <c r="X767" s="36"/>
      <c r="Y767" s="30" t="str">
        <f ca="1">IF(V767=Apoio!$F$2,Apoio!$F$2,IF(V767=Apoio!$F$3,Apoio!$F$3,IF(V767=Apoio!$F$4,Apoio!$F$4,IF(X767="","",IF(V767="","",IF(X767-TODAY()&gt;0,X767-TODAY(),"Venceu"))))))</f>
        <v>Resolvido</v>
      </c>
      <c r="Z767" s="35"/>
      <c r="AA767" s="32" t="s">
        <v>2833</v>
      </c>
      <c r="AC767" s="44"/>
    </row>
    <row r="768" spans="1:29" ht="30" customHeight="1">
      <c r="A768" s="23">
        <v>772</v>
      </c>
      <c r="B768" s="24" t="s">
        <v>3124</v>
      </c>
      <c r="C768" s="30" t="s">
        <v>3125</v>
      </c>
      <c r="D768" s="30" t="s">
        <v>1344</v>
      </c>
      <c r="E768" s="24" t="s">
        <v>1049</v>
      </c>
      <c r="F768" s="24" t="s">
        <v>1278</v>
      </c>
      <c r="G768" s="35" t="s">
        <v>3417</v>
      </c>
      <c r="H768" s="24"/>
      <c r="I768" s="24"/>
      <c r="J768" s="24" t="s">
        <v>50</v>
      </c>
      <c r="K768" s="28">
        <v>43346</v>
      </c>
      <c r="L768" s="28"/>
      <c r="M768" s="28">
        <v>43346</v>
      </c>
      <c r="N768" s="28">
        <v>43347</v>
      </c>
      <c r="O768" s="28"/>
      <c r="P768" s="28">
        <v>43355</v>
      </c>
      <c r="Q768" s="28">
        <v>43357</v>
      </c>
      <c r="R768" s="28"/>
      <c r="S768" s="24" t="s">
        <v>3418</v>
      </c>
      <c r="T768" s="24" t="s">
        <v>3419</v>
      </c>
      <c r="U768" s="30" t="str">
        <f t="shared" si="25"/>
        <v>Despachado CNA</v>
      </c>
      <c r="V768" s="25" t="s">
        <v>38</v>
      </c>
      <c r="W768" s="24"/>
      <c r="X768" s="36"/>
      <c r="Y768" s="30" t="str">
        <f ca="1">IF(V768=Apoio!$F$2,Apoio!$F$2,IF(V768=Apoio!$F$3,Apoio!$F$3,IF(V768=Apoio!$F$4,Apoio!$F$4,IF(X768="","",IF(V768="","",IF(X768-TODAY()&gt;0,X768-TODAY(),"Venceu"))))))</f>
        <v>Resolvido</v>
      </c>
      <c r="Z768" s="35"/>
      <c r="AA768" s="32" t="s">
        <v>2833</v>
      </c>
      <c r="AC768" s="44"/>
    </row>
    <row r="769" spans="1:29" ht="30" customHeight="1">
      <c r="A769" s="23">
        <v>773</v>
      </c>
      <c r="B769" s="24" t="s">
        <v>2404</v>
      </c>
      <c r="C769" s="30" t="s">
        <v>1555</v>
      </c>
      <c r="D769" s="30" t="s">
        <v>2930</v>
      </c>
      <c r="E769" s="24" t="s">
        <v>1058</v>
      </c>
      <c r="F769" s="24" t="s">
        <v>1057</v>
      </c>
      <c r="G769" s="35" t="s">
        <v>3420</v>
      </c>
      <c r="H769" s="24"/>
      <c r="I769" s="24"/>
      <c r="J769" s="24" t="s">
        <v>34</v>
      </c>
      <c r="K769" s="28">
        <v>43311</v>
      </c>
      <c r="L769" s="28"/>
      <c r="M769" s="28">
        <v>43325</v>
      </c>
      <c r="N769" s="28">
        <v>43326</v>
      </c>
      <c r="O769" s="28"/>
      <c r="P769" s="28">
        <v>43326</v>
      </c>
      <c r="Q769" s="28">
        <v>43326</v>
      </c>
      <c r="R769" s="28">
        <v>43335</v>
      </c>
      <c r="S769" s="24" t="s">
        <v>3421</v>
      </c>
      <c r="T769" s="24" t="s">
        <v>3422</v>
      </c>
      <c r="U769" s="30" t="str">
        <f t="shared" si="25"/>
        <v>Despachado IPHAN</v>
      </c>
      <c r="V769" s="25" t="s">
        <v>38</v>
      </c>
      <c r="W769" s="24"/>
      <c r="X769" s="36"/>
      <c r="Y769" s="30" t="str">
        <f ca="1">IF(V769=Apoio!$F$2,Apoio!$F$2,IF(V769=Apoio!$F$3,Apoio!$F$3,IF(V769=Apoio!$F$4,Apoio!$F$4,IF(X769="","",IF(V769="","",IF(X769-TODAY()&gt;0,X769-TODAY(),"Venceu"))))))</f>
        <v>Resolvido</v>
      </c>
      <c r="Z769" s="35"/>
      <c r="AA769" s="32" t="s">
        <v>2833</v>
      </c>
      <c r="AC769" s="44"/>
    </row>
    <row r="770" spans="1:29" ht="30" customHeight="1">
      <c r="A770" s="23">
        <v>774</v>
      </c>
      <c r="B770" s="24" t="s">
        <v>3423</v>
      </c>
      <c r="C770" s="30" t="s">
        <v>131</v>
      </c>
      <c r="D770" s="30" t="s">
        <v>3126</v>
      </c>
      <c r="E770" s="24" t="s">
        <v>1058</v>
      </c>
      <c r="F770" s="24" t="s">
        <v>1086</v>
      </c>
      <c r="G770" s="35" t="s">
        <v>3424</v>
      </c>
      <c r="H770" s="24"/>
      <c r="I770" s="24"/>
      <c r="J770" s="24" t="s">
        <v>34</v>
      </c>
      <c r="K770" s="28">
        <v>43342</v>
      </c>
      <c r="L770" s="28"/>
      <c r="M770" s="28">
        <v>43347</v>
      </c>
      <c r="N770" s="28">
        <v>43347</v>
      </c>
      <c r="O770" s="28"/>
      <c r="P770" s="28">
        <v>43347</v>
      </c>
      <c r="Q770" s="28"/>
      <c r="R770" s="28"/>
      <c r="S770" s="24" t="s">
        <v>3364</v>
      </c>
      <c r="T770" s="24"/>
      <c r="U770" s="30" t="str">
        <f t="shared" ref="U770:U833" si="26">IF(B770&gt;0,IF(R770&gt;0,$R$1,IF(Q770&gt;0,$Q$1,IF(P770&gt;0,$P$1,IF(O770&gt;0,$O$1,IF(N770&gt;0,$N$1,IF(M770&gt;0,$M$1,IF(L770&gt;0,$L$1,IF(K770&gt;0,$K$1,"Registrar demanda")))))))),"")</f>
        <v>Despachado COSOL</v>
      </c>
      <c r="V770" s="25" t="s">
        <v>38</v>
      </c>
      <c r="W770" s="24"/>
      <c r="X770" s="36"/>
      <c r="Y770" s="30" t="str">
        <f ca="1">IF(V770=Apoio!$F$2,Apoio!$F$2,IF(V770=Apoio!$F$3,Apoio!$F$3,IF(V770=Apoio!$F$4,Apoio!$F$4,IF(X770="","",IF(V770="","",IF(X770-TODAY()&gt;0,X770-TODAY(),"Venceu"))))))</f>
        <v>Resolvido</v>
      </c>
      <c r="Z770" s="35"/>
      <c r="AA770" s="32" t="s">
        <v>2833</v>
      </c>
      <c r="AC770" s="44"/>
    </row>
    <row r="771" spans="1:29" ht="30" customHeight="1">
      <c r="A771" s="23">
        <v>775</v>
      </c>
      <c r="B771" s="24" t="s">
        <v>1315</v>
      </c>
      <c r="C771" s="30" t="s">
        <v>1316</v>
      </c>
      <c r="D771" s="30" t="s">
        <v>3425</v>
      </c>
      <c r="E771" s="24" t="s">
        <v>1100</v>
      </c>
      <c r="F771" s="24" t="s">
        <v>1292</v>
      </c>
      <c r="G771" s="35" t="s">
        <v>1318</v>
      </c>
      <c r="H771" s="24"/>
      <c r="I771" s="24"/>
      <c r="J771" s="24" t="s">
        <v>44</v>
      </c>
      <c r="K771" s="28">
        <v>43341</v>
      </c>
      <c r="L771" s="28"/>
      <c r="M771" s="28">
        <v>43341</v>
      </c>
      <c r="N771" s="28">
        <v>43347</v>
      </c>
      <c r="O771" s="28"/>
      <c r="P771" s="28">
        <v>43347</v>
      </c>
      <c r="Q771" s="28"/>
      <c r="R771" s="28"/>
      <c r="S771" s="24" t="s">
        <v>3426</v>
      </c>
      <c r="T771" s="24"/>
      <c r="U771" s="30" t="str">
        <f t="shared" si="26"/>
        <v>Despachado COSOL</v>
      </c>
      <c r="V771" s="25" t="s">
        <v>38</v>
      </c>
      <c r="W771" s="24"/>
      <c r="X771" s="36"/>
      <c r="Y771" s="30" t="str">
        <f ca="1">IF(V771=Apoio!$F$2,Apoio!$F$2,IF(V771=Apoio!$F$3,Apoio!$F$3,IF(V771=Apoio!$F$4,Apoio!$F$4,IF(X771="","",IF(V771="","",IF(X771-TODAY()&gt;0,X771-TODAY(),"Venceu"))))))</f>
        <v>Resolvido</v>
      </c>
      <c r="Z771" s="35"/>
      <c r="AA771" s="32" t="s">
        <v>2833</v>
      </c>
      <c r="AC771" s="44"/>
    </row>
    <row r="772" spans="1:29" ht="30" customHeight="1">
      <c r="A772" s="23">
        <v>776</v>
      </c>
      <c r="B772" s="24" t="s">
        <v>3427</v>
      </c>
      <c r="C772" s="30" t="s">
        <v>1592</v>
      </c>
      <c r="D772" s="30" t="s">
        <v>3425</v>
      </c>
      <c r="E772" s="24" t="s">
        <v>1100</v>
      </c>
      <c r="F772" s="24" t="s">
        <v>1292</v>
      </c>
      <c r="G772" s="35" t="s">
        <v>3428</v>
      </c>
      <c r="H772" s="24"/>
      <c r="I772" s="24"/>
      <c r="J772" s="24" t="s">
        <v>50</v>
      </c>
      <c r="K772" s="28">
        <v>43341</v>
      </c>
      <c r="L772" s="28"/>
      <c r="M772" s="28">
        <v>43341</v>
      </c>
      <c r="N772" s="28">
        <v>43348</v>
      </c>
      <c r="O772" s="28"/>
      <c r="P772" s="28">
        <v>43355</v>
      </c>
      <c r="Q772" s="28"/>
      <c r="R772" s="28"/>
      <c r="S772" s="24" t="s">
        <v>3429</v>
      </c>
      <c r="T772" s="24"/>
      <c r="U772" s="30" t="str">
        <f t="shared" si="26"/>
        <v>Despachado COSOL</v>
      </c>
      <c r="V772" s="25" t="s">
        <v>38</v>
      </c>
      <c r="W772" s="24"/>
      <c r="X772" s="36"/>
      <c r="Y772" s="30" t="str">
        <f ca="1">IF(V772=Apoio!$F$2,Apoio!$F$2,IF(V772=Apoio!$F$3,Apoio!$F$3,IF(V772=Apoio!$F$4,Apoio!$F$4,IF(X772="","",IF(V772="","",IF(X772-TODAY()&gt;0,X772-TODAY(),"Venceu"))))))</f>
        <v>Resolvido</v>
      </c>
      <c r="Z772" s="35"/>
      <c r="AA772" s="32" t="s">
        <v>2833</v>
      </c>
      <c r="AC772" s="44"/>
    </row>
    <row r="773" spans="1:29" ht="30" customHeight="1">
      <c r="A773" s="23">
        <v>777</v>
      </c>
      <c r="B773" s="24" t="s">
        <v>3331</v>
      </c>
      <c r="C773" s="30" t="s">
        <v>191</v>
      </c>
      <c r="D773" s="30" t="s">
        <v>1344</v>
      </c>
      <c r="E773" s="24" t="s">
        <v>1049</v>
      </c>
      <c r="F773" s="24" t="s">
        <v>1278</v>
      </c>
      <c r="G773" s="35" t="s">
        <v>3333</v>
      </c>
      <c r="H773" s="24"/>
      <c r="I773" s="24"/>
      <c r="J773" s="24" t="s">
        <v>50</v>
      </c>
      <c r="K773" s="28">
        <v>43342</v>
      </c>
      <c r="L773" s="28"/>
      <c r="M773" s="28">
        <v>43348</v>
      </c>
      <c r="N773" s="28">
        <v>43349</v>
      </c>
      <c r="O773" s="28"/>
      <c r="P773" s="28">
        <v>43354</v>
      </c>
      <c r="Q773" s="28">
        <v>43354</v>
      </c>
      <c r="R773" s="28">
        <v>43354</v>
      </c>
      <c r="S773" s="24" t="s">
        <v>3430</v>
      </c>
      <c r="T773" s="24" t="s">
        <v>3431</v>
      </c>
      <c r="U773" s="30" t="str">
        <f t="shared" si="26"/>
        <v>Despachado IPHAN</v>
      </c>
      <c r="V773" s="25" t="s">
        <v>38</v>
      </c>
      <c r="W773" s="24"/>
      <c r="X773" s="36"/>
      <c r="Y773" s="30" t="str">
        <f ca="1">IF(V773=Apoio!$F$2,Apoio!$F$2,IF(V773=Apoio!$F$3,Apoio!$F$3,IF(V773=Apoio!$F$4,Apoio!$F$4,IF(X773="","",IF(V773="","",IF(X773-TODAY()&gt;0,X773-TODAY(),"Venceu"))))))</f>
        <v>Resolvido</v>
      </c>
      <c r="Z773" s="35"/>
      <c r="AA773" s="32" t="s">
        <v>2833</v>
      </c>
      <c r="AC773" s="44"/>
    </row>
    <row r="774" spans="1:29" ht="30" customHeight="1">
      <c r="A774" s="23">
        <v>778</v>
      </c>
      <c r="B774" s="24" t="s">
        <v>2997</v>
      </c>
      <c r="C774" s="30" t="s">
        <v>89</v>
      </c>
      <c r="D774" s="30" t="s">
        <v>2847</v>
      </c>
      <c r="E774" s="24" t="s">
        <v>1069</v>
      </c>
      <c r="F774" s="24" t="s">
        <v>1070</v>
      </c>
      <c r="G774" s="35" t="s">
        <v>3432</v>
      </c>
      <c r="H774" s="24"/>
      <c r="I774" s="24"/>
      <c r="J774" s="24" t="s">
        <v>34</v>
      </c>
      <c r="K774" s="28">
        <v>43354</v>
      </c>
      <c r="L774" s="28"/>
      <c r="M774" s="28">
        <v>43355</v>
      </c>
      <c r="N774" s="28">
        <v>43355</v>
      </c>
      <c r="O774" s="28"/>
      <c r="P774" s="28">
        <v>43355</v>
      </c>
      <c r="Q774" s="28">
        <v>43382</v>
      </c>
      <c r="R774" s="28" t="s">
        <v>198</v>
      </c>
      <c r="S774" s="24" t="s">
        <v>3433</v>
      </c>
      <c r="T774" s="24" t="s">
        <v>3434</v>
      </c>
      <c r="U774" s="30" t="str">
        <f t="shared" si="26"/>
        <v>Despachado IPHAN</v>
      </c>
      <c r="V774" s="25" t="s">
        <v>38</v>
      </c>
      <c r="W774" s="24"/>
      <c r="X774" s="36"/>
      <c r="Y774" s="30" t="str">
        <f ca="1">IF(V774=Apoio!$F$2,Apoio!$F$2,IF(V774=Apoio!$F$3,Apoio!$F$3,IF(V774=Apoio!$F$4,Apoio!$F$4,IF(X774="","",IF(V774="","",IF(X774-TODAY()&gt;0,X774-TODAY(),"Venceu"))))))</f>
        <v>Resolvido</v>
      </c>
      <c r="Z774" s="35"/>
      <c r="AA774" s="32" t="s">
        <v>2833</v>
      </c>
      <c r="AC774" s="44"/>
    </row>
    <row r="775" spans="1:29" ht="30" customHeight="1">
      <c r="A775" s="23">
        <v>779</v>
      </c>
      <c r="B775" s="24" t="s">
        <v>1586</v>
      </c>
      <c r="C775" s="30" t="s">
        <v>30</v>
      </c>
      <c r="D775" s="30" t="s">
        <v>2930</v>
      </c>
      <c r="E775" s="24" t="s">
        <v>1058</v>
      </c>
      <c r="F775" s="24" t="s">
        <v>1057</v>
      </c>
      <c r="G775" s="35" t="s">
        <v>3435</v>
      </c>
      <c r="H775" s="24"/>
      <c r="I775" s="24"/>
      <c r="J775" s="24" t="s">
        <v>34</v>
      </c>
      <c r="K775" s="28">
        <v>43349</v>
      </c>
      <c r="L775" s="28"/>
      <c r="M775" s="28">
        <v>43349</v>
      </c>
      <c r="N775" s="28">
        <v>43357</v>
      </c>
      <c r="O775" s="28"/>
      <c r="P775" s="28">
        <v>43357</v>
      </c>
      <c r="Q775" s="28">
        <v>43357</v>
      </c>
      <c r="R775" s="28"/>
      <c r="S775" s="24" t="s">
        <v>3436</v>
      </c>
      <c r="T775" s="24"/>
      <c r="U775" s="30" t="str">
        <f t="shared" si="26"/>
        <v>Despachado CNA</v>
      </c>
      <c r="V775" s="25" t="s">
        <v>38</v>
      </c>
      <c r="W775" s="24"/>
      <c r="X775" s="36"/>
      <c r="Y775" s="30" t="str">
        <f ca="1">IF(V775=Apoio!$F$2,Apoio!$F$2,IF(V775=Apoio!$F$3,Apoio!$F$3,IF(V775=Apoio!$F$4,Apoio!$F$4,IF(X775="","",IF(V775="","",IF(X775-TODAY()&gt;0,X775-TODAY(),"Venceu"))))))</f>
        <v>Resolvido</v>
      </c>
      <c r="Z775" s="35"/>
      <c r="AA775" s="32" t="s">
        <v>2833</v>
      </c>
      <c r="AC775" s="44"/>
    </row>
    <row r="776" spans="1:29" ht="30" customHeight="1">
      <c r="A776" s="23">
        <v>780</v>
      </c>
      <c r="B776" s="24" t="s">
        <v>3437</v>
      </c>
      <c r="C776" s="30" t="s">
        <v>104</v>
      </c>
      <c r="D776" s="30" t="s">
        <v>2881</v>
      </c>
      <c r="E776" s="24" t="s">
        <v>2186</v>
      </c>
      <c r="F776" s="24" t="s">
        <v>1063</v>
      </c>
      <c r="G776" s="35" t="s">
        <v>3438</v>
      </c>
      <c r="H776" s="24"/>
      <c r="I776" s="24"/>
      <c r="J776" s="24" t="s">
        <v>50</v>
      </c>
      <c r="K776" s="28">
        <v>43360</v>
      </c>
      <c r="L776" s="28"/>
      <c r="M776" s="28">
        <v>43360</v>
      </c>
      <c r="N776" s="28">
        <v>43361</v>
      </c>
      <c r="O776" s="28"/>
      <c r="P776" s="28">
        <v>43361</v>
      </c>
      <c r="Q776" s="28">
        <v>43362</v>
      </c>
      <c r="R776" s="28"/>
      <c r="S776" s="24" t="s">
        <v>3439</v>
      </c>
      <c r="T776" s="24" t="s">
        <v>3440</v>
      </c>
      <c r="U776" s="30" t="str">
        <f t="shared" si="26"/>
        <v>Despachado CNA</v>
      </c>
      <c r="V776" s="25" t="s">
        <v>38</v>
      </c>
      <c r="W776" s="24"/>
      <c r="X776" s="36"/>
      <c r="Y776" s="30" t="str">
        <f ca="1">IF(V776=Apoio!$F$2,Apoio!$F$2,IF(V776=Apoio!$F$3,Apoio!$F$3,IF(V776=Apoio!$F$4,Apoio!$F$4,IF(X776="","",IF(V776="","",IF(X776-TODAY()&gt;0,X776-TODAY(),"Venceu"))))))</f>
        <v>Resolvido</v>
      </c>
      <c r="Z776" s="35"/>
      <c r="AA776" s="32" t="s">
        <v>2833</v>
      </c>
      <c r="AC776" s="44"/>
    </row>
    <row r="777" spans="1:29" ht="30" customHeight="1">
      <c r="A777" s="23">
        <v>781</v>
      </c>
      <c r="B777" s="24" t="s">
        <v>3441</v>
      </c>
      <c r="C777" s="30" t="s">
        <v>110</v>
      </c>
      <c r="D777" s="30" t="s">
        <v>2858</v>
      </c>
      <c r="E777" s="24" t="s">
        <v>2085</v>
      </c>
      <c r="F777" s="24" t="s">
        <v>1063</v>
      </c>
      <c r="G777" s="35" t="s">
        <v>3442</v>
      </c>
      <c r="H777" s="24"/>
      <c r="I777" s="24"/>
      <c r="J777" s="24" t="s">
        <v>50</v>
      </c>
      <c r="K777" s="28">
        <v>43360</v>
      </c>
      <c r="L777" s="28"/>
      <c r="M777" s="28">
        <v>43361</v>
      </c>
      <c r="N777" s="28">
        <v>43362</v>
      </c>
      <c r="O777" s="28"/>
      <c r="P777" s="28">
        <v>43362</v>
      </c>
      <c r="Q777" s="28">
        <v>43363</v>
      </c>
      <c r="R777" s="28">
        <v>43378</v>
      </c>
      <c r="S777" s="24" t="s">
        <v>3443</v>
      </c>
      <c r="T777" s="24" t="s">
        <v>3444</v>
      </c>
      <c r="U777" s="30" t="str">
        <f t="shared" si="26"/>
        <v>Despachado IPHAN</v>
      </c>
      <c r="V777" s="25" t="s">
        <v>38</v>
      </c>
      <c r="W777" s="24"/>
      <c r="X777" s="36"/>
      <c r="Y777" s="30" t="str">
        <f ca="1">IF(V777=Apoio!$F$2,Apoio!$F$2,IF(V777=Apoio!$F$3,Apoio!$F$3,IF(V777=Apoio!$F$4,Apoio!$F$4,IF(X777="","",IF(V777="","",IF(X777-TODAY()&gt;0,X777-TODAY(),"Venceu"))))))</f>
        <v>Resolvido</v>
      </c>
      <c r="Z777" s="35"/>
      <c r="AA777" s="32" t="s">
        <v>2833</v>
      </c>
      <c r="AC777" s="44"/>
    </row>
    <row r="778" spans="1:29" ht="30" customHeight="1">
      <c r="A778" s="23">
        <v>782</v>
      </c>
      <c r="B778" s="24" t="s">
        <v>2444</v>
      </c>
      <c r="C778" s="30" t="s">
        <v>30</v>
      </c>
      <c r="D778" s="30" t="s">
        <v>2964</v>
      </c>
      <c r="E778" s="24" t="s">
        <v>1100</v>
      </c>
      <c r="F778" s="24" t="s">
        <v>1050</v>
      </c>
      <c r="G778" s="35" t="s">
        <v>3445</v>
      </c>
      <c r="H778" s="24"/>
      <c r="I778" s="24"/>
      <c r="J778" s="24" t="s">
        <v>44</v>
      </c>
      <c r="K778" s="28">
        <v>43354</v>
      </c>
      <c r="L778" s="28"/>
      <c r="M778" s="28">
        <v>43355</v>
      </c>
      <c r="N778" s="28">
        <v>43362</v>
      </c>
      <c r="O778" s="28"/>
      <c r="P778" s="28">
        <v>43364</v>
      </c>
      <c r="Q778" s="28">
        <v>43389</v>
      </c>
      <c r="R778" s="28"/>
      <c r="S778" s="24" t="s">
        <v>3446</v>
      </c>
      <c r="T778" s="24" t="s">
        <v>3447</v>
      </c>
      <c r="U778" s="30" t="str">
        <f t="shared" si="26"/>
        <v>Despachado CNA</v>
      </c>
      <c r="V778" s="25" t="s">
        <v>38</v>
      </c>
      <c r="W778" s="24"/>
      <c r="X778" s="36"/>
      <c r="Y778" s="30" t="str">
        <f ca="1">IF(V778=Apoio!$F$2,Apoio!$F$2,IF(V778=Apoio!$F$3,Apoio!$F$3,IF(V778=Apoio!$F$4,Apoio!$F$4,IF(X778="","",IF(V778="","",IF(X778-TODAY()&gt;0,X778-TODAY(),"Venceu"))))))</f>
        <v>Resolvido</v>
      </c>
      <c r="Z778" s="35"/>
      <c r="AA778" s="32" t="s">
        <v>2833</v>
      </c>
      <c r="AC778" s="44"/>
    </row>
    <row r="779" spans="1:29" ht="30" customHeight="1">
      <c r="A779" s="23">
        <v>783</v>
      </c>
      <c r="B779" s="24" t="s">
        <v>1193</v>
      </c>
      <c r="C779" s="30" t="s">
        <v>166</v>
      </c>
      <c r="D779" s="30" t="s">
        <v>3262</v>
      </c>
      <c r="E779" s="24" t="s">
        <v>1069</v>
      </c>
      <c r="F779" s="24" t="s">
        <v>1122</v>
      </c>
      <c r="G779" s="35" t="s">
        <v>3448</v>
      </c>
      <c r="H779" s="24"/>
      <c r="I779" s="24"/>
      <c r="J779" s="24" t="s">
        <v>44</v>
      </c>
      <c r="K779" s="28">
        <v>43357</v>
      </c>
      <c r="L779" s="28"/>
      <c r="M779" s="28">
        <v>43357</v>
      </c>
      <c r="N779" s="28">
        <v>43363</v>
      </c>
      <c r="O779" s="28"/>
      <c r="P779" s="28">
        <v>43364</v>
      </c>
      <c r="Q779" s="28">
        <v>43364</v>
      </c>
      <c r="R779" s="28"/>
      <c r="S779" s="24" t="s">
        <v>3449</v>
      </c>
      <c r="T779" s="24" t="s">
        <v>3450</v>
      </c>
      <c r="U779" s="30" t="str">
        <f t="shared" si="26"/>
        <v>Despachado CNA</v>
      </c>
      <c r="V779" s="25" t="s">
        <v>38</v>
      </c>
      <c r="W779" s="24"/>
      <c r="X779" s="36"/>
      <c r="Y779" s="30" t="str">
        <f ca="1">IF(V779=Apoio!$F$2,Apoio!$F$2,IF(V779=Apoio!$F$3,Apoio!$F$3,IF(V779=Apoio!$F$4,Apoio!$F$4,IF(X779="","",IF(V779="","",IF(X779-TODAY()&gt;0,X779-TODAY(),"Venceu"))))))</f>
        <v>Resolvido</v>
      </c>
      <c r="Z779" s="35"/>
      <c r="AA779" s="32" t="s">
        <v>2833</v>
      </c>
      <c r="AC779" s="44"/>
    </row>
    <row r="780" spans="1:29" ht="30" customHeight="1">
      <c r="A780" s="23">
        <v>784</v>
      </c>
      <c r="B780" s="24" t="s">
        <v>3451</v>
      </c>
      <c r="C780" s="30" t="s">
        <v>104</v>
      </c>
      <c r="D780" s="30" t="s">
        <v>2858</v>
      </c>
      <c r="E780" s="24" t="s">
        <v>2085</v>
      </c>
      <c r="F780" s="24" t="s">
        <v>1063</v>
      </c>
      <c r="G780" s="35" t="s">
        <v>3452</v>
      </c>
      <c r="H780" s="24"/>
      <c r="I780" s="24"/>
      <c r="J780" s="24" t="s">
        <v>50</v>
      </c>
      <c r="K780" s="28">
        <v>43363</v>
      </c>
      <c r="L780" s="28"/>
      <c r="M780" s="28">
        <v>43363</v>
      </c>
      <c r="N780" s="28">
        <v>43364</v>
      </c>
      <c r="O780" s="28"/>
      <c r="P780" s="28">
        <v>43364</v>
      </c>
      <c r="Q780" s="28">
        <v>43364</v>
      </c>
      <c r="R780" s="28">
        <v>43370</v>
      </c>
      <c r="S780" s="24" t="s">
        <v>3453</v>
      </c>
      <c r="T780" s="24" t="s">
        <v>3454</v>
      </c>
      <c r="U780" s="30" t="str">
        <f t="shared" si="26"/>
        <v>Despachado IPHAN</v>
      </c>
      <c r="V780" s="25" t="s">
        <v>38</v>
      </c>
      <c r="W780" s="24"/>
      <c r="X780" s="36"/>
      <c r="Y780" s="30" t="str">
        <f ca="1">IF(V780=Apoio!$F$2,Apoio!$F$2,IF(V780=Apoio!$F$3,Apoio!$F$3,IF(V780=Apoio!$F$4,Apoio!$F$4,IF(X780="","",IF(V780="","",IF(X780-TODAY()&gt;0,X780-TODAY(),"Venceu"))))))</f>
        <v>Resolvido</v>
      </c>
      <c r="Z780" s="35"/>
      <c r="AA780" s="32" t="s">
        <v>2833</v>
      </c>
      <c r="AC780" s="44"/>
    </row>
    <row r="781" spans="1:29" ht="30" customHeight="1">
      <c r="A781" s="23">
        <v>785</v>
      </c>
      <c r="B781" s="24" t="s">
        <v>3455</v>
      </c>
      <c r="C781" s="30" t="s">
        <v>255</v>
      </c>
      <c r="D781" s="30" t="s">
        <v>3456</v>
      </c>
      <c r="E781" s="24" t="s">
        <v>1332</v>
      </c>
      <c r="F781" s="24" t="s">
        <v>2343</v>
      </c>
      <c r="G781" s="35" t="s">
        <v>3457</v>
      </c>
      <c r="H781" s="24"/>
      <c r="I781" s="24"/>
      <c r="J781" s="24" t="s">
        <v>44</v>
      </c>
      <c r="K781" s="28">
        <v>43364</v>
      </c>
      <c r="L781" s="28"/>
      <c r="M781" s="28">
        <v>43364</v>
      </c>
      <c r="N781" s="28">
        <v>43367</v>
      </c>
      <c r="O781" s="28"/>
      <c r="P781" s="28" t="s">
        <v>133</v>
      </c>
      <c r="Q781" s="28" t="s">
        <v>133</v>
      </c>
      <c r="R781" s="28" t="s">
        <v>133</v>
      </c>
      <c r="S781" s="24" t="s">
        <v>3458</v>
      </c>
      <c r="T781" s="24"/>
      <c r="U781" s="30" t="str">
        <f t="shared" si="26"/>
        <v>Despachado IPHAN</v>
      </c>
      <c r="V781" s="25" t="s">
        <v>38</v>
      </c>
      <c r="W781" s="24"/>
      <c r="X781" s="36"/>
      <c r="Y781" s="30" t="str">
        <f ca="1">IF(V781=Apoio!$F$2,Apoio!$F$2,IF(V781=Apoio!$F$3,Apoio!$F$3,IF(V781=Apoio!$F$4,Apoio!$F$4,IF(X781="","",IF(V781="","",IF(X781-TODAY()&gt;0,X781-TODAY(),"Venceu"))))))</f>
        <v>Resolvido</v>
      </c>
      <c r="Z781" s="35"/>
      <c r="AA781" s="32" t="s">
        <v>2833</v>
      </c>
      <c r="AC781" s="44"/>
    </row>
    <row r="782" spans="1:29" ht="30" customHeight="1">
      <c r="A782" s="23">
        <v>786</v>
      </c>
      <c r="B782" s="24" t="s">
        <v>3459</v>
      </c>
      <c r="C782" s="30" t="s">
        <v>30</v>
      </c>
      <c r="D782" s="30" t="s">
        <v>3460</v>
      </c>
      <c r="E782" s="24" t="s">
        <v>1045</v>
      </c>
      <c r="F782" s="24" t="s">
        <v>1209</v>
      </c>
      <c r="G782" s="35" t="s">
        <v>3461</v>
      </c>
      <c r="H782" s="24"/>
      <c r="I782" s="24"/>
      <c r="J782" s="24" t="s">
        <v>34</v>
      </c>
      <c r="K782" s="28">
        <v>43355</v>
      </c>
      <c r="L782" s="28"/>
      <c r="M782" s="28">
        <v>43355</v>
      </c>
      <c r="N782" s="28">
        <v>43361</v>
      </c>
      <c r="O782" s="28"/>
      <c r="P782" s="28">
        <v>43361</v>
      </c>
      <c r="Q782" s="28">
        <v>43363</v>
      </c>
      <c r="R782" s="28" t="s">
        <v>198</v>
      </c>
      <c r="S782" s="24" t="s">
        <v>3462</v>
      </c>
      <c r="T782" s="24" t="s">
        <v>3463</v>
      </c>
      <c r="U782" s="30" t="str">
        <f t="shared" si="26"/>
        <v>Despachado IPHAN</v>
      </c>
      <c r="V782" s="25" t="s">
        <v>38</v>
      </c>
      <c r="W782" s="24"/>
      <c r="X782" s="36"/>
      <c r="Y782" s="30" t="str">
        <f ca="1">IF(V782=Apoio!$F$2,Apoio!$F$2,IF(V782=Apoio!$F$3,Apoio!$F$3,IF(V782=Apoio!$F$4,Apoio!$F$4,IF(X782="","",IF(V782="","",IF(X782-TODAY()&gt;0,X782-TODAY(),"Venceu"))))))</f>
        <v>Resolvido</v>
      </c>
      <c r="Z782" s="35"/>
      <c r="AA782" s="32" t="s">
        <v>2833</v>
      </c>
      <c r="AC782" s="44"/>
    </row>
    <row r="783" spans="1:29" ht="30" customHeight="1">
      <c r="A783" s="23">
        <v>787</v>
      </c>
      <c r="B783" s="24" t="s">
        <v>3464</v>
      </c>
      <c r="C783" s="30" t="s">
        <v>3465</v>
      </c>
      <c r="D783" s="30" t="s">
        <v>2858</v>
      </c>
      <c r="E783" s="24" t="s">
        <v>2085</v>
      </c>
      <c r="F783" s="24" t="s">
        <v>1063</v>
      </c>
      <c r="G783" s="35" t="s">
        <v>3466</v>
      </c>
      <c r="H783" s="24"/>
      <c r="I783" s="24"/>
      <c r="J783" s="24" t="s">
        <v>34</v>
      </c>
      <c r="K783" s="28">
        <v>43368</v>
      </c>
      <c r="L783" s="28"/>
      <c r="M783" s="28">
        <v>43370</v>
      </c>
      <c r="N783" s="28">
        <v>43370</v>
      </c>
      <c r="O783" s="28"/>
      <c r="P783" s="28">
        <v>43370</v>
      </c>
      <c r="Q783" s="28"/>
      <c r="R783" s="28"/>
      <c r="S783" s="24" t="s">
        <v>3467</v>
      </c>
      <c r="T783" s="24"/>
      <c r="U783" s="30" t="str">
        <f t="shared" si="26"/>
        <v>Despachado COSOL</v>
      </c>
      <c r="V783" s="25" t="s">
        <v>38</v>
      </c>
      <c r="W783" s="24"/>
      <c r="X783" s="36"/>
      <c r="Y783" s="30" t="str">
        <f ca="1">IF(V783=Apoio!$F$2,Apoio!$F$2,IF(V783=Apoio!$F$3,Apoio!$F$3,IF(V783=Apoio!$F$4,Apoio!$F$4,IF(X783="","",IF(V783="","",IF(X783-TODAY()&gt;0,X783-TODAY(),"Venceu"))))))</f>
        <v>Resolvido</v>
      </c>
      <c r="Z783" s="35"/>
      <c r="AA783" s="32" t="s">
        <v>2833</v>
      </c>
      <c r="AC783" s="44"/>
    </row>
    <row r="784" spans="1:29" ht="30" customHeight="1">
      <c r="A784" s="23">
        <v>788</v>
      </c>
      <c r="B784" s="24" t="s">
        <v>2662</v>
      </c>
      <c r="C784" s="30" t="s">
        <v>191</v>
      </c>
      <c r="D784" s="30" t="s">
        <v>3456</v>
      </c>
      <c r="E784" s="24" t="s">
        <v>1332</v>
      </c>
      <c r="F784" s="24" t="s">
        <v>2343</v>
      </c>
      <c r="G784" s="35" t="s">
        <v>3468</v>
      </c>
      <c r="H784" s="24"/>
      <c r="I784" s="24"/>
      <c r="J784" s="24" t="s">
        <v>50</v>
      </c>
      <c r="K784" s="28">
        <v>43370</v>
      </c>
      <c r="L784" s="28"/>
      <c r="M784" s="28">
        <v>43371</v>
      </c>
      <c r="N784" s="28">
        <v>43375</v>
      </c>
      <c r="O784" s="28"/>
      <c r="P784" s="28">
        <v>43378</v>
      </c>
      <c r="Q784" s="28"/>
      <c r="R784" s="28"/>
      <c r="S784" s="24" t="s">
        <v>3469</v>
      </c>
      <c r="T784" s="24"/>
      <c r="U784" s="30" t="str">
        <f t="shared" si="26"/>
        <v>Despachado COSOL</v>
      </c>
      <c r="V784" s="25" t="s">
        <v>38</v>
      </c>
      <c r="W784" s="24"/>
      <c r="X784" s="36"/>
      <c r="Y784" s="30" t="str">
        <f ca="1">IF(V784=Apoio!$F$2,Apoio!$F$2,IF(V784=Apoio!$F$3,Apoio!$F$3,IF(V784=Apoio!$F$4,Apoio!$F$4,IF(X784="","",IF(V784="","",IF(X784-TODAY()&gt;0,X784-TODAY(),"Venceu"))))))</f>
        <v>Resolvido</v>
      </c>
      <c r="Z784" s="35"/>
      <c r="AA784" s="32" t="s">
        <v>2833</v>
      </c>
      <c r="AC784" s="44"/>
    </row>
    <row r="785" spans="1:29" ht="30" customHeight="1">
      <c r="A785" s="23">
        <v>789</v>
      </c>
      <c r="B785" s="24" t="s">
        <v>3256</v>
      </c>
      <c r="C785" s="30" t="s">
        <v>89</v>
      </c>
      <c r="D785" s="30" t="s">
        <v>3257</v>
      </c>
      <c r="E785" s="24" t="s">
        <v>1058</v>
      </c>
      <c r="F785" s="24" t="s">
        <v>3258</v>
      </c>
      <c r="G785" s="35" t="s">
        <v>3259</v>
      </c>
      <c r="H785" s="24"/>
      <c r="I785" s="24"/>
      <c r="J785" s="24" t="s">
        <v>50</v>
      </c>
      <c r="K785" s="28">
        <v>43369</v>
      </c>
      <c r="L785" s="28"/>
      <c r="M785" s="28">
        <v>43371</v>
      </c>
      <c r="N785" s="28">
        <v>43377</v>
      </c>
      <c r="O785" s="28"/>
      <c r="P785" s="28">
        <v>43404</v>
      </c>
      <c r="Q785" s="28"/>
      <c r="R785" s="28"/>
      <c r="S785" s="24" t="s">
        <v>3470</v>
      </c>
      <c r="T785" s="24" t="s">
        <v>3471</v>
      </c>
      <c r="U785" s="30" t="str">
        <f t="shared" si="26"/>
        <v>Despachado COSOL</v>
      </c>
      <c r="V785" s="25" t="s">
        <v>38</v>
      </c>
      <c r="W785" s="24"/>
      <c r="X785" s="36"/>
      <c r="Y785" s="30" t="str">
        <f ca="1">IF(V785=Apoio!$F$2,Apoio!$F$2,IF(V785=Apoio!$F$3,Apoio!$F$3,IF(V785=Apoio!$F$4,Apoio!$F$4,IF(X785="","",IF(V785="","",IF(X785-TODAY()&gt;0,X785-TODAY(),"Venceu"))))))</f>
        <v>Resolvido</v>
      </c>
      <c r="Z785" s="35"/>
      <c r="AA785" s="32" t="s">
        <v>2833</v>
      </c>
      <c r="AC785" s="44"/>
    </row>
    <row r="786" spans="1:29" ht="30" customHeight="1">
      <c r="A786" s="23">
        <v>790</v>
      </c>
      <c r="B786" s="24" t="s">
        <v>3472</v>
      </c>
      <c r="C786" s="30" t="s">
        <v>191</v>
      </c>
      <c r="D786" s="30" t="s">
        <v>2858</v>
      </c>
      <c r="E786" s="24" t="s">
        <v>2085</v>
      </c>
      <c r="F786" s="24" t="s">
        <v>1063</v>
      </c>
      <c r="G786" s="35" t="s">
        <v>3473</v>
      </c>
      <c r="H786" s="24"/>
      <c r="I786" s="24"/>
      <c r="J786" s="24" t="s">
        <v>50</v>
      </c>
      <c r="K786" s="28">
        <v>43376</v>
      </c>
      <c r="L786" s="28"/>
      <c r="M786" s="28">
        <v>43376</v>
      </c>
      <c r="N786" s="28">
        <v>43376</v>
      </c>
      <c r="O786" s="28"/>
      <c r="P786" s="28">
        <v>43376</v>
      </c>
      <c r="Q786" s="28">
        <v>43378</v>
      </c>
      <c r="R786" s="28">
        <v>43389</v>
      </c>
      <c r="S786" s="24" t="s">
        <v>3474</v>
      </c>
      <c r="T786" s="24" t="s">
        <v>3475</v>
      </c>
      <c r="U786" s="30" t="str">
        <f t="shared" si="26"/>
        <v>Despachado IPHAN</v>
      </c>
      <c r="V786" s="25" t="s">
        <v>38</v>
      </c>
      <c r="W786" s="24"/>
      <c r="X786" s="36"/>
      <c r="Y786" s="30" t="str">
        <f ca="1">IF(V786=Apoio!$F$2,Apoio!$F$2,IF(V786=Apoio!$F$3,Apoio!$F$3,IF(V786=Apoio!$F$4,Apoio!$F$4,IF(X786="","",IF(V786="","",IF(X786-TODAY()&gt;0,X786-TODAY(),"Venceu"))))))</f>
        <v>Resolvido</v>
      </c>
      <c r="Z786" s="35"/>
      <c r="AA786" s="32" t="s">
        <v>2833</v>
      </c>
      <c r="AC786" s="44"/>
    </row>
    <row r="787" spans="1:29" ht="30" customHeight="1">
      <c r="A787" s="23">
        <v>791</v>
      </c>
      <c r="B787" s="24" t="s">
        <v>3476</v>
      </c>
      <c r="C787" s="30" t="s">
        <v>104</v>
      </c>
      <c r="D787" s="30" t="s">
        <v>3477</v>
      </c>
      <c r="E787" s="24" t="s">
        <v>2186</v>
      </c>
      <c r="F787" s="24" t="s">
        <v>1391</v>
      </c>
      <c r="G787" s="35" t="s">
        <v>3478</v>
      </c>
      <c r="H787" s="24"/>
      <c r="I787" s="24"/>
      <c r="J787" s="24" t="s">
        <v>50</v>
      </c>
      <c r="K787" s="28">
        <v>43378</v>
      </c>
      <c r="L787" s="28"/>
      <c r="M787" s="28">
        <v>43378</v>
      </c>
      <c r="N787" s="28">
        <v>43378</v>
      </c>
      <c r="O787" s="28"/>
      <c r="P787" s="28">
        <v>43378</v>
      </c>
      <c r="Q787" s="28">
        <v>43381</v>
      </c>
      <c r="R787" s="28"/>
      <c r="S787" s="24" t="s">
        <v>3479</v>
      </c>
      <c r="T787" s="24" t="s">
        <v>3480</v>
      </c>
      <c r="U787" s="30" t="str">
        <f t="shared" si="26"/>
        <v>Despachado CNA</v>
      </c>
      <c r="V787" s="25" t="s">
        <v>38</v>
      </c>
      <c r="W787" s="24"/>
      <c r="X787" s="36"/>
      <c r="Y787" s="30" t="str">
        <f ca="1">IF(V787=Apoio!$F$2,Apoio!$F$2,IF(V787=Apoio!$F$3,Apoio!$F$3,IF(V787=Apoio!$F$4,Apoio!$F$4,IF(X787="","",IF(V787="","",IF(X787-TODAY()&gt;0,X787-TODAY(),"Venceu"))))))</f>
        <v>Resolvido</v>
      </c>
      <c r="Z787" s="35"/>
      <c r="AA787" s="32" t="s">
        <v>2833</v>
      </c>
      <c r="AC787" s="44"/>
    </row>
    <row r="788" spans="1:29" ht="30" customHeight="1">
      <c r="A788" s="23">
        <v>792</v>
      </c>
      <c r="B788" s="24" t="s">
        <v>3481</v>
      </c>
      <c r="C788" s="30" t="s">
        <v>255</v>
      </c>
      <c r="D788" s="30" t="s">
        <v>1277</v>
      </c>
      <c r="E788" s="24" t="s">
        <v>1045</v>
      </c>
      <c r="F788" s="24" t="s">
        <v>1278</v>
      </c>
      <c r="G788" s="35" t="s">
        <v>3482</v>
      </c>
      <c r="H788" s="24"/>
      <c r="I788" s="24"/>
      <c r="J788" s="24" t="s">
        <v>34</v>
      </c>
      <c r="K788" s="28">
        <v>43368</v>
      </c>
      <c r="L788" s="28"/>
      <c r="M788" s="28">
        <v>43370</v>
      </c>
      <c r="N788" s="28">
        <v>43370</v>
      </c>
      <c r="O788" s="28"/>
      <c r="P788" s="28">
        <v>43370</v>
      </c>
      <c r="Q788" s="28">
        <v>43374</v>
      </c>
      <c r="R788" s="28" t="s">
        <v>198</v>
      </c>
      <c r="S788" s="24"/>
      <c r="T788" s="24"/>
      <c r="U788" s="30" t="str">
        <f t="shared" si="26"/>
        <v>Despachado IPHAN</v>
      </c>
      <c r="V788" s="25" t="s">
        <v>38</v>
      </c>
      <c r="W788" s="24"/>
      <c r="X788" s="36"/>
      <c r="Y788" s="30" t="str">
        <f ca="1">IF(V788=Apoio!$F$2,Apoio!$F$2,IF(V788=Apoio!$F$3,Apoio!$F$3,IF(V788=Apoio!$F$4,Apoio!$F$4,IF(X788="","",IF(V788="","",IF(X788-TODAY()&gt;0,X788-TODAY(),"Venceu"))))))</f>
        <v>Resolvido</v>
      </c>
      <c r="Z788" s="35" t="s">
        <v>3483</v>
      </c>
      <c r="AA788" s="32" t="s">
        <v>2833</v>
      </c>
      <c r="AC788" s="44"/>
    </row>
    <row r="789" spans="1:29" ht="30" customHeight="1">
      <c r="A789" s="23">
        <v>793</v>
      </c>
      <c r="B789" s="24" t="s">
        <v>1955</v>
      </c>
      <c r="C789" s="30" t="s">
        <v>191</v>
      </c>
      <c r="D789" s="30" t="s">
        <v>2881</v>
      </c>
      <c r="E789" s="24" t="s">
        <v>2186</v>
      </c>
      <c r="F789" s="24" t="s">
        <v>1063</v>
      </c>
      <c r="G789" s="35" t="s">
        <v>3484</v>
      </c>
      <c r="H789" s="24"/>
      <c r="I789" s="24"/>
      <c r="J789" s="24" t="s">
        <v>50</v>
      </c>
      <c r="K789" s="28">
        <v>43378</v>
      </c>
      <c r="L789" s="28"/>
      <c r="M789" s="28">
        <v>43378</v>
      </c>
      <c r="N789" s="28">
        <v>43378</v>
      </c>
      <c r="O789" s="28"/>
      <c r="P789" s="28">
        <v>43378</v>
      </c>
      <c r="Q789" s="28">
        <v>43389</v>
      </c>
      <c r="R789" s="28"/>
      <c r="S789" s="24" t="s">
        <v>3485</v>
      </c>
      <c r="T789" s="24" t="s">
        <v>3486</v>
      </c>
      <c r="U789" s="30" t="str">
        <f t="shared" si="26"/>
        <v>Despachado CNA</v>
      </c>
      <c r="V789" s="25" t="s">
        <v>38</v>
      </c>
      <c r="W789" s="24"/>
      <c r="X789" s="36"/>
      <c r="Y789" s="30" t="str">
        <f ca="1">IF(V789=Apoio!$F$2,Apoio!$F$2,IF(V789=Apoio!$F$3,Apoio!$F$3,IF(V789=Apoio!$F$4,Apoio!$F$4,IF(X789="","",IF(V789="","",IF(X789-TODAY()&gt;0,X789-TODAY(),"Venceu"))))))</f>
        <v>Resolvido</v>
      </c>
      <c r="Z789" s="35"/>
      <c r="AA789" s="32" t="s">
        <v>2833</v>
      </c>
      <c r="AC789" s="44"/>
    </row>
    <row r="790" spans="1:29" ht="30" customHeight="1">
      <c r="A790" s="23">
        <v>794</v>
      </c>
      <c r="B790" s="24" t="s">
        <v>3243</v>
      </c>
      <c r="C790" s="30" t="s">
        <v>651</v>
      </c>
      <c r="D790" s="30" t="s">
        <v>2930</v>
      </c>
      <c r="E790" s="24" t="s">
        <v>1058</v>
      </c>
      <c r="F790" s="24" t="s">
        <v>1057</v>
      </c>
      <c r="G790" s="35" t="s">
        <v>3289</v>
      </c>
      <c r="H790" s="24"/>
      <c r="I790" s="24"/>
      <c r="J790" s="24" t="s">
        <v>50</v>
      </c>
      <c r="K790" s="28">
        <v>43378</v>
      </c>
      <c r="L790" s="28"/>
      <c r="M790" s="28">
        <v>43378</v>
      </c>
      <c r="N790" s="28">
        <v>43384</v>
      </c>
      <c r="O790" s="28"/>
      <c r="P790" s="28">
        <v>43384</v>
      </c>
      <c r="Q790" s="28">
        <v>43384</v>
      </c>
      <c r="R790" s="28"/>
      <c r="S790" s="24" t="s">
        <v>3487</v>
      </c>
      <c r="T790" s="24" t="s">
        <v>3488</v>
      </c>
      <c r="U790" s="30" t="str">
        <f t="shared" si="26"/>
        <v>Despachado CNA</v>
      </c>
      <c r="V790" s="25" t="s">
        <v>38</v>
      </c>
      <c r="W790" s="24"/>
      <c r="X790" s="36"/>
      <c r="Y790" s="30" t="str">
        <f ca="1">IF(V790=Apoio!$F$2,Apoio!$F$2,IF(V790=Apoio!$F$3,Apoio!$F$3,IF(V790=Apoio!$F$4,Apoio!$F$4,IF(X790="","",IF(V790="","",IF(X790-TODAY()&gt;0,X790-TODAY(),"Venceu"))))))</f>
        <v>Resolvido</v>
      </c>
      <c r="Z790" s="35"/>
      <c r="AA790" s="32" t="s">
        <v>2833</v>
      </c>
      <c r="AC790" s="44"/>
    </row>
    <row r="791" spans="1:29" ht="30" customHeight="1">
      <c r="A791" s="23">
        <v>795</v>
      </c>
      <c r="B791" s="24" t="s">
        <v>3357</v>
      </c>
      <c r="C791" s="30" t="s">
        <v>84</v>
      </c>
      <c r="D791" s="30" t="s">
        <v>2858</v>
      </c>
      <c r="E791" s="24" t="s">
        <v>2085</v>
      </c>
      <c r="F791" s="24" t="s">
        <v>1063</v>
      </c>
      <c r="G791" s="35" t="s">
        <v>3358</v>
      </c>
      <c r="H791" s="24"/>
      <c r="I791" s="24"/>
      <c r="J791" s="24" t="s">
        <v>44</v>
      </c>
      <c r="K791" s="28">
        <v>43371</v>
      </c>
      <c r="L791" s="28"/>
      <c r="M791" s="28">
        <v>43371</v>
      </c>
      <c r="N791" s="28">
        <v>43381</v>
      </c>
      <c r="O791" s="28"/>
      <c r="P791" s="28">
        <v>43381</v>
      </c>
      <c r="Q791" s="28">
        <v>43381</v>
      </c>
      <c r="R791" s="28">
        <v>43389</v>
      </c>
      <c r="S791" s="24" t="s">
        <v>3489</v>
      </c>
      <c r="T791" s="24" t="s">
        <v>3490</v>
      </c>
      <c r="U791" s="30" t="str">
        <f t="shared" si="26"/>
        <v>Despachado IPHAN</v>
      </c>
      <c r="V791" s="25" t="s">
        <v>38</v>
      </c>
      <c r="W791" s="24"/>
      <c r="X791" s="36"/>
      <c r="Y791" s="30" t="str">
        <f ca="1">IF(V791=Apoio!$F$2,Apoio!$F$2,IF(V791=Apoio!$F$3,Apoio!$F$3,IF(V791=Apoio!$F$4,Apoio!$F$4,IF(X791="","",IF(V791="","",IF(X791-TODAY()&gt;0,X791-TODAY(),"Venceu"))))))</f>
        <v>Resolvido</v>
      </c>
      <c r="Z791" s="35"/>
      <c r="AA791" s="32" t="s">
        <v>2833</v>
      </c>
      <c r="AC791" s="44"/>
    </row>
    <row r="792" spans="1:29" ht="30" customHeight="1">
      <c r="A792" s="23">
        <v>796</v>
      </c>
      <c r="B792" s="24" t="s">
        <v>3491</v>
      </c>
      <c r="C792" s="30" t="s">
        <v>255</v>
      </c>
      <c r="D792" s="30" t="s">
        <v>2858</v>
      </c>
      <c r="E792" s="24" t="s">
        <v>2085</v>
      </c>
      <c r="F792" s="24" t="s">
        <v>1063</v>
      </c>
      <c r="G792" s="35" t="s">
        <v>3492</v>
      </c>
      <c r="H792" s="24"/>
      <c r="I792" s="24"/>
      <c r="J792" s="24" t="s">
        <v>50</v>
      </c>
      <c r="K792" s="28">
        <v>43382</v>
      </c>
      <c r="L792" s="28"/>
      <c r="M792" s="28">
        <v>43382</v>
      </c>
      <c r="N792" s="28">
        <v>43382</v>
      </c>
      <c r="O792" s="28"/>
      <c r="P792" s="28">
        <v>43384</v>
      </c>
      <c r="Q792" s="28">
        <v>43389</v>
      </c>
      <c r="R792" s="28">
        <v>43392</v>
      </c>
      <c r="S792" s="24" t="s">
        <v>3493</v>
      </c>
      <c r="T792" s="24" t="s">
        <v>3494</v>
      </c>
      <c r="U792" s="30" t="str">
        <f t="shared" si="26"/>
        <v>Despachado IPHAN</v>
      </c>
      <c r="V792" s="25" t="s">
        <v>38</v>
      </c>
      <c r="W792" s="24"/>
      <c r="X792" s="36"/>
      <c r="Y792" s="30" t="str">
        <f ca="1">IF(V792=Apoio!$F$2,Apoio!$F$2,IF(V792=Apoio!$F$3,Apoio!$F$3,IF(V792=Apoio!$F$4,Apoio!$F$4,IF(X792="","",IF(V792="","",IF(X792-TODAY()&gt;0,X792-TODAY(),"Venceu"))))))</f>
        <v>Resolvido</v>
      </c>
      <c r="Z792" s="35"/>
      <c r="AA792" s="32" t="s">
        <v>2833</v>
      </c>
      <c r="AC792" s="44"/>
    </row>
    <row r="793" spans="1:29" ht="30" customHeight="1">
      <c r="A793" s="23">
        <v>797</v>
      </c>
      <c r="B793" s="24" t="s">
        <v>3495</v>
      </c>
      <c r="C793" s="30" t="s">
        <v>61</v>
      </c>
      <c r="D793" s="30" t="s">
        <v>2858</v>
      </c>
      <c r="E793" s="24" t="s">
        <v>2085</v>
      </c>
      <c r="F793" s="24" t="s">
        <v>1063</v>
      </c>
      <c r="G793" s="35" t="s">
        <v>3496</v>
      </c>
      <c r="H793" s="24"/>
      <c r="I793" s="24"/>
      <c r="J793" s="24" t="s">
        <v>50</v>
      </c>
      <c r="K793" s="28">
        <v>43384</v>
      </c>
      <c r="L793" s="28"/>
      <c r="M793" s="28">
        <v>43384</v>
      </c>
      <c r="N793" s="28">
        <v>43384</v>
      </c>
      <c r="O793" s="28"/>
      <c r="P793" s="28">
        <v>43388</v>
      </c>
      <c r="Q793" s="28">
        <v>43389</v>
      </c>
      <c r="R793" s="28">
        <v>43392</v>
      </c>
      <c r="S793" s="24" t="s">
        <v>3497</v>
      </c>
      <c r="T793" s="24" t="s">
        <v>3498</v>
      </c>
      <c r="U793" s="30" t="str">
        <f t="shared" si="26"/>
        <v>Despachado IPHAN</v>
      </c>
      <c r="V793" s="25" t="s">
        <v>38</v>
      </c>
      <c r="W793" s="24"/>
      <c r="X793" s="36"/>
      <c r="Y793" s="30" t="str">
        <f ca="1">IF(V793=Apoio!$F$2,Apoio!$F$2,IF(V793=Apoio!$F$3,Apoio!$F$3,IF(V793=Apoio!$F$4,Apoio!$F$4,IF(X793="","",IF(V793="","",IF(X793-TODAY()&gt;0,X793-TODAY(),"Venceu"))))))</f>
        <v>Resolvido</v>
      </c>
      <c r="Z793" s="35"/>
      <c r="AA793" s="32" t="s">
        <v>2833</v>
      </c>
      <c r="AC793" s="44"/>
    </row>
    <row r="794" spans="1:29" ht="30" customHeight="1">
      <c r="A794" s="23">
        <v>798</v>
      </c>
      <c r="B794" s="24" t="s">
        <v>2614</v>
      </c>
      <c r="C794" s="30" t="s">
        <v>3214</v>
      </c>
      <c r="D794" s="30" t="s">
        <v>2834</v>
      </c>
      <c r="E794" s="24" t="s">
        <v>1045</v>
      </c>
      <c r="F794" s="24" t="s">
        <v>1122</v>
      </c>
      <c r="G794" s="35" t="s">
        <v>3499</v>
      </c>
      <c r="H794" s="24"/>
      <c r="I794" s="24"/>
      <c r="J794" s="24" t="s">
        <v>44</v>
      </c>
      <c r="K794" s="28">
        <v>43383</v>
      </c>
      <c r="L794" s="28"/>
      <c r="M794" s="28">
        <v>43383</v>
      </c>
      <c r="N794" s="28">
        <v>43388</v>
      </c>
      <c r="O794" s="28"/>
      <c r="P794" s="28"/>
      <c r="Q794" s="28">
        <v>43389</v>
      </c>
      <c r="R794" s="28"/>
      <c r="S794" s="24" t="s">
        <v>3500</v>
      </c>
      <c r="T794" s="24" t="s">
        <v>3501</v>
      </c>
      <c r="U794" s="30" t="str">
        <f t="shared" si="26"/>
        <v>Despachado CNA</v>
      </c>
      <c r="V794" s="25" t="s">
        <v>38</v>
      </c>
      <c r="W794" s="24"/>
      <c r="X794" s="36"/>
      <c r="Y794" s="30" t="str">
        <f ca="1">IF(V794=Apoio!$F$2,Apoio!$F$2,IF(V794=Apoio!$F$3,Apoio!$F$3,IF(V794=Apoio!$F$4,Apoio!$F$4,IF(X794="","",IF(V794="","",IF(X794-TODAY()&gt;0,X794-TODAY(),"Venceu"))))))</f>
        <v>Resolvido</v>
      </c>
      <c r="Z794" s="35"/>
      <c r="AA794" s="32" t="s">
        <v>2833</v>
      </c>
      <c r="AC794" s="44"/>
    </row>
    <row r="795" spans="1:29" ht="30" customHeight="1">
      <c r="A795" s="23">
        <v>799</v>
      </c>
      <c r="B795" s="24" t="s">
        <v>3502</v>
      </c>
      <c r="C795" s="30" t="s">
        <v>318</v>
      </c>
      <c r="D795" s="30" t="s">
        <v>3477</v>
      </c>
      <c r="E795" s="24" t="s">
        <v>2186</v>
      </c>
      <c r="F795" s="24" t="s">
        <v>1391</v>
      </c>
      <c r="G795" s="35" t="s">
        <v>3503</v>
      </c>
      <c r="H795" s="24"/>
      <c r="I795" s="24"/>
      <c r="J795" s="24" t="s">
        <v>50</v>
      </c>
      <c r="K795" s="28">
        <v>43388</v>
      </c>
      <c r="L795" s="28"/>
      <c r="M795" s="28">
        <v>43388</v>
      </c>
      <c r="N795" s="28">
        <v>43388</v>
      </c>
      <c r="O795" s="28"/>
      <c r="P795" s="28">
        <v>43388</v>
      </c>
      <c r="Q795" s="28">
        <v>43389</v>
      </c>
      <c r="R795" s="28" t="s">
        <v>198</v>
      </c>
      <c r="S795" s="24" t="s">
        <v>3504</v>
      </c>
      <c r="T795" s="24" t="s">
        <v>3505</v>
      </c>
      <c r="U795" s="30" t="str">
        <f t="shared" si="26"/>
        <v>Despachado IPHAN</v>
      </c>
      <c r="V795" s="25" t="s">
        <v>38</v>
      </c>
      <c r="W795" s="24"/>
      <c r="X795" s="36"/>
      <c r="Y795" s="30" t="str">
        <f ca="1">IF(V795=Apoio!$F$2,Apoio!$F$2,IF(V795=Apoio!$F$3,Apoio!$F$3,IF(V795=Apoio!$F$4,Apoio!$F$4,IF(X795="","",IF(V795="","",IF(X795-TODAY()&gt;0,X795-TODAY(),"Venceu"))))))</f>
        <v>Resolvido</v>
      </c>
      <c r="Z795" s="35"/>
      <c r="AA795" s="32" t="s">
        <v>2833</v>
      </c>
      <c r="AC795" s="44"/>
    </row>
    <row r="796" spans="1:29" ht="30" customHeight="1">
      <c r="A796" s="23">
        <v>800</v>
      </c>
      <c r="B796" s="24" t="s">
        <v>3506</v>
      </c>
      <c r="C796" s="30" t="s">
        <v>226</v>
      </c>
      <c r="D796" s="30" t="s">
        <v>2834</v>
      </c>
      <c r="E796" s="24" t="s">
        <v>1045</v>
      </c>
      <c r="F796" s="24" t="s">
        <v>1122</v>
      </c>
      <c r="G796" s="35" t="s">
        <v>3507</v>
      </c>
      <c r="H796" s="24"/>
      <c r="I796" s="24"/>
      <c r="J796" s="24" t="s">
        <v>50</v>
      </c>
      <c r="K796" s="28">
        <v>43363</v>
      </c>
      <c r="L796" s="28"/>
      <c r="M796" s="28">
        <v>43388</v>
      </c>
      <c r="N796" s="28">
        <v>43388</v>
      </c>
      <c r="O796" s="28"/>
      <c r="P796" s="28">
        <v>43404</v>
      </c>
      <c r="Q796" s="28">
        <v>43405</v>
      </c>
      <c r="R796" s="28"/>
      <c r="S796" s="24" t="s">
        <v>3508</v>
      </c>
      <c r="T796" s="24" t="s">
        <v>3509</v>
      </c>
      <c r="U796" s="30" t="str">
        <f t="shared" si="26"/>
        <v>Despachado CNA</v>
      </c>
      <c r="V796" s="25" t="s">
        <v>38</v>
      </c>
      <c r="W796" s="24"/>
      <c r="X796" s="36"/>
      <c r="Y796" s="30" t="str">
        <f ca="1">IF(V796=Apoio!$F$2,Apoio!$F$2,IF(V796=Apoio!$F$3,Apoio!$F$3,IF(V796=Apoio!$F$4,Apoio!$F$4,IF(X796="","",IF(V796="","",IF(X796-TODAY()&gt;0,X796-TODAY(),"Venceu"))))))</f>
        <v>Resolvido</v>
      </c>
      <c r="Z796" s="35"/>
      <c r="AA796" s="32" t="s">
        <v>2833</v>
      </c>
      <c r="AC796" s="44"/>
    </row>
    <row r="797" spans="1:29" ht="30" customHeight="1">
      <c r="A797" s="23">
        <v>801</v>
      </c>
      <c r="B797" s="24" t="s">
        <v>3510</v>
      </c>
      <c r="C797" s="30" t="s">
        <v>166</v>
      </c>
      <c r="D797" s="30" t="s">
        <v>3477</v>
      </c>
      <c r="E797" s="24" t="s">
        <v>2186</v>
      </c>
      <c r="F797" s="24" t="s">
        <v>1391</v>
      </c>
      <c r="G797" s="35" t="s">
        <v>3511</v>
      </c>
      <c r="H797" s="24"/>
      <c r="I797" s="24"/>
      <c r="J797" s="24" t="s">
        <v>50</v>
      </c>
      <c r="K797" s="28">
        <v>43388</v>
      </c>
      <c r="L797" s="28"/>
      <c r="M797" s="28">
        <v>43388</v>
      </c>
      <c r="N797" s="28">
        <v>43389</v>
      </c>
      <c r="O797" s="28"/>
      <c r="P797" s="28">
        <v>43389</v>
      </c>
      <c r="Q797" s="28">
        <v>43389</v>
      </c>
      <c r="R797" s="28"/>
      <c r="S797" s="24" t="s">
        <v>3512</v>
      </c>
      <c r="T797" s="24" t="s">
        <v>3513</v>
      </c>
      <c r="U797" s="30" t="str">
        <f t="shared" si="26"/>
        <v>Despachado CNA</v>
      </c>
      <c r="V797" s="25" t="s">
        <v>38</v>
      </c>
      <c r="W797" s="24"/>
      <c r="X797" s="36"/>
      <c r="Y797" s="30" t="str">
        <f ca="1">IF(V797=Apoio!$F$2,Apoio!$F$2,IF(V797=Apoio!$F$3,Apoio!$F$3,IF(V797=Apoio!$F$4,Apoio!$F$4,IF(X797="","",IF(V797="","",IF(X797-TODAY()&gt;0,X797-TODAY(),"Venceu"))))))</f>
        <v>Resolvido</v>
      </c>
      <c r="Z797" s="35"/>
      <c r="AA797" s="32" t="s">
        <v>2833</v>
      </c>
      <c r="AC797" s="44"/>
    </row>
    <row r="798" spans="1:29" ht="30" customHeight="1">
      <c r="A798" s="23">
        <v>802</v>
      </c>
      <c r="B798" s="24" t="s">
        <v>3514</v>
      </c>
      <c r="C798" s="30" t="s">
        <v>166</v>
      </c>
      <c r="D798" s="30" t="s">
        <v>3515</v>
      </c>
      <c r="E798" s="24" t="s">
        <v>1332</v>
      </c>
      <c r="F798" s="24" t="s">
        <v>3516</v>
      </c>
      <c r="G798" s="35" t="s">
        <v>3517</v>
      </c>
      <c r="H798" s="24"/>
      <c r="I798" s="24"/>
      <c r="J798" s="24" t="s">
        <v>50</v>
      </c>
      <c r="K798" s="28">
        <v>43388</v>
      </c>
      <c r="L798" s="28"/>
      <c r="M798" s="28">
        <v>43388</v>
      </c>
      <c r="N798" s="28">
        <v>43389</v>
      </c>
      <c r="O798" s="28"/>
      <c r="P798" s="28">
        <v>43389</v>
      </c>
      <c r="Q798" s="28"/>
      <c r="R798" s="28"/>
      <c r="S798" s="24" t="s">
        <v>3518</v>
      </c>
      <c r="T798" s="24" t="s">
        <v>3519</v>
      </c>
      <c r="U798" s="30" t="str">
        <f t="shared" si="26"/>
        <v>Despachado COSOL</v>
      </c>
      <c r="V798" s="25" t="s">
        <v>38</v>
      </c>
      <c r="W798" s="24"/>
      <c r="X798" s="36"/>
      <c r="Y798" s="30" t="str">
        <f ca="1">IF(V798=Apoio!$F$2,Apoio!$F$2,IF(V798=Apoio!$F$3,Apoio!$F$3,IF(V798=Apoio!$F$4,Apoio!$F$4,IF(X798="","",IF(V798="","",IF(X798-TODAY()&gt;0,X798-TODAY(),"Venceu"))))))</f>
        <v>Resolvido</v>
      </c>
      <c r="Z798" s="35"/>
      <c r="AA798" s="32" t="s">
        <v>2833</v>
      </c>
      <c r="AC798" s="44"/>
    </row>
    <row r="799" spans="1:29" ht="30" customHeight="1">
      <c r="A799" s="23">
        <v>803</v>
      </c>
      <c r="B799" s="24" t="s">
        <v>3520</v>
      </c>
      <c r="C799" s="30" t="s">
        <v>166</v>
      </c>
      <c r="D799" s="30" t="s">
        <v>3515</v>
      </c>
      <c r="E799" s="24" t="s">
        <v>1332</v>
      </c>
      <c r="F799" s="24" t="s">
        <v>3516</v>
      </c>
      <c r="G799" s="35" t="s">
        <v>3521</v>
      </c>
      <c r="H799" s="24"/>
      <c r="I799" s="24"/>
      <c r="J799" s="24" t="s">
        <v>50</v>
      </c>
      <c r="K799" s="28">
        <v>43388</v>
      </c>
      <c r="L799" s="28"/>
      <c r="M799" s="28">
        <v>43388</v>
      </c>
      <c r="N799" s="28">
        <v>43389</v>
      </c>
      <c r="O799" s="28"/>
      <c r="P799" s="28">
        <v>43389</v>
      </c>
      <c r="Q799" s="28"/>
      <c r="R799" s="28"/>
      <c r="S799" s="24" t="s">
        <v>3522</v>
      </c>
      <c r="T799" s="24" t="s">
        <v>3523</v>
      </c>
      <c r="U799" s="30" t="str">
        <f t="shared" si="26"/>
        <v>Despachado COSOL</v>
      </c>
      <c r="V799" s="25" t="s">
        <v>38</v>
      </c>
      <c r="W799" s="24"/>
      <c r="X799" s="36"/>
      <c r="Y799" s="30" t="str">
        <f ca="1">IF(V799=Apoio!$F$2,Apoio!$F$2,IF(V799=Apoio!$F$3,Apoio!$F$3,IF(V799=Apoio!$F$4,Apoio!$F$4,IF(X799="","",IF(V799="","",IF(X799-TODAY()&gt;0,X799-TODAY(),"Venceu"))))))</f>
        <v>Resolvido</v>
      </c>
      <c r="Z799" s="35"/>
      <c r="AA799" s="32" t="s">
        <v>2833</v>
      </c>
      <c r="AC799" s="44"/>
    </row>
    <row r="800" spans="1:29" ht="30" customHeight="1">
      <c r="A800" s="23">
        <v>804</v>
      </c>
      <c r="B800" s="24" t="s">
        <v>3524</v>
      </c>
      <c r="C800" s="30" t="s">
        <v>202</v>
      </c>
      <c r="D800" s="30" t="s">
        <v>3515</v>
      </c>
      <c r="E800" s="24" t="s">
        <v>1332</v>
      </c>
      <c r="F800" s="24" t="s">
        <v>3516</v>
      </c>
      <c r="G800" s="35" t="s">
        <v>3525</v>
      </c>
      <c r="H800" s="24"/>
      <c r="I800" s="24"/>
      <c r="J800" s="24" t="s">
        <v>50</v>
      </c>
      <c r="K800" s="28">
        <v>43388</v>
      </c>
      <c r="L800" s="28"/>
      <c r="M800" s="28">
        <v>43388</v>
      </c>
      <c r="N800" s="28">
        <v>43389</v>
      </c>
      <c r="O800" s="28"/>
      <c r="P800" s="28">
        <v>43389</v>
      </c>
      <c r="Q800" s="28"/>
      <c r="R800" s="28"/>
      <c r="S800" s="24" t="s">
        <v>3526</v>
      </c>
      <c r="T800" s="24" t="s">
        <v>3527</v>
      </c>
      <c r="U800" s="30" t="str">
        <f t="shared" si="26"/>
        <v>Despachado COSOL</v>
      </c>
      <c r="V800" s="25" t="s">
        <v>38</v>
      </c>
      <c r="W800" s="24"/>
      <c r="X800" s="36"/>
      <c r="Y800" s="30" t="str">
        <f ca="1">IF(V800=Apoio!$F$2,Apoio!$F$2,IF(V800=Apoio!$F$3,Apoio!$F$3,IF(V800=Apoio!$F$4,Apoio!$F$4,IF(X800="","",IF(V800="","",IF(X800-TODAY()&gt;0,X800-TODAY(),"Venceu"))))))</f>
        <v>Resolvido</v>
      </c>
      <c r="Z800" s="35"/>
      <c r="AA800" s="32" t="s">
        <v>2833</v>
      </c>
      <c r="AC800" s="44"/>
    </row>
    <row r="801" spans="1:29" ht="30" customHeight="1">
      <c r="A801" s="23">
        <v>805</v>
      </c>
      <c r="B801" s="24" t="s">
        <v>3528</v>
      </c>
      <c r="C801" s="30" t="s">
        <v>166</v>
      </c>
      <c r="D801" s="30" t="s">
        <v>3515</v>
      </c>
      <c r="E801" s="24" t="s">
        <v>1332</v>
      </c>
      <c r="F801" s="24" t="s">
        <v>3516</v>
      </c>
      <c r="G801" s="35" t="s">
        <v>3529</v>
      </c>
      <c r="H801" s="24"/>
      <c r="I801" s="24"/>
      <c r="J801" s="24" t="s">
        <v>50</v>
      </c>
      <c r="K801" s="28">
        <v>43388</v>
      </c>
      <c r="L801" s="28"/>
      <c r="M801" s="28">
        <v>43388</v>
      </c>
      <c r="N801" s="28">
        <v>43390</v>
      </c>
      <c r="O801" s="28"/>
      <c r="P801" s="28">
        <v>43390</v>
      </c>
      <c r="Q801" s="28"/>
      <c r="R801" s="28"/>
      <c r="S801" s="24" t="s">
        <v>3530</v>
      </c>
      <c r="T801" s="24" t="s">
        <v>3531</v>
      </c>
      <c r="U801" s="30" t="str">
        <f t="shared" si="26"/>
        <v>Despachado COSOL</v>
      </c>
      <c r="V801" s="25" t="s">
        <v>38</v>
      </c>
      <c r="W801" s="24"/>
      <c r="X801" s="36"/>
      <c r="Y801" s="30" t="str">
        <f ca="1">IF(V801=Apoio!$F$2,Apoio!$F$2,IF(V801=Apoio!$F$3,Apoio!$F$3,IF(V801=Apoio!$F$4,Apoio!$F$4,IF(X801="","",IF(V801="","",IF(X801-TODAY()&gt;0,X801-TODAY(),"Venceu"))))))</f>
        <v>Resolvido</v>
      </c>
      <c r="Z801" s="35"/>
      <c r="AA801" s="32" t="s">
        <v>2833</v>
      </c>
      <c r="AC801" s="44"/>
    </row>
    <row r="802" spans="1:29" ht="30" customHeight="1">
      <c r="A802" s="23">
        <v>806</v>
      </c>
      <c r="B802" s="24" t="s">
        <v>3532</v>
      </c>
      <c r="C802" s="30" t="s">
        <v>191</v>
      </c>
      <c r="D802" s="30" t="s">
        <v>3515</v>
      </c>
      <c r="E802" s="24" t="s">
        <v>1332</v>
      </c>
      <c r="F802" s="24" t="s">
        <v>3516</v>
      </c>
      <c r="G802" s="35" t="s">
        <v>3533</v>
      </c>
      <c r="H802" s="24"/>
      <c r="I802" s="24"/>
      <c r="J802" s="24" t="s">
        <v>50</v>
      </c>
      <c r="K802" s="28">
        <v>43388</v>
      </c>
      <c r="L802" s="28"/>
      <c r="M802" s="28">
        <v>43388</v>
      </c>
      <c r="N802" s="28">
        <v>43390</v>
      </c>
      <c r="O802" s="28"/>
      <c r="P802" s="28">
        <v>43390</v>
      </c>
      <c r="Q802" s="28"/>
      <c r="R802" s="28"/>
      <c r="S802" s="24" t="s">
        <v>3534</v>
      </c>
      <c r="T802" s="24" t="s">
        <v>3535</v>
      </c>
      <c r="U802" s="30" t="str">
        <f t="shared" si="26"/>
        <v>Despachado COSOL</v>
      </c>
      <c r="V802" s="25" t="s">
        <v>38</v>
      </c>
      <c r="W802" s="24"/>
      <c r="X802" s="36"/>
      <c r="Y802" s="30" t="str">
        <f ca="1">IF(V802=Apoio!$F$2,Apoio!$F$2,IF(V802=Apoio!$F$3,Apoio!$F$3,IF(V802=Apoio!$F$4,Apoio!$F$4,IF(X802="","",IF(V802="","",IF(X802-TODAY()&gt;0,X802-TODAY(),"Venceu"))))))</f>
        <v>Resolvido</v>
      </c>
      <c r="Z802" s="35"/>
      <c r="AA802" s="32" t="s">
        <v>2833</v>
      </c>
      <c r="AC802" s="44"/>
    </row>
    <row r="803" spans="1:29" ht="30" customHeight="1">
      <c r="A803" s="23">
        <v>807</v>
      </c>
      <c r="B803" s="24" t="s">
        <v>3536</v>
      </c>
      <c r="C803" s="30" t="s">
        <v>166</v>
      </c>
      <c r="D803" s="30" t="s">
        <v>3515</v>
      </c>
      <c r="E803" s="24" t="s">
        <v>1332</v>
      </c>
      <c r="F803" s="24" t="s">
        <v>3516</v>
      </c>
      <c r="G803" s="35" t="s">
        <v>3537</v>
      </c>
      <c r="H803" s="24"/>
      <c r="I803" s="24"/>
      <c r="J803" s="24" t="s">
        <v>50</v>
      </c>
      <c r="K803" s="28">
        <v>43388</v>
      </c>
      <c r="L803" s="28"/>
      <c r="M803" s="28">
        <v>43388</v>
      </c>
      <c r="N803" s="28">
        <v>43390</v>
      </c>
      <c r="O803" s="28"/>
      <c r="P803" s="28">
        <v>43390</v>
      </c>
      <c r="Q803" s="28"/>
      <c r="R803" s="28"/>
      <c r="S803" s="24" t="s">
        <v>3538</v>
      </c>
      <c r="T803" s="24" t="s">
        <v>3539</v>
      </c>
      <c r="U803" s="30" t="str">
        <f t="shared" si="26"/>
        <v>Despachado COSOL</v>
      </c>
      <c r="V803" s="25" t="s">
        <v>38</v>
      </c>
      <c r="W803" s="24"/>
      <c r="X803" s="36"/>
      <c r="Y803" s="30" t="str">
        <f ca="1">IF(V803=Apoio!$F$2,Apoio!$F$2,IF(V803=Apoio!$F$3,Apoio!$F$3,IF(V803=Apoio!$F$4,Apoio!$F$4,IF(X803="","",IF(V803="","",IF(X803-TODAY()&gt;0,X803-TODAY(),"Venceu"))))))</f>
        <v>Resolvido</v>
      </c>
      <c r="Z803" s="35"/>
      <c r="AA803" s="32" t="s">
        <v>2833</v>
      </c>
      <c r="AC803" s="44"/>
    </row>
    <row r="804" spans="1:29" ht="30" customHeight="1">
      <c r="A804" s="23">
        <v>808</v>
      </c>
      <c r="B804" s="24" t="s">
        <v>3540</v>
      </c>
      <c r="C804" s="30" t="s">
        <v>166</v>
      </c>
      <c r="D804" s="30" t="s">
        <v>3515</v>
      </c>
      <c r="E804" s="24" t="s">
        <v>1332</v>
      </c>
      <c r="F804" s="24" t="s">
        <v>3516</v>
      </c>
      <c r="G804" s="35" t="s">
        <v>3541</v>
      </c>
      <c r="H804" s="24"/>
      <c r="I804" s="24"/>
      <c r="J804" s="24" t="s">
        <v>50</v>
      </c>
      <c r="K804" s="28">
        <v>43388</v>
      </c>
      <c r="L804" s="28"/>
      <c r="M804" s="28">
        <v>43388</v>
      </c>
      <c r="N804" s="28">
        <v>43390</v>
      </c>
      <c r="O804" s="28"/>
      <c r="P804" s="28">
        <v>43391</v>
      </c>
      <c r="Q804" s="28"/>
      <c r="R804" s="28"/>
      <c r="S804" s="24" t="s">
        <v>3542</v>
      </c>
      <c r="T804" s="24" t="s">
        <v>3543</v>
      </c>
      <c r="U804" s="30" t="str">
        <f t="shared" si="26"/>
        <v>Despachado COSOL</v>
      </c>
      <c r="V804" s="25" t="s">
        <v>38</v>
      </c>
      <c r="W804" s="24"/>
      <c r="X804" s="36"/>
      <c r="Y804" s="30" t="str">
        <f ca="1">IF(V804=Apoio!$F$2,Apoio!$F$2,IF(V804=Apoio!$F$3,Apoio!$F$3,IF(V804=Apoio!$F$4,Apoio!$F$4,IF(X804="","",IF(V804="","",IF(X804-TODAY()&gt;0,X804-TODAY(),"Venceu"))))))</f>
        <v>Resolvido</v>
      </c>
      <c r="Z804" s="35"/>
      <c r="AA804" s="32" t="s">
        <v>2833</v>
      </c>
      <c r="AC804" s="44"/>
    </row>
    <row r="805" spans="1:29" ht="30" customHeight="1">
      <c r="A805" s="23">
        <v>809</v>
      </c>
      <c r="B805" s="24" t="s">
        <v>3544</v>
      </c>
      <c r="C805" s="30" t="s">
        <v>166</v>
      </c>
      <c r="D805" s="30" t="s">
        <v>3515</v>
      </c>
      <c r="E805" s="24" t="s">
        <v>1332</v>
      </c>
      <c r="F805" s="24" t="s">
        <v>3516</v>
      </c>
      <c r="G805" s="35" t="s">
        <v>3545</v>
      </c>
      <c r="H805" s="24"/>
      <c r="I805" s="24"/>
      <c r="J805" s="24" t="s">
        <v>50</v>
      </c>
      <c r="K805" s="28">
        <v>43388</v>
      </c>
      <c r="L805" s="28"/>
      <c r="M805" s="28">
        <v>43388</v>
      </c>
      <c r="N805" s="28">
        <v>43391</v>
      </c>
      <c r="O805" s="28"/>
      <c r="P805" s="28">
        <v>43391</v>
      </c>
      <c r="Q805" s="28"/>
      <c r="R805" s="28"/>
      <c r="S805" s="24" t="s">
        <v>3546</v>
      </c>
      <c r="T805" s="24" t="s">
        <v>3547</v>
      </c>
      <c r="U805" s="30" t="str">
        <f t="shared" si="26"/>
        <v>Despachado COSOL</v>
      </c>
      <c r="V805" s="25" t="s">
        <v>38</v>
      </c>
      <c r="W805" s="24"/>
      <c r="X805" s="36"/>
      <c r="Y805" s="30" t="str">
        <f ca="1">IF(V805=Apoio!$F$2,Apoio!$F$2,IF(V805=Apoio!$F$3,Apoio!$F$3,IF(V805=Apoio!$F$4,Apoio!$F$4,IF(X805="","",IF(V805="","",IF(X805-TODAY()&gt;0,X805-TODAY(),"Venceu"))))))</f>
        <v>Resolvido</v>
      </c>
      <c r="Z805" s="35"/>
      <c r="AA805" s="32" t="s">
        <v>2833</v>
      </c>
      <c r="AC805" s="44"/>
    </row>
    <row r="806" spans="1:29" ht="30" customHeight="1">
      <c r="A806" s="23">
        <v>810</v>
      </c>
      <c r="B806" s="24" t="s">
        <v>3548</v>
      </c>
      <c r="C806" s="30" t="s">
        <v>255</v>
      </c>
      <c r="D806" s="30" t="s">
        <v>3515</v>
      </c>
      <c r="E806" s="24" t="s">
        <v>1332</v>
      </c>
      <c r="F806" s="24" t="s">
        <v>3516</v>
      </c>
      <c r="G806" s="35" t="s">
        <v>3549</v>
      </c>
      <c r="H806" s="24"/>
      <c r="I806" s="24"/>
      <c r="J806" s="24" t="s">
        <v>50</v>
      </c>
      <c r="K806" s="28">
        <v>43388</v>
      </c>
      <c r="L806" s="28"/>
      <c r="M806" s="28">
        <v>43388</v>
      </c>
      <c r="N806" s="28">
        <v>43391</v>
      </c>
      <c r="O806" s="28"/>
      <c r="P806" s="28">
        <v>43391</v>
      </c>
      <c r="Q806" s="28"/>
      <c r="R806" s="28"/>
      <c r="S806" s="24" t="s">
        <v>3550</v>
      </c>
      <c r="T806" s="24" t="s">
        <v>3551</v>
      </c>
      <c r="U806" s="30" t="str">
        <f t="shared" si="26"/>
        <v>Despachado COSOL</v>
      </c>
      <c r="V806" s="25" t="s">
        <v>38</v>
      </c>
      <c r="W806" s="24"/>
      <c r="X806" s="36"/>
      <c r="Y806" s="30" t="str">
        <f ca="1">IF(V806=Apoio!$F$2,Apoio!$F$2,IF(V806=Apoio!$F$3,Apoio!$F$3,IF(V806=Apoio!$F$4,Apoio!$F$4,IF(X806="","",IF(V806="","",IF(X806-TODAY()&gt;0,X806-TODAY(),"Venceu"))))))</f>
        <v>Resolvido</v>
      </c>
      <c r="Z806" s="35"/>
      <c r="AA806" s="32" t="s">
        <v>2833</v>
      </c>
      <c r="AC806" s="44"/>
    </row>
    <row r="807" spans="1:29" ht="30" customHeight="1">
      <c r="A807" s="23">
        <v>811</v>
      </c>
      <c r="B807" s="24" t="s">
        <v>3552</v>
      </c>
      <c r="C807" s="30" t="s">
        <v>218</v>
      </c>
      <c r="D807" s="30" t="s">
        <v>2858</v>
      </c>
      <c r="E807" s="24" t="s">
        <v>2085</v>
      </c>
      <c r="F807" s="24" t="s">
        <v>1063</v>
      </c>
      <c r="G807" s="35" t="s">
        <v>3553</v>
      </c>
      <c r="H807" s="24"/>
      <c r="I807" s="24"/>
      <c r="J807" s="24" t="s">
        <v>50</v>
      </c>
      <c r="K807" s="28">
        <v>43391</v>
      </c>
      <c r="L807" s="28"/>
      <c r="M807" s="28">
        <v>43391</v>
      </c>
      <c r="N807" s="28">
        <v>43391</v>
      </c>
      <c r="O807" s="28"/>
      <c r="P807" s="28">
        <v>43391</v>
      </c>
      <c r="Q807" s="28">
        <v>43392</v>
      </c>
      <c r="R807" s="28">
        <v>43404</v>
      </c>
      <c r="S807" s="24" t="s">
        <v>3554</v>
      </c>
      <c r="T807" s="24" t="s">
        <v>3555</v>
      </c>
      <c r="U807" s="30" t="str">
        <f t="shared" si="26"/>
        <v>Despachado IPHAN</v>
      </c>
      <c r="V807" s="25" t="s">
        <v>38</v>
      </c>
      <c r="W807" s="24"/>
      <c r="X807" s="36"/>
      <c r="Y807" s="30" t="str">
        <f ca="1">IF(V807=Apoio!$F$2,Apoio!$F$2,IF(V807=Apoio!$F$3,Apoio!$F$3,IF(V807=Apoio!$F$4,Apoio!$F$4,IF(X807="","",IF(V807="","",IF(X807-TODAY()&gt;0,X807-TODAY(),"Venceu"))))))</f>
        <v>Resolvido</v>
      </c>
      <c r="Z807" s="35"/>
      <c r="AA807" s="32" t="s">
        <v>2833</v>
      </c>
      <c r="AC807" s="44"/>
    </row>
    <row r="808" spans="1:29" ht="30" customHeight="1">
      <c r="A808" s="23">
        <v>812</v>
      </c>
      <c r="B808" s="24" t="s">
        <v>3556</v>
      </c>
      <c r="C808" s="30" t="s">
        <v>218</v>
      </c>
      <c r="D808" s="30" t="s">
        <v>2858</v>
      </c>
      <c r="E808" s="24" t="s">
        <v>2085</v>
      </c>
      <c r="F808" s="24" t="s">
        <v>1063</v>
      </c>
      <c r="G808" s="35" t="s">
        <v>3557</v>
      </c>
      <c r="H808" s="24"/>
      <c r="I808" s="24"/>
      <c r="J808" s="24" t="s">
        <v>50</v>
      </c>
      <c r="K808" s="28">
        <v>43391</v>
      </c>
      <c r="L808" s="28"/>
      <c r="M808" s="28">
        <v>43391</v>
      </c>
      <c r="N808" s="28">
        <v>43391</v>
      </c>
      <c r="O808" s="28"/>
      <c r="P808" s="28">
        <v>43391</v>
      </c>
      <c r="Q808" s="28">
        <v>43392</v>
      </c>
      <c r="R808" s="28">
        <v>43402</v>
      </c>
      <c r="S808" s="24" t="s">
        <v>3558</v>
      </c>
      <c r="T808" s="24" t="s">
        <v>3559</v>
      </c>
      <c r="U808" s="30" t="str">
        <f t="shared" si="26"/>
        <v>Despachado IPHAN</v>
      </c>
      <c r="V808" s="25" t="s">
        <v>38</v>
      </c>
      <c r="W808" s="24"/>
      <c r="X808" s="36"/>
      <c r="Y808" s="30" t="str">
        <f ca="1">IF(V808=Apoio!$F$2,Apoio!$F$2,IF(V808=Apoio!$F$3,Apoio!$F$3,IF(V808=Apoio!$F$4,Apoio!$F$4,IF(X808="","",IF(V808="","",IF(X808-TODAY()&gt;0,X808-TODAY(),"Venceu"))))))</f>
        <v>Resolvido</v>
      </c>
      <c r="Z808" s="35"/>
      <c r="AA808" s="32" t="s">
        <v>2833</v>
      </c>
      <c r="AC808" s="44"/>
    </row>
    <row r="809" spans="1:29" ht="30" customHeight="1">
      <c r="A809" s="23">
        <v>813</v>
      </c>
      <c r="B809" s="24" t="s">
        <v>3560</v>
      </c>
      <c r="C809" s="30" t="s">
        <v>166</v>
      </c>
      <c r="D809" s="30" t="s">
        <v>3515</v>
      </c>
      <c r="E809" s="24" t="s">
        <v>1332</v>
      </c>
      <c r="F809" s="24" t="s">
        <v>3516</v>
      </c>
      <c r="G809" s="35" t="s">
        <v>3561</v>
      </c>
      <c r="H809" s="24"/>
      <c r="I809" s="24"/>
      <c r="J809" s="24" t="s">
        <v>50</v>
      </c>
      <c r="K809" s="28">
        <v>43388</v>
      </c>
      <c r="L809" s="28"/>
      <c r="M809" s="28">
        <v>43388</v>
      </c>
      <c r="N809" s="28">
        <v>43391</v>
      </c>
      <c r="O809" s="28"/>
      <c r="P809" s="28">
        <v>43392</v>
      </c>
      <c r="Q809" s="28" t="s">
        <v>198</v>
      </c>
      <c r="R809" s="28" t="s">
        <v>198</v>
      </c>
      <c r="S809" s="24" t="s">
        <v>3562</v>
      </c>
      <c r="T809" s="24"/>
      <c r="U809" s="30" t="str">
        <f t="shared" si="26"/>
        <v>Despachado IPHAN</v>
      </c>
      <c r="V809" s="25" t="s">
        <v>38</v>
      </c>
      <c r="W809" s="24"/>
      <c r="X809" s="36"/>
      <c r="Y809" s="30" t="str">
        <f ca="1">IF(V809=Apoio!$F$2,Apoio!$F$2,IF(V809=Apoio!$F$3,Apoio!$F$3,IF(V809=Apoio!$F$4,Apoio!$F$4,IF(X809="","",IF(V809="","",IF(X809-TODAY()&gt;0,X809-TODAY(),"Venceu"))))))</f>
        <v>Resolvido</v>
      </c>
      <c r="Z809" s="35"/>
      <c r="AA809" s="32" t="s">
        <v>2833</v>
      </c>
      <c r="AC809" s="44"/>
    </row>
    <row r="810" spans="1:29" ht="30" customHeight="1">
      <c r="A810" s="23">
        <v>814</v>
      </c>
      <c r="B810" s="24" t="s">
        <v>2184</v>
      </c>
      <c r="C810" s="30" t="s">
        <v>30</v>
      </c>
      <c r="D810" s="30" t="s">
        <v>3563</v>
      </c>
      <c r="E810" s="24" t="s">
        <v>1045</v>
      </c>
      <c r="F810" s="24" t="s">
        <v>1133</v>
      </c>
      <c r="G810" s="35" t="s">
        <v>3564</v>
      </c>
      <c r="H810" s="24"/>
      <c r="I810" s="24"/>
      <c r="J810" s="24" t="s">
        <v>34</v>
      </c>
      <c r="K810" s="28">
        <v>43347</v>
      </c>
      <c r="L810" s="28"/>
      <c r="M810" s="28">
        <v>43347</v>
      </c>
      <c r="N810" s="28" t="s">
        <v>3565</v>
      </c>
      <c r="O810" s="28"/>
      <c r="P810" s="28" t="s">
        <v>3566</v>
      </c>
      <c r="Q810" s="28">
        <v>43381</v>
      </c>
      <c r="R810" s="28" t="s">
        <v>198</v>
      </c>
      <c r="S810" s="24" t="s">
        <v>3567</v>
      </c>
      <c r="T810" s="24" t="s">
        <v>3568</v>
      </c>
      <c r="U810" s="30" t="str">
        <f t="shared" si="26"/>
        <v>Despachado IPHAN</v>
      </c>
      <c r="V810" s="25" t="s">
        <v>38</v>
      </c>
      <c r="W810" s="24"/>
      <c r="X810" s="36"/>
      <c r="Y810" s="30" t="str">
        <f ca="1">IF(V810=Apoio!$F$2,Apoio!$F$2,IF(V810=Apoio!$F$3,Apoio!$F$3,IF(V810=Apoio!$F$4,Apoio!$F$4,IF(X810="","",IF(V810="","",IF(X810-TODAY()&gt;0,X810-TODAY(),"Venceu"))))))</f>
        <v>Resolvido</v>
      </c>
      <c r="Z810" s="35"/>
      <c r="AA810" s="32" t="s">
        <v>2833</v>
      </c>
      <c r="AC810" s="44"/>
    </row>
    <row r="811" spans="1:29" ht="30" customHeight="1">
      <c r="A811" s="23">
        <v>815</v>
      </c>
      <c r="B811" s="24" t="s">
        <v>3569</v>
      </c>
      <c r="C811" s="30" t="s">
        <v>89</v>
      </c>
      <c r="D811" s="30" t="s">
        <v>3563</v>
      </c>
      <c r="E811" s="24" t="s">
        <v>1045</v>
      </c>
      <c r="F811" s="24" t="s">
        <v>1133</v>
      </c>
      <c r="G811" s="35" t="s">
        <v>3570</v>
      </c>
      <c r="H811" s="24"/>
      <c r="I811" s="24"/>
      <c r="J811" s="24" t="s">
        <v>34</v>
      </c>
      <c r="K811" s="28">
        <v>43390</v>
      </c>
      <c r="L811" s="28"/>
      <c r="M811" s="28">
        <v>43391</v>
      </c>
      <c r="N811" s="28">
        <v>43391</v>
      </c>
      <c r="O811" s="28"/>
      <c r="P811" s="28" t="s">
        <v>198</v>
      </c>
      <c r="Q811" s="28" t="s">
        <v>198</v>
      </c>
      <c r="R811" s="28" t="s">
        <v>198</v>
      </c>
      <c r="S811" s="24" t="s">
        <v>198</v>
      </c>
      <c r="T811" s="24" t="s">
        <v>198</v>
      </c>
      <c r="U811" s="30" t="str">
        <f t="shared" si="26"/>
        <v>Despachado IPHAN</v>
      </c>
      <c r="V811" s="25" t="s">
        <v>38</v>
      </c>
      <c r="W811" s="24"/>
      <c r="X811" s="36"/>
      <c r="Y811" s="30" t="str">
        <f ca="1">IF(V811=Apoio!$F$2,Apoio!$F$2,IF(V811=Apoio!$F$3,Apoio!$F$3,IF(V811=Apoio!$F$4,Apoio!$F$4,IF(X811="","",IF(V811="","",IF(X811-TODAY()&gt;0,X811-TODAY(),"Venceu"))))))</f>
        <v>Resolvido</v>
      </c>
      <c r="Z811" s="35"/>
      <c r="AA811" s="32" t="s">
        <v>2833</v>
      </c>
      <c r="AC811" s="44"/>
    </row>
    <row r="812" spans="1:29" ht="30" customHeight="1">
      <c r="A812" s="23">
        <v>816</v>
      </c>
      <c r="B812" s="24" t="s">
        <v>3571</v>
      </c>
      <c r="C812" s="30" t="s">
        <v>191</v>
      </c>
      <c r="D812" s="30" t="s">
        <v>3563</v>
      </c>
      <c r="E812" s="24" t="s">
        <v>1045</v>
      </c>
      <c r="F812" s="24" t="s">
        <v>1133</v>
      </c>
      <c r="G812" s="35" t="s">
        <v>3572</v>
      </c>
      <c r="H812" s="24"/>
      <c r="I812" s="24"/>
      <c r="J812" s="24" t="s">
        <v>34</v>
      </c>
      <c r="K812" s="28">
        <v>43390</v>
      </c>
      <c r="L812" s="28"/>
      <c r="M812" s="28">
        <v>43391</v>
      </c>
      <c r="N812" s="28">
        <v>43391</v>
      </c>
      <c r="O812" s="28"/>
      <c r="P812" s="28">
        <v>43391</v>
      </c>
      <c r="Q812" s="28">
        <v>43392</v>
      </c>
      <c r="R812" s="28" t="s">
        <v>198</v>
      </c>
      <c r="S812" s="24" t="s">
        <v>3573</v>
      </c>
      <c r="T812" s="24"/>
      <c r="U812" s="30" t="str">
        <f t="shared" si="26"/>
        <v>Despachado IPHAN</v>
      </c>
      <c r="V812" s="25" t="s">
        <v>38</v>
      </c>
      <c r="W812" s="24"/>
      <c r="X812" s="36"/>
      <c r="Y812" s="30" t="str">
        <f ca="1">IF(V812=Apoio!$F$2,Apoio!$F$2,IF(V812=Apoio!$F$3,Apoio!$F$3,IF(V812=Apoio!$F$4,Apoio!$F$4,IF(X812="","",IF(V812="","",IF(X812-TODAY()&gt;0,X812-TODAY(),"Venceu"))))))</f>
        <v>Resolvido</v>
      </c>
      <c r="Z812" s="35"/>
      <c r="AA812" s="32" t="s">
        <v>2833</v>
      </c>
      <c r="AC812" s="44"/>
    </row>
    <row r="813" spans="1:29" ht="30" customHeight="1">
      <c r="A813" s="23">
        <v>817</v>
      </c>
      <c r="B813" s="24" t="s">
        <v>3309</v>
      </c>
      <c r="C813" s="30" t="s">
        <v>84</v>
      </c>
      <c r="D813" s="30" t="s">
        <v>3574</v>
      </c>
      <c r="E813" s="24" t="s">
        <v>2186</v>
      </c>
      <c r="F813" s="24" t="s">
        <v>1045</v>
      </c>
      <c r="G813" s="35" t="s">
        <v>3575</v>
      </c>
      <c r="H813" s="24"/>
      <c r="I813" s="24"/>
      <c r="J813" s="24" t="s">
        <v>44</v>
      </c>
      <c r="K813" s="28">
        <v>43370</v>
      </c>
      <c r="L813" s="28"/>
      <c r="M813" s="28">
        <v>43370</v>
      </c>
      <c r="N813" s="28">
        <v>43392</v>
      </c>
      <c r="O813" s="28"/>
      <c r="P813" s="28">
        <v>43392</v>
      </c>
      <c r="Q813" s="28">
        <v>43392</v>
      </c>
      <c r="R813" s="28"/>
      <c r="S813" s="24" t="s">
        <v>3576</v>
      </c>
      <c r="T813" s="24" t="s">
        <v>3577</v>
      </c>
      <c r="U813" s="30" t="str">
        <f t="shared" si="26"/>
        <v>Despachado CNA</v>
      </c>
      <c r="V813" s="25" t="s">
        <v>38</v>
      </c>
      <c r="W813" s="24"/>
      <c r="X813" s="36"/>
      <c r="Y813" s="30" t="str">
        <f ca="1">IF(V813=Apoio!$F$2,Apoio!$F$2,IF(V813=Apoio!$F$3,Apoio!$F$3,IF(V813=Apoio!$F$4,Apoio!$F$4,IF(X813="","",IF(V813="","",IF(X813-TODAY()&gt;0,X813-TODAY(),"Venceu"))))))</f>
        <v>Resolvido</v>
      </c>
      <c r="Z813" s="35"/>
      <c r="AA813" s="32" t="s">
        <v>2833</v>
      </c>
      <c r="AC813" s="44"/>
    </row>
    <row r="814" spans="1:29" ht="30" customHeight="1">
      <c r="A814" s="23">
        <v>818</v>
      </c>
      <c r="B814" s="24" t="s">
        <v>3578</v>
      </c>
      <c r="C814" s="30" t="s">
        <v>84</v>
      </c>
      <c r="D814" s="30" t="s">
        <v>2834</v>
      </c>
      <c r="E814" s="24" t="s">
        <v>1045</v>
      </c>
      <c r="F814" s="24" t="s">
        <v>1122</v>
      </c>
      <c r="G814" s="35" t="s">
        <v>3579</v>
      </c>
      <c r="H814" s="24"/>
      <c r="I814" s="24"/>
      <c r="J814" s="24" t="s">
        <v>34</v>
      </c>
      <c r="K814" s="28">
        <v>43389</v>
      </c>
      <c r="L814" s="28"/>
      <c r="M814" s="28">
        <v>43392</v>
      </c>
      <c r="N814" s="28">
        <v>43392</v>
      </c>
      <c r="O814" s="28"/>
      <c r="P814" s="28" t="s">
        <v>198</v>
      </c>
      <c r="Q814" s="28" t="s">
        <v>198</v>
      </c>
      <c r="R814" s="28"/>
      <c r="S814" s="24" t="s">
        <v>3580</v>
      </c>
      <c r="T814" s="24"/>
      <c r="U814" s="30" t="str">
        <f t="shared" si="26"/>
        <v>Despachado CNA</v>
      </c>
      <c r="V814" s="25" t="s">
        <v>38</v>
      </c>
      <c r="W814" s="24"/>
      <c r="X814" s="36"/>
      <c r="Y814" s="30" t="str">
        <f ca="1">IF(V814=Apoio!$F$2,Apoio!$F$2,IF(V814=Apoio!$F$3,Apoio!$F$3,IF(V814=Apoio!$F$4,Apoio!$F$4,IF(X814="","",IF(V814="","",IF(X814-TODAY()&gt;0,X814-TODAY(),"Venceu"))))))</f>
        <v>Resolvido</v>
      </c>
      <c r="Z814" s="35"/>
      <c r="AA814" s="32" t="s">
        <v>2833</v>
      </c>
      <c r="AC814" s="44"/>
    </row>
    <row r="815" spans="1:29" ht="30" customHeight="1">
      <c r="A815" s="23">
        <v>819</v>
      </c>
      <c r="B815" s="24" t="s">
        <v>1747</v>
      </c>
      <c r="C815" s="30" t="s">
        <v>3581</v>
      </c>
      <c r="D815" s="30" t="s">
        <v>3563</v>
      </c>
      <c r="E815" s="24" t="s">
        <v>1045</v>
      </c>
      <c r="F815" s="24" t="s">
        <v>1133</v>
      </c>
      <c r="G815" s="35" t="s">
        <v>3582</v>
      </c>
      <c r="H815" s="24"/>
      <c r="I815" s="24"/>
      <c r="J815" s="24" t="s">
        <v>44</v>
      </c>
      <c r="K815" s="28">
        <v>43389</v>
      </c>
      <c r="L815" s="28"/>
      <c r="M815" s="28">
        <v>43390</v>
      </c>
      <c r="N815" s="28">
        <v>43402</v>
      </c>
      <c r="O815" s="28"/>
      <c r="P815" s="28">
        <v>43404</v>
      </c>
      <c r="Q815" s="28"/>
      <c r="R815" s="28"/>
      <c r="S815" s="24" t="s">
        <v>3583</v>
      </c>
      <c r="T815" s="24"/>
      <c r="U815" s="30" t="str">
        <f t="shared" si="26"/>
        <v>Despachado COSOL</v>
      </c>
      <c r="V815" s="25" t="s">
        <v>38</v>
      </c>
      <c r="W815" s="24"/>
      <c r="X815" s="36"/>
      <c r="Y815" s="30" t="str">
        <f ca="1">IF(V815=Apoio!$F$2,Apoio!$F$2,IF(V815=Apoio!$F$3,Apoio!$F$3,IF(V815=Apoio!$F$4,Apoio!$F$4,IF(X815="","",IF(V815="","",IF(X815-TODAY()&gt;0,X815-TODAY(),"Venceu"))))))</f>
        <v>Resolvido</v>
      </c>
      <c r="Z815" s="35"/>
      <c r="AA815" s="32" t="s">
        <v>2833</v>
      </c>
      <c r="AC815" s="44"/>
    </row>
    <row r="816" spans="1:29" ht="30" customHeight="1">
      <c r="A816" s="23">
        <v>820</v>
      </c>
      <c r="B816" s="24" t="s">
        <v>3584</v>
      </c>
      <c r="C816" s="30" t="s">
        <v>255</v>
      </c>
      <c r="D816" s="30" t="s">
        <v>3126</v>
      </c>
      <c r="E816" s="24" t="s">
        <v>1058</v>
      </c>
      <c r="F816" s="24" t="s">
        <v>1086</v>
      </c>
      <c r="G816" s="35" t="s">
        <v>3585</v>
      </c>
      <c r="H816" s="24"/>
      <c r="I816" s="24"/>
      <c r="J816" s="24" t="s">
        <v>50</v>
      </c>
      <c r="K816" s="28">
        <v>43391</v>
      </c>
      <c r="L816" s="28"/>
      <c r="M816" s="28">
        <v>43391</v>
      </c>
      <c r="N816" s="28">
        <v>43416</v>
      </c>
      <c r="O816" s="28"/>
      <c r="P816" s="28">
        <v>43417</v>
      </c>
      <c r="Q816" s="28">
        <v>43430</v>
      </c>
      <c r="R816" s="28"/>
      <c r="S816" s="24" t="s">
        <v>3586</v>
      </c>
      <c r="T816" s="24" t="s">
        <v>3587</v>
      </c>
      <c r="U816" s="30" t="str">
        <f t="shared" si="26"/>
        <v>Despachado CNA</v>
      </c>
      <c r="V816" s="25" t="s">
        <v>38</v>
      </c>
      <c r="W816" s="24"/>
      <c r="X816" s="36"/>
      <c r="Y816" s="30" t="str">
        <f ca="1">IF(V816=Apoio!$F$2,Apoio!$F$2,IF(V816=Apoio!$F$3,Apoio!$F$3,IF(V816=Apoio!$F$4,Apoio!$F$4,IF(X816="","",IF(V816="","",IF(X816-TODAY()&gt;0,X816-TODAY(),"Venceu"))))))</f>
        <v>Resolvido</v>
      </c>
      <c r="Z816" s="35"/>
      <c r="AA816" s="32" t="s">
        <v>2833</v>
      </c>
      <c r="AC816" s="44"/>
    </row>
    <row r="817" spans="1:29" ht="30" customHeight="1">
      <c r="A817" s="23">
        <v>821</v>
      </c>
      <c r="B817" s="24" t="s">
        <v>3588</v>
      </c>
      <c r="C817" s="30" t="s">
        <v>61</v>
      </c>
      <c r="D817" s="30" t="s">
        <v>2930</v>
      </c>
      <c r="E817" s="24" t="s">
        <v>1058</v>
      </c>
      <c r="F817" s="24" t="s">
        <v>1057</v>
      </c>
      <c r="G817" s="35" t="s">
        <v>3589</v>
      </c>
      <c r="H817" s="24"/>
      <c r="I817" s="24"/>
      <c r="J817" s="24" t="s">
        <v>34</v>
      </c>
      <c r="K817" s="28">
        <v>43334</v>
      </c>
      <c r="L817" s="28"/>
      <c r="M817" s="28">
        <v>43334</v>
      </c>
      <c r="N817" s="28">
        <v>43334</v>
      </c>
      <c r="O817" s="28"/>
      <c r="P817" s="28">
        <v>43334</v>
      </c>
      <c r="Q817" s="28">
        <v>43357</v>
      </c>
      <c r="R817" s="28" t="s">
        <v>198</v>
      </c>
      <c r="S817" s="24" t="s">
        <v>3590</v>
      </c>
      <c r="T817" s="24" t="s">
        <v>3591</v>
      </c>
      <c r="U817" s="30" t="str">
        <f t="shared" si="26"/>
        <v>Despachado IPHAN</v>
      </c>
      <c r="V817" s="25" t="s">
        <v>38</v>
      </c>
      <c r="W817" s="24"/>
      <c r="X817" s="36"/>
      <c r="Y817" s="30" t="str">
        <f ca="1">IF(V817=Apoio!$F$2,Apoio!$F$2,IF(V817=Apoio!$F$3,Apoio!$F$3,IF(V817=Apoio!$F$4,Apoio!$F$4,IF(X817="","",IF(V817="","",IF(X817-TODAY()&gt;0,X817-TODAY(),"Venceu"))))))</f>
        <v>Resolvido</v>
      </c>
      <c r="Z817" s="35"/>
      <c r="AA817" s="32" t="s">
        <v>2833</v>
      </c>
      <c r="AC817" s="44"/>
    </row>
    <row r="818" spans="1:29" ht="30" customHeight="1">
      <c r="A818" s="23">
        <v>822</v>
      </c>
      <c r="B818" s="24" t="s">
        <v>3592</v>
      </c>
      <c r="C818" s="30" t="s">
        <v>255</v>
      </c>
      <c r="D818" s="30" t="s">
        <v>3456</v>
      </c>
      <c r="E818" s="24" t="s">
        <v>1332</v>
      </c>
      <c r="F818" s="24" t="s">
        <v>2343</v>
      </c>
      <c r="G818" s="35" t="s">
        <v>3593</v>
      </c>
      <c r="H818" s="24"/>
      <c r="I818" s="24"/>
      <c r="J818" s="24" t="s">
        <v>44</v>
      </c>
      <c r="K818" s="28">
        <v>43404</v>
      </c>
      <c r="L818" s="28"/>
      <c r="M818" s="28">
        <v>43404</v>
      </c>
      <c r="N818" s="28">
        <v>43410</v>
      </c>
      <c r="O818" s="28"/>
      <c r="P818" s="28">
        <v>43417</v>
      </c>
      <c r="Q818" s="28"/>
      <c r="R818" s="28"/>
      <c r="S818" s="24" t="s">
        <v>3594</v>
      </c>
      <c r="T818" s="24"/>
      <c r="U818" s="30" t="str">
        <f t="shared" si="26"/>
        <v>Despachado COSOL</v>
      </c>
      <c r="V818" s="25" t="s">
        <v>38</v>
      </c>
      <c r="W818" s="24"/>
      <c r="X818" s="36"/>
      <c r="Y818" s="30" t="str">
        <f ca="1">IF(V818=Apoio!$F$2,Apoio!$F$2,IF(V818=Apoio!$F$3,Apoio!$F$3,IF(V818=Apoio!$F$4,Apoio!$F$4,IF(X818="","",IF(V818="","",IF(X818-TODAY()&gt;0,X818-TODAY(),"Venceu"))))))</f>
        <v>Resolvido</v>
      </c>
      <c r="Z818" s="35"/>
      <c r="AA818" s="32" t="s">
        <v>2833</v>
      </c>
      <c r="AC818" s="44"/>
    </row>
    <row r="819" spans="1:29" ht="30" customHeight="1">
      <c r="A819" s="23">
        <v>823</v>
      </c>
      <c r="B819" s="24" t="s">
        <v>1965</v>
      </c>
      <c r="C819" s="30" t="s">
        <v>255</v>
      </c>
      <c r="D819" s="30" t="s">
        <v>3456</v>
      </c>
      <c r="E819" s="24" t="s">
        <v>1332</v>
      </c>
      <c r="F819" s="24" t="s">
        <v>2343</v>
      </c>
      <c r="G819" s="35" t="s">
        <v>3595</v>
      </c>
      <c r="H819" s="24"/>
      <c r="I819" s="24"/>
      <c r="J819" s="24" t="s">
        <v>44</v>
      </c>
      <c r="K819" s="28">
        <v>43404</v>
      </c>
      <c r="L819" s="28"/>
      <c r="M819" s="28">
        <v>43404</v>
      </c>
      <c r="N819" s="28">
        <v>43412</v>
      </c>
      <c r="O819" s="28"/>
      <c r="P819" s="28">
        <v>43417</v>
      </c>
      <c r="Q819" s="28"/>
      <c r="R819" s="28"/>
      <c r="S819" s="24" t="s">
        <v>3596</v>
      </c>
      <c r="T819" s="24"/>
      <c r="U819" s="30" t="str">
        <f t="shared" si="26"/>
        <v>Despachado COSOL</v>
      </c>
      <c r="V819" s="25" t="s">
        <v>38</v>
      </c>
      <c r="W819" s="24"/>
      <c r="X819" s="36"/>
      <c r="Y819" s="30" t="str">
        <f ca="1">IF(V819=Apoio!$F$2,Apoio!$F$2,IF(V819=Apoio!$F$3,Apoio!$F$3,IF(V819=Apoio!$F$4,Apoio!$F$4,IF(X819="","",IF(V819="","",IF(X819-TODAY()&gt;0,X819-TODAY(),"Venceu"))))))</f>
        <v>Resolvido</v>
      </c>
      <c r="Z819" s="35"/>
      <c r="AA819" s="32" t="s">
        <v>2833</v>
      </c>
      <c r="AC819" s="44"/>
    </row>
    <row r="820" spans="1:29" ht="30" customHeight="1">
      <c r="A820" s="23">
        <v>824</v>
      </c>
      <c r="B820" s="24" t="s">
        <v>3481</v>
      </c>
      <c r="C820" s="30" t="s">
        <v>255</v>
      </c>
      <c r="D820" s="30" t="s">
        <v>3246</v>
      </c>
      <c r="E820" s="24" t="s">
        <v>3247</v>
      </c>
      <c r="F820" s="24" t="s">
        <v>3239</v>
      </c>
      <c r="G820" s="35" t="s">
        <v>3597</v>
      </c>
      <c r="H820" s="24"/>
      <c r="I820" s="24"/>
      <c r="J820" s="24" t="s">
        <v>44</v>
      </c>
      <c r="K820" s="28">
        <v>43409</v>
      </c>
      <c r="L820" s="28"/>
      <c r="M820" s="28">
        <v>43409</v>
      </c>
      <c r="N820" s="28">
        <v>43412</v>
      </c>
      <c r="O820" s="28"/>
      <c r="P820" s="28">
        <v>43412</v>
      </c>
      <c r="Q820" s="28">
        <v>43417</v>
      </c>
      <c r="R820" s="28">
        <v>43424</v>
      </c>
      <c r="S820" s="24" t="s">
        <v>3598</v>
      </c>
      <c r="T820" s="24" t="s">
        <v>3599</v>
      </c>
      <c r="U820" s="30" t="str">
        <f t="shared" si="26"/>
        <v>Despachado IPHAN</v>
      </c>
      <c r="V820" s="25" t="s">
        <v>38</v>
      </c>
      <c r="W820" s="24"/>
      <c r="X820" s="36"/>
      <c r="Y820" s="30" t="str">
        <f ca="1">IF(V820=Apoio!$F$2,Apoio!$F$2,IF(V820=Apoio!$F$3,Apoio!$F$3,IF(V820=Apoio!$F$4,Apoio!$F$4,IF(X820="","",IF(V820="","",IF(X820-TODAY()&gt;0,X820-TODAY(),"Venceu"))))))</f>
        <v>Resolvido</v>
      </c>
      <c r="Z820" s="35"/>
      <c r="AA820" s="32" t="s">
        <v>2833</v>
      </c>
      <c r="AC820" s="44"/>
    </row>
    <row r="821" spans="1:29" ht="30" customHeight="1">
      <c r="A821" s="23">
        <v>825</v>
      </c>
      <c r="B821" s="24" t="s">
        <v>2966</v>
      </c>
      <c r="C821" s="30" t="s">
        <v>61</v>
      </c>
      <c r="D821" s="30" t="s">
        <v>3425</v>
      </c>
      <c r="E821" s="24" t="s">
        <v>1100</v>
      </c>
      <c r="F821" s="24" t="s">
        <v>1292</v>
      </c>
      <c r="G821" s="35" t="s">
        <v>3600</v>
      </c>
      <c r="H821" s="24"/>
      <c r="I821" s="24"/>
      <c r="J821" s="24" t="s">
        <v>50</v>
      </c>
      <c r="K821" s="28">
        <v>43404</v>
      </c>
      <c r="L821" s="28"/>
      <c r="M821" s="28">
        <v>43417</v>
      </c>
      <c r="N821" s="28">
        <v>43417</v>
      </c>
      <c r="O821" s="28"/>
      <c r="P821" s="28">
        <v>43420</v>
      </c>
      <c r="Q821" s="28"/>
      <c r="R821" s="28"/>
      <c r="S821" s="24" t="s">
        <v>3601</v>
      </c>
      <c r="T821" s="24" t="s">
        <v>3602</v>
      </c>
      <c r="U821" s="30" t="str">
        <f t="shared" si="26"/>
        <v>Despachado COSOL</v>
      </c>
      <c r="V821" s="25" t="s">
        <v>38</v>
      </c>
      <c r="W821" s="24"/>
      <c r="X821" s="36"/>
      <c r="Y821" s="30" t="str">
        <f ca="1">IF(V821=Apoio!$F$2,Apoio!$F$2,IF(V821=Apoio!$F$3,Apoio!$F$3,IF(V821=Apoio!$F$4,Apoio!$F$4,IF(X821="","",IF(V821="","",IF(X821-TODAY()&gt;0,X821-TODAY(),"Venceu"))))))</f>
        <v>Resolvido</v>
      </c>
      <c r="Z821" s="35"/>
      <c r="AA821" s="32" t="s">
        <v>2833</v>
      </c>
      <c r="AC821" s="44"/>
    </row>
    <row r="822" spans="1:29" ht="30" customHeight="1">
      <c r="A822" s="23">
        <v>826</v>
      </c>
      <c r="B822" s="24" t="s">
        <v>3603</v>
      </c>
      <c r="C822" s="30" t="s">
        <v>104</v>
      </c>
      <c r="D822" s="30" t="s">
        <v>3246</v>
      </c>
      <c r="E822" s="24" t="s">
        <v>3247</v>
      </c>
      <c r="F822" s="24" t="s">
        <v>3239</v>
      </c>
      <c r="G822" s="35" t="s">
        <v>3604</v>
      </c>
      <c r="H822" s="24"/>
      <c r="I822" s="24"/>
      <c r="J822" s="24" t="s">
        <v>44</v>
      </c>
      <c r="K822" s="28">
        <v>43417</v>
      </c>
      <c r="L822" s="28"/>
      <c r="M822" s="28">
        <v>43417</v>
      </c>
      <c r="N822" s="28">
        <v>43417</v>
      </c>
      <c r="O822" s="28"/>
      <c r="P822" s="28">
        <v>43418</v>
      </c>
      <c r="Q822" s="28">
        <v>43420</v>
      </c>
      <c r="R822" s="28">
        <v>43426</v>
      </c>
      <c r="S822" s="24" t="s">
        <v>3605</v>
      </c>
      <c r="T822" s="24" t="s">
        <v>3606</v>
      </c>
      <c r="U822" s="30" t="str">
        <f t="shared" si="26"/>
        <v>Despachado IPHAN</v>
      </c>
      <c r="V822" s="25" t="s">
        <v>38</v>
      </c>
      <c r="W822" s="24"/>
      <c r="X822" s="36"/>
      <c r="Y822" s="30" t="str">
        <f ca="1">IF(V822=Apoio!$F$2,Apoio!$F$2,IF(V822=Apoio!$F$3,Apoio!$F$3,IF(V822=Apoio!$F$4,Apoio!$F$4,IF(X822="","",IF(V822="","",IF(X822-TODAY()&gt;0,X822-TODAY(),"Venceu"))))))</f>
        <v>Resolvido</v>
      </c>
      <c r="Z822" s="35"/>
      <c r="AA822" s="32" t="s">
        <v>2833</v>
      </c>
      <c r="AC822" s="44"/>
    </row>
    <row r="823" spans="1:29" ht="30" customHeight="1">
      <c r="A823" s="23">
        <v>827</v>
      </c>
      <c r="B823" s="24" t="s">
        <v>2997</v>
      </c>
      <c r="C823" s="30" t="s">
        <v>89</v>
      </c>
      <c r="D823" s="30" t="s">
        <v>3607</v>
      </c>
      <c r="E823" s="24" t="s">
        <v>2186</v>
      </c>
      <c r="F823" s="24" t="s">
        <v>3608</v>
      </c>
      <c r="G823" s="35" t="s">
        <v>3609</v>
      </c>
      <c r="H823" s="24"/>
      <c r="I823" s="24"/>
      <c r="J823" s="24" t="s">
        <v>34</v>
      </c>
      <c r="K823" s="28">
        <v>43417</v>
      </c>
      <c r="L823" s="28"/>
      <c r="M823" s="28">
        <v>43417</v>
      </c>
      <c r="N823" s="28">
        <v>43417</v>
      </c>
      <c r="O823" s="28"/>
      <c r="P823" s="28">
        <v>43417</v>
      </c>
      <c r="Q823" s="28">
        <v>43417</v>
      </c>
      <c r="R823" s="28"/>
      <c r="S823" s="24" t="s">
        <v>3610</v>
      </c>
      <c r="T823" s="24" t="s">
        <v>3611</v>
      </c>
      <c r="U823" s="30" t="str">
        <f t="shared" si="26"/>
        <v>Despachado CNA</v>
      </c>
      <c r="V823" s="25" t="s">
        <v>38</v>
      </c>
      <c r="W823" s="24"/>
      <c r="X823" s="36"/>
      <c r="Y823" s="30" t="str">
        <f ca="1">IF(V823=Apoio!$F$2,Apoio!$F$2,IF(V823=Apoio!$F$3,Apoio!$F$3,IF(V823=Apoio!$F$4,Apoio!$F$4,IF(X823="","",IF(V823="","",IF(X823-TODAY()&gt;0,X823-TODAY(),"Venceu"))))))</f>
        <v>Resolvido</v>
      </c>
      <c r="Z823" s="35"/>
      <c r="AA823" s="32" t="s">
        <v>2833</v>
      </c>
      <c r="AC823" s="44"/>
    </row>
    <row r="824" spans="1:29" ht="30" customHeight="1">
      <c r="A824" s="23">
        <v>828</v>
      </c>
      <c r="B824" s="24" t="s">
        <v>3612</v>
      </c>
      <c r="C824" s="30" t="s">
        <v>30</v>
      </c>
      <c r="D824" s="30" t="s">
        <v>3246</v>
      </c>
      <c r="E824" s="24" t="s">
        <v>3247</v>
      </c>
      <c r="F824" s="24" t="s">
        <v>3239</v>
      </c>
      <c r="G824" s="35" t="s">
        <v>3613</v>
      </c>
      <c r="H824" s="24"/>
      <c r="I824" s="24"/>
      <c r="J824" s="24" t="s">
        <v>44</v>
      </c>
      <c r="K824" s="28">
        <v>43418</v>
      </c>
      <c r="L824" s="28"/>
      <c r="M824" s="28">
        <v>43418</v>
      </c>
      <c r="N824" s="28">
        <v>43418</v>
      </c>
      <c r="O824" s="28"/>
      <c r="P824" s="28">
        <v>43439</v>
      </c>
      <c r="Q824" s="28">
        <v>43439</v>
      </c>
      <c r="R824" s="28">
        <v>43440</v>
      </c>
      <c r="S824" s="24" t="s">
        <v>3614</v>
      </c>
      <c r="T824" s="24"/>
      <c r="U824" s="30" t="str">
        <f t="shared" si="26"/>
        <v>Despachado IPHAN</v>
      </c>
      <c r="V824" s="25" t="s">
        <v>38</v>
      </c>
      <c r="W824" s="24"/>
      <c r="X824" s="36"/>
      <c r="Y824" s="30" t="str">
        <f ca="1">IF(V824=Apoio!$F$2,Apoio!$F$2,IF(V824=Apoio!$F$3,Apoio!$F$3,IF(V824=Apoio!$F$4,Apoio!$F$4,IF(X824="","",IF(V824="","",IF(X824-TODAY()&gt;0,X824-TODAY(),"Venceu"))))))</f>
        <v>Resolvido</v>
      </c>
      <c r="Z824" s="35"/>
      <c r="AA824" s="32" t="s">
        <v>2833</v>
      </c>
      <c r="AC824" s="44"/>
    </row>
    <row r="825" spans="1:29" ht="30" customHeight="1">
      <c r="A825" s="23">
        <v>829</v>
      </c>
      <c r="B825" s="24" t="s">
        <v>3615</v>
      </c>
      <c r="C825" s="30" t="s">
        <v>3616</v>
      </c>
      <c r="D825" s="30" t="s">
        <v>3617</v>
      </c>
      <c r="E825" s="24" t="s">
        <v>1069</v>
      </c>
      <c r="F825" s="24" t="s">
        <v>1209</v>
      </c>
      <c r="G825" s="35" t="s">
        <v>3618</v>
      </c>
      <c r="H825" s="24"/>
      <c r="I825" s="24"/>
      <c r="J825" s="24" t="s">
        <v>50</v>
      </c>
      <c r="K825" s="28">
        <v>43409</v>
      </c>
      <c r="L825" s="28"/>
      <c r="M825" s="28">
        <v>43418</v>
      </c>
      <c r="N825" s="28">
        <v>43418</v>
      </c>
      <c r="O825" s="28"/>
      <c r="P825" s="28">
        <v>43420</v>
      </c>
      <c r="Q825" s="28">
        <v>43426</v>
      </c>
      <c r="R825" s="28" t="s">
        <v>198</v>
      </c>
      <c r="S825" s="24" t="s">
        <v>3619</v>
      </c>
      <c r="T825" s="24"/>
      <c r="U825" s="30" t="str">
        <f t="shared" si="26"/>
        <v>Despachado IPHAN</v>
      </c>
      <c r="V825" s="25" t="s">
        <v>38</v>
      </c>
      <c r="W825" s="24"/>
      <c r="X825" s="36"/>
      <c r="Y825" s="30" t="str">
        <f ca="1">IF(V825=Apoio!$F$2,Apoio!$F$2,IF(V825=Apoio!$F$3,Apoio!$F$3,IF(V825=Apoio!$F$4,Apoio!$F$4,IF(X825="","",IF(V825="","",IF(X825-TODAY()&gt;0,X825-TODAY(),"Venceu"))))))</f>
        <v>Resolvido</v>
      </c>
      <c r="Z825" s="35"/>
      <c r="AA825" s="32" t="s">
        <v>2833</v>
      </c>
      <c r="AC825" s="44"/>
    </row>
    <row r="826" spans="1:29" ht="30" customHeight="1">
      <c r="A826" s="23">
        <v>830</v>
      </c>
      <c r="B826" s="24" t="s">
        <v>3620</v>
      </c>
      <c r="C826" s="30" t="s">
        <v>651</v>
      </c>
      <c r="D826" s="30" t="s">
        <v>3477</v>
      </c>
      <c r="E826" s="24" t="s">
        <v>2186</v>
      </c>
      <c r="F826" s="24" t="s">
        <v>1391</v>
      </c>
      <c r="G826" s="35" t="s">
        <v>3621</v>
      </c>
      <c r="H826" s="24"/>
      <c r="I826" s="24"/>
      <c r="J826" s="24" t="s">
        <v>44</v>
      </c>
      <c r="K826" s="28">
        <v>43418</v>
      </c>
      <c r="L826" s="28"/>
      <c r="M826" s="28">
        <v>43418</v>
      </c>
      <c r="N826" s="28">
        <v>43418</v>
      </c>
      <c r="O826" s="28"/>
      <c r="P826" s="28">
        <v>43418</v>
      </c>
      <c r="Q826" s="28">
        <v>43420</v>
      </c>
      <c r="R826" s="28"/>
      <c r="S826" s="24" t="s">
        <v>3622</v>
      </c>
      <c r="T826" s="24" t="s">
        <v>3623</v>
      </c>
      <c r="U826" s="30" t="str">
        <f t="shared" si="26"/>
        <v>Despachado CNA</v>
      </c>
      <c r="V826" s="25" t="s">
        <v>38</v>
      </c>
      <c r="W826" s="24"/>
      <c r="X826" s="36"/>
      <c r="Y826" s="30" t="str">
        <f ca="1">IF(V826=Apoio!$F$2,Apoio!$F$2,IF(V826=Apoio!$F$3,Apoio!$F$3,IF(V826=Apoio!$F$4,Apoio!$F$4,IF(X826="","",IF(V826="","",IF(X826-TODAY()&gt;0,X826-TODAY(),"Venceu"))))))</f>
        <v>Resolvido</v>
      </c>
      <c r="Z826" s="35"/>
      <c r="AA826" s="32" t="s">
        <v>2833</v>
      </c>
      <c r="AC826" s="44"/>
    </row>
    <row r="827" spans="1:29" ht="30" customHeight="1">
      <c r="A827" s="23">
        <v>831</v>
      </c>
      <c r="B827" s="24" t="s">
        <v>3624</v>
      </c>
      <c r="C827" s="30" t="s">
        <v>104</v>
      </c>
      <c r="D827" s="30" t="s">
        <v>3238</v>
      </c>
      <c r="E827" s="24" t="s">
        <v>2186</v>
      </c>
      <c r="F827" s="24" t="s">
        <v>3239</v>
      </c>
      <c r="G827" s="35" t="s">
        <v>3625</v>
      </c>
      <c r="H827" s="24"/>
      <c r="I827" s="24"/>
      <c r="J827" s="24" t="s">
        <v>44</v>
      </c>
      <c r="K827" s="28">
        <v>43418</v>
      </c>
      <c r="L827" s="28"/>
      <c r="M827" s="28">
        <v>43418</v>
      </c>
      <c r="N827" s="28">
        <v>43420</v>
      </c>
      <c r="O827" s="28"/>
      <c r="P827" s="28">
        <v>43420</v>
      </c>
      <c r="Q827" s="28">
        <v>43426</v>
      </c>
      <c r="R827" s="28"/>
      <c r="S827" s="24" t="s">
        <v>3626</v>
      </c>
      <c r="T827" s="24" t="s">
        <v>3627</v>
      </c>
      <c r="U827" s="30" t="str">
        <f t="shared" si="26"/>
        <v>Despachado CNA</v>
      </c>
      <c r="V827" s="25" t="s">
        <v>38</v>
      </c>
      <c r="W827" s="24"/>
      <c r="X827" s="36"/>
      <c r="Y827" s="30" t="str">
        <f ca="1">IF(V827=Apoio!$F$2,Apoio!$F$2,IF(V827=Apoio!$F$3,Apoio!$F$3,IF(V827=Apoio!$F$4,Apoio!$F$4,IF(X827="","",IF(V827="","",IF(X827-TODAY()&gt;0,X827-TODAY(),"Venceu"))))))</f>
        <v>Resolvido</v>
      </c>
      <c r="Z827" s="35"/>
      <c r="AA827" s="32" t="s">
        <v>2833</v>
      </c>
      <c r="AC827" s="44"/>
    </row>
    <row r="828" spans="1:29" ht="30" customHeight="1">
      <c r="A828" s="23">
        <v>832</v>
      </c>
      <c r="B828" s="24" t="s">
        <v>3628</v>
      </c>
      <c r="C828" s="30" t="s">
        <v>255</v>
      </c>
      <c r="D828" s="30" t="s">
        <v>3246</v>
      </c>
      <c r="E828" s="24" t="s">
        <v>3247</v>
      </c>
      <c r="F828" s="24" t="s">
        <v>3239</v>
      </c>
      <c r="G828" s="35" t="s">
        <v>3629</v>
      </c>
      <c r="H828" s="24"/>
      <c r="I828" s="24"/>
      <c r="J828" s="24" t="s">
        <v>44</v>
      </c>
      <c r="K828" s="28">
        <v>43420</v>
      </c>
      <c r="L828" s="28"/>
      <c r="M828" s="28">
        <v>43420</v>
      </c>
      <c r="N828" s="28">
        <v>43420</v>
      </c>
      <c r="O828" s="28"/>
      <c r="P828" s="28">
        <v>43420</v>
      </c>
      <c r="Q828" s="28">
        <v>43426</v>
      </c>
      <c r="R828" s="28">
        <v>43431</v>
      </c>
      <c r="S828" s="24" t="s">
        <v>3630</v>
      </c>
      <c r="T828" s="24" t="s">
        <v>3631</v>
      </c>
      <c r="U828" s="30" t="str">
        <f t="shared" si="26"/>
        <v>Despachado IPHAN</v>
      </c>
      <c r="V828" s="25" t="s">
        <v>38</v>
      </c>
      <c r="W828" s="24"/>
      <c r="X828" s="36"/>
      <c r="Y828" s="30" t="str">
        <f ca="1">IF(V828=Apoio!$F$2,Apoio!$F$2,IF(V828=Apoio!$F$3,Apoio!$F$3,IF(V828=Apoio!$F$4,Apoio!$F$4,IF(X828="","",IF(V828="","",IF(X828-TODAY()&gt;0,X828-TODAY(),"Venceu"))))))</f>
        <v>Resolvido</v>
      </c>
      <c r="Z828" s="35"/>
      <c r="AA828" s="32" t="s">
        <v>2833</v>
      </c>
      <c r="AC828" s="44"/>
    </row>
    <row r="829" spans="1:29" ht="30" customHeight="1">
      <c r="A829" s="23">
        <v>833</v>
      </c>
      <c r="B829" s="24" t="s">
        <v>3632</v>
      </c>
      <c r="C829" s="30" t="s">
        <v>61</v>
      </c>
      <c r="D829" s="30" t="s">
        <v>3246</v>
      </c>
      <c r="E829" s="24" t="s">
        <v>3247</v>
      </c>
      <c r="F829" s="24" t="s">
        <v>3239</v>
      </c>
      <c r="G829" s="35" t="s">
        <v>3633</v>
      </c>
      <c r="H829" s="24"/>
      <c r="I829" s="24"/>
      <c r="J829" s="24" t="s">
        <v>44</v>
      </c>
      <c r="K829" s="28">
        <v>43420</v>
      </c>
      <c r="L829" s="28"/>
      <c r="M829" s="28">
        <v>43420</v>
      </c>
      <c r="N829" s="28">
        <v>43423</v>
      </c>
      <c r="O829" s="28"/>
      <c r="P829" s="28">
        <v>43423</v>
      </c>
      <c r="Q829" s="28">
        <v>43433</v>
      </c>
      <c r="R829" s="28">
        <v>43440</v>
      </c>
      <c r="S829" s="24" t="s">
        <v>3634</v>
      </c>
      <c r="T829" s="24"/>
      <c r="U829" s="30" t="str">
        <f t="shared" si="26"/>
        <v>Despachado IPHAN</v>
      </c>
      <c r="V829" s="25" t="s">
        <v>38</v>
      </c>
      <c r="W829" s="24"/>
      <c r="X829" s="36"/>
      <c r="Y829" s="30" t="str">
        <f ca="1">IF(V829=Apoio!$F$2,Apoio!$F$2,IF(V829=Apoio!$F$3,Apoio!$F$3,IF(V829=Apoio!$F$4,Apoio!$F$4,IF(X829="","",IF(V829="","",IF(X829-TODAY()&gt;0,X829-TODAY(),"Venceu"))))))</f>
        <v>Resolvido</v>
      </c>
      <c r="Z829" s="35"/>
      <c r="AA829" s="32" t="s">
        <v>2833</v>
      </c>
      <c r="AC829" s="44"/>
    </row>
    <row r="830" spans="1:29" ht="30" customHeight="1">
      <c r="A830" s="23">
        <v>834</v>
      </c>
      <c r="B830" s="24" t="s">
        <v>3635</v>
      </c>
      <c r="C830" s="30" t="s">
        <v>218</v>
      </c>
      <c r="D830" s="30" t="s">
        <v>3617</v>
      </c>
      <c r="E830" s="24" t="s">
        <v>1069</v>
      </c>
      <c r="F830" s="24" t="s">
        <v>1209</v>
      </c>
      <c r="G830" s="35" t="s">
        <v>3636</v>
      </c>
      <c r="H830" s="24"/>
      <c r="I830" s="24"/>
      <c r="J830" s="24" t="s">
        <v>50</v>
      </c>
      <c r="K830" s="28">
        <v>43412</v>
      </c>
      <c r="L830" s="28"/>
      <c r="M830" s="28">
        <v>43423</v>
      </c>
      <c r="N830" s="28">
        <v>43424</v>
      </c>
      <c r="O830" s="28"/>
      <c r="P830" s="28">
        <v>43430</v>
      </c>
      <c r="Q830" s="28">
        <v>43430</v>
      </c>
      <c r="R830" s="28"/>
      <c r="S830" s="24" t="s">
        <v>3637</v>
      </c>
      <c r="T830" s="24" t="s">
        <v>3638</v>
      </c>
      <c r="U830" s="30" t="str">
        <f t="shared" si="26"/>
        <v>Despachado CNA</v>
      </c>
      <c r="V830" s="25" t="s">
        <v>38</v>
      </c>
      <c r="W830" s="24"/>
      <c r="X830" s="36"/>
      <c r="Y830" s="30" t="str">
        <f ca="1">IF(V830=Apoio!$F$2,Apoio!$F$2,IF(V830=Apoio!$F$3,Apoio!$F$3,IF(V830=Apoio!$F$4,Apoio!$F$4,IF(X830="","",IF(V830="","",IF(X830-TODAY()&gt;0,X830-TODAY(),"Venceu"))))))</f>
        <v>Resolvido</v>
      </c>
      <c r="Z830" s="35"/>
      <c r="AA830" s="32" t="s">
        <v>2833</v>
      </c>
      <c r="AC830" s="44"/>
    </row>
    <row r="831" spans="1:29" ht="30" customHeight="1">
      <c r="A831" s="23">
        <v>835</v>
      </c>
      <c r="B831" s="24" t="s">
        <v>1847</v>
      </c>
      <c r="C831" s="30" t="s">
        <v>226</v>
      </c>
      <c r="D831" s="30" t="s">
        <v>3425</v>
      </c>
      <c r="E831" s="24" t="s">
        <v>1100</v>
      </c>
      <c r="F831" s="24" t="s">
        <v>1292</v>
      </c>
      <c r="G831" s="35" t="s">
        <v>3639</v>
      </c>
      <c r="H831" s="24"/>
      <c r="I831" s="24"/>
      <c r="J831" s="24" t="s">
        <v>50</v>
      </c>
      <c r="K831" s="28">
        <v>43426</v>
      </c>
      <c r="L831" s="28"/>
      <c r="M831" s="28">
        <v>43426</v>
      </c>
      <c r="N831" s="28">
        <v>43446</v>
      </c>
      <c r="O831" s="28"/>
      <c r="P831" s="28">
        <v>43446</v>
      </c>
      <c r="Q831" s="28"/>
      <c r="R831" s="28"/>
      <c r="S831" s="24" t="s">
        <v>3640</v>
      </c>
      <c r="T831" s="24"/>
      <c r="U831" s="30" t="str">
        <f t="shared" si="26"/>
        <v>Despachado COSOL</v>
      </c>
      <c r="V831" s="25" t="s">
        <v>38</v>
      </c>
      <c r="W831" s="24"/>
      <c r="X831" s="36"/>
      <c r="Y831" s="30" t="str">
        <f ca="1">IF(V831=Apoio!$F$2,Apoio!$F$2,IF(V831=Apoio!$F$3,Apoio!$F$3,IF(V831=Apoio!$F$4,Apoio!$F$4,IF(X831="","",IF(V831="","",IF(X831-TODAY()&gt;0,X831-TODAY(),"Venceu"))))))</f>
        <v>Resolvido</v>
      </c>
      <c r="Z831" s="35"/>
      <c r="AA831" s="32" t="s">
        <v>2833</v>
      </c>
      <c r="AC831" s="44"/>
    </row>
    <row r="832" spans="1:29" ht="30" customHeight="1">
      <c r="A832" s="23">
        <v>836</v>
      </c>
      <c r="B832" s="24" t="s">
        <v>3641</v>
      </c>
      <c r="C832" s="30" t="s">
        <v>218</v>
      </c>
      <c r="D832" s="30" t="s">
        <v>2834</v>
      </c>
      <c r="E832" s="24" t="s">
        <v>1045</v>
      </c>
      <c r="F832" s="24" t="s">
        <v>1122</v>
      </c>
      <c r="G832" s="35" t="s">
        <v>3642</v>
      </c>
      <c r="H832" s="24"/>
      <c r="I832" s="24"/>
      <c r="J832" s="24" t="s">
        <v>44</v>
      </c>
      <c r="K832" s="28">
        <v>43412</v>
      </c>
      <c r="L832" s="28"/>
      <c r="M832" s="28">
        <v>43423</v>
      </c>
      <c r="N832" s="28"/>
      <c r="O832" s="28"/>
      <c r="P832" s="28">
        <v>43430</v>
      </c>
      <c r="Q832" s="28">
        <v>43430</v>
      </c>
      <c r="R832" s="28"/>
      <c r="S832" s="24"/>
      <c r="T832" s="24" t="s">
        <v>3643</v>
      </c>
      <c r="U832" s="30" t="str">
        <f t="shared" si="26"/>
        <v>Despachado CNA</v>
      </c>
      <c r="V832" s="25" t="s">
        <v>38</v>
      </c>
      <c r="W832" s="24"/>
      <c r="X832" s="36"/>
      <c r="Y832" s="30" t="str">
        <f ca="1">IF(V832=Apoio!$F$2,Apoio!$F$2,IF(V832=Apoio!$F$3,Apoio!$F$3,IF(V832=Apoio!$F$4,Apoio!$F$4,IF(X832="","",IF(V832="","",IF(X832-TODAY()&gt;0,X832-TODAY(),"Venceu"))))))</f>
        <v>Resolvido</v>
      </c>
      <c r="Z832" s="35" t="s">
        <v>3644</v>
      </c>
      <c r="AA832" s="32" t="s">
        <v>2833</v>
      </c>
      <c r="AC832" s="44"/>
    </row>
    <row r="833" spans="1:29" ht="30" customHeight="1">
      <c r="A833" s="23">
        <v>837</v>
      </c>
      <c r="B833" s="24" t="s">
        <v>3645</v>
      </c>
      <c r="C833" s="30" t="s">
        <v>218</v>
      </c>
      <c r="D833" s="30" t="s">
        <v>2834</v>
      </c>
      <c r="E833" s="24" t="s">
        <v>1045</v>
      </c>
      <c r="F833" s="24" t="s">
        <v>1122</v>
      </c>
      <c r="G833" s="35" t="s">
        <v>3646</v>
      </c>
      <c r="H833" s="24"/>
      <c r="I833" s="24"/>
      <c r="J833" s="24" t="s">
        <v>44</v>
      </c>
      <c r="K833" s="28">
        <v>43412</v>
      </c>
      <c r="L833" s="28"/>
      <c r="M833" s="28">
        <v>43423</v>
      </c>
      <c r="N833" s="28"/>
      <c r="O833" s="28"/>
      <c r="P833" s="28">
        <v>43430</v>
      </c>
      <c r="Q833" s="28"/>
      <c r="R833" s="28"/>
      <c r="S833" s="24"/>
      <c r="T833" s="24" t="s">
        <v>3647</v>
      </c>
      <c r="U833" s="30" t="str">
        <f t="shared" si="26"/>
        <v>Despachado COSOL</v>
      </c>
      <c r="V833" s="25" t="s">
        <v>38</v>
      </c>
      <c r="W833" s="24"/>
      <c r="X833" s="36"/>
      <c r="Y833" s="30" t="str">
        <f ca="1">IF(V833=Apoio!$F$2,Apoio!$F$2,IF(V833=Apoio!$F$3,Apoio!$F$3,IF(V833=Apoio!$F$4,Apoio!$F$4,IF(X833="","",IF(V833="","",IF(X833-TODAY()&gt;0,X833-TODAY(),"Venceu"))))))</f>
        <v>Resolvido</v>
      </c>
      <c r="Z833" s="35"/>
      <c r="AA833" s="32" t="s">
        <v>2833</v>
      </c>
      <c r="AC833" s="44"/>
    </row>
    <row r="834" spans="1:29" ht="30" customHeight="1">
      <c r="A834" s="23">
        <v>838</v>
      </c>
      <c r="B834" s="24" t="s">
        <v>1457</v>
      </c>
      <c r="C834" s="30" t="s">
        <v>84</v>
      </c>
      <c r="D834" s="30" t="s">
        <v>3648</v>
      </c>
      <c r="E834" s="24" t="s">
        <v>2186</v>
      </c>
      <c r="F834" s="24" t="s">
        <v>2362</v>
      </c>
      <c r="G834" s="35" t="s">
        <v>3649</v>
      </c>
      <c r="H834" s="24"/>
      <c r="I834" s="24"/>
      <c r="J834" s="24" t="s">
        <v>44</v>
      </c>
      <c r="K834" s="28">
        <v>43430</v>
      </c>
      <c r="L834" s="28"/>
      <c r="M834" s="28">
        <v>43430</v>
      </c>
      <c r="N834" s="28">
        <v>43431</v>
      </c>
      <c r="O834" s="28"/>
      <c r="P834" s="28">
        <v>43431</v>
      </c>
      <c r="Q834" s="28">
        <v>43433</v>
      </c>
      <c r="R834" s="28" t="s">
        <v>198</v>
      </c>
      <c r="S834" s="24" t="s">
        <v>3650</v>
      </c>
      <c r="T834" s="24"/>
      <c r="U834" s="30" t="str">
        <f t="shared" ref="U834:U887" si="27">IF(B834&gt;0,IF(R834&gt;0,$R$1,IF(Q834&gt;0,$Q$1,IF(P834&gt;0,$P$1,IF(O834&gt;0,$O$1,IF(N834&gt;0,$N$1,IF(M834&gt;0,$M$1,IF(L834&gt;0,$L$1,IF(K834&gt;0,$K$1,"Registrar demanda")))))))),"")</f>
        <v>Despachado IPHAN</v>
      </c>
      <c r="V834" s="25" t="s">
        <v>38</v>
      </c>
      <c r="W834" s="24"/>
      <c r="X834" s="36"/>
      <c r="Y834" s="30" t="str">
        <f ca="1">IF(V834=Apoio!$F$2,Apoio!$F$2,IF(V834=Apoio!$F$3,Apoio!$F$3,IF(V834=Apoio!$F$4,Apoio!$F$4,IF(X834="","",IF(V834="","",IF(X834-TODAY()&gt;0,X834-TODAY(),"Venceu"))))))</f>
        <v>Resolvido</v>
      </c>
      <c r="Z834" s="35"/>
      <c r="AA834" s="32" t="s">
        <v>2833</v>
      </c>
      <c r="AC834" s="44"/>
    </row>
    <row r="835" spans="1:29" ht="30" customHeight="1">
      <c r="A835" s="23">
        <v>839</v>
      </c>
      <c r="B835" s="24" t="s">
        <v>3651</v>
      </c>
      <c r="C835" s="30" t="s">
        <v>84</v>
      </c>
      <c r="D835" s="30" t="s">
        <v>2834</v>
      </c>
      <c r="E835" s="24" t="s">
        <v>1045</v>
      </c>
      <c r="F835" s="24" t="s">
        <v>1122</v>
      </c>
      <c r="G835" s="35" t="s">
        <v>3652</v>
      </c>
      <c r="H835" s="24"/>
      <c r="I835" s="24"/>
      <c r="J835" s="24" t="s">
        <v>44</v>
      </c>
      <c r="K835" s="28">
        <v>43420.461111111108</v>
      </c>
      <c r="L835" s="28"/>
      <c r="M835" s="28">
        <v>43420.461111111108</v>
      </c>
      <c r="N835" s="28">
        <v>43431</v>
      </c>
      <c r="O835" s="28"/>
      <c r="P835" s="28">
        <v>43431</v>
      </c>
      <c r="Q835" s="28">
        <v>43431</v>
      </c>
      <c r="R835" s="28"/>
      <c r="S835" s="24"/>
      <c r="T835" s="24" t="s">
        <v>3653</v>
      </c>
      <c r="U835" s="30" t="str">
        <f t="shared" si="27"/>
        <v>Despachado CNA</v>
      </c>
      <c r="V835" s="25" t="s">
        <v>38</v>
      </c>
      <c r="W835" s="24"/>
      <c r="X835" s="36"/>
      <c r="Y835" s="30" t="str">
        <f ca="1">IF(V835=Apoio!$F$2,Apoio!$F$2,IF(V835=Apoio!$F$3,Apoio!$F$3,IF(V835=Apoio!$F$4,Apoio!$F$4,IF(X835="","",IF(V835="","",IF(X835-TODAY()&gt;0,X835-TODAY(),"Venceu"))))))</f>
        <v>Resolvido</v>
      </c>
      <c r="Z835" s="35"/>
      <c r="AA835" s="32" t="s">
        <v>2833</v>
      </c>
      <c r="AC835" s="44"/>
    </row>
    <row r="836" spans="1:29" ht="30" customHeight="1">
      <c r="A836" s="23">
        <v>840</v>
      </c>
      <c r="B836" s="24" t="s">
        <v>3654</v>
      </c>
      <c r="C836" s="30" t="s">
        <v>226</v>
      </c>
      <c r="D836" s="30" t="s">
        <v>3655</v>
      </c>
      <c r="E836" s="24" t="s">
        <v>1045</v>
      </c>
      <c r="F836" s="24" t="s">
        <v>3656</v>
      </c>
      <c r="G836" s="35" t="s">
        <v>3657</v>
      </c>
      <c r="H836" s="24"/>
      <c r="I836" s="24"/>
      <c r="J836" s="24" t="s">
        <v>34</v>
      </c>
      <c r="K836" s="28">
        <v>43431</v>
      </c>
      <c r="L836" s="28"/>
      <c r="M836" s="28">
        <v>43431</v>
      </c>
      <c r="N836" s="28">
        <v>43431</v>
      </c>
      <c r="O836" s="28"/>
      <c r="P836" s="28">
        <v>43431</v>
      </c>
      <c r="Q836" s="28"/>
      <c r="R836" s="28"/>
      <c r="S836" s="24"/>
      <c r="T836" s="24" t="s">
        <v>3658</v>
      </c>
      <c r="U836" s="30" t="str">
        <f t="shared" si="27"/>
        <v>Despachado COSOL</v>
      </c>
      <c r="V836" s="25" t="s">
        <v>38</v>
      </c>
      <c r="W836" s="24"/>
      <c r="X836" s="36"/>
      <c r="Y836" s="30" t="str">
        <f ca="1">IF(V836=Apoio!$F$2,Apoio!$F$2,IF(V836=Apoio!$F$3,Apoio!$F$3,IF(V836=Apoio!$F$4,Apoio!$F$4,IF(X836="","",IF(V836="","",IF(X836-TODAY()&gt;0,X836-TODAY(),"Venceu"))))))</f>
        <v>Resolvido</v>
      </c>
      <c r="Z836" s="35"/>
      <c r="AA836" s="32" t="s">
        <v>2833</v>
      </c>
      <c r="AC836" s="44"/>
    </row>
    <row r="837" spans="1:29" ht="30" customHeight="1">
      <c r="A837" s="23">
        <v>841</v>
      </c>
      <c r="B837" s="24" t="s">
        <v>1433</v>
      </c>
      <c r="C837" s="30" t="s">
        <v>84</v>
      </c>
      <c r="D837" s="30" t="s">
        <v>3648</v>
      </c>
      <c r="E837" s="24" t="s">
        <v>2186</v>
      </c>
      <c r="F837" s="24" t="s">
        <v>2362</v>
      </c>
      <c r="G837" s="35" t="s">
        <v>3659</v>
      </c>
      <c r="H837" s="24"/>
      <c r="I837" s="24"/>
      <c r="J837" s="24" t="s">
        <v>44</v>
      </c>
      <c r="K837" s="28">
        <v>43431</v>
      </c>
      <c r="L837" s="28"/>
      <c r="M837" s="28">
        <v>43431</v>
      </c>
      <c r="N837" s="28">
        <v>43433</v>
      </c>
      <c r="O837" s="28"/>
      <c r="P837" s="28">
        <v>43433</v>
      </c>
      <c r="Q837" s="28" t="s">
        <v>3660</v>
      </c>
      <c r="R837" s="28"/>
      <c r="S837" s="24" t="s">
        <v>3661</v>
      </c>
      <c r="T837" s="24"/>
      <c r="U837" s="30" t="str">
        <f t="shared" si="27"/>
        <v>Despachado CNA</v>
      </c>
      <c r="V837" s="25" t="s">
        <v>38</v>
      </c>
      <c r="W837" s="24"/>
      <c r="X837" s="36"/>
      <c r="Y837" s="30" t="str">
        <f ca="1">IF(V837=Apoio!$F$2,Apoio!$F$2,IF(V837=Apoio!$F$3,Apoio!$F$3,IF(V837=Apoio!$F$4,Apoio!$F$4,IF(X837="","",IF(V837="","",IF(X837-TODAY()&gt;0,X837-TODAY(),"Venceu"))))))</f>
        <v>Resolvido</v>
      </c>
      <c r="Z837" s="35"/>
      <c r="AA837" s="32" t="s">
        <v>2833</v>
      </c>
      <c r="AC837" s="44"/>
    </row>
    <row r="838" spans="1:29" ht="30" customHeight="1">
      <c r="A838" s="23">
        <v>842</v>
      </c>
      <c r="B838" s="24" t="s">
        <v>3662</v>
      </c>
      <c r="C838" s="30" t="s">
        <v>191</v>
      </c>
      <c r="D838" s="30" t="s">
        <v>2858</v>
      </c>
      <c r="E838" s="24" t="s">
        <v>2085</v>
      </c>
      <c r="F838" s="24" t="s">
        <v>1063</v>
      </c>
      <c r="G838" s="35" t="s">
        <v>3663</v>
      </c>
      <c r="H838" s="24"/>
      <c r="I838" s="24"/>
      <c r="J838" s="24" t="s">
        <v>34</v>
      </c>
      <c r="K838" s="28">
        <v>43441</v>
      </c>
      <c r="L838" s="28"/>
      <c r="M838" s="28">
        <v>43441</v>
      </c>
      <c r="N838" s="28">
        <v>43441</v>
      </c>
      <c r="O838" s="28"/>
      <c r="P838" s="28">
        <v>43441</v>
      </c>
      <c r="Q838" s="28">
        <v>43446</v>
      </c>
      <c r="R838" s="28">
        <v>43452</v>
      </c>
      <c r="S838" s="24" t="s">
        <v>3664</v>
      </c>
      <c r="T838" s="24" t="s">
        <v>3665</v>
      </c>
      <c r="U838" s="30" t="str">
        <f t="shared" si="27"/>
        <v>Despachado IPHAN</v>
      </c>
      <c r="V838" s="25" t="s">
        <v>38</v>
      </c>
      <c r="W838" s="24"/>
      <c r="X838" s="36"/>
      <c r="Y838" s="30" t="str">
        <f ca="1">IF(V838=Apoio!$F$2,Apoio!$F$2,IF(V838=Apoio!$F$3,Apoio!$F$3,IF(V838=Apoio!$F$4,Apoio!$F$4,IF(X838="","",IF(V838="","",IF(X838-TODAY()&gt;0,X838-TODAY(),"Venceu"))))))</f>
        <v>Resolvido</v>
      </c>
      <c r="Z838" s="35"/>
      <c r="AA838" s="32" t="s">
        <v>2833</v>
      </c>
      <c r="AC838" s="44"/>
    </row>
    <row r="839" spans="1:29" ht="30" customHeight="1">
      <c r="A839" s="23">
        <v>843</v>
      </c>
      <c r="B839" s="24" t="s">
        <v>3666</v>
      </c>
      <c r="C839" s="30" t="s">
        <v>191</v>
      </c>
      <c r="D839" s="30" t="s">
        <v>3667</v>
      </c>
      <c r="E839" s="24" t="s">
        <v>2186</v>
      </c>
      <c r="F839" s="24" t="s">
        <v>1653</v>
      </c>
      <c r="G839" s="35" t="s">
        <v>3668</v>
      </c>
      <c r="H839" s="24"/>
      <c r="I839" s="24"/>
      <c r="J839" s="24" t="s">
        <v>34</v>
      </c>
      <c r="K839" s="28">
        <v>43431</v>
      </c>
      <c r="L839" s="28"/>
      <c r="M839" s="28">
        <v>43431</v>
      </c>
      <c r="N839" s="28">
        <v>43431</v>
      </c>
      <c r="O839" s="28"/>
      <c r="P839" s="28">
        <v>43431</v>
      </c>
      <c r="Q839" s="28">
        <v>43433</v>
      </c>
      <c r="R839" s="28"/>
      <c r="S839" s="24" t="s">
        <v>3669</v>
      </c>
      <c r="T839" s="24"/>
      <c r="U839" s="30" t="str">
        <f t="shared" si="27"/>
        <v>Despachado CNA</v>
      </c>
      <c r="V839" s="25" t="s">
        <v>38</v>
      </c>
      <c r="W839" s="24"/>
      <c r="X839" s="36"/>
      <c r="Y839" s="30" t="str">
        <f ca="1">IF(V839=Apoio!$F$2,Apoio!$F$2,IF(V839=Apoio!$F$3,Apoio!$F$3,IF(V839=Apoio!$F$4,Apoio!$F$4,IF(X839="","",IF(V839="","",IF(X839-TODAY()&gt;0,X839-TODAY(),"Venceu"))))))</f>
        <v>Resolvido</v>
      </c>
      <c r="Z839" s="35"/>
      <c r="AA839" s="32" t="s">
        <v>2833</v>
      </c>
      <c r="AC839" s="44"/>
    </row>
    <row r="840" spans="1:29" ht="30" customHeight="1">
      <c r="A840" s="23">
        <v>844</v>
      </c>
      <c r="B840" s="24" t="s">
        <v>3670</v>
      </c>
      <c r="C840" s="30" t="s">
        <v>84</v>
      </c>
      <c r="D840" s="30" t="s">
        <v>3671</v>
      </c>
      <c r="E840" s="24" t="s">
        <v>1069</v>
      </c>
      <c r="F840" s="24" t="s">
        <v>1219</v>
      </c>
      <c r="G840" s="35" t="s">
        <v>3672</v>
      </c>
      <c r="H840" s="24"/>
      <c r="I840" s="24"/>
      <c r="J840" s="24" t="s">
        <v>34</v>
      </c>
      <c r="K840" s="28">
        <v>43392</v>
      </c>
      <c r="L840" s="28"/>
      <c r="M840" s="28">
        <v>43446</v>
      </c>
      <c r="N840" s="28">
        <v>43446</v>
      </c>
      <c r="O840" s="28"/>
      <c r="P840" s="28">
        <v>43446</v>
      </c>
      <c r="Q840" s="28">
        <v>43460</v>
      </c>
      <c r="R840" s="28"/>
      <c r="S840" s="24" t="s">
        <v>3673</v>
      </c>
      <c r="T840" s="24"/>
      <c r="U840" s="30" t="str">
        <f t="shared" si="27"/>
        <v>Despachado CNA</v>
      </c>
      <c r="V840" s="25" t="s">
        <v>38</v>
      </c>
      <c r="W840" s="24"/>
      <c r="X840" s="36"/>
      <c r="Y840" s="30" t="str">
        <f ca="1">IF(V840=Apoio!$F$2,Apoio!$F$2,IF(V840=Apoio!$F$3,Apoio!$F$3,IF(V840=Apoio!$F$4,Apoio!$F$4,IF(X840="","",IF(V840="","",IF(X840-TODAY()&gt;0,X840-TODAY(),"Venceu"))))))</f>
        <v>Resolvido</v>
      </c>
      <c r="Z840" s="35"/>
      <c r="AA840" s="32" t="s">
        <v>2833</v>
      </c>
      <c r="AC840" s="44"/>
    </row>
    <row r="841" spans="1:29" ht="30" customHeight="1">
      <c r="A841" s="23">
        <v>845</v>
      </c>
      <c r="B841" s="24" t="s">
        <v>3674</v>
      </c>
      <c r="C841" s="30" t="s">
        <v>191</v>
      </c>
      <c r="D841" s="30" t="s">
        <v>2881</v>
      </c>
      <c r="E841" s="24" t="s">
        <v>2186</v>
      </c>
      <c r="F841" s="24" t="s">
        <v>1063</v>
      </c>
      <c r="G841" s="35" t="s">
        <v>3675</v>
      </c>
      <c r="H841" s="24"/>
      <c r="I841" s="24"/>
      <c r="J841" s="24" t="s">
        <v>34</v>
      </c>
      <c r="K841" s="28">
        <v>43448</v>
      </c>
      <c r="L841" s="28"/>
      <c r="M841" s="28">
        <v>43448</v>
      </c>
      <c r="N841" s="28">
        <v>43448</v>
      </c>
      <c r="O841" s="28"/>
      <c r="P841" s="28">
        <v>43448</v>
      </c>
      <c r="Q841" s="28">
        <v>43452</v>
      </c>
      <c r="R841" s="28"/>
      <c r="S841" s="24" t="s">
        <v>3676</v>
      </c>
      <c r="T841" s="24" t="s">
        <v>3677</v>
      </c>
      <c r="U841" s="30" t="str">
        <f t="shared" si="27"/>
        <v>Despachado CNA</v>
      </c>
      <c r="V841" s="25" t="s">
        <v>38</v>
      </c>
      <c r="W841" s="24"/>
      <c r="X841" s="36"/>
      <c r="Y841" s="30" t="str">
        <f ca="1">IF(V841=Apoio!$F$2,Apoio!$F$2,IF(V841=Apoio!$F$3,Apoio!$F$3,IF(V841=Apoio!$F$4,Apoio!$F$4,IF(X841="","",IF(V841="","",IF(X841-TODAY()&gt;0,X841-TODAY(),"Venceu"))))))</f>
        <v>Resolvido</v>
      </c>
      <c r="Z841" s="35"/>
      <c r="AA841" s="32" t="s">
        <v>2833</v>
      </c>
      <c r="AC841" s="44"/>
    </row>
    <row r="842" spans="1:29" ht="30" customHeight="1">
      <c r="A842" s="23">
        <v>846</v>
      </c>
      <c r="B842" s="24" t="s">
        <v>3678</v>
      </c>
      <c r="C842" s="30" t="s">
        <v>3214</v>
      </c>
      <c r="D842" s="30" t="s">
        <v>2834</v>
      </c>
      <c r="E842" s="24" t="s">
        <v>1045</v>
      </c>
      <c r="F842" s="24" t="s">
        <v>1122</v>
      </c>
      <c r="G842" s="35" t="s">
        <v>3679</v>
      </c>
      <c r="H842" s="24"/>
      <c r="I842" s="24"/>
      <c r="J842" s="24" t="s">
        <v>34</v>
      </c>
      <c r="K842" s="28">
        <v>43448</v>
      </c>
      <c r="L842" s="28"/>
      <c r="M842" s="28">
        <v>43448</v>
      </c>
      <c r="N842" s="28">
        <v>43451</v>
      </c>
      <c r="O842" s="28"/>
      <c r="P842" s="28">
        <v>43451</v>
      </c>
      <c r="Q842" s="28">
        <v>43452</v>
      </c>
      <c r="R842" s="28"/>
      <c r="S842" s="24" t="s">
        <v>3680</v>
      </c>
      <c r="T842" s="24" t="s">
        <v>3681</v>
      </c>
      <c r="U842" s="30" t="str">
        <f t="shared" si="27"/>
        <v>Despachado CNA</v>
      </c>
      <c r="V842" s="25" t="s">
        <v>38</v>
      </c>
      <c r="W842" s="24"/>
      <c r="X842" s="36"/>
      <c r="Y842" s="30" t="str">
        <f ca="1">IF(V842=Apoio!$F$2,Apoio!$F$2,IF(V842=Apoio!$F$3,Apoio!$F$3,IF(V842=Apoio!$F$4,Apoio!$F$4,IF(X842="","",IF(V842="","",IF(X842-TODAY()&gt;0,X842-TODAY(),"Venceu"))))))</f>
        <v>Resolvido</v>
      </c>
      <c r="Z842" s="35"/>
      <c r="AA842" s="32" t="s">
        <v>2833</v>
      </c>
      <c r="AC842" s="44"/>
    </row>
    <row r="843" spans="1:29" ht="30" customHeight="1">
      <c r="A843" s="23">
        <v>847</v>
      </c>
      <c r="B843" s="24" t="s">
        <v>3243</v>
      </c>
      <c r="C843" s="30" t="s">
        <v>651</v>
      </c>
      <c r="D843" s="30" t="s">
        <v>3682</v>
      </c>
      <c r="E843" s="24" t="s">
        <v>1058</v>
      </c>
      <c r="F843" s="24" t="s">
        <v>1045</v>
      </c>
      <c r="G843" s="35" t="s">
        <v>3683</v>
      </c>
      <c r="H843" s="24"/>
      <c r="I843" s="24"/>
      <c r="J843" s="24" t="s">
        <v>50</v>
      </c>
      <c r="K843" s="28">
        <v>43403</v>
      </c>
      <c r="L843" s="28"/>
      <c r="M843" s="28">
        <v>43421</v>
      </c>
      <c r="N843" s="28">
        <v>43452</v>
      </c>
      <c r="O843" s="28"/>
      <c r="P843" s="28">
        <v>43452</v>
      </c>
      <c r="Q843" s="28">
        <v>43454</v>
      </c>
      <c r="R843" s="28"/>
      <c r="S843" s="24" t="s">
        <v>3684</v>
      </c>
      <c r="T843" s="24"/>
      <c r="U843" s="30" t="str">
        <f t="shared" si="27"/>
        <v>Despachado CNA</v>
      </c>
      <c r="V843" s="25" t="s">
        <v>38</v>
      </c>
      <c r="W843" s="24"/>
      <c r="X843" s="36"/>
      <c r="Y843" s="30" t="str">
        <f ca="1">IF(V843=Apoio!$F$2,Apoio!$F$2,IF(V843=Apoio!$F$3,Apoio!$F$3,IF(V843=Apoio!$F$4,Apoio!$F$4,IF(X843="","",IF(V843="","",IF(X843-TODAY()&gt;0,X843-TODAY(),"Venceu"))))))</f>
        <v>Resolvido</v>
      </c>
      <c r="Z843" s="35"/>
      <c r="AA843" s="32" t="s">
        <v>2833</v>
      </c>
      <c r="AC843" s="44"/>
    </row>
    <row r="844" spans="1:29" ht="30" customHeight="1">
      <c r="A844" s="23">
        <v>848</v>
      </c>
      <c r="B844" s="24" t="s">
        <v>3685</v>
      </c>
      <c r="C844" s="30" t="s">
        <v>84</v>
      </c>
      <c r="D844" s="30" t="s">
        <v>3686</v>
      </c>
      <c r="E844" s="24" t="s">
        <v>1100</v>
      </c>
      <c r="F844" s="24" t="s">
        <v>3687</v>
      </c>
      <c r="G844" s="35" t="s">
        <v>3688</v>
      </c>
      <c r="H844" s="24"/>
      <c r="I844" s="24"/>
      <c r="J844" s="24" t="s">
        <v>34</v>
      </c>
      <c r="K844" s="28">
        <v>43439</v>
      </c>
      <c r="L844" s="28"/>
      <c r="M844" s="28">
        <v>43452</v>
      </c>
      <c r="N844" s="28">
        <v>43453</v>
      </c>
      <c r="O844" s="28"/>
      <c r="P844" s="28">
        <v>43453</v>
      </c>
      <c r="Q844" s="28">
        <v>43458</v>
      </c>
      <c r="R844" s="28" t="s">
        <v>198</v>
      </c>
      <c r="S844" s="24" t="s">
        <v>3689</v>
      </c>
      <c r="T844" s="24" t="s">
        <v>3690</v>
      </c>
      <c r="U844" s="30" t="str">
        <f t="shared" si="27"/>
        <v>Despachado IPHAN</v>
      </c>
      <c r="V844" s="25" t="s">
        <v>38</v>
      </c>
      <c r="W844" s="24"/>
      <c r="X844" s="36"/>
      <c r="Y844" s="30" t="str">
        <f ca="1">IF(V844=Apoio!$F$2,Apoio!$F$2,IF(V844=Apoio!$F$3,Apoio!$F$3,IF(V844=Apoio!$F$4,Apoio!$F$4,IF(X844="","",IF(V844="","",IF(X844-TODAY()&gt;0,X844-TODAY(),"Venceu"))))))</f>
        <v>Resolvido</v>
      </c>
      <c r="Z844" s="35"/>
      <c r="AA844" s="32" t="s">
        <v>2833</v>
      </c>
      <c r="AC844" s="44"/>
    </row>
    <row r="845" spans="1:29" ht="30" customHeight="1">
      <c r="A845" s="23">
        <v>849</v>
      </c>
      <c r="B845" s="24" t="s">
        <v>1276</v>
      </c>
      <c r="C845" s="30" t="s">
        <v>110</v>
      </c>
      <c r="D845" s="30" t="s">
        <v>2858</v>
      </c>
      <c r="E845" s="24" t="s">
        <v>2085</v>
      </c>
      <c r="F845" s="24" t="s">
        <v>1063</v>
      </c>
      <c r="G845" s="35" t="s">
        <v>3691</v>
      </c>
      <c r="H845" s="24"/>
      <c r="I845" s="24"/>
      <c r="J845" s="24" t="s">
        <v>50</v>
      </c>
      <c r="K845" s="28">
        <v>43453</v>
      </c>
      <c r="L845" s="28"/>
      <c r="M845" s="28">
        <v>43454</v>
      </c>
      <c r="N845" s="28">
        <v>43454</v>
      </c>
      <c r="O845" s="28"/>
      <c r="P845" s="28">
        <v>43454</v>
      </c>
      <c r="Q845" s="28">
        <v>43454</v>
      </c>
      <c r="R845" s="28">
        <v>43467</v>
      </c>
      <c r="S845" s="24" t="s">
        <v>3692</v>
      </c>
      <c r="T845" s="24" t="s">
        <v>3693</v>
      </c>
      <c r="U845" s="30" t="str">
        <f t="shared" si="27"/>
        <v>Despachado IPHAN</v>
      </c>
      <c r="V845" s="25" t="s">
        <v>38</v>
      </c>
      <c r="W845" s="24"/>
      <c r="X845" s="36"/>
      <c r="Y845" s="30" t="str">
        <f ca="1">IF(V845=Apoio!$F$2,Apoio!$F$2,IF(V845=Apoio!$F$3,Apoio!$F$3,IF(V845=Apoio!$F$4,Apoio!$F$4,IF(X845="","",IF(V845="","",IF(X845-TODAY()&gt;0,X845-TODAY(),"Venceu"))))))</f>
        <v>Resolvido</v>
      </c>
      <c r="Z845" s="35"/>
      <c r="AA845" s="32" t="s">
        <v>2833</v>
      </c>
      <c r="AC845" s="44"/>
    </row>
    <row r="846" spans="1:29" ht="30" customHeight="1">
      <c r="A846" s="23">
        <v>850</v>
      </c>
      <c r="B846" s="24" t="s">
        <v>3694</v>
      </c>
      <c r="C846" s="30" t="s">
        <v>202</v>
      </c>
      <c r="D846" s="30" t="s">
        <v>2881</v>
      </c>
      <c r="E846" s="24" t="s">
        <v>2186</v>
      </c>
      <c r="F846" s="24" t="s">
        <v>1063</v>
      </c>
      <c r="G846" s="35" t="s">
        <v>3695</v>
      </c>
      <c r="H846" s="24"/>
      <c r="I846" s="24"/>
      <c r="J846" s="24" t="s">
        <v>50</v>
      </c>
      <c r="K846" s="28">
        <v>43453</v>
      </c>
      <c r="L846" s="28"/>
      <c r="M846" s="28">
        <v>43454</v>
      </c>
      <c r="N846" s="28">
        <v>43454</v>
      </c>
      <c r="O846" s="28"/>
      <c r="P846" s="28">
        <v>43454</v>
      </c>
      <c r="Q846" s="28">
        <v>43454</v>
      </c>
      <c r="R846" s="28"/>
      <c r="S846" s="24" t="s">
        <v>3696</v>
      </c>
      <c r="T846" s="24" t="s">
        <v>3697</v>
      </c>
      <c r="U846" s="30" t="str">
        <f t="shared" si="27"/>
        <v>Despachado CNA</v>
      </c>
      <c r="V846" s="25" t="s">
        <v>38</v>
      </c>
      <c r="W846" s="24"/>
      <c r="X846" s="36"/>
      <c r="Y846" s="30" t="str">
        <f ca="1">IF(V846=Apoio!$F$2,Apoio!$F$2,IF(V846=Apoio!$F$3,Apoio!$F$3,IF(V846=Apoio!$F$4,Apoio!$F$4,IF(X846="","",IF(V846="","",IF(X846-TODAY()&gt;0,X846-TODAY(),"Venceu"))))))</f>
        <v>Resolvido</v>
      </c>
      <c r="Z846" s="35"/>
      <c r="AA846" s="32" t="s">
        <v>2833</v>
      </c>
      <c r="AC846" s="44"/>
    </row>
    <row r="847" spans="1:29" ht="30" customHeight="1">
      <c r="A847" s="23">
        <v>851</v>
      </c>
      <c r="B847" s="24" t="s">
        <v>3698</v>
      </c>
      <c r="C847" s="30" t="s">
        <v>84</v>
      </c>
      <c r="D847" s="30" t="s">
        <v>3456</v>
      </c>
      <c r="E847" s="24" t="s">
        <v>1332</v>
      </c>
      <c r="F847" s="24" t="s">
        <v>2343</v>
      </c>
      <c r="G847" s="35" t="s">
        <v>3699</v>
      </c>
      <c r="H847" s="24"/>
      <c r="I847" s="24"/>
      <c r="J847" s="24" t="s">
        <v>44</v>
      </c>
      <c r="K847" s="28">
        <v>43445</v>
      </c>
      <c r="L847" s="28"/>
      <c r="M847" s="28">
        <v>43454</v>
      </c>
      <c r="N847" s="28">
        <v>43454</v>
      </c>
      <c r="O847" s="28"/>
      <c r="P847" s="28">
        <v>43454</v>
      </c>
      <c r="Q847" s="28"/>
      <c r="R847" s="28"/>
      <c r="S847" s="24" t="s">
        <v>3700</v>
      </c>
      <c r="T847" s="24"/>
      <c r="U847" s="30" t="str">
        <f t="shared" si="27"/>
        <v>Despachado COSOL</v>
      </c>
      <c r="V847" s="25" t="s">
        <v>38</v>
      </c>
      <c r="W847" s="24"/>
      <c r="X847" s="36"/>
      <c r="Y847" s="30" t="str">
        <f ca="1">IF(V847=Apoio!$F$2,Apoio!$F$2,IF(V847=Apoio!$F$3,Apoio!$F$3,IF(V847=Apoio!$F$4,Apoio!$F$4,IF(X847="","",IF(V847="","",IF(X847-TODAY()&gt;0,X847-TODAY(),"Venceu"))))))</f>
        <v>Resolvido</v>
      </c>
      <c r="Z847" s="35"/>
      <c r="AA847" s="32" t="s">
        <v>2833</v>
      </c>
      <c r="AC847" s="44"/>
    </row>
    <row r="848" spans="1:29" ht="30" customHeight="1">
      <c r="A848" s="23">
        <v>852</v>
      </c>
      <c r="B848" s="24" t="s">
        <v>3701</v>
      </c>
      <c r="C848" s="30" t="s">
        <v>275</v>
      </c>
      <c r="D848" s="30" t="s">
        <v>3702</v>
      </c>
      <c r="E848" s="24" t="s">
        <v>1058</v>
      </c>
      <c r="F848" s="24" t="s">
        <v>3703</v>
      </c>
      <c r="G848" s="35" t="s">
        <v>3704</v>
      </c>
      <c r="H848" s="24"/>
      <c r="I848" s="24"/>
      <c r="J848" s="24" t="s">
        <v>34</v>
      </c>
      <c r="K848" s="28">
        <v>43427</v>
      </c>
      <c r="L848" s="28"/>
      <c r="M848" s="28">
        <v>43430</v>
      </c>
      <c r="N848" s="28">
        <v>43430</v>
      </c>
      <c r="O848" s="28"/>
      <c r="P848" s="28">
        <v>43430</v>
      </c>
      <c r="Q848" s="28">
        <v>43454</v>
      </c>
      <c r="R848" s="28"/>
      <c r="S848" s="24" t="s">
        <v>3705</v>
      </c>
      <c r="T848" s="24" t="s">
        <v>3706</v>
      </c>
      <c r="U848" s="30" t="str">
        <f t="shared" si="27"/>
        <v>Despachado CNA</v>
      </c>
      <c r="V848" s="25" t="s">
        <v>38</v>
      </c>
      <c r="W848" s="24"/>
      <c r="X848" s="36"/>
      <c r="Y848" s="30" t="str">
        <f ca="1">IF(V848=Apoio!$F$2,Apoio!$F$2,IF(V848=Apoio!$F$3,Apoio!$F$3,IF(V848=Apoio!$F$4,Apoio!$F$4,IF(X848="","",IF(V848="","",IF(X848-TODAY()&gt;0,X848-TODAY(),"Venceu"))))))</f>
        <v>Resolvido</v>
      </c>
      <c r="Z848" s="35"/>
      <c r="AA848" s="32" t="s">
        <v>2833</v>
      </c>
      <c r="AC848" s="44"/>
    </row>
    <row r="849" spans="1:29" ht="30" customHeight="1">
      <c r="A849" s="23">
        <v>853</v>
      </c>
      <c r="B849" s="24" t="s">
        <v>3292</v>
      </c>
      <c r="C849" s="30" t="s">
        <v>41</v>
      </c>
      <c r="D849" s="30" t="s">
        <v>3707</v>
      </c>
      <c r="E849" s="24" t="s">
        <v>1049</v>
      </c>
      <c r="F849" s="24" t="s">
        <v>3708</v>
      </c>
      <c r="G849" s="35" t="s">
        <v>3709</v>
      </c>
      <c r="H849" s="24"/>
      <c r="I849" s="24"/>
      <c r="J849" s="24" t="s">
        <v>34</v>
      </c>
      <c r="K849" s="28">
        <v>43413</v>
      </c>
      <c r="L849" s="28"/>
      <c r="M849" s="28">
        <v>43417</v>
      </c>
      <c r="N849" s="28">
        <v>43417</v>
      </c>
      <c r="O849" s="28"/>
      <c r="P849" s="28">
        <v>43417</v>
      </c>
      <c r="Q849" s="28">
        <v>43454</v>
      </c>
      <c r="R849" s="28"/>
      <c r="S849" s="24" t="s">
        <v>3710</v>
      </c>
      <c r="T849" s="24" t="s">
        <v>3711</v>
      </c>
      <c r="U849" s="30" t="str">
        <f t="shared" si="27"/>
        <v>Despachado CNA</v>
      </c>
      <c r="V849" s="25" t="s">
        <v>38</v>
      </c>
      <c r="W849" s="24"/>
      <c r="X849" s="36"/>
      <c r="Y849" s="30" t="str">
        <f ca="1">IF(V849=Apoio!$F$2,Apoio!$F$2,IF(V849=Apoio!$F$3,Apoio!$F$3,IF(V849=Apoio!$F$4,Apoio!$F$4,IF(X849="","",IF(V849="","",IF(X849-TODAY()&gt;0,X849-TODAY(),"Venceu"))))))</f>
        <v>Resolvido</v>
      </c>
      <c r="Z849" s="35"/>
      <c r="AA849" s="32" t="s">
        <v>2833</v>
      </c>
      <c r="AC849" s="44"/>
    </row>
    <row r="850" spans="1:29" ht="30" customHeight="1">
      <c r="A850" s="23">
        <v>854</v>
      </c>
      <c r="B850" s="24" t="s">
        <v>1676</v>
      </c>
      <c r="C850" s="30" t="s">
        <v>226</v>
      </c>
      <c r="D850" s="30" t="s">
        <v>2930</v>
      </c>
      <c r="E850" s="24" t="s">
        <v>1058</v>
      </c>
      <c r="F850" s="24" t="s">
        <v>1057</v>
      </c>
      <c r="G850" s="35" t="s">
        <v>3712</v>
      </c>
      <c r="H850" s="24"/>
      <c r="I850" s="24"/>
      <c r="J850" s="24" t="s">
        <v>34</v>
      </c>
      <c r="K850" s="28">
        <v>43388</v>
      </c>
      <c r="L850" s="28"/>
      <c r="M850" s="28">
        <v>43423</v>
      </c>
      <c r="N850" s="28">
        <v>43423</v>
      </c>
      <c r="O850" s="28"/>
      <c r="P850" s="28">
        <v>43423</v>
      </c>
      <c r="Q850" s="28">
        <v>43462</v>
      </c>
      <c r="R850" s="28"/>
      <c r="S850" s="24" t="s">
        <v>3713</v>
      </c>
      <c r="T850" s="24"/>
      <c r="U850" s="30" t="str">
        <f t="shared" si="27"/>
        <v>Despachado CNA</v>
      </c>
      <c r="V850" s="25" t="s">
        <v>38</v>
      </c>
      <c r="W850" s="24"/>
      <c r="X850" s="36"/>
      <c r="Y850" s="30" t="str">
        <f ca="1">IF(V850=Apoio!$F$2,Apoio!$F$2,IF(V850=Apoio!$F$3,Apoio!$F$3,IF(V850=Apoio!$F$4,Apoio!$F$4,IF(X850="","",IF(V850="","",IF(X850-TODAY()&gt;0,X850-TODAY(),"Venceu"))))))</f>
        <v>Resolvido</v>
      </c>
      <c r="Z850" s="35"/>
      <c r="AA850" s="32" t="s">
        <v>2833</v>
      </c>
      <c r="AC850" s="44"/>
    </row>
    <row r="851" spans="1:29" ht="30" customHeight="1">
      <c r="A851" s="23">
        <v>855</v>
      </c>
      <c r="B851" s="24" t="s">
        <v>1676</v>
      </c>
      <c r="C851" s="30" t="s">
        <v>226</v>
      </c>
      <c r="D851" s="30" t="s">
        <v>2930</v>
      </c>
      <c r="E851" s="24" t="s">
        <v>1058</v>
      </c>
      <c r="F851" s="24" t="s">
        <v>1057</v>
      </c>
      <c r="G851" s="35" t="s">
        <v>3714</v>
      </c>
      <c r="H851" s="24"/>
      <c r="I851" s="24"/>
      <c r="J851" s="24" t="s">
        <v>34</v>
      </c>
      <c r="K851" s="28">
        <v>43451</v>
      </c>
      <c r="L851" s="28"/>
      <c r="M851" s="28">
        <v>43455</v>
      </c>
      <c r="N851" s="28">
        <v>43455</v>
      </c>
      <c r="O851" s="28"/>
      <c r="P851" s="28">
        <v>43455</v>
      </c>
      <c r="Q851" s="28">
        <v>43462</v>
      </c>
      <c r="R851" s="28"/>
      <c r="S851" s="24" t="s">
        <v>3715</v>
      </c>
      <c r="T851" s="24"/>
      <c r="U851" s="30" t="str">
        <f t="shared" si="27"/>
        <v>Despachado CNA</v>
      </c>
      <c r="V851" s="25" t="s">
        <v>38</v>
      </c>
      <c r="W851" s="24"/>
      <c r="X851" s="36"/>
      <c r="Y851" s="30" t="str">
        <f ca="1">IF(V851=Apoio!$F$2,Apoio!$F$2,IF(V851=Apoio!$F$3,Apoio!$F$3,IF(V851=Apoio!$F$4,Apoio!$F$4,IF(X851="","",IF(V851="","",IF(X851-TODAY()&gt;0,X851-TODAY(),"Venceu"))))))</f>
        <v>Resolvido</v>
      </c>
      <c r="Z851" s="35"/>
      <c r="AA851" s="32" t="s">
        <v>2833</v>
      </c>
      <c r="AC851" s="44"/>
    </row>
    <row r="852" spans="1:29" ht="30" customHeight="1">
      <c r="A852" s="23">
        <v>856</v>
      </c>
      <c r="B852" s="24" t="s">
        <v>3698</v>
      </c>
      <c r="C852" s="30" t="s">
        <v>84</v>
      </c>
      <c r="D852" s="30" t="s">
        <v>3456</v>
      </c>
      <c r="E852" s="24" t="s">
        <v>1332</v>
      </c>
      <c r="F852" s="24" t="s">
        <v>2343</v>
      </c>
      <c r="G852" s="35" t="s">
        <v>3716</v>
      </c>
      <c r="H852" s="24"/>
      <c r="I852" s="24"/>
      <c r="J852" s="24" t="s">
        <v>44</v>
      </c>
      <c r="K852" s="28">
        <v>43455</v>
      </c>
      <c r="L852" s="28"/>
      <c r="M852" s="28">
        <v>43455</v>
      </c>
      <c r="N852" s="28">
        <v>43455</v>
      </c>
      <c r="O852" s="28"/>
      <c r="P852" s="28">
        <v>43458</v>
      </c>
      <c r="Q852" s="28"/>
      <c r="R852" s="28"/>
      <c r="S852" s="24" t="s">
        <v>3717</v>
      </c>
      <c r="T852" s="24"/>
      <c r="U852" s="30" t="str">
        <f t="shared" si="27"/>
        <v>Despachado COSOL</v>
      </c>
      <c r="V852" s="25" t="s">
        <v>38</v>
      </c>
      <c r="W852" s="24"/>
      <c r="X852" s="36"/>
      <c r="Y852" s="30" t="str">
        <f ca="1">IF(V852=Apoio!$F$2,Apoio!$F$2,IF(V852=Apoio!$F$3,Apoio!$F$3,IF(V852=Apoio!$F$4,Apoio!$F$4,IF(X852="","",IF(V852="","",IF(X852-TODAY()&gt;0,X852-TODAY(),"Venceu"))))))</f>
        <v>Resolvido</v>
      </c>
      <c r="Z852" s="35"/>
      <c r="AA852" s="32" t="s">
        <v>2833</v>
      </c>
      <c r="AC852" s="44"/>
    </row>
    <row r="853" spans="1:29" ht="30" customHeight="1">
      <c r="A853" s="23">
        <v>857</v>
      </c>
      <c r="B853" s="24" t="s">
        <v>3620</v>
      </c>
      <c r="C853" s="30" t="s">
        <v>651</v>
      </c>
      <c r="D853" s="30" t="s">
        <v>3718</v>
      </c>
      <c r="E853" s="24" t="s">
        <v>1049</v>
      </c>
      <c r="F853" s="24" t="s">
        <v>3719</v>
      </c>
      <c r="G853" s="35" t="s">
        <v>3720</v>
      </c>
      <c r="H853" s="24"/>
      <c r="I853" s="24"/>
      <c r="J853" s="24" t="s">
        <v>34</v>
      </c>
      <c r="K853" s="28">
        <v>43461</v>
      </c>
      <c r="L853" s="28"/>
      <c r="M853" s="28">
        <v>43461</v>
      </c>
      <c r="N853" s="28">
        <v>43461</v>
      </c>
      <c r="O853" s="28"/>
      <c r="P853" s="28">
        <v>43461</v>
      </c>
      <c r="Q853" s="28" t="s">
        <v>198</v>
      </c>
      <c r="R853" s="28" t="s">
        <v>198</v>
      </c>
      <c r="S853" s="24"/>
      <c r="T853" s="24" t="s">
        <v>3721</v>
      </c>
      <c r="U853" s="30" t="str">
        <f t="shared" si="27"/>
        <v>Despachado IPHAN</v>
      </c>
      <c r="V853" s="25" t="s">
        <v>38</v>
      </c>
      <c r="W853" s="24"/>
      <c r="X853" s="36"/>
      <c r="Y853" s="30" t="str">
        <f ca="1">IF(V853=Apoio!$F$2,Apoio!$F$2,IF(V853=Apoio!$F$3,Apoio!$F$3,IF(V853=Apoio!$F$4,Apoio!$F$4,IF(X853="","",IF(V853="","",IF(X853-TODAY()&gt;0,X853-TODAY(),"Venceu"))))))</f>
        <v>Resolvido</v>
      </c>
      <c r="Z853" s="35"/>
      <c r="AA853" s="32" t="s">
        <v>2833</v>
      </c>
      <c r="AC853" s="44"/>
    </row>
    <row r="854" spans="1:29" ht="30" customHeight="1">
      <c r="A854" s="23">
        <v>858</v>
      </c>
      <c r="B854" s="24" t="s">
        <v>3722</v>
      </c>
      <c r="C854" s="30" t="s">
        <v>30</v>
      </c>
      <c r="D854" s="30" t="s">
        <v>2858</v>
      </c>
      <c r="E854" s="24" t="s">
        <v>2085</v>
      </c>
      <c r="F854" s="24" t="s">
        <v>1063</v>
      </c>
      <c r="G854" s="35" t="s">
        <v>3723</v>
      </c>
      <c r="H854" s="24"/>
      <c r="I854" s="24"/>
      <c r="J854" s="24" t="s">
        <v>34</v>
      </c>
      <c r="K854" s="28">
        <v>43461</v>
      </c>
      <c r="L854" s="28"/>
      <c r="M854" s="28">
        <v>43461</v>
      </c>
      <c r="N854" s="28">
        <v>43461</v>
      </c>
      <c r="O854" s="28"/>
      <c r="P854" s="28">
        <v>43461</v>
      </c>
      <c r="Q854" s="28">
        <v>43467</v>
      </c>
      <c r="R854" s="28">
        <v>43483</v>
      </c>
      <c r="S854" s="24" t="s">
        <v>3724</v>
      </c>
      <c r="T854" s="24"/>
      <c r="U854" s="30" t="str">
        <f t="shared" si="27"/>
        <v>Despachado IPHAN</v>
      </c>
      <c r="V854" s="25" t="s">
        <v>38</v>
      </c>
      <c r="W854" s="24"/>
      <c r="X854" s="36"/>
      <c r="Y854" s="30" t="str">
        <f ca="1">IF(V854=Apoio!$F$2,Apoio!$F$2,IF(V854=Apoio!$F$3,Apoio!$F$3,IF(V854=Apoio!$F$4,Apoio!$F$4,IF(X854="","",IF(V854="","",IF(X854-TODAY()&gt;0,X854-TODAY(),"Venceu"))))))</f>
        <v>Resolvido</v>
      </c>
      <c r="Z854" s="35"/>
      <c r="AA854" s="32" t="s">
        <v>2833</v>
      </c>
      <c r="AC854" s="44"/>
    </row>
    <row r="855" spans="1:29" ht="30" customHeight="1">
      <c r="A855" s="23">
        <v>859</v>
      </c>
      <c r="B855" s="24" t="s">
        <v>3725</v>
      </c>
      <c r="C855" s="30" t="s">
        <v>255</v>
      </c>
      <c r="D855" s="30" t="s">
        <v>2858</v>
      </c>
      <c r="E855" s="24" t="s">
        <v>2085</v>
      </c>
      <c r="F855" s="24" t="s">
        <v>1063</v>
      </c>
      <c r="G855" s="35" t="s">
        <v>3726</v>
      </c>
      <c r="H855" s="24"/>
      <c r="I855" s="24"/>
      <c r="J855" s="24" t="s">
        <v>50</v>
      </c>
      <c r="K855" s="28">
        <v>43467</v>
      </c>
      <c r="L855" s="28"/>
      <c r="M855" s="28">
        <v>43467</v>
      </c>
      <c r="N855" s="28">
        <v>43467</v>
      </c>
      <c r="O855" s="28"/>
      <c r="P855" s="28">
        <v>43468</v>
      </c>
      <c r="Q855" s="28">
        <v>43468</v>
      </c>
      <c r="R855" s="28">
        <v>43474</v>
      </c>
      <c r="S855" s="24" t="s">
        <v>3727</v>
      </c>
      <c r="T855" s="24" t="s">
        <v>3728</v>
      </c>
      <c r="U855" s="30" t="str">
        <f t="shared" si="27"/>
        <v>Despachado IPHAN</v>
      </c>
      <c r="V855" s="25" t="s">
        <v>38</v>
      </c>
      <c r="W855" s="24"/>
      <c r="X855" s="36"/>
      <c r="Y855" s="30" t="str">
        <f ca="1">IF(V855=Apoio!$F$2,Apoio!$F$2,IF(V855=Apoio!$F$3,Apoio!$F$3,IF(V855=Apoio!$F$4,Apoio!$F$4,IF(X855="","",IF(V855="","",IF(X855-TODAY()&gt;0,X855-TODAY(),"Venceu"))))))</f>
        <v>Resolvido</v>
      </c>
      <c r="Z855" s="35"/>
      <c r="AA855" s="32" t="s">
        <v>2833</v>
      </c>
      <c r="AC855" s="44"/>
    </row>
    <row r="856" spans="1:29" ht="30" customHeight="1">
      <c r="A856" s="23">
        <v>860</v>
      </c>
      <c r="B856" s="24" t="s">
        <v>3729</v>
      </c>
      <c r="C856" s="30" t="s">
        <v>280</v>
      </c>
      <c r="D856" s="30" t="s">
        <v>3515</v>
      </c>
      <c r="E856" s="24" t="s">
        <v>1332</v>
      </c>
      <c r="F856" s="24" t="s">
        <v>3516</v>
      </c>
      <c r="G856" s="35" t="s">
        <v>3730</v>
      </c>
      <c r="H856" s="24"/>
      <c r="I856" s="24"/>
      <c r="J856" s="24" t="s">
        <v>50</v>
      </c>
      <c r="K856" s="28">
        <v>43468</v>
      </c>
      <c r="L856" s="28"/>
      <c r="M856" s="28">
        <v>43468</v>
      </c>
      <c r="N856" s="28">
        <v>43468</v>
      </c>
      <c r="O856" s="28"/>
      <c r="P856" s="28"/>
      <c r="Q856" s="28"/>
      <c r="R856" s="28"/>
      <c r="S856" s="24" t="s">
        <v>3731</v>
      </c>
      <c r="T856" s="24"/>
      <c r="U856" s="30" t="str">
        <f t="shared" si="27"/>
        <v>Término da análise</v>
      </c>
      <c r="V856" s="25" t="s">
        <v>38</v>
      </c>
      <c r="W856" s="24"/>
      <c r="X856" s="36"/>
      <c r="Y856" s="30" t="str">
        <f ca="1">IF(V856=Apoio!$F$2,Apoio!$F$2,IF(V856=Apoio!$F$3,Apoio!$F$3,IF(V856=Apoio!$F$4,Apoio!$F$4,IF(X856="","",IF(V856="","",IF(X856-TODAY()&gt;0,X856-TODAY(),"Venceu"))))))</f>
        <v>Resolvido</v>
      </c>
      <c r="Z856" s="35"/>
      <c r="AA856" s="32" t="s">
        <v>2833</v>
      </c>
      <c r="AC856" s="44"/>
    </row>
    <row r="857" spans="1:29" ht="30" customHeight="1">
      <c r="A857" s="23">
        <v>861</v>
      </c>
      <c r="B857" s="24" t="s">
        <v>3732</v>
      </c>
      <c r="C857" s="30" t="s">
        <v>191</v>
      </c>
      <c r="D857" s="30" t="s">
        <v>3515</v>
      </c>
      <c r="E857" s="24" t="s">
        <v>1332</v>
      </c>
      <c r="F857" s="24" t="s">
        <v>3516</v>
      </c>
      <c r="G857" s="35" t="s">
        <v>3733</v>
      </c>
      <c r="H857" s="24"/>
      <c r="I857" s="24"/>
      <c r="J857" s="24" t="s">
        <v>50</v>
      </c>
      <c r="K857" s="28">
        <v>43468</v>
      </c>
      <c r="L857" s="28"/>
      <c r="M857" s="28">
        <v>43468</v>
      </c>
      <c r="N857" s="28">
        <v>43469</v>
      </c>
      <c r="O857" s="28"/>
      <c r="P857" s="28"/>
      <c r="Q857" s="28"/>
      <c r="R857" s="28"/>
      <c r="S857" s="24" t="s">
        <v>3734</v>
      </c>
      <c r="T857" s="24"/>
      <c r="U857" s="30" t="str">
        <f t="shared" si="27"/>
        <v>Término da análise</v>
      </c>
      <c r="V857" s="25" t="s">
        <v>38</v>
      </c>
      <c r="W857" s="24"/>
      <c r="X857" s="36"/>
      <c r="Y857" s="30" t="str">
        <f ca="1">IF(V857=Apoio!$F$2,Apoio!$F$2,IF(V857=Apoio!$F$3,Apoio!$F$3,IF(V857=Apoio!$F$4,Apoio!$F$4,IF(X857="","",IF(V857="","",IF(X857-TODAY()&gt;0,X857-TODAY(),"Venceu"))))))</f>
        <v>Resolvido</v>
      </c>
      <c r="Z857" s="35"/>
      <c r="AA857" s="32" t="s">
        <v>2833</v>
      </c>
      <c r="AC857" s="44"/>
    </row>
    <row r="858" spans="1:29" ht="30" customHeight="1">
      <c r="A858" s="23">
        <v>862</v>
      </c>
      <c r="B858" s="24" t="s">
        <v>3735</v>
      </c>
      <c r="C858" s="30" t="s">
        <v>89</v>
      </c>
      <c r="D858" s="30" t="s">
        <v>3515</v>
      </c>
      <c r="E858" s="24" t="s">
        <v>1332</v>
      </c>
      <c r="F858" s="24" t="s">
        <v>3516</v>
      </c>
      <c r="G858" s="35" t="s">
        <v>3736</v>
      </c>
      <c r="H858" s="24"/>
      <c r="I858" s="24"/>
      <c r="J858" s="24" t="s">
        <v>44</v>
      </c>
      <c r="K858" s="28">
        <v>43468</v>
      </c>
      <c r="L858" s="28"/>
      <c r="M858" s="28">
        <v>43468</v>
      </c>
      <c r="N858" s="28">
        <v>43104</v>
      </c>
      <c r="O858" s="28"/>
      <c r="P858" s="28"/>
      <c r="Q858" s="28"/>
      <c r="R858" s="28"/>
      <c r="S858" s="24" t="s">
        <v>3737</v>
      </c>
      <c r="T858" s="24"/>
      <c r="U858" s="30" t="str">
        <f t="shared" si="27"/>
        <v>Término da análise</v>
      </c>
      <c r="V858" s="25" t="s">
        <v>38</v>
      </c>
      <c r="W858" s="24"/>
      <c r="X858" s="36"/>
      <c r="Y858" s="30" t="str">
        <f ca="1">IF(V858=Apoio!$F$2,Apoio!$F$2,IF(V858=Apoio!$F$3,Apoio!$F$3,IF(V858=Apoio!$F$4,Apoio!$F$4,IF(X858="","",IF(V858="","",IF(X858-TODAY()&gt;0,X858-TODAY(),"Venceu"))))))</f>
        <v>Resolvido</v>
      </c>
      <c r="Z858" s="35"/>
      <c r="AA858" s="32" t="s">
        <v>2833</v>
      </c>
      <c r="AC858" s="44"/>
    </row>
    <row r="859" spans="1:29" ht="30" customHeight="1">
      <c r="A859" s="23">
        <v>863</v>
      </c>
      <c r="B859" s="24" t="s">
        <v>3738</v>
      </c>
      <c r="C859" s="30" t="s">
        <v>104</v>
      </c>
      <c r="D859" s="30" t="s">
        <v>2858</v>
      </c>
      <c r="E859" s="24" t="s">
        <v>2085</v>
      </c>
      <c r="F859" s="24" t="s">
        <v>1063</v>
      </c>
      <c r="G859" s="35" t="s">
        <v>3739</v>
      </c>
      <c r="H859" s="24"/>
      <c r="I859" s="24"/>
      <c r="J859" s="24" t="s">
        <v>50</v>
      </c>
      <c r="K859" s="28">
        <v>43104</v>
      </c>
      <c r="L859" s="28"/>
      <c r="M859" s="28">
        <v>43104</v>
      </c>
      <c r="N859" s="28">
        <v>43472</v>
      </c>
      <c r="O859" s="28"/>
      <c r="P859" s="28">
        <v>43472</v>
      </c>
      <c r="Q859" s="28">
        <v>43476</v>
      </c>
      <c r="R859" s="28">
        <v>43486</v>
      </c>
      <c r="S859" s="24" t="s">
        <v>3740</v>
      </c>
      <c r="T859" s="24"/>
      <c r="U859" s="30" t="str">
        <f t="shared" si="27"/>
        <v>Despachado IPHAN</v>
      </c>
      <c r="V859" s="25" t="s">
        <v>38</v>
      </c>
      <c r="W859" s="24"/>
      <c r="X859" s="36"/>
      <c r="Y859" s="30" t="str">
        <f ca="1">IF(V859=Apoio!$F$2,Apoio!$F$2,IF(V859=Apoio!$F$3,Apoio!$F$3,IF(V859=Apoio!$F$4,Apoio!$F$4,IF(X859="","",IF(V859="","",IF(X859-TODAY()&gt;0,X859-TODAY(),"Venceu"))))))</f>
        <v>Resolvido</v>
      </c>
      <c r="Z859" s="35"/>
      <c r="AA859" s="32" t="s">
        <v>2833</v>
      </c>
      <c r="AC859" s="44"/>
    </row>
    <row r="860" spans="1:29" ht="30" customHeight="1">
      <c r="A860" s="23">
        <v>864</v>
      </c>
      <c r="B860" s="24" t="s">
        <v>3741</v>
      </c>
      <c r="C860" s="30" t="s">
        <v>89</v>
      </c>
      <c r="D860" s="30" t="s">
        <v>3515</v>
      </c>
      <c r="E860" s="24" t="s">
        <v>1332</v>
      </c>
      <c r="F860" s="24" t="s">
        <v>3516</v>
      </c>
      <c r="G860" s="35" t="s">
        <v>3742</v>
      </c>
      <c r="H860" s="24"/>
      <c r="I860" s="24"/>
      <c r="J860" s="24" t="s">
        <v>44</v>
      </c>
      <c r="K860" s="28">
        <v>43104</v>
      </c>
      <c r="L860" s="28"/>
      <c r="M860" s="28">
        <v>43104</v>
      </c>
      <c r="N860" s="28">
        <v>43472</v>
      </c>
      <c r="O860" s="28"/>
      <c r="P860" s="28"/>
      <c r="Q860" s="28"/>
      <c r="R860" s="28"/>
      <c r="S860" s="24" t="s">
        <v>3743</v>
      </c>
      <c r="T860" s="24"/>
      <c r="U860" s="30" t="str">
        <f t="shared" si="27"/>
        <v>Término da análise</v>
      </c>
      <c r="V860" s="25" t="s">
        <v>38</v>
      </c>
      <c r="W860" s="24"/>
      <c r="X860" s="36"/>
      <c r="Y860" s="30" t="str">
        <f ca="1">IF(V860=Apoio!$F$2,Apoio!$F$2,IF(V860=Apoio!$F$3,Apoio!$F$3,IF(V860=Apoio!$F$4,Apoio!$F$4,IF(X860="","",IF(V860="","",IF(X860-TODAY()&gt;0,X860-TODAY(),"Venceu"))))))</f>
        <v>Resolvido</v>
      </c>
      <c r="Z860" s="35"/>
      <c r="AA860" s="32" t="s">
        <v>2833</v>
      </c>
      <c r="AC860" s="44"/>
    </row>
    <row r="861" spans="1:29" ht="30" customHeight="1">
      <c r="A861" s="23">
        <v>865</v>
      </c>
      <c r="B861" s="24" t="s">
        <v>1067</v>
      </c>
      <c r="C861" s="30" t="s">
        <v>30</v>
      </c>
      <c r="D861" s="30" t="s">
        <v>2847</v>
      </c>
      <c r="E861" s="24" t="s">
        <v>1069</v>
      </c>
      <c r="F861" s="24" t="s">
        <v>1070</v>
      </c>
      <c r="G861" s="35" t="s">
        <v>3744</v>
      </c>
      <c r="H861" s="24"/>
      <c r="I861" s="24"/>
      <c r="J861" s="24" t="s">
        <v>3745</v>
      </c>
      <c r="K861" s="28">
        <v>41187</v>
      </c>
      <c r="L861" s="28"/>
      <c r="M861" s="28">
        <v>42803</v>
      </c>
      <c r="N861" s="28">
        <v>42804</v>
      </c>
      <c r="O861" s="28"/>
      <c r="P861" s="28">
        <v>42804</v>
      </c>
      <c r="Q861" s="28">
        <v>42804</v>
      </c>
      <c r="R861" s="28" t="s">
        <v>198</v>
      </c>
      <c r="S861" s="24" t="s">
        <v>133</v>
      </c>
      <c r="T861" s="24" t="s">
        <v>3746</v>
      </c>
      <c r="U861" s="30" t="str">
        <f t="shared" si="27"/>
        <v>Despachado IPHAN</v>
      </c>
      <c r="V861" s="25" t="s">
        <v>38</v>
      </c>
      <c r="W861" s="24"/>
      <c r="X861" s="36"/>
      <c r="Y861" s="30" t="str">
        <f ca="1">IF(V861=Apoio!$F$2,Apoio!$F$2,IF(V861=Apoio!$F$3,Apoio!$F$3,IF(V861=Apoio!$F$4,Apoio!$F$4,IF(X861="","",IF(V861="","",IF(X861-TODAY()&gt;0,X861-TODAY(),"Venceu"))))))</f>
        <v>Resolvido</v>
      </c>
      <c r="Z861" s="35"/>
      <c r="AA861" s="32" t="s">
        <v>2833</v>
      </c>
      <c r="AC861" s="44"/>
    </row>
    <row r="862" spans="1:29" ht="30" customHeight="1">
      <c r="A862" s="23">
        <v>866</v>
      </c>
      <c r="B862" s="24" t="s">
        <v>1093</v>
      </c>
      <c r="C862" s="30" t="s">
        <v>84</v>
      </c>
      <c r="D862" s="30" t="s">
        <v>2847</v>
      </c>
      <c r="E862" s="24" t="s">
        <v>1069</v>
      </c>
      <c r="F862" s="24" t="s">
        <v>1070</v>
      </c>
      <c r="G862" s="35" t="s">
        <v>3747</v>
      </c>
      <c r="H862" s="24"/>
      <c r="I862" s="24"/>
      <c r="J862" s="24" t="s">
        <v>34</v>
      </c>
      <c r="K862" s="28">
        <v>43088</v>
      </c>
      <c r="L862" s="28"/>
      <c r="M862" s="28">
        <v>43090</v>
      </c>
      <c r="N862" s="28">
        <v>43090</v>
      </c>
      <c r="O862" s="28"/>
      <c r="P862" s="28">
        <v>43090</v>
      </c>
      <c r="Q862" s="28">
        <v>42752</v>
      </c>
      <c r="R862" s="28" t="s">
        <v>133</v>
      </c>
      <c r="S862" s="24" t="s">
        <v>3748</v>
      </c>
      <c r="T862" s="24" t="s">
        <v>3749</v>
      </c>
      <c r="U862" s="30" t="str">
        <f t="shared" si="27"/>
        <v>Despachado IPHAN</v>
      </c>
      <c r="V862" s="25" t="s">
        <v>38</v>
      </c>
      <c r="W862" s="24"/>
      <c r="X862" s="36"/>
      <c r="Y862" s="30" t="str">
        <f ca="1">IF(V862=Apoio!$F$2,Apoio!$F$2,IF(V862=Apoio!$F$3,Apoio!$F$3,IF(V862=Apoio!$F$4,Apoio!$F$4,IF(X862="","",IF(V862="","",IF(X862-TODAY()&gt;0,X862-TODAY(),"Venceu"))))))</f>
        <v>Resolvido</v>
      </c>
      <c r="Z862" s="35"/>
      <c r="AA862" s="32" t="s">
        <v>2833</v>
      </c>
      <c r="AC862" s="44"/>
    </row>
    <row r="863" spans="1:29" ht="30" customHeight="1">
      <c r="A863" s="23">
        <v>867</v>
      </c>
      <c r="B863" s="24" t="s">
        <v>1108</v>
      </c>
      <c r="C863" s="30" t="s">
        <v>166</v>
      </c>
      <c r="D863" s="30" t="s">
        <v>3126</v>
      </c>
      <c r="E863" s="24" t="s">
        <v>1058</v>
      </c>
      <c r="F863" s="24" t="s">
        <v>1086</v>
      </c>
      <c r="G863" s="35" t="s">
        <v>3750</v>
      </c>
      <c r="H863" s="24"/>
      <c r="I863" s="24"/>
      <c r="J863" s="24" t="s">
        <v>44</v>
      </c>
      <c r="K863" s="28">
        <v>43075</v>
      </c>
      <c r="L863" s="28"/>
      <c r="M863" s="28">
        <v>43075</v>
      </c>
      <c r="N863" s="28">
        <v>43080</v>
      </c>
      <c r="O863" s="28"/>
      <c r="P863" s="28">
        <v>43080</v>
      </c>
      <c r="Q863" s="28">
        <v>43133</v>
      </c>
      <c r="R863" s="28" t="s">
        <v>198</v>
      </c>
      <c r="S863" s="24" t="s">
        <v>3751</v>
      </c>
      <c r="T863" s="24" t="s">
        <v>3752</v>
      </c>
      <c r="U863" s="30" t="str">
        <f t="shared" si="27"/>
        <v>Despachado IPHAN</v>
      </c>
      <c r="V863" s="25" t="s">
        <v>38</v>
      </c>
      <c r="W863" s="24"/>
      <c r="X863" s="36"/>
      <c r="Y863" s="30" t="str">
        <f ca="1">IF(V863=Apoio!$F$2,Apoio!$F$2,IF(V863=Apoio!$F$3,Apoio!$F$3,IF(V863=Apoio!$F$4,Apoio!$F$4,IF(X863="","",IF(V863="","",IF(X863-TODAY()&gt;0,X863-TODAY(),"Venceu"))))))</f>
        <v>Resolvido</v>
      </c>
      <c r="Z863" s="35"/>
      <c r="AA863" s="32" t="s">
        <v>2833</v>
      </c>
      <c r="AC863" s="44"/>
    </row>
    <row r="864" spans="1:29" ht="30" customHeight="1">
      <c r="A864" s="23">
        <v>868</v>
      </c>
      <c r="B864" s="24" t="s">
        <v>1149</v>
      </c>
      <c r="C864" s="30" t="s">
        <v>89</v>
      </c>
      <c r="D864" s="30" t="s">
        <v>2984</v>
      </c>
      <c r="E864" s="24" t="s">
        <v>1058</v>
      </c>
      <c r="F864" s="24" t="s">
        <v>1063</v>
      </c>
      <c r="G864" s="35" t="s">
        <v>3753</v>
      </c>
      <c r="H864" s="24"/>
      <c r="I864" s="24"/>
      <c r="J864" s="24" t="s">
        <v>50</v>
      </c>
      <c r="K864" s="28">
        <v>43231</v>
      </c>
      <c r="L864" s="28"/>
      <c r="M864" s="28">
        <v>43234</v>
      </c>
      <c r="N864" s="28">
        <v>43238</v>
      </c>
      <c r="O864" s="28"/>
      <c r="P864" s="28">
        <v>43242</v>
      </c>
      <c r="Q864" s="28">
        <v>43244</v>
      </c>
      <c r="R864" s="28"/>
      <c r="S864" s="24" t="s">
        <v>3754</v>
      </c>
      <c r="T864" s="24" t="s">
        <v>3755</v>
      </c>
      <c r="U864" s="30" t="str">
        <f t="shared" si="27"/>
        <v>Despachado CNA</v>
      </c>
      <c r="V864" s="25" t="s">
        <v>38</v>
      </c>
      <c r="W864" s="24"/>
      <c r="X864" s="36"/>
      <c r="Y864" s="30" t="str">
        <f ca="1">IF(V864=Apoio!$F$2,Apoio!$F$2,IF(V864=Apoio!$F$3,Apoio!$F$3,IF(V864=Apoio!$F$4,Apoio!$F$4,IF(X864="","",IF(V864="","",IF(X864-TODAY()&gt;0,X864-TODAY(),"Venceu"))))))</f>
        <v>Resolvido</v>
      </c>
      <c r="Z864" s="35"/>
      <c r="AA864" s="32" t="s">
        <v>2833</v>
      </c>
      <c r="AC864" s="44"/>
    </row>
    <row r="865" spans="1:29" ht="30" customHeight="1">
      <c r="A865" s="23">
        <v>869</v>
      </c>
      <c r="B865" s="24" t="s">
        <v>604</v>
      </c>
      <c r="C865" s="30" t="s">
        <v>84</v>
      </c>
      <c r="D865" s="30" t="s">
        <v>2834</v>
      </c>
      <c r="E865" s="24" t="s">
        <v>1045</v>
      </c>
      <c r="F865" s="24" t="s">
        <v>1122</v>
      </c>
      <c r="G865" s="35" t="s">
        <v>3756</v>
      </c>
      <c r="H865" s="24"/>
      <c r="I865" s="24"/>
      <c r="J865" s="24" t="s">
        <v>44</v>
      </c>
      <c r="K865" s="28">
        <v>43292</v>
      </c>
      <c r="L865" s="28"/>
      <c r="M865" s="28">
        <v>43294</v>
      </c>
      <c r="N865" s="28">
        <v>43312</v>
      </c>
      <c r="O865" s="28"/>
      <c r="P865" s="28"/>
      <c r="Q865" s="28">
        <v>43327</v>
      </c>
      <c r="R865" s="28"/>
      <c r="S865" s="24" t="s">
        <v>3757</v>
      </c>
      <c r="T865" s="24" t="s">
        <v>3758</v>
      </c>
      <c r="U865" s="30" t="str">
        <f t="shared" si="27"/>
        <v>Despachado CNA</v>
      </c>
      <c r="V865" s="25" t="s">
        <v>38</v>
      </c>
      <c r="W865" s="24"/>
      <c r="X865" s="36"/>
      <c r="Y865" s="30" t="str">
        <f ca="1">IF(V865=Apoio!$F$2,Apoio!$F$2,IF(V865=Apoio!$F$3,Apoio!$F$3,IF(V865=Apoio!$F$4,Apoio!$F$4,IF(X865="","",IF(V865="","",IF(X865-TODAY()&gt;0,X865-TODAY(),"Venceu"))))))</f>
        <v>Resolvido</v>
      </c>
      <c r="Z865" s="35"/>
      <c r="AA865" s="32" t="s">
        <v>2833</v>
      </c>
      <c r="AC865" s="44"/>
    </row>
    <row r="866" spans="1:29" ht="30" customHeight="1">
      <c r="A866" s="23">
        <v>870</v>
      </c>
      <c r="B866" s="24" t="s">
        <v>3759</v>
      </c>
      <c r="C866" s="30" t="s">
        <v>89</v>
      </c>
      <c r="D866" s="30" t="s">
        <v>2847</v>
      </c>
      <c r="E866" s="24" t="s">
        <v>1069</v>
      </c>
      <c r="F866" s="24" t="s">
        <v>1070</v>
      </c>
      <c r="G866" s="35" t="s">
        <v>3760</v>
      </c>
      <c r="H866" s="24"/>
      <c r="I866" s="24"/>
      <c r="J866" s="24" t="s">
        <v>50</v>
      </c>
      <c r="K866" s="28">
        <v>43188</v>
      </c>
      <c r="L866" s="28"/>
      <c r="M866" s="28">
        <v>43195</v>
      </c>
      <c r="N866" s="28">
        <v>43200</v>
      </c>
      <c r="O866" s="28"/>
      <c r="P866" s="28">
        <v>43201</v>
      </c>
      <c r="Q866" s="28">
        <v>43206</v>
      </c>
      <c r="R866" s="28"/>
      <c r="S866" s="24" t="s">
        <v>3761</v>
      </c>
      <c r="T866" s="24" t="s">
        <v>3762</v>
      </c>
      <c r="U866" s="30" t="str">
        <f t="shared" si="27"/>
        <v>Despachado CNA</v>
      </c>
      <c r="V866" s="25" t="s">
        <v>38</v>
      </c>
      <c r="W866" s="24"/>
      <c r="X866" s="36"/>
      <c r="Y866" s="30" t="str">
        <f ca="1">IF(V866=Apoio!$F$2,Apoio!$F$2,IF(V866=Apoio!$F$3,Apoio!$F$3,IF(V866=Apoio!$F$4,Apoio!$F$4,IF(X866="","",IF(V866="","",IF(X866-TODAY()&gt;0,X866-TODAY(),"Venceu"))))))</f>
        <v>Resolvido</v>
      </c>
      <c r="Z866" s="35"/>
      <c r="AA866" s="32" t="s">
        <v>2833</v>
      </c>
      <c r="AC866" s="44"/>
    </row>
    <row r="867" spans="1:29" ht="30" customHeight="1">
      <c r="A867" s="23">
        <v>871</v>
      </c>
      <c r="B867" s="24" t="s">
        <v>1238</v>
      </c>
      <c r="C867" s="30" t="s">
        <v>89</v>
      </c>
      <c r="D867" s="30" t="s">
        <v>2834</v>
      </c>
      <c r="E867" s="24" t="s">
        <v>1045</v>
      </c>
      <c r="F867" s="24" t="s">
        <v>1122</v>
      </c>
      <c r="G867" s="35" t="s">
        <v>3763</v>
      </c>
      <c r="H867" s="24"/>
      <c r="I867" s="24"/>
      <c r="J867" s="24" t="s">
        <v>44</v>
      </c>
      <c r="K867" s="28">
        <v>42606</v>
      </c>
      <c r="L867" s="28"/>
      <c r="M867" s="28">
        <v>42606</v>
      </c>
      <c r="N867" s="28">
        <v>43357</v>
      </c>
      <c r="O867" s="28"/>
      <c r="P867" s="28">
        <v>43357</v>
      </c>
      <c r="Q867" s="28">
        <v>43357</v>
      </c>
      <c r="R867" s="28"/>
      <c r="S867" s="24" t="s">
        <v>3764</v>
      </c>
      <c r="T867" s="24" t="s">
        <v>3765</v>
      </c>
      <c r="U867" s="30" t="str">
        <f t="shared" si="27"/>
        <v>Despachado CNA</v>
      </c>
      <c r="V867" s="25" t="s">
        <v>38</v>
      </c>
      <c r="W867" s="24"/>
      <c r="X867" s="36"/>
      <c r="Y867" s="30" t="str">
        <f ca="1">IF(V867=Apoio!$F$2,Apoio!$F$2,IF(V867=Apoio!$F$3,Apoio!$F$3,IF(V867=Apoio!$F$4,Apoio!$F$4,IF(X867="","",IF(V867="","",IF(X867-TODAY()&gt;0,X867-TODAY(),"Venceu"))))))</f>
        <v>Resolvido</v>
      </c>
      <c r="Z867" s="35" t="s">
        <v>1242</v>
      </c>
      <c r="AA867" s="32" t="s">
        <v>2833</v>
      </c>
      <c r="AC867" s="44"/>
    </row>
    <row r="868" spans="1:29" ht="30" customHeight="1">
      <c r="A868" s="23">
        <v>872</v>
      </c>
      <c r="B868" s="24" t="s">
        <v>1104</v>
      </c>
      <c r="C868" s="30" t="s">
        <v>30</v>
      </c>
      <c r="D868" s="30" t="s">
        <v>2984</v>
      </c>
      <c r="E868" s="24" t="s">
        <v>1058</v>
      </c>
      <c r="F868" s="24" t="s">
        <v>1063</v>
      </c>
      <c r="G868" s="35" t="s">
        <v>3766</v>
      </c>
      <c r="H868" s="24"/>
      <c r="I868" s="24"/>
      <c r="J868" s="24" t="s">
        <v>50</v>
      </c>
      <c r="K868" s="28">
        <v>43188</v>
      </c>
      <c r="L868" s="28"/>
      <c r="M868" s="28">
        <v>43195</v>
      </c>
      <c r="N868" s="28">
        <v>43200</v>
      </c>
      <c r="O868" s="28"/>
      <c r="P868" s="28">
        <v>43213</v>
      </c>
      <c r="Q868" s="28" t="s">
        <v>3767</v>
      </c>
      <c r="R868" s="28"/>
      <c r="S868" s="24" t="s">
        <v>3768</v>
      </c>
      <c r="T868" s="24" t="s">
        <v>3769</v>
      </c>
      <c r="U868" s="30" t="str">
        <f t="shared" si="27"/>
        <v>Despachado CNA</v>
      </c>
      <c r="V868" s="25" t="s">
        <v>38</v>
      </c>
      <c r="W868" s="24"/>
      <c r="X868" s="36"/>
      <c r="Y868" s="30" t="str">
        <f ca="1">IF(V868=Apoio!$F$2,Apoio!$F$2,IF(V868=Apoio!$F$3,Apoio!$F$3,IF(V868=Apoio!$F$4,Apoio!$F$4,IF(X868="","",IF(V868="","",IF(X868-TODAY()&gt;0,X868-TODAY(),"Venceu"))))))</f>
        <v>Resolvido</v>
      </c>
      <c r="Z868" s="35"/>
      <c r="AA868" s="32" t="s">
        <v>2833</v>
      </c>
      <c r="AC868" s="44"/>
    </row>
    <row r="869" spans="1:29" ht="30" customHeight="1">
      <c r="A869" s="23">
        <v>873</v>
      </c>
      <c r="B869" s="24" t="s">
        <v>1243</v>
      </c>
      <c r="C869" s="30" t="s">
        <v>78</v>
      </c>
      <c r="D869" s="30" t="s">
        <v>1244</v>
      </c>
      <c r="E869" s="24" t="s">
        <v>1049</v>
      </c>
      <c r="F869" s="24" t="s">
        <v>1063</v>
      </c>
      <c r="G869" s="35" t="s">
        <v>3770</v>
      </c>
      <c r="H869" s="24"/>
      <c r="I869" s="24"/>
      <c r="J869" s="24" t="s">
        <v>44</v>
      </c>
      <c r="K869" s="28">
        <v>43040</v>
      </c>
      <c r="L869" s="28"/>
      <c r="M869" s="28">
        <v>43040</v>
      </c>
      <c r="N869" s="28">
        <v>43040</v>
      </c>
      <c r="O869" s="28"/>
      <c r="P869" s="28">
        <v>43040</v>
      </c>
      <c r="Q869" s="28">
        <v>43188</v>
      </c>
      <c r="R869" s="28" t="s">
        <v>198</v>
      </c>
      <c r="S869" s="24" t="s">
        <v>3771</v>
      </c>
      <c r="T869" s="24" t="s">
        <v>3772</v>
      </c>
      <c r="U869" s="30" t="str">
        <f t="shared" si="27"/>
        <v>Despachado IPHAN</v>
      </c>
      <c r="V869" s="25" t="s">
        <v>38</v>
      </c>
      <c r="W869" s="24"/>
      <c r="X869" s="36"/>
      <c r="Y869" s="30" t="str">
        <f ca="1">IF(V869=Apoio!$F$2,Apoio!$F$2,IF(V869=Apoio!$F$3,Apoio!$F$3,IF(V869=Apoio!$F$4,Apoio!$F$4,IF(X869="","",IF(V869="","",IF(X869-TODAY()&gt;0,X869-TODAY(),"Venceu"))))))</f>
        <v>Resolvido</v>
      </c>
      <c r="Z869" s="35" t="s">
        <v>3773</v>
      </c>
      <c r="AA869" s="32" t="s">
        <v>2833</v>
      </c>
      <c r="AC869" s="44"/>
    </row>
    <row r="870" spans="1:29" ht="30" customHeight="1">
      <c r="A870" s="23">
        <v>874</v>
      </c>
      <c r="B870" s="24" t="s">
        <v>1113</v>
      </c>
      <c r="C870" s="30" t="s">
        <v>191</v>
      </c>
      <c r="D870" s="30" t="s">
        <v>2847</v>
      </c>
      <c r="E870" s="24" t="s">
        <v>1069</v>
      </c>
      <c r="F870" s="24" t="s">
        <v>1070</v>
      </c>
      <c r="G870" s="35" t="s">
        <v>3774</v>
      </c>
      <c r="H870" s="24"/>
      <c r="I870" s="24"/>
      <c r="J870" s="24" t="s">
        <v>50</v>
      </c>
      <c r="K870" s="28">
        <v>43158</v>
      </c>
      <c r="L870" s="28"/>
      <c r="M870" s="28">
        <v>43158</v>
      </c>
      <c r="N870" s="28">
        <v>43159</v>
      </c>
      <c r="O870" s="28"/>
      <c r="P870" s="28">
        <v>43159</v>
      </c>
      <c r="Q870" s="28">
        <v>43168</v>
      </c>
      <c r="R870" s="28"/>
      <c r="S870" s="24" t="s">
        <v>3775</v>
      </c>
      <c r="T870" s="24" t="s">
        <v>3776</v>
      </c>
      <c r="U870" s="30" t="str">
        <f t="shared" si="27"/>
        <v>Despachado CNA</v>
      </c>
      <c r="V870" s="25" t="s">
        <v>38</v>
      </c>
      <c r="W870" s="24"/>
      <c r="X870" s="36"/>
      <c r="Y870" s="30" t="str">
        <f ca="1">IF(V870=Apoio!$F$2,Apoio!$F$2,IF(V870=Apoio!$F$3,Apoio!$F$3,IF(V870=Apoio!$F$4,Apoio!$F$4,IF(X870="","",IF(V870="","",IF(X870-TODAY()&gt;0,X870-TODAY(),"Venceu"))))))</f>
        <v>Resolvido</v>
      </c>
      <c r="Z870" s="35"/>
      <c r="AA870" s="32" t="s">
        <v>2833</v>
      </c>
      <c r="AC870" s="44"/>
    </row>
    <row r="871" spans="1:29" ht="30" customHeight="1">
      <c r="A871" s="23">
        <v>875</v>
      </c>
      <c r="B871" s="24" t="s">
        <v>1249</v>
      </c>
      <c r="C871" s="30" t="s">
        <v>84</v>
      </c>
      <c r="D871" s="30" t="s">
        <v>2847</v>
      </c>
      <c r="E871" s="24" t="s">
        <v>1069</v>
      </c>
      <c r="F871" s="24" t="s">
        <v>1070</v>
      </c>
      <c r="G871" s="35" t="s">
        <v>3777</v>
      </c>
      <c r="H871" s="24"/>
      <c r="I871" s="24"/>
      <c r="J871" s="24" t="s">
        <v>50</v>
      </c>
      <c r="K871" s="28">
        <v>43153</v>
      </c>
      <c r="L871" s="28"/>
      <c r="M871" s="28">
        <v>43160</v>
      </c>
      <c r="N871" s="28">
        <v>43165</v>
      </c>
      <c r="O871" s="28"/>
      <c r="P871" s="28">
        <v>43203</v>
      </c>
      <c r="Q871" s="28">
        <v>43210</v>
      </c>
      <c r="R871" s="28"/>
      <c r="S871" s="24" t="s">
        <v>3778</v>
      </c>
      <c r="T871" s="24" t="s">
        <v>3779</v>
      </c>
      <c r="U871" s="30" t="str">
        <f t="shared" si="27"/>
        <v>Despachado CNA</v>
      </c>
      <c r="V871" s="25" t="s">
        <v>38</v>
      </c>
      <c r="W871" s="24"/>
      <c r="X871" s="36"/>
      <c r="Y871" s="30" t="str">
        <f ca="1">IF(V871=Apoio!$F$2,Apoio!$F$2,IF(V871=Apoio!$F$3,Apoio!$F$3,IF(V871=Apoio!$F$4,Apoio!$F$4,IF(X871="","",IF(V871="","",IF(X871-TODAY()&gt;0,X871-TODAY(),"Venceu"))))))</f>
        <v>Resolvido</v>
      </c>
      <c r="Z871" s="35"/>
      <c r="AA871" s="32" t="s">
        <v>2833</v>
      </c>
      <c r="AC871" s="44"/>
    </row>
    <row r="872" spans="1:29" ht="30" customHeight="1">
      <c r="A872" s="23">
        <v>876</v>
      </c>
      <c r="B872" s="24" t="s">
        <v>3780</v>
      </c>
      <c r="C872" s="30" t="s">
        <v>1555</v>
      </c>
      <c r="D872" s="30" t="s">
        <v>2944</v>
      </c>
      <c r="E872" s="24" t="s">
        <v>1045</v>
      </c>
      <c r="F872" s="24" t="s">
        <v>1044</v>
      </c>
      <c r="G872" s="35" t="s">
        <v>1793</v>
      </c>
      <c r="H872" s="24"/>
      <c r="I872" s="24"/>
      <c r="J872" s="24" t="s">
        <v>3781</v>
      </c>
      <c r="K872" s="28">
        <v>43140</v>
      </c>
      <c r="L872" s="28"/>
      <c r="M872" s="28">
        <v>43140</v>
      </c>
      <c r="N872" s="28" t="s">
        <v>3782</v>
      </c>
      <c r="O872" s="28"/>
      <c r="P872" s="28" t="s">
        <v>3782</v>
      </c>
      <c r="Q872" s="28"/>
      <c r="R872" s="28"/>
      <c r="S872" s="24" t="s">
        <v>3783</v>
      </c>
      <c r="T872" s="24"/>
      <c r="U872" s="30" t="str">
        <f t="shared" si="27"/>
        <v>Despachado COSOL</v>
      </c>
      <c r="V872" s="25" t="s">
        <v>38</v>
      </c>
      <c r="W872" s="24"/>
      <c r="X872" s="36"/>
      <c r="Y872" s="30"/>
      <c r="Z872" s="35"/>
      <c r="AA872" s="32" t="s">
        <v>2833</v>
      </c>
      <c r="AC872" s="44"/>
    </row>
    <row r="873" spans="1:29" ht="30" customHeight="1">
      <c r="A873" s="23">
        <v>877</v>
      </c>
      <c r="B873" s="24" t="s">
        <v>2462</v>
      </c>
      <c r="C873" s="30" t="str">
        <f>IF(B873&gt;0,VLOOKUP(MID(B873,1,5),Apoio!A:B,2,FALSE),"")</f>
        <v>SC</v>
      </c>
      <c r="D873" s="24" t="s">
        <v>1068</v>
      </c>
      <c r="E873" s="24"/>
      <c r="F873" s="24" t="s">
        <v>2395</v>
      </c>
      <c r="G873" s="35" t="s">
        <v>3784</v>
      </c>
      <c r="H873" s="24"/>
      <c r="I873" s="24" t="s">
        <v>31</v>
      </c>
      <c r="J873" s="24" t="s">
        <v>874</v>
      </c>
      <c r="K873" s="28">
        <v>44328</v>
      </c>
      <c r="L873" s="28"/>
      <c r="M873" s="28">
        <v>44342</v>
      </c>
      <c r="N873" s="28">
        <v>44343</v>
      </c>
      <c r="O873" s="28"/>
      <c r="P873" s="28">
        <v>44343</v>
      </c>
      <c r="Q873" s="28">
        <v>44348</v>
      </c>
      <c r="R873" s="28"/>
      <c r="S873" s="24">
        <v>2701516</v>
      </c>
      <c r="T873" s="24">
        <v>2705523</v>
      </c>
      <c r="U873" s="30" t="str">
        <f t="shared" si="27"/>
        <v>Despachado CNA</v>
      </c>
      <c r="V873" s="25" t="s">
        <v>38</v>
      </c>
      <c r="W873" s="24"/>
      <c r="X873" s="36" t="str">
        <f>IF(W873&gt;0,Q873+W873,"")</f>
        <v/>
      </c>
      <c r="Y873" s="30" t="str">
        <f ca="1">IF(V873=Apoio!$F$2,Apoio!$F$2,IF(V873=Apoio!$F$3,Apoio!$F$3,IF(V873=Apoio!$F$4,Apoio!$F$4,IF(X873="","",IF(V873="","",IF(X873-TODAY()&gt;0,X873-TODAY(),"Venceu"))))))</f>
        <v>Resolvido</v>
      </c>
      <c r="Z873" s="35"/>
      <c r="AA873" s="32"/>
      <c r="AC873" s="44"/>
    </row>
    <row r="874" spans="1:29" ht="30" customHeight="1">
      <c r="A874" s="23">
        <v>878</v>
      </c>
      <c r="B874" s="24" t="s">
        <v>3785</v>
      </c>
      <c r="C874" s="30" t="str">
        <f>IF(B874&gt;0,VLOOKUP(MID(B874,1,5),Apoio!A:B,2,FALSE),"")</f>
        <v>CNA</v>
      </c>
      <c r="D874" s="30" t="s">
        <v>1099</v>
      </c>
      <c r="E874" s="24"/>
      <c r="F874" s="24" t="s">
        <v>2395</v>
      </c>
      <c r="G874" s="35" t="s">
        <v>3786</v>
      </c>
      <c r="H874" s="24"/>
      <c r="I874" s="24"/>
      <c r="J874" s="24" t="s">
        <v>714</v>
      </c>
      <c r="K874" s="28">
        <v>44344</v>
      </c>
      <c r="L874" s="28"/>
      <c r="M874" s="28"/>
      <c r="N874" s="106"/>
      <c r="O874" s="28"/>
      <c r="P874" s="28">
        <v>44344</v>
      </c>
      <c r="Q874" s="106"/>
      <c r="R874" s="28"/>
      <c r="S874" s="24">
        <v>2708145</v>
      </c>
      <c r="T874" s="24"/>
      <c r="U874" s="30" t="str">
        <f t="shared" si="27"/>
        <v>Despachado COSOL</v>
      </c>
      <c r="V874" s="25" t="s">
        <v>38</v>
      </c>
      <c r="W874" s="24"/>
      <c r="X874" s="36" t="str">
        <f>IF(W874&gt;0,Q874+W874,"")</f>
        <v/>
      </c>
      <c r="Y874" s="30" t="str">
        <f ca="1">IF(V874=Apoio!$F$2,Apoio!$F$2,IF(V874=Apoio!$F$3,Apoio!$F$3,IF(V874=Apoio!$F$4,Apoio!$F$4,IF(X874="","",IF(V874="","",IF(X874-TODAY()&gt;0,X874-TODAY(),"Venceu"))))))</f>
        <v>Resolvido</v>
      </c>
      <c r="Z874" s="35"/>
      <c r="AA874" s="32"/>
      <c r="AC874" s="44"/>
    </row>
    <row r="875" spans="1:29" ht="30" customHeight="1">
      <c r="A875" s="23">
        <v>879</v>
      </c>
      <c r="B875" s="24" t="s">
        <v>3785</v>
      </c>
      <c r="C875" s="30" t="str">
        <f>IF(B875&gt;0,VLOOKUP(MID(B875,1,5),Apoio!A:B,2,FALSE),"")</f>
        <v>CNA</v>
      </c>
      <c r="D875" s="30" t="s">
        <v>1045</v>
      </c>
      <c r="E875" s="24"/>
      <c r="F875" s="24" t="s">
        <v>2395</v>
      </c>
      <c r="G875" s="35" t="s">
        <v>3787</v>
      </c>
      <c r="H875" s="24"/>
      <c r="I875" s="24"/>
      <c r="J875" s="24" t="s">
        <v>858</v>
      </c>
      <c r="K875" s="28">
        <v>44355</v>
      </c>
      <c r="L875" s="28"/>
      <c r="M875" s="28"/>
      <c r="N875" s="28"/>
      <c r="O875" s="28"/>
      <c r="P875" s="28">
        <v>44362</v>
      </c>
      <c r="Q875" s="28">
        <v>44363</v>
      </c>
      <c r="R875" s="28"/>
      <c r="S875" s="24">
        <v>2738911</v>
      </c>
      <c r="T875" s="24">
        <v>2743377</v>
      </c>
      <c r="U875" s="30" t="str">
        <f t="shared" si="27"/>
        <v>Despachado CNA</v>
      </c>
      <c r="V875" s="25" t="s">
        <v>38</v>
      </c>
      <c r="W875" s="24"/>
      <c r="X875" s="36">
        <v>44365</v>
      </c>
      <c r="Y875" s="30" t="str">
        <f ca="1">IF(V875=Apoio!$F$2,Apoio!$F$2,IF(V875=Apoio!$F$3,Apoio!$F$3,IF(V875=Apoio!$F$4,Apoio!$F$4,IF(X875="","",IF(V875="","",IF(X875-TODAY()&gt;0,X875-TODAY(),"Venceu"))))))</f>
        <v>Resolvido</v>
      </c>
      <c r="Z875" s="35"/>
      <c r="AA875" s="32"/>
      <c r="AC875" s="44"/>
    </row>
    <row r="876" spans="1:29" ht="30" customHeight="1">
      <c r="A876" s="23">
        <v>880</v>
      </c>
      <c r="B876" s="24" t="s">
        <v>3788</v>
      </c>
      <c r="C876" s="30" t="str">
        <f>IF(B876&gt;0,VLOOKUP(MID(B876,1,5),Apoio!A:B,2,FALSE),"")</f>
        <v>RJ</v>
      </c>
      <c r="D876" s="30" t="s">
        <v>1068</v>
      </c>
      <c r="E876" s="24"/>
      <c r="F876" s="24" t="s">
        <v>2395</v>
      </c>
      <c r="G876" s="35" t="s">
        <v>3789</v>
      </c>
      <c r="H876" s="24"/>
      <c r="I876" s="24"/>
      <c r="J876" s="24" t="s">
        <v>44</v>
      </c>
      <c r="K876" s="28">
        <v>44334</v>
      </c>
      <c r="L876" s="28"/>
      <c r="M876" s="28">
        <v>44334</v>
      </c>
      <c r="N876" s="28">
        <v>44344</v>
      </c>
      <c r="O876" s="28"/>
      <c r="P876" s="28">
        <v>44344</v>
      </c>
      <c r="Q876" s="28" t="s">
        <v>3790</v>
      </c>
      <c r="R876" s="28"/>
      <c r="S876" s="24">
        <v>2690604</v>
      </c>
      <c r="T876" s="24">
        <v>2709550</v>
      </c>
      <c r="U876" s="30" t="str">
        <f t="shared" si="27"/>
        <v>Despachado CNA</v>
      </c>
      <c r="V876" s="25" t="s">
        <v>861</v>
      </c>
      <c r="W876" s="24"/>
      <c r="X876" s="36" t="str">
        <f t="shared" ref="X876:X887" si="28">IF(W876&gt;0,Q876+W876,"")</f>
        <v/>
      </c>
      <c r="Y876" s="30" t="str">
        <f ca="1">IF(V876=Apoio!$F$2,Apoio!$F$2,IF(V876=Apoio!$F$3,Apoio!$F$3,IF(V876=Apoio!$F$4,Apoio!$F$4,IF(X876="","",IF(V876="","",IF(X876-TODAY()&gt;0,X876-TODAY(),"Venceu"))))))</f>
        <v>Sem prazo</v>
      </c>
      <c r="Z876" s="35"/>
      <c r="AA876" s="32"/>
      <c r="AC876" s="44"/>
    </row>
    <row r="877" spans="1:29" ht="30" customHeight="1">
      <c r="A877" s="23">
        <v>881</v>
      </c>
      <c r="B877" s="24" t="s">
        <v>2779</v>
      </c>
      <c r="C877" s="30" t="str">
        <f>IF(B877&gt;0,VLOOKUP(MID(B877,1,5),Apoio!A:B,2,FALSE),"")</f>
        <v>CNA</v>
      </c>
      <c r="D877" s="24" t="s">
        <v>1653</v>
      </c>
      <c r="E877" s="24"/>
      <c r="F877" s="24" t="s">
        <v>2395</v>
      </c>
      <c r="G877" s="35" t="s">
        <v>2780</v>
      </c>
      <c r="H877" s="24"/>
      <c r="I877" s="24"/>
      <c r="J877" s="24" t="s">
        <v>858</v>
      </c>
      <c r="K877" s="28">
        <v>44336</v>
      </c>
      <c r="L877" s="28"/>
      <c r="M877" s="28"/>
      <c r="N877" s="28"/>
      <c r="O877" s="28"/>
      <c r="P877" s="28">
        <v>44354</v>
      </c>
      <c r="Q877" s="28"/>
      <c r="R877" s="28"/>
      <c r="S877" s="24">
        <v>2722907</v>
      </c>
      <c r="T877" s="24"/>
      <c r="U877" s="30" t="str">
        <f t="shared" si="27"/>
        <v>Despachado COSOL</v>
      </c>
      <c r="V877" s="25"/>
      <c r="W877" s="24"/>
      <c r="X877" s="36" t="str">
        <f t="shared" si="28"/>
        <v/>
      </c>
      <c r="Y877" s="30" t="str">
        <f ca="1">IF(V877=Apoio!$F$2,Apoio!$F$2,IF(V877=Apoio!$F$3,Apoio!$F$3,IF(V877=Apoio!$F$4,Apoio!$F$4,IF(X877="","",IF(V877="","",IF(X877-TODAY()&gt;0,X877-TODAY(),"Venceu"))))))</f>
        <v/>
      </c>
      <c r="Z877" s="35"/>
      <c r="AA877" s="32"/>
      <c r="AC877" s="44"/>
    </row>
    <row r="878" spans="1:29" ht="30" customHeight="1">
      <c r="A878" s="23">
        <v>882</v>
      </c>
      <c r="B878" s="24" t="s">
        <v>3791</v>
      </c>
      <c r="C878" s="30" t="str">
        <f>IF(B878&gt;0,VLOOKUP(MID(B878,1,5),Apoio!A:B,2,FALSE),"")</f>
        <v>CNA</v>
      </c>
      <c r="D878" s="30" t="s">
        <v>1045</v>
      </c>
      <c r="E878" s="24"/>
      <c r="F878" s="24" t="s">
        <v>2395</v>
      </c>
      <c r="G878" s="35" t="s">
        <v>3792</v>
      </c>
      <c r="H878" s="24"/>
      <c r="I878" s="24"/>
      <c r="J878" s="24" t="s">
        <v>858</v>
      </c>
      <c r="K878" s="28">
        <v>44354</v>
      </c>
      <c r="L878" s="28"/>
      <c r="M878" s="28"/>
      <c r="N878" s="28"/>
      <c r="O878" s="28"/>
      <c r="P878" s="28">
        <v>44362</v>
      </c>
      <c r="Q878" s="28">
        <v>44364</v>
      </c>
      <c r="R878" s="28"/>
      <c r="S878" s="24">
        <v>2743053</v>
      </c>
      <c r="T878" s="24" t="s">
        <v>3793</v>
      </c>
      <c r="U878" s="30" t="str">
        <f t="shared" si="27"/>
        <v>Despachado CNA</v>
      </c>
      <c r="V878" s="25" t="s">
        <v>38</v>
      </c>
      <c r="W878" s="24"/>
      <c r="X878" s="36" t="str">
        <f t="shared" si="28"/>
        <v/>
      </c>
      <c r="Y878" s="30" t="str">
        <f ca="1">IF(V878=Apoio!$F$2,Apoio!$F$2,IF(V878=Apoio!$F$3,Apoio!$F$3,IF(V878=Apoio!$F$4,Apoio!$F$4,IF(X878="","",IF(V878="","",IF(X878-TODAY()&gt;0,X878-TODAY(),"Venceu"))))))</f>
        <v>Resolvido</v>
      </c>
      <c r="Z878" s="35"/>
      <c r="AA878" s="32"/>
      <c r="AC878" s="44"/>
    </row>
    <row r="879" spans="1:29" ht="30" customHeight="1">
      <c r="A879" s="23">
        <v>883</v>
      </c>
      <c r="B879" s="24" t="s">
        <v>2825</v>
      </c>
      <c r="C879" s="30" t="str">
        <f>IF(B879&gt;0,VLOOKUP(MID(B879,1,5),Apoio!A:B,2,FALSE),"")</f>
        <v>CNA</v>
      </c>
      <c r="D879" s="30" t="s">
        <v>1099</v>
      </c>
      <c r="E879" s="24"/>
      <c r="F879" s="24" t="s">
        <v>2395</v>
      </c>
      <c r="G879" s="35" t="s">
        <v>3794</v>
      </c>
      <c r="H879" s="24"/>
      <c r="I879" s="24"/>
      <c r="J879" s="24" t="s">
        <v>874</v>
      </c>
      <c r="K879" s="28">
        <v>44344</v>
      </c>
      <c r="L879" s="28"/>
      <c r="M879" s="28">
        <v>44344</v>
      </c>
      <c r="N879" s="28">
        <v>44361</v>
      </c>
      <c r="O879" s="28"/>
      <c r="P879" s="28">
        <v>44362</v>
      </c>
      <c r="Q879" s="28">
        <v>44364</v>
      </c>
      <c r="R879" s="28"/>
      <c r="S879" s="24">
        <v>2722753</v>
      </c>
      <c r="T879" s="24"/>
      <c r="U879" s="30" t="str">
        <f t="shared" si="27"/>
        <v>Despachado CNA</v>
      </c>
      <c r="V879" s="25" t="s">
        <v>38</v>
      </c>
      <c r="W879" s="24"/>
      <c r="X879" s="36" t="str">
        <f t="shared" si="28"/>
        <v/>
      </c>
      <c r="Y879" s="30" t="str">
        <f ca="1">IF(V879=Apoio!$F$2,Apoio!$F$2,IF(V879=Apoio!$F$3,Apoio!$F$3,IF(V879=Apoio!$F$4,Apoio!$F$4,IF(X879="","",IF(V879="","",IF(X879-TODAY()&gt;0,X879-TODAY(),"Venceu"))))))</f>
        <v>Resolvido</v>
      </c>
      <c r="Z879" s="35"/>
      <c r="AA879" s="32"/>
      <c r="AC879" s="44"/>
    </row>
    <row r="880" spans="1:29" ht="30" customHeight="1">
      <c r="A880" s="23">
        <v>884</v>
      </c>
      <c r="B880" s="24" t="s">
        <v>3795</v>
      </c>
      <c r="C880" s="30" t="str">
        <f>IF(B880&gt;0,VLOOKUP(MID(B880,1,5),Apoio!A:B,2,FALSE),"")</f>
        <v>SP</v>
      </c>
      <c r="D880" s="30" t="s">
        <v>1611</v>
      </c>
      <c r="E880" s="24"/>
      <c r="F880" s="24"/>
      <c r="G880" s="35" t="s">
        <v>3796</v>
      </c>
      <c r="H880" s="24"/>
      <c r="I880" s="24"/>
      <c r="J880" s="24" t="s">
        <v>44</v>
      </c>
      <c r="K880" s="28">
        <v>44356</v>
      </c>
      <c r="L880" s="28"/>
      <c r="M880" s="28">
        <v>44362</v>
      </c>
      <c r="N880" s="28">
        <v>44363</v>
      </c>
      <c r="O880" s="28"/>
      <c r="P880" s="28">
        <v>44364</v>
      </c>
      <c r="Q880" s="28"/>
      <c r="R880" s="28"/>
      <c r="S880" s="24">
        <v>2743201</v>
      </c>
      <c r="T880" s="24"/>
      <c r="U880" s="30" t="str">
        <f t="shared" si="27"/>
        <v>Despachado COSOL</v>
      </c>
      <c r="V880" s="25"/>
      <c r="W880" s="24"/>
      <c r="X880" s="36" t="str">
        <f t="shared" si="28"/>
        <v/>
      </c>
      <c r="Y880" s="30" t="str">
        <f ca="1">IF(V880=Apoio!$F$2,Apoio!$F$2,IF(V880=Apoio!$F$3,Apoio!$F$3,IF(V880=Apoio!$F$4,Apoio!$F$4,IF(X880="","",IF(V880="","",IF(X880-TODAY()&gt;0,X880-TODAY(),"Venceu"))))))</f>
        <v/>
      </c>
      <c r="Z880" s="35"/>
      <c r="AA880" s="32"/>
      <c r="AC880" s="44"/>
    </row>
    <row r="881" spans="1:29" ht="30" customHeight="1">
      <c r="A881" s="23">
        <v>885</v>
      </c>
      <c r="B881" s="24" t="s">
        <v>3797</v>
      </c>
      <c r="C881" s="30" t="str">
        <f>IF(B881&gt;0,VLOOKUP(MID(B881,1,5),Apoio!A:B,2,FALSE),"")</f>
        <v>BA</v>
      </c>
      <c r="D881" s="30" t="s">
        <v>1399</v>
      </c>
      <c r="E881" s="24"/>
      <c r="F881" s="24" t="s">
        <v>2395</v>
      </c>
      <c r="G881" s="35" t="s">
        <v>3798</v>
      </c>
      <c r="H881" s="24"/>
      <c r="I881" s="24"/>
      <c r="J881" s="24" t="s">
        <v>714</v>
      </c>
      <c r="K881" s="28">
        <v>44356</v>
      </c>
      <c r="L881" s="28"/>
      <c r="M881" s="28">
        <v>44362</v>
      </c>
      <c r="N881" s="28">
        <v>44363</v>
      </c>
      <c r="O881" s="28"/>
      <c r="P881" s="28">
        <v>44364</v>
      </c>
      <c r="Q881" s="28"/>
      <c r="R881" s="28"/>
      <c r="S881" s="24">
        <v>2744863</v>
      </c>
      <c r="T881" s="24"/>
      <c r="U881" s="30" t="str">
        <f t="shared" si="27"/>
        <v>Despachado COSOL</v>
      </c>
      <c r="V881" s="25"/>
      <c r="W881" s="24"/>
      <c r="X881" s="36" t="str">
        <f t="shared" si="28"/>
        <v/>
      </c>
      <c r="Y881" s="30" t="str">
        <f ca="1">IF(V881=Apoio!$F$2,Apoio!$F$2,IF(V881=Apoio!$F$3,Apoio!$F$3,IF(V881=Apoio!$F$4,Apoio!$F$4,IF(X881="","",IF(V881="","",IF(X881-TODAY()&gt;0,X881-TODAY(),"Venceu"))))))</f>
        <v/>
      </c>
      <c r="Z881" s="35"/>
      <c r="AA881" s="32"/>
      <c r="AC881" s="44"/>
    </row>
    <row r="882" spans="1:29" ht="30" customHeight="1">
      <c r="A882" s="23">
        <v>886</v>
      </c>
      <c r="B882" s="24" t="s">
        <v>3785</v>
      </c>
      <c r="C882" s="30" t="str">
        <f>IF(B882&gt;0,VLOOKUP(MID(B882,1,5),Apoio!A:B,2,FALSE),"")</f>
        <v>CNA</v>
      </c>
      <c r="D882" s="30" t="s">
        <v>1045</v>
      </c>
      <c r="E882" s="24"/>
      <c r="F882" s="24" t="s">
        <v>2395</v>
      </c>
      <c r="G882" s="35" t="s">
        <v>3799</v>
      </c>
      <c r="H882" s="24"/>
      <c r="I882" s="24"/>
      <c r="J882" s="24" t="s">
        <v>858</v>
      </c>
      <c r="K882" s="28">
        <v>44355</v>
      </c>
      <c r="L882" s="28"/>
      <c r="M882" s="28"/>
      <c r="N882" s="28"/>
      <c r="O882" s="28"/>
      <c r="P882" s="28">
        <v>44362</v>
      </c>
      <c r="Q882" s="28"/>
      <c r="R882" s="28"/>
      <c r="S882" s="24">
        <v>2751689</v>
      </c>
      <c r="T882" s="24"/>
      <c r="U882" s="30" t="str">
        <f t="shared" si="27"/>
        <v>Despachado COSOL</v>
      </c>
      <c r="V882" s="25" t="s">
        <v>38</v>
      </c>
      <c r="W882" s="24"/>
      <c r="X882" s="36" t="str">
        <f t="shared" si="28"/>
        <v/>
      </c>
      <c r="Y882" s="30" t="str">
        <f ca="1">IF(V882=Apoio!$F$2,Apoio!$F$2,IF(V882=Apoio!$F$3,Apoio!$F$3,IF(V882=Apoio!$F$4,Apoio!$F$4,IF(X882="","",IF(V882="","",IF(X882-TODAY()&gt;0,X882-TODAY(),"Venceu"))))))</f>
        <v>Resolvido</v>
      </c>
      <c r="Z882" s="35"/>
      <c r="AA882" s="32"/>
      <c r="AC882" s="44"/>
    </row>
    <row r="883" spans="1:29" ht="30" customHeight="1">
      <c r="A883" s="23">
        <v>887</v>
      </c>
      <c r="B883" s="24" t="s">
        <v>2559</v>
      </c>
      <c r="C883" s="30" t="str">
        <f>IF(B883&gt;0,VLOOKUP(MID(B883,1,5),Apoio!A:B,2,FALSE),"")</f>
        <v>CNA</v>
      </c>
      <c r="D883" s="24" t="s">
        <v>1044</v>
      </c>
      <c r="E883" s="24"/>
      <c r="F883" s="24" t="s">
        <v>2395</v>
      </c>
      <c r="G883" s="35" t="s">
        <v>3800</v>
      </c>
      <c r="H883" s="24"/>
      <c r="I883" s="24"/>
      <c r="J883" s="24" t="s">
        <v>858</v>
      </c>
      <c r="K883" s="28">
        <v>44364</v>
      </c>
      <c r="L883" s="28"/>
      <c r="M883" s="28"/>
      <c r="N883" s="28"/>
      <c r="O883" s="28"/>
      <c r="P883" s="28">
        <v>44365</v>
      </c>
      <c r="Q883" s="28"/>
      <c r="R883" s="28"/>
      <c r="S883" s="24" t="s">
        <v>3801</v>
      </c>
      <c r="T883" s="24"/>
      <c r="U883" s="30" t="str">
        <f t="shared" si="27"/>
        <v>Despachado COSOL</v>
      </c>
      <c r="V883" s="25" t="s">
        <v>38</v>
      </c>
      <c r="W883" s="24"/>
      <c r="X883" s="36" t="str">
        <f t="shared" si="28"/>
        <v/>
      </c>
      <c r="Y883" s="30" t="str">
        <f ca="1">IF(V883=Apoio!$F$2,Apoio!$F$2,IF(V883=Apoio!$F$3,Apoio!$F$3,IF(V883=Apoio!$F$4,Apoio!$F$4,IF(X883="","",IF(V883="","",IF(X883-TODAY()&gt;0,X883-TODAY(),"Venceu"))))))</f>
        <v>Resolvido</v>
      </c>
      <c r="Z883" s="35"/>
      <c r="AA883" s="32"/>
      <c r="AC883" s="44"/>
    </row>
    <row r="884" spans="1:29" ht="30" customHeight="1">
      <c r="A884" s="23">
        <v>888</v>
      </c>
      <c r="B884" s="24" t="s">
        <v>3802</v>
      </c>
      <c r="C884" s="30" t="str">
        <f>IF(B884&gt;0,VLOOKUP(MID(B884,1,5),Apoio!A:B,2,FALSE),"")</f>
        <v>SP</v>
      </c>
      <c r="D884" s="30" t="s">
        <v>1256</v>
      </c>
      <c r="E884" s="24"/>
      <c r="F884" s="24" t="s">
        <v>2395</v>
      </c>
      <c r="G884" s="35" t="s">
        <v>3803</v>
      </c>
      <c r="H884" s="24"/>
      <c r="I884" s="24"/>
      <c r="J884" s="24" t="s">
        <v>874</v>
      </c>
      <c r="K884" s="28">
        <v>44362</v>
      </c>
      <c r="L884" s="28"/>
      <c r="M884" s="28">
        <v>44362</v>
      </c>
      <c r="N884" s="28">
        <v>44365</v>
      </c>
      <c r="O884" s="28"/>
      <c r="P884" s="28">
        <v>44365</v>
      </c>
      <c r="Q884" s="28">
        <v>44368</v>
      </c>
      <c r="R884" s="28"/>
      <c r="S884" s="24">
        <v>2745507</v>
      </c>
      <c r="T884" s="24"/>
      <c r="U884" s="30" t="str">
        <f t="shared" si="27"/>
        <v>Despachado CNA</v>
      </c>
      <c r="V884" s="25"/>
      <c r="W884" s="24"/>
      <c r="X884" s="36" t="str">
        <f t="shared" si="28"/>
        <v/>
      </c>
      <c r="Y884" s="30" t="str">
        <f ca="1">IF(V884=Apoio!$F$2,Apoio!$F$2,IF(V884=Apoio!$F$3,Apoio!$F$3,IF(V884=Apoio!$F$4,Apoio!$F$4,IF(X884="","",IF(V884="","",IF(X884-TODAY()&gt;0,X884-TODAY(),"Venceu"))))))</f>
        <v/>
      </c>
      <c r="Z884" s="35"/>
      <c r="AA884" s="32"/>
      <c r="AC884" s="44"/>
    </row>
    <row r="885" spans="1:29" ht="30" customHeight="1">
      <c r="A885" s="23">
        <v>889</v>
      </c>
      <c r="B885" s="24" t="s">
        <v>3804</v>
      </c>
      <c r="C885" s="30" t="str">
        <f>IF(B885&gt;0,VLOOKUP(MID(B885,1,5),Apoio!A:B,2,FALSE),"")</f>
        <v>CNA</v>
      </c>
      <c r="D885" s="30" t="s">
        <v>1653</v>
      </c>
      <c r="E885" s="24"/>
      <c r="F885" s="24" t="s">
        <v>2395</v>
      </c>
      <c r="G885" s="35" t="s">
        <v>3805</v>
      </c>
      <c r="H885" s="24"/>
      <c r="I885" s="24"/>
      <c r="J885" s="24" t="s">
        <v>858</v>
      </c>
      <c r="K885" s="28">
        <v>44368</v>
      </c>
      <c r="L885" s="28"/>
      <c r="M885" s="28"/>
      <c r="N885" s="28"/>
      <c r="O885" s="28"/>
      <c r="P885" s="28">
        <v>44368</v>
      </c>
      <c r="Q885" s="28"/>
      <c r="R885" s="28"/>
      <c r="S885" s="24">
        <v>2755414</v>
      </c>
      <c r="T885" s="24"/>
      <c r="U885" s="30" t="str">
        <f t="shared" si="27"/>
        <v>Despachado COSOL</v>
      </c>
      <c r="V885" s="25" t="s">
        <v>38</v>
      </c>
      <c r="W885" s="24"/>
      <c r="X885" s="36" t="str">
        <f t="shared" si="28"/>
        <v/>
      </c>
      <c r="Y885" s="30" t="str">
        <f ca="1">IF(V885=Apoio!$F$2,Apoio!$F$2,IF(V885=Apoio!$F$3,Apoio!$F$3,IF(V885=Apoio!$F$4,Apoio!$F$4,IF(X885="","",IF(V885="","",IF(X885-TODAY()&gt;0,X885-TODAY(),"Venceu"))))))</f>
        <v>Resolvido</v>
      </c>
      <c r="Z885" s="35"/>
      <c r="AA885" s="32"/>
      <c r="AC885" s="44"/>
    </row>
    <row r="886" spans="1:29" ht="30" customHeight="1">
      <c r="A886" s="23">
        <v>890</v>
      </c>
      <c r="B886" s="24" t="s">
        <v>3806</v>
      </c>
      <c r="C886" s="30" t="str">
        <f>IF(B886&gt;0,VLOOKUP(MID(B886,1,5),Apoio!A:B,2,FALSE),"")</f>
        <v>CNA</v>
      </c>
      <c r="D886" s="30" t="s">
        <v>1178</v>
      </c>
      <c r="E886" s="24"/>
      <c r="F886" s="24" t="s">
        <v>2395</v>
      </c>
      <c r="G886" s="35" t="s">
        <v>3807</v>
      </c>
      <c r="H886" s="24"/>
      <c r="I886" s="24"/>
      <c r="J886" s="24" t="s">
        <v>858</v>
      </c>
      <c r="K886" s="28">
        <v>44365</v>
      </c>
      <c r="L886" s="28"/>
      <c r="M886" s="28"/>
      <c r="N886" s="28"/>
      <c r="O886" s="28"/>
      <c r="P886" s="28">
        <v>44370</v>
      </c>
      <c r="Q886" s="28"/>
      <c r="R886" s="28"/>
      <c r="S886" s="24">
        <v>2762111</v>
      </c>
      <c r="T886" s="24"/>
      <c r="U886" s="30" t="str">
        <f t="shared" si="27"/>
        <v>Despachado COSOL</v>
      </c>
      <c r="V886" s="25" t="s">
        <v>38</v>
      </c>
      <c r="W886" s="24"/>
      <c r="X886" s="36" t="str">
        <f t="shared" si="28"/>
        <v/>
      </c>
      <c r="Y886" s="30" t="str">
        <f ca="1">IF(V886=Apoio!$F$2,Apoio!$F$2,IF(V886=Apoio!$F$3,Apoio!$F$3,IF(V886=Apoio!$F$4,Apoio!$F$4,IF(X886="","",IF(V886="","",IF(X886-TODAY()&gt;0,X886-TODAY(),"Venceu"))))))</f>
        <v>Resolvido</v>
      </c>
      <c r="Z886" s="35" t="s">
        <v>2778</v>
      </c>
      <c r="AA886" s="32"/>
      <c r="AC886" s="44"/>
    </row>
    <row r="887" spans="1:29" ht="30" customHeight="1">
      <c r="A887" s="23">
        <v>891</v>
      </c>
      <c r="B887" s="24" t="s">
        <v>2776</v>
      </c>
      <c r="C887" s="30" t="str">
        <f>IF(B887&gt;0,VLOOKUP(MID(B887,1,5),Apoio!A:B,2,FALSE),"")</f>
        <v>CNA</v>
      </c>
      <c r="D887" s="24" t="s">
        <v>1653</v>
      </c>
      <c r="E887" s="24"/>
      <c r="F887" s="24" t="s">
        <v>2395</v>
      </c>
      <c r="G887" s="35" t="s">
        <v>2777</v>
      </c>
      <c r="H887" s="24"/>
      <c r="I887" s="24"/>
      <c r="J887" s="24" t="s">
        <v>858</v>
      </c>
      <c r="K887" s="28">
        <v>44368</v>
      </c>
      <c r="L887" s="28"/>
      <c r="M887" s="28"/>
      <c r="N887" s="28"/>
      <c r="O887" s="28"/>
      <c r="P887" s="28">
        <v>44368</v>
      </c>
      <c r="Q887" s="28"/>
      <c r="R887" s="28"/>
      <c r="S887" s="24">
        <v>2755297</v>
      </c>
      <c r="T887" s="24"/>
      <c r="U887" s="30" t="str">
        <f t="shared" si="27"/>
        <v>Despachado COSOL</v>
      </c>
      <c r="V887" s="25" t="s">
        <v>38</v>
      </c>
      <c r="W887" s="24"/>
      <c r="X887" s="36" t="str">
        <f t="shared" si="28"/>
        <v/>
      </c>
      <c r="Y887" s="30" t="str">
        <f ca="1">IF(V887=Apoio!$F$2,Apoio!$F$2,IF(V887=Apoio!$F$3,Apoio!$F$3,IF(V887=Apoio!$F$4,Apoio!$F$4,IF(X887="","",IF(V887="","",IF(X887-TODAY()&gt;0,X887-TODAY(),"Venceu"))))))</f>
        <v>Resolvido</v>
      </c>
      <c r="Z887" s="35"/>
      <c r="AA887" s="32"/>
      <c r="AC887" s="44"/>
    </row>
    <row r="888" spans="1:29" ht="30" customHeight="1">
      <c r="A888" s="23">
        <v>892</v>
      </c>
      <c r="B888" s="24" t="s">
        <v>1709</v>
      </c>
      <c r="C888" s="30" t="s">
        <v>191</v>
      </c>
      <c r="D888" s="30" t="s">
        <v>1068</v>
      </c>
      <c r="E888" s="24"/>
      <c r="F888" s="24" t="s">
        <v>2395</v>
      </c>
      <c r="G888" s="35" t="s">
        <v>2314</v>
      </c>
      <c r="H888" s="24"/>
      <c r="I888" s="24"/>
      <c r="J888" s="24" t="s">
        <v>858</v>
      </c>
      <c r="K888" s="28">
        <v>44369</v>
      </c>
      <c r="L888" s="28"/>
      <c r="M888" s="28"/>
      <c r="N888" s="28"/>
      <c r="O888" s="28"/>
      <c r="P888" s="28">
        <v>44369</v>
      </c>
      <c r="Q888" s="28">
        <v>44379</v>
      </c>
      <c r="R888" s="28"/>
      <c r="S888" s="24">
        <v>2758555</v>
      </c>
      <c r="T888" s="24">
        <v>2764598</v>
      </c>
      <c r="U888" s="30" t="s">
        <v>19</v>
      </c>
      <c r="V888" s="25"/>
      <c r="W888" s="24"/>
      <c r="X888" s="36" t="s">
        <v>3808</v>
      </c>
      <c r="Y888" s="30" t="s">
        <v>3808</v>
      </c>
      <c r="Z888" s="35"/>
      <c r="AA888" s="32"/>
      <c r="AC888" s="44"/>
    </row>
    <row r="889" spans="1:29" ht="30" customHeight="1">
      <c r="A889" s="23">
        <v>893</v>
      </c>
      <c r="B889" s="24" t="s">
        <v>1193</v>
      </c>
      <c r="C889" s="30" t="s">
        <v>166</v>
      </c>
      <c r="D889" s="30" t="s">
        <v>1068</v>
      </c>
      <c r="E889" s="24"/>
      <c r="F889" s="24" t="s">
        <v>2395</v>
      </c>
      <c r="G889" s="35" t="s">
        <v>3809</v>
      </c>
      <c r="H889" s="24"/>
      <c r="I889" s="24"/>
      <c r="J889" s="24" t="s">
        <v>858</v>
      </c>
      <c r="K889" s="28">
        <v>44369</v>
      </c>
      <c r="L889" s="28"/>
      <c r="M889" s="28"/>
      <c r="N889" s="28"/>
      <c r="O889" s="28"/>
      <c r="P889" s="28"/>
      <c r="Q889" s="28">
        <v>44369</v>
      </c>
      <c r="R889" s="28"/>
      <c r="S889" s="24">
        <v>44370</v>
      </c>
      <c r="T889" s="24">
        <v>2760147</v>
      </c>
      <c r="U889" s="30" t="s">
        <v>19</v>
      </c>
      <c r="V889" s="25" t="s">
        <v>387</v>
      </c>
      <c r="W889" s="24"/>
      <c r="X889" s="36" t="s">
        <v>3808</v>
      </c>
      <c r="Y889" s="30" t="s">
        <v>861</v>
      </c>
      <c r="Z889" s="35"/>
      <c r="AA889" s="32" t="s">
        <v>3810</v>
      </c>
      <c r="AC889" s="44"/>
    </row>
    <row r="890" spans="1:29" ht="30" customHeight="1">
      <c r="A890" s="23">
        <v>894</v>
      </c>
      <c r="B890" s="24" t="s">
        <v>2157</v>
      </c>
      <c r="C890" s="30" t="s">
        <v>78</v>
      </c>
      <c r="D890" s="30" t="s">
        <v>1068</v>
      </c>
      <c r="E890" s="24"/>
      <c r="F890" s="24" t="s">
        <v>2395</v>
      </c>
      <c r="G890" s="35" t="s">
        <v>3811</v>
      </c>
      <c r="H890" s="24"/>
      <c r="I890" s="24"/>
      <c r="J890" s="24" t="s">
        <v>858</v>
      </c>
      <c r="K890" s="28">
        <v>44369</v>
      </c>
      <c r="L890" s="28"/>
      <c r="M890" s="28"/>
      <c r="N890" s="28"/>
      <c r="O890" s="28"/>
      <c r="P890" s="28">
        <v>44369</v>
      </c>
      <c r="Q890" s="28">
        <v>44370</v>
      </c>
      <c r="R890" s="28"/>
      <c r="S890" s="24">
        <v>2759045</v>
      </c>
      <c r="T890" s="24">
        <v>2760185</v>
      </c>
      <c r="U890" s="30" t="s">
        <v>19</v>
      </c>
      <c r="V890" s="25" t="s">
        <v>424</v>
      </c>
      <c r="W890" s="24">
        <v>15</v>
      </c>
      <c r="X890" s="36">
        <v>44385</v>
      </c>
      <c r="Y890" s="30">
        <v>3</v>
      </c>
      <c r="Z890" s="35"/>
      <c r="AA890" s="32"/>
      <c r="AC890" s="44"/>
    </row>
    <row r="891" spans="1:29" ht="30" customHeight="1">
      <c r="A891" s="23">
        <v>895</v>
      </c>
      <c r="B891" s="24" t="s">
        <v>1893</v>
      </c>
      <c r="C891" s="30" t="s">
        <v>397</v>
      </c>
      <c r="D891" s="30" t="s">
        <v>1250</v>
      </c>
      <c r="E891" s="24"/>
      <c r="F891" s="24" t="s">
        <v>2395</v>
      </c>
      <c r="G891" s="35" t="s">
        <v>3812</v>
      </c>
      <c r="H891" s="24"/>
      <c r="I891" s="24"/>
      <c r="J891" s="24" t="s">
        <v>874</v>
      </c>
      <c r="K891" s="28">
        <v>44362</v>
      </c>
      <c r="L891" s="28"/>
      <c r="M891" s="28">
        <v>44362</v>
      </c>
      <c r="N891" s="28">
        <v>44369</v>
      </c>
      <c r="O891" s="28"/>
      <c r="P891" s="28">
        <v>44370</v>
      </c>
      <c r="Q891" s="28">
        <v>44384</v>
      </c>
      <c r="R891" s="28"/>
      <c r="S891" s="24">
        <v>2757092</v>
      </c>
      <c r="T891" s="24">
        <v>2793847</v>
      </c>
      <c r="U891" s="30" t="s">
        <v>18</v>
      </c>
      <c r="V891" s="25" t="s">
        <v>387</v>
      </c>
      <c r="W891" s="24"/>
      <c r="X891" s="36">
        <v>44386</v>
      </c>
      <c r="Y891" s="30" t="str">
        <f ca="1">IF(V891=Apoio!$F$2,Apoio!$F$2,IF(V891=Apoio!$F$3,Apoio!$F$3,IF(V891=Apoio!$F$4,Apoio!$F$4,IF(X891="","",IF(V891="","",IF(X891-TODAY()&gt;0,X891-TODAY(),"Venceu"))))))</f>
        <v>Atualizado</v>
      </c>
      <c r="Z891" s="35"/>
      <c r="AA891" s="32"/>
      <c r="AC891" s="44"/>
    </row>
    <row r="892" spans="1:29" ht="30" customHeight="1">
      <c r="A892" s="23">
        <v>896</v>
      </c>
      <c r="B892" s="24" t="s">
        <v>3813</v>
      </c>
      <c r="C892" s="30" t="s">
        <v>104</v>
      </c>
      <c r="D892" s="30" t="s">
        <v>1363</v>
      </c>
      <c r="E892" s="24"/>
      <c r="F892" s="24" t="s">
        <v>2395</v>
      </c>
      <c r="G892" s="35" t="s">
        <v>3814</v>
      </c>
      <c r="H892" s="24"/>
      <c r="I892" s="24"/>
      <c r="J892" s="24" t="s">
        <v>714</v>
      </c>
      <c r="K892" s="28">
        <v>44370</v>
      </c>
      <c r="L892" s="28"/>
      <c r="M892" s="28">
        <v>44370</v>
      </c>
      <c r="N892" s="28">
        <v>44372</v>
      </c>
      <c r="O892" s="28"/>
      <c r="P892" s="28">
        <v>44374</v>
      </c>
      <c r="Q892" s="28">
        <v>44382</v>
      </c>
      <c r="R892" s="28"/>
      <c r="S892" s="24">
        <v>2768410</v>
      </c>
      <c r="T892" s="24" t="s">
        <v>3815</v>
      </c>
      <c r="U892" s="30" t="s">
        <v>19</v>
      </c>
      <c r="V892" s="25" t="s">
        <v>861</v>
      </c>
      <c r="W892" s="24"/>
      <c r="X892" s="36" t="s">
        <v>3808</v>
      </c>
      <c r="Y892" s="30" t="s">
        <v>861</v>
      </c>
      <c r="Z892" s="35"/>
      <c r="AA892" s="32"/>
      <c r="AC892" s="44"/>
    </row>
    <row r="893" spans="1:29" ht="30" customHeight="1">
      <c r="A893" s="23">
        <v>897</v>
      </c>
      <c r="B893" s="24" t="s">
        <v>2535</v>
      </c>
      <c r="C893" s="30" t="s">
        <v>78</v>
      </c>
      <c r="D893" s="30" t="s">
        <v>2185</v>
      </c>
      <c r="E893" s="24"/>
      <c r="F893" s="24" t="s">
        <v>2395</v>
      </c>
      <c r="G893" s="35" t="s">
        <v>3816</v>
      </c>
      <c r="H893" s="24"/>
      <c r="I893" s="24"/>
      <c r="J893" s="24" t="s">
        <v>44</v>
      </c>
      <c r="K893" s="28">
        <v>44370</v>
      </c>
      <c r="L893" s="28"/>
      <c r="M893" s="28">
        <v>44370</v>
      </c>
      <c r="N893" s="28">
        <v>44371</v>
      </c>
      <c r="O893" s="28"/>
      <c r="P893" s="28">
        <v>44374</v>
      </c>
      <c r="Q893" s="28">
        <v>44379</v>
      </c>
      <c r="R893" s="28"/>
      <c r="S893" s="24">
        <v>2763766</v>
      </c>
      <c r="T893" s="24">
        <v>2774174</v>
      </c>
      <c r="U893" s="30" t="s">
        <v>19</v>
      </c>
      <c r="V893" s="25" t="s">
        <v>424</v>
      </c>
      <c r="W893" s="24">
        <v>365</v>
      </c>
      <c r="X893" s="36">
        <f t="shared" ref="X893:X924" si="29">IF(W893&gt;0,Q893+W893,"")</f>
        <v>44744</v>
      </c>
      <c r="Y893" s="30" t="str">
        <f ca="1">IF(V893=Apoio!$F$2,Apoio!$F$2,IF(V893=Apoio!$F$3,Apoio!$F$3,IF(V893=Apoio!$F$4,Apoio!$F$4,IF(X893="","",IF(V893="","",IF(X893-TODAY()&gt;0,X893-TODAY(),"Venceu"))))))</f>
        <v>Venceu</v>
      </c>
      <c r="Z893" s="35" t="s">
        <v>3817</v>
      </c>
      <c r="AA893" s="32"/>
      <c r="AC893" s="44"/>
    </row>
    <row r="894" spans="1:29" ht="30" customHeight="1">
      <c r="A894" s="23">
        <v>898</v>
      </c>
      <c r="B894" s="24" t="s">
        <v>2535</v>
      </c>
      <c r="C894" s="30" t="s">
        <v>78</v>
      </c>
      <c r="D894" s="30" t="s">
        <v>2185</v>
      </c>
      <c r="E894" s="24"/>
      <c r="F894" s="24" t="s">
        <v>2395</v>
      </c>
      <c r="G894" s="35" t="s">
        <v>3816</v>
      </c>
      <c r="H894" s="24"/>
      <c r="I894" s="24"/>
      <c r="J894" s="24" t="s">
        <v>44</v>
      </c>
      <c r="K894" s="28">
        <v>44370</v>
      </c>
      <c r="L894" s="28"/>
      <c r="M894" s="28">
        <v>44370</v>
      </c>
      <c r="N894" s="28">
        <v>44371</v>
      </c>
      <c r="O894" s="28"/>
      <c r="P894" s="28">
        <v>44374</v>
      </c>
      <c r="Q894" s="28">
        <v>44379</v>
      </c>
      <c r="R894" s="28"/>
      <c r="S894" s="24">
        <v>2763766</v>
      </c>
      <c r="T894" s="24">
        <v>2774174</v>
      </c>
      <c r="U894" s="30" t="s">
        <v>19</v>
      </c>
      <c r="V894" s="25" t="s">
        <v>424</v>
      </c>
      <c r="W894" s="24">
        <v>365</v>
      </c>
      <c r="X894" s="36">
        <f t="shared" si="29"/>
        <v>44744</v>
      </c>
      <c r="Y894" s="30" t="str">
        <f ca="1">IF(V894=[2]Apoio!$F$2,[2]Apoio!$F$2,IF(V894=[2]Apoio!$F$3,[2]Apoio!$F$3,IF(V894=[2]Apoio!$F$4,[2]Apoio!$F$4,IF(X894="","",IF(V894="","",IF(X894-TODAY()&gt;0,X894-TODAY(),"Venceu"))))))</f>
        <v>Venceu</v>
      </c>
      <c r="Z894" s="35" t="s">
        <v>3817</v>
      </c>
      <c r="AA894" s="32"/>
      <c r="AC894" s="44"/>
    </row>
    <row r="895" spans="1:29" ht="30" customHeight="1">
      <c r="A895" s="23">
        <v>899</v>
      </c>
      <c r="B895" s="24" t="s">
        <v>2776</v>
      </c>
      <c r="C895" s="30" t="str">
        <f>IF(B895&gt;0,VLOOKUP(MID(B895,1,5),[2]Apoio!A:B,2,FALSE),"")</f>
        <v>CNA</v>
      </c>
      <c r="D895" s="30" t="s">
        <v>1653</v>
      </c>
      <c r="E895" s="24"/>
      <c r="F895" s="24" t="s">
        <v>2395</v>
      </c>
      <c r="G895" s="35" t="s">
        <v>3818</v>
      </c>
      <c r="H895" s="24"/>
      <c r="I895" s="24"/>
      <c r="J895" s="24" t="s">
        <v>874</v>
      </c>
      <c r="K895" s="28">
        <v>44375</v>
      </c>
      <c r="L895" s="28"/>
      <c r="M895" s="28"/>
      <c r="N895" s="28">
        <v>44375</v>
      </c>
      <c r="O895" s="28"/>
      <c r="P895" s="28">
        <v>44375</v>
      </c>
      <c r="Q895" s="28"/>
      <c r="R895" s="28"/>
      <c r="S895" s="24">
        <v>2768460</v>
      </c>
      <c r="T895" s="24"/>
      <c r="U895" s="30" t="str">
        <f t="shared" ref="U895:U958" si="30">IF(B895&gt;0,IF(R895&gt;0,$R$1,IF(Q895&gt;0,$Q$1,IF(P895&gt;0,$P$1,IF(O895&gt;0,$O$1,IF(N895&gt;0,$N$1,IF(M895&gt;0,$M$1,IF(L895&gt;0,$L$1,IF(K895&gt;0,$K$1,"Registrar demanda")))))))),"")</f>
        <v>Despachado COSOL</v>
      </c>
      <c r="V895" s="25" t="s">
        <v>387</v>
      </c>
      <c r="W895" s="24"/>
      <c r="X895" s="36" t="str">
        <f t="shared" si="29"/>
        <v/>
      </c>
      <c r="Y895" s="30" t="str">
        <f ca="1">IF(V895=[2]Apoio!$F$2,[2]Apoio!$F$2,IF(V895=[2]Apoio!$F$3,[2]Apoio!$F$3,IF(V895=[2]Apoio!$F$4,[2]Apoio!$F$4,IF(X895="","",IF(V895="","",IF(X895-TODAY()&gt;0,X895-TODAY(),"Venceu"))))))</f>
        <v>Atualizado</v>
      </c>
      <c r="Z895" s="35"/>
      <c r="AA895" s="32"/>
      <c r="AC895" s="44"/>
    </row>
    <row r="896" spans="1:29" ht="30" customHeight="1">
      <c r="A896" s="23">
        <v>900</v>
      </c>
      <c r="B896" s="24" t="s">
        <v>2776</v>
      </c>
      <c r="C896" s="30" t="str">
        <f>IF(B896&gt;0,VLOOKUP(MID(B896,1,5),[2]Apoio!A:B,2,FALSE),"")</f>
        <v>CNA</v>
      </c>
      <c r="D896" s="30" t="s">
        <v>1653</v>
      </c>
      <c r="E896" s="24"/>
      <c r="F896" s="24" t="s">
        <v>2395</v>
      </c>
      <c r="G896" s="35" t="s">
        <v>3819</v>
      </c>
      <c r="H896" s="24"/>
      <c r="I896" s="24"/>
      <c r="J896" s="24" t="s">
        <v>714</v>
      </c>
      <c r="K896" s="28">
        <v>44383</v>
      </c>
      <c r="L896" s="28"/>
      <c r="M896" s="28">
        <v>44383</v>
      </c>
      <c r="N896" s="28">
        <v>44383</v>
      </c>
      <c r="O896" s="28"/>
      <c r="P896" s="28">
        <v>44383</v>
      </c>
      <c r="Q896" s="28"/>
      <c r="R896" s="28"/>
      <c r="S896" s="24">
        <v>2792159</v>
      </c>
      <c r="T896" s="24"/>
      <c r="U896" s="30" t="str">
        <f t="shared" si="30"/>
        <v>Despachado COSOL</v>
      </c>
      <c r="V896" s="25" t="s">
        <v>38</v>
      </c>
      <c r="W896" s="24"/>
      <c r="X896" s="36" t="str">
        <f t="shared" si="29"/>
        <v/>
      </c>
      <c r="Y896" s="30" t="str">
        <f ca="1">IF(V896=[2]Apoio!$F$2,[2]Apoio!$F$2,IF(V896=[2]Apoio!$F$3,[2]Apoio!$F$3,IF(V896=[2]Apoio!$F$4,[2]Apoio!$F$4,IF(X896="","",IF(V896="","",IF(X896-TODAY()&gt;0,X896-TODAY(),"Venceu"))))))</f>
        <v>Resolvido</v>
      </c>
      <c r="Z896" s="35" t="s">
        <v>3820</v>
      </c>
      <c r="AA896" s="32"/>
      <c r="AC896" s="44"/>
    </row>
    <row r="897" spans="1:29" ht="30" customHeight="1">
      <c r="A897" s="23">
        <v>901</v>
      </c>
      <c r="B897" s="24" t="s">
        <v>2776</v>
      </c>
      <c r="C897" s="30" t="str">
        <f>IF(B897&gt;0,VLOOKUP(MID(B897,1,5),[2]Apoio!A:B,2,FALSE),"")</f>
        <v>CNA</v>
      </c>
      <c r="D897" s="30" t="s">
        <v>1653</v>
      </c>
      <c r="E897" s="24"/>
      <c r="F897" s="24" t="s">
        <v>2395</v>
      </c>
      <c r="G897" s="35" t="s">
        <v>3821</v>
      </c>
      <c r="H897" s="24"/>
      <c r="I897" s="24"/>
      <c r="J897" s="24" t="s">
        <v>874</v>
      </c>
      <c r="K897" s="28">
        <v>44383</v>
      </c>
      <c r="L897" s="28"/>
      <c r="M897" s="28"/>
      <c r="N897" s="28">
        <v>44383</v>
      </c>
      <c r="O897" s="28"/>
      <c r="P897" s="28">
        <v>44383</v>
      </c>
      <c r="Q897" s="28"/>
      <c r="R897" s="28"/>
      <c r="S897" s="24">
        <v>2793122</v>
      </c>
      <c r="T897" s="24"/>
      <c r="U897" s="30" t="str">
        <f t="shared" si="30"/>
        <v>Despachado COSOL</v>
      </c>
      <c r="V897" s="25" t="s">
        <v>38</v>
      </c>
      <c r="W897" s="24"/>
      <c r="X897" s="36" t="str">
        <f t="shared" si="29"/>
        <v/>
      </c>
      <c r="Y897" s="30" t="str">
        <f ca="1">IF(V897=[2]Apoio!$F$2,[2]Apoio!$F$2,IF(V897=[2]Apoio!$F$3,[2]Apoio!$F$3,IF(V897=[2]Apoio!$F$4,[2]Apoio!$F$4,IF(X897="","",IF(V897="","",IF(X897-TODAY()&gt;0,X897-TODAY(),"Venceu"))))))</f>
        <v>Resolvido</v>
      </c>
      <c r="Z897" s="35"/>
      <c r="AA897" s="32"/>
      <c r="AC897" s="44"/>
    </row>
    <row r="898" spans="1:29" ht="30" customHeight="1">
      <c r="A898" s="23">
        <v>902</v>
      </c>
      <c r="B898" s="24" t="s">
        <v>2383</v>
      </c>
      <c r="C898" s="30" t="str">
        <f>IF(B898&gt;0,VLOOKUP(MID(B898,1,5),[2]Apoio!A:B,2,FALSE),"")</f>
        <v>CNA</v>
      </c>
      <c r="D898" s="30" t="s">
        <v>1178</v>
      </c>
      <c r="E898" s="24"/>
      <c r="F898" s="24" t="s">
        <v>2395</v>
      </c>
      <c r="G898" s="35" t="s">
        <v>3822</v>
      </c>
      <c r="H898" s="24"/>
      <c r="I898" s="24"/>
      <c r="J898" s="24" t="s">
        <v>44</v>
      </c>
      <c r="K898" s="28">
        <v>44312</v>
      </c>
      <c r="L898" s="28"/>
      <c r="M898" s="28">
        <v>44368</v>
      </c>
      <c r="N898" s="28">
        <v>44370</v>
      </c>
      <c r="O898" s="28"/>
      <c r="P898" s="28">
        <v>44375</v>
      </c>
      <c r="Q898" s="28">
        <v>44384</v>
      </c>
      <c r="R898" s="28"/>
      <c r="S898" s="24">
        <v>2762501</v>
      </c>
      <c r="T898" s="24">
        <v>2780782</v>
      </c>
      <c r="U898" s="30" t="str">
        <f t="shared" si="30"/>
        <v>Despachado CNA</v>
      </c>
      <c r="V898" s="25" t="s">
        <v>38</v>
      </c>
      <c r="W898" s="24"/>
      <c r="X898" s="36" t="str">
        <f t="shared" si="29"/>
        <v/>
      </c>
      <c r="Y898" s="30" t="str">
        <f ca="1">IF(V898=[2]Apoio!$F$2,[2]Apoio!$F$2,IF(V898=[2]Apoio!$F$3,[2]Apoio!$F$3,IF(V898=[2]Apoio!$F$4,[2]Apoio!$F$4,IF(X898="","",IF(V898="","",IF(X898-TODAY()&gt;0,X898-TODAY(),"Venceu"))))))</f>
        <v>Resolvido</v>
      </c>
      <c r="Z898" s="35"/>
      <c r="AA898" s="32"/>
      <c r="AC898" s="44"/>
    </row>
    <row r="899" spans="1:29" ht="30" customHeight="1">
      <c r="A899" s="23">
        <v>903</v>
      </c>
      <c r="B899" s="24" t="s">
        <v>881</v>
      </c>
      <c r="C899" s="30" t="str">
        <f>IF(B899&gt;0,VLOOKUP(MID(B899,1,5),[2]Apoio!A:B,2,FALSE),"")</f>
        <v>BA</v>
      </c>
      <c r="D899" s="30" t="s">
        <v>1045</v>
      </c>
      <c r="E899" s="24"/>
      <c r="F899" s="24" t="s">
        <v>2395</v>
      </c>
      <c r="G899" s="35" t="s">
        <v>970</v>
      </c>
      <c r="H899" s="24"/>
      <c r="I899" s="24"/>
      <c r="J899" s="24" t="s">
        <v>714</v>
      </c>
      <c r="K899" s="28">
        <v>44370</v>
      </c>
      <c r="L899" s="28"/>
      <c r="M899" s="28">
        <v>44370</v>
      </c>
      <c r="N899" s="28">
        <v>44375</v>
      </c>
      <c r="O899" s="28"/>
      <c r="P899" s="28">
        <v>44375</v>
      </c>
      <c r="Q899" s="28">
        <v>44379</v>
      </c>
      <c r="R899" s="28"/>
      <c r="S899" s="24">
        <v>2772258</v>
      </c>
      <c r="T899" s="24">
        <v>2775098</v>
      </c>
      <c r="U899" s="30" t="str">
        <f t="shared" si="30"/>
        <v>Despachado CNA</v>
      </c>
      <c r="V899" s="25" t="s">
        <v>38</v>
      </c>
      <c r="W899" s="24"/>
      <c r="X899" s="36" t="str">
        <f t="shared" si="29"/>
        <v/>
      </c>
      <c r="Y899" s="30" t="str">
        <f ca="1">IF(V899=[2]Apoio!$F$2,[2]Apoio!$F$2,IF(V899=[2]Apoio!$F$3,[2]Apoio!$F$3,IF(V899=[2]Apoio!$F$4,[2]Apoio!$F$4,IF(X899="","",IF(V899="","",IF(X899-TODAY()&gt;0,X899-TODAY(),"Venceu"))))))</f>
        <v>Resolvido</v>
      </c>
      <c r="Z899" s="35"/>
      <c r="AA899" s="32"/>
      <c r="AC899" s="44"/>
    </row>
    <row r="900" spans="1:29" ht="30" customHeight="1">
      <c r="A900" s="23">
        <v>904</v>
      </c>
      <c r="B900" s="24" t="s">
        <v>2095</v>
      </c>
      <c r="C900" s="30" t="str">
        <f>IF(B900&gt;0,VLOOKUP(MID(B900,1,5),Apoio!A:B,2,FALSE),"")</f>
        <v>CNA</v>
      </c>
      <c r="D900" s="24" t="s">
        <v>1045</v>
      </c>
      <c r="E900" s="24"/>
      <c r="F900" s="24" t="s">
        <v>2395</v>
      </c>
      <c r="G900" s="165" t="s">
        <v>2096</v>
      </c>
      <c r="H900" s="24"/>
      <c r="I900" s="24" t="s">
        <v>31</v>
      </c>
      <c r="J900" s="24" t="s">
        <v>714</v>
      </c>
      <c r="K900" s="28">
        <v>44375</v>
      </c>
      <c r="L900" s="28"/>
      <c r="M900" s="28">
        <v>44375</v>
      </c>
      <c r="N900" s="28">
        <v>44376</v>
      </c>
      <c r="O900" s="28"/>
      <c r="P900" s="28">
        <v>44376</v>
      </c>
      <c r="Q900" s="28">
        <v>44378</v>
      </c>
      <c r="R900" s="28"/>
      <c r="S900" s="24">
        <v>2775487</v>
      </c>
      <c r="T900" s="24">
        <v>2777265</v>
      </c>
      <c r="U900" s="30" t="str">
        <f t="shared" si="30"/>
        <v>Despachado CNA</v>
      </c>
      <c r="V900" s="25"/>
      <c r="W900" s="24"/>
      <c r="X900" s="36" t="str">
        <f t="shared" si="29"/>
        <v/>
      </c>
      <c r="Y900" s="30" t="str">
        <f ca="1">IF(V900=Apoio!$F$2,Apoio!$F$2,IF(V900=Apoio!$F$3,Apoio!$F$3,IF(V900=Apoio!$F$4,Apoio!$F$4,IF(X900="","",IF(V900="","",IF(X900-TODAY()&gt;0,X900-TODAY(),"Venceu"))))))</f>
        <v/>
      </c>
      <c r="Z900" s="35"/>
      <c r="AA900" s="32"/>
      <c r="AC900" s="44"/>
    </row>
    <row r="901" spans="1:29" ht="30" customHeight="1">
      <c r="A901" s="23">
        <v>905</v>
      </c>
      <c r="B901" s="24" t="s">
        <v>3823</v>
      </c>
      <c r="C901" s="30" t="str">
        <f>IF(B901&gt;0,VLOOKUP(MID(B901,1,5),Apoio!A:B,2,FALSE),"")</f>
        <v>CNA</v>
      </c>
      <c r="D901" s="30" t="s">
        <v>2764</v>
      </c>
      <c r="E901" s="24"/>
      <c r="F901" s="24" t="s">
        <v>2395</v>
      </c>
      <c r="G901" s="35" t="s">
        <v>3824</v>
      </c>
      <c r="H901" s="24"/>
      <c r="I901" s="24"/>
      <c r="J901" s="24" t="s">
        <v>858</v>
      </c>
      <c r="K901" s="28">
        <v>44378</v>
      </c>
      <c r="L901" s="28"/>
      <c r="M901" s="28"/>
      <c r="N901" s="28"/>
      <c r="O901" s="28"/>
      <c r="P901" s="28">
        <v>44378</v>
      </c>
      <c r="Q901" s="28"/>
      <c r="R901" s="28"/>
      <c r="S901" s="24">
        <v>2778833</v>
      </c>
      <c r="T901" s="24"/>
      <c r="U901" s="30" t="str">
        <f t="shared" si="30"/>
        <v>Despachado COSOL</v>
      </c>
      <c r="V901" s="25" t="s">
        <v>38</v>
      </c>
      <c r="W901" s="24"/>
      <c r="X901" s="36" t="str">
        <f t="shared" si="29"/>
        <v/>
      </c>
      <c r="Y901" s="30" t="str">
        <f ca="1">IF(V901=Apoio!$F$2,Apoio!$F$2,IF(V901=Apoio!$F$3,Apoio!$F$3,IF(V901=Apoio!$F$4,Apoio!$F$4,IF(X901="","",IF(V901="","",IF(X901-TODAY()&gt;0,X901-TODAY(),"Venceu"))))))</f>
        <v>Resolvido</v>
      </c>
      <c r="Z901" s="35" t="s">
        <v>3825</v>
      </c>
      <c r="AA901" s="32"/>
      <c r="AC901" s="44"/>
    </row>
    <row r="902" spans="1:29" ht="30" customHeight="1">
      <c r="A902" s="23">
        <v>906</v>
      </c>
      <c r="B902" s="24" t="s">
        <v>2800</v>
      </c>
      <c r="C902" s="30" t="str">
        <f>IF(B902&gt;0,VLOOKUP(MID(B902,1,5),Apoio!A:B,2,FALSE),"")</f>
        <v>CNA</v>
      </c>
      <c r="D902" s="30" t="s">
        <v>1099</v>
      </c>
      <c r="E902" s="24"/>
      <c r="F902" s="24" t="s">
        <v>2395</v>
      </c>
      <c r="G902" s="35" t="s">
        <v>2801</v>
      </c>
      <c r="H902" s="24"/>
      <c r="I902" s="24"/>
      <c r="J902" s="24" t="s">
        <v>858</v>
      </c>
      <c r="K902" s="28">
        <v>44378</v>
      </c>
      <c r="L902" s="28"/>
      <c r="M902" s="28"/>
      <c r="N902" s="28"/>
      <c r="O902" s="28"/>
      <c r="P902" s="28">
        <v>44378</v>
      </c>
      <c r="Q902" s="28"/>
      <c r="R902" s="28"/>
      <c r="S902" s="24">
        <v>2782056</v>
      </c>
      <c r="T902" s="24"/>
      <c r="U902" s="30" t="str">
        <f t="shared" si="30"/>
        <v>Despachado COSOL</v>
      </c>
      <c r="V902" s="25" t="s">
        <v>38</v>
      </c>
      <c r="W902" s="24"/>
      <c r="X902" s="36" t="str">
        <f t="shared" si="29"/>
        <v/>
      </c>
      <c r="Y902" s="30" t="str">
        <f ca="1">IF(V902=Apoio!$F$2,Apoio!$F$2,IF(V902=Apoio!$F$3,Apoio!$F$3,IF(V902=Apoio!$F$4,Apoio!$F$4,IF(X902="","",IF(V902="","",IF(X902-TODAY()&gt;0,X902-TODAY(),"Venceu"))))))</f>
        <v>Resolvido</v>
      </c>
      <c r="Z902" s="35"/>
      <c r="AA902" s="32"/>
      <c r="AC902" s="44"/>
    </row>
    <row r="903" spans="1:29" ht="30" customHeight="1">
      <c r="A903" s="23">
        <v>907</v>
      </c>
      <c r="B903" s="24" t="s">
        <v>2800</v>
      </c>
      <c r="C903" s="30" t="str">
        <f>IF(B903&gt;0,VLOOKUP(MID(B903,1,5),Apoio!A:B,2,FALSE),"")</f>
        <v>CNA</v>
      </c>
      <c r="D903" s="30" t="s">
        <v>1099</v>
      </c>
      <c r="E903" s="24"/>
      <c r="F903" s="24" t="s">
        <v>2395</v>
      </c>
      <c r="G903" s="35" t="s">
        <v>2801</v>
      </c>
      <c r="H903" s="24"/>
      <c r="I903" s="24"/>
      <c r="J903" s="24" t="s">
        <v>874</v>
      </c>
      <c r="K903" s="28">
        <v>44383</v>
      </c>
      <c r="L903" s="28"/>
      <c r="M903" s="28">
        <v>44383</v>
      </c>
      <c r="N903" s="28">
        <v>44386</v>
      </c>
      <c r="O903" s="28"/>
      <c r="P903" s="28">
        <v>44386</v>
      </c>
      <c r="Q903" s="28">
        <v>44389</v>
      </c>
      <c r="R903" s="28"/>
      <c r="S903" s="24">
        <v>2796000</v>
      </c>
      <c r="T903" s="24">
        <v>2789362</v>
      </c>
      <c r="U903" s="30" t="str">
        <f t="shared" si="30"/>
        <v>Despachado CNA</v>
      </c>
      <c r="V903" s="25" t="s">
        <v>38</v>
      </c>
      <c r="W903" s="24"/>
      <c r="X903" s="36" t="str">
        <f t="shared" si="29"/>
        <v/>
      </c>
      <c r="Y903" s="30" t="str">
        <f ca="1">IF(V903=Apoio!$F$2,Apoio!$F$2,IF(V903=Apoio!$F$3,Apoio!$F$3,IF(V903=Apoio!$F$4,Apoio!$F$4,IF(X903="","",IF(V903="","",IF(X903-TODAY()&gt;0,X903-TODAY(),"Venceu"))))))</f>
        <v>Resolvido</v>
      </c>
      <c r="Z903" s="35"/>
      <c r="AA903" s="32"/>
      <c r="AC903" s="44"/>
    </row>
    <row r="904" spans="1:29" ht="30" customHeight="1">
      <c r="A904" s="23">
        <v>908</v>
      </c>
      <c r="B904" s="24" t="s">
        <v>3826</v>
      </c>
      <c r="C904" s="30" t="str">
        <f>IF(B904&gt;0,VLOOKUP(MID(B904,1,5),Apoio!A:B,2,FALSE),"")</f>
        <v>SP</v>
      </c>
      <c r="D904" s="30" t="s">
        <v>1256</v>
      </c>
      <c r="E904" s="24"/>
      <c r="F904" s="24" t="s">
        <v>2395</v>
      </c>
      <c r="G904" s="35" t="s">
        <v>3827</v>
      </c>
      <c r="H904" s="24"/>
      <c r="I904" s="24"/>
      <c r="J904" s="24" t="s">
        <v>714</v>
      </c>
      <c r="K904" s="28">
        <v>44378</v>
      </c>
      <c r="L904" s="28"/>
      <c r="M904" s="28">
        <v>44378</v>
      </c>
      <c r="N904" s="28">
        <v>44379</v>
      </c>
      <c r="O904" s="28"/>
      <c r="P904" s="28">
        <v>44379</v>
      </c>
      <c r="Q904" s="28">
        <v>44384</v>
      </c>
      <c r="R904" s="28"/>
      <c r="S904" s="24">
        <v>2782757</v>
      </c>
      <c r="T904" s="24"/>
      <c r="U904" s="30" t="str">
        <f t="shared" si="30"/>
        <v>Despachado CNA</v>
      </c>
      <c r="V904" s="25"/>
      <c r="W904" s="24"/>
      <c r="X904" s="36" t="str">
        <f t="shared" si="29"/>
        <v/>
      </c>
      <c r="Y904" s="30" t="str">
        <f ca="1">IF(V904=Apoio!$F$2,Apoio!$F$2,IF(V904=Apoio!$F$3,Apoio!$F$3,IF(V904=Apoio!$F$4,Apoio!$F$4,IF(X904="","",IF(V904="","",IF(X904-TODAY()&gt;0,X904-TODAY(),"Venceu"))))))</f>
        <v/>
      </c>
      <c r="Z904" s="35"/>
      <c r="AA904" s="32"/>
      <c r="AC904" s="44"/>
    </row>
    <row r="905" spans="1:29" ht="30" customHeight="1">
      <c r="A905" s="23">
        <v>909</v>
      </c>
      <c r="B905" s="24" t="s">
        <v>3791</v>
      </c>
      <c r="C905" s="30" t="str">
        <f>IF(B905&gt;0,VLOOKUP(MID(B905,1,5),Apoio!A:B,2,FALSE),"")</f>
        <v>CNA</v>
      </c>
      <c r="D905" s="30" t="s">
        <v>1045</v>
      </c>
      <c r="E905" s="24"/>
      <c r="F905" s="24" t="s">
        <v>2395</v>
      </c>
      <c r="G905" s="35" t="s">
        <v>3792</v>
      </c>
      <c r="H905" s="24"/>
      <c r="I905" s="24"/>
      <c r="J905" s="24" t="s">
        <v>858</v>
      </c>
      <c r="K905" s="28">
        <v>44383</v>
      </c>
      <c r="L905" s="28"/>
      <c r="M905" s="28"/>
      <c r="N905" s="28"/>
      <c r="O905" s="28"/>
      <c r="P905" s="28">
        <v>44383</v>
      </c>
      <c r="Q905" s="28">
        <v>44389</v>
      </c>
      <c r="R905" s="28"/>
      <c r="S905" s="24">
        <v>2790685</v>
      </c>
      <c r="T905" s="24">
        <v>2805997</v>
      </c>
      <c r="U905" s="30" t="str">
        <f t="shared" si="30"/>
        <v>Despachado CNA</v>
      </c>
      <c r="V905" s="25" t="s">
        <v>38</v>
      </c>
      <c r="W905" s="24"/>
      <c r="X905" s="36" t="str">
        <f t="shared" si="29"/>
        <v/>
      </c>
      <c r="Y905" s="30" t="str">
        <f ca="1">IF(V905=Apoio!$F$2,Apoio!$F$2,IF(V905=Apoio!$F$3,Apoio!$F$3,IF(V905=Apoio!$F$4,Apoio!$F$4,IF(X905="","",IF(V905="","",IF(X905-TODAY()&gt;0,X905-TODAY(),"Venceu"))))))</f>
        <v>Resolvido</v>
      </c>
      <c r="Z905" s="35"/>
      <c r="AA905" s="32"/>
      <c r="AC905" s="44"/>
    </row>
    <row r="906" spans="1:29" ht="30" customHeight="1">
      <c r="A906" s="23">
        <v>910</v>
      </c>
      <c r="B906" s="24" t="s">
        <v>3828</v>
      </c>
      <c r="C906" s="30" t="str">
        <f>IF(B906&gt;0,VLOOKUP(MID(B906,1,5),Apoio!A:B,2,FALSE),"")</f>
        <v>CNA</v>
      </c>
      <c r="D906" s="30" t="s">
        <v>1045</v>
      </c>
      <c r="E906" s="24"/>
      <c r="F906" s="24" t="s">
        <v>2395</v>
      </c>
      <c r="G906" s="35" t="s">
        <v>3829</v>
      </c>
      <c r="H906" s="24"/>
      <c r="I906" s="24"/>
      <c r="J906" s="24" t="s">
        <v>858</v>
      </c>
      <c r="K906" s="28">
        <v>44383</v>
      </c>
      <c r="L906" s="28"/>
      <c r="M906" s="28"/>
      <c r="N906" s="28"/>
      <c r="O906" s="28"/>
      <c r="P906" s="28">
        <v>44383</v>
      </c>
      <c r="Q906" s="28">
        <v>44386</v>
      </c>
      <c r="R906" s="28"/>
      <c r="S906" s="24">
        <v>2790457</v>
      </c>
      <c r="T906" s="24">
        <v>2798849</v>
      </c>
      <c r="U906" s="30" t="str">
        <f t="shared" si="30"/>
        <v>Despachado CNA</v>
      </c>
      <c r="V906" s="25" t="s">
        <v>38</v>
      </c>
      <c r="W906" s="24"/>
      <c r="X906" s="36" t="str">
        <f t="shared" si="29"/>
        <v/>
      </c>
      <c r="Y906" s="30" t="str">
        <f ca="1">IF(V906=Apoio!$F$2,Apoio!$F$2,IF(V906=Apoio!$F$3,Apoio!$F$3,IF(V906=Apoio!$F$4,Apoio!$F$4,IF(X906="","",IF(V906="","",IF(X906-TODAY()&gt;0,X906-TODAY(),"Venceu"))))))</f>
        <v>Resolvido</v>
      </c>
      <c r="Z906" s="35"/>
      <c r="AA906" s="32"/>
      <c r="AC906" s="44"/>
    </row>
    <row r="907" spans="1:29" ht="30" customHeight="1">
      <c r="A907" s="23">
        <v>911</v>
      </c>
      <c r="B907" s="24" t="s">
        <v>3830</v>
      </c>
      <c r="C907" s="30" t="s">
        <v>397</v>
      </c>
      <c r="D907" s="30" t="s">
        <v>1653</v>
      </c>
      <c r="E907" s="24"/>
      <c r="F907" s="24" t="s">
        <v>2395</v>
      </c>
      <c r="G907" s="35" t="s">
        <v>3831</v>
      </c>
      <c r="H907" s="24"/>
      <c r="I907" s="24"/>
      <c r="J907" s="24" t="s">
        <v>858</v>
      </c>
      <c r="K907" s="28">
        <v>44376</v>
      </c>
      <c r="L907" s="28"/>
      <c r="M907" s="28"/>
      <c r="N907" s="28"/>
      <c r="O907" s="28"/>
      <c r="P907" s="28">
        <v>44384</v>
      </c>
      <c r="Q907" s="28">
        <v>44384</v>
      </c>
      <c r="R907" s="28"/>
      <c r="S907" s="24">
        <v>2793315</v>
      </c>
      <c r="T907" s="24">
        <v>2794011</v>
      </c>
      <c r="U907" s="30" t="str">
        <f t="shared" si="30"/>
        <v>Despachado CNA</v>
      </c>
      <c r="V907" s="25" t="s">
        <v>38</v>
      </c>
      <c r="W907" s="24"/>
      <c r="X907" s="36" t="str">
        <f t="shared" si="29"/>
        <v/>
      </c>
      <c r="Y907" s="30" t="str">
        <f ca="1">IF(V907=Apoio!$F$2,Apoio!$F$2,IF(V907=Apoio!$F$3,Apoio!$F$3,IF(V907=Apoio!$F$4,Apoio!$F$4,IF(X907="","",IF(V907="","",IF(X907-TODAY()&gt;0,X907-TODAY(),"Venceu"))))))</f>
        <v>Resolvido</v>
      </c>
      <c r="Z907" s="35"/>
      <c r="AA907" s="32"/>
      <c r="AC907" s="44"/>
    </row>
    <row r="908" spans="1:29" ht="30" customHeight="1">
      <c r="A908" s="23">
        <v>912</v>
      </c>
      <c r="B908" s="24" t="s">
        <v>2814</v>
      </c>
      <c r="C908" s="30" t="str">
        <f>IF(B908&gt;0,VLOOKUP(MID(B908,1,5),Apoio!A:B,2,FALSE),"")</f>
        <v>CNA</v>
      </c>
      <c r="D908" s="30" t="s">
        <v>1178</v>
      </c>
      <c r="E908" s="24"/>
      <c r="F908" s="24" t="s">
        <v>2395</v>
      </c>
      <c r="G908" s="35" t="s">
        <v>3832</v>
      </c>
      <c r="H908" s="24"/>
      <c r="I908" s="24"/>
      <c r="J908" s="24" t="s">
        <v>874</v>
      </c>
      <c r="K908" s="28">
        <v>44361</v>
      </c>
      <c r="L908" s="28"/>
      <c r="M908" s="28">
        <v>44361</v>
      </c>
      <c r="N908" s="28">
        <v>44361</v>
      </c>
      <c r="O908" s="28"/>
      <c r="P908" s="28">
        <v>44362</v>
      </c>
      <c r="Q908" s="28"/>
      <c r="R908" s="28"/>
      <c r="S908" s="24">
        <v>2738623</v>
      </c>
      <c r="T908" s="24">
        <v>2743037</v>
      </c>
      <c r="U908" s="30" t="str">
        <f t="shared" si="30"/>
        <v>Despachado COSOL</v>
      </c>
      <c r="V908" s="25" t="s">
        <v>387</v>
      </c>
      <c r="W908" s="24"/>
      <c r="X908" s="36" t="str">
        <f t="shared" si="29"/>
        <v/>
      </c>
      <c r="Y908" s="30" t="str">
        <f ca="1">IF(V908=Apoio!$F$2,Apoio!$F$2,IF(V908=Apoio!$F$3,Apoio!$F$3,IF(V908=Apoio!$F$4,Apoio!$F$4,IF(X908="","",IF(V908="","",IF(X908-TODAY()&gt;0,X908-TODAY(),"Venceu"))))))</f>
        <v>Atualizado</v>
      </c>
      <c r="Z908" s="35" t="s">
        <v>3833</v>
      </c>
      <c r="AA908" s="32"/>
      <c r="AC908" s="44"/>
    </row>
    <row r="909" spans="1:29" ht="30" customHeight="1">
      <c r="A909" s="23">
        <v>913</v>
      </c>
      <c r="B909" s="24" t="s">
        <v>2814</v>
      </c>
      <c r="C909" s="30" t="str">
        <f>IF(B909&gt;0,VLOOKUP(MID(B909,1,5),Apoio!A:B,2,FALSE),"")</f>
        <v>CNA</v>
      </c>
      <c r="D909" s="30" t="s">
        <v>1178</v>
      </c>
      <c r="E909" s="24"/>
      <c r="F909" s="24" t="s">
        <v>2395</v>
      </c>
      <c r="G909" s="35" t="s">
        <v>3834</v>
      </c>
      <c r="H909" s="24"/>
      <c r="I909" s="24"/>
      <c r="J909" s="24" t="s">
        <v>714</v>
      </c>
      <c r="K909" s="28">
        <v>44365</v>
      </c>
      <c r="L909" s="28"/>
      <c r="M909" s="28">
        <v>44365</v>
      </c>
      <c r="N909" s="28">
        <v>44365</v>
      </c>
      <c r="O909" s="28"/>
      <c r="P909" s="28"/>
      <c r="Q909" s="28"/>
      <c r="R909" s="28"/>
      <c r="S909" s="24">
        <v>2750930</v>
      </c>
      <c r="T909" s="24"/>
      <c r="U909" s="30" t="str">
        <f t="shared" si="30"/>
        <v>Término da análise</v>
      </c>
      <c r="V909" s="25" t="s">
        <v>387</v>
      </c>
      <c r="W909" s="24"/>
      <c r="X909" s="36" t="str">
        <f t="shared" si="29"/>
        <v/>
      </c>
      <c r="Y909" s="30" t="str">
        <f ca="1">IF(V909=Apoio!$F$2,Apoio!$F$2,IF(V909=Apoio!$F$3,Apoio!$F$3,IF(V909=Apoio!$F$4,Apoio!$F$4,IF(X909="","",IF(V909="","",IF(X909-TODAY()&gt;0,X909-TODAY(),"Venceu"))))))</f>
        <v>Atualizado</v>
      </c>
      <c r="Z909" s="35"/>
      <c r="AA909" s="32"/>
      <c r="AC909" s="44"/>
    </row>
    <row r="910" spans="1:29" ht="30" customHeight="1">
      <c r="A910" s="23">
        <v>914</v>
      </c>
      <c r="B910" s="24" t="s">
        <v>2814</v>
      </c>
      <c r="C910" s="30" t="str">
        <f>IF(B910&gt;0,VLOOKUP(MID(B910,1,5),Apoio!A:B,2,FALSE),"")</f>
        <v>CNA</v>
      </c>
      <c r="D910" s="30" t="s">
        <v>1178</v>
      </c>
      <c r="E910" s="24"/>
      <c r="F910" s="24" t="s">
        <v>2395</v>
      </c>
      <c r="G910" s="35" t="s">
        <v>3835</v>
      </c>
      <c r="H910" s="24"/>
      <c r="I910" s="24"/>
      <c r="J910" s="24" t="s">
        <v>714</v>
      </c>
      <c r="K910" s="28">
        <v>44372</v>
      </c>
      <c r="L910" s="28"/>
      <c r="M910" s="28">
        <v>44375</v>
      </c>
      <c r="N910" s="28">
        <v>44375</v>
      </c>
      <c r="O910" s="28"/>
      <c r="P910" s="28"/>
      <c r="Q910" s="28"/>
      <c r="R910" s="28"/>
      <c r="S910" s="24">
        <v>2768454</v>
      </c>
      <c r="T910" s="24"/>
      <c r="U910" s="30" t="str">
        <f t="shared" si="30"/>
        <v>Término da análise</v>
      </c>
      <c r="V910" s="25" t="s">
        <v>387</v>
      </c>
      <c r="W910" s="24"/>
      <c r="X910" s="36" t="str">
        <f t="shared" si="29"/>
        <v/>
      </c>
      <c r="Y910" s="30" t="str">
        <f ca="1">IF(V910=Apoio!$F$2,Apoio!$F$2,IF(V910=Apoio!$F$3,Apoio!$F$3,IF(V910=Apoio!$F$4,Apoio!$F$4,IF(X910="","",IF(V910="","",IF(X910-TODAY()&gt;0,X910-TODAY(),"Venceu"))))))</f>
        <v>Atualizado</v>
      </c>
      <c r="Z910" s="35"/>
      <c r="AA910" s="32"/>
      <c r="AC910" s="44"/>
    </row>
    <row r="911" spans="1:29" ht="30" customHeight="1">
      <c r="A911" s="23">
        <v>915</v>
      </c>
      <c r="B911" s="24" t="s">
        <v>2814</v>
      </c>
      <c r="C911" s="30" t="str">
        <f>IF(B911&gt;0,VLOOKUP(MID(B911,1,5),Apoio!A:B,2,FALSE),"")</f>
        <v>CNA</v>
      </c>
      <c r="D911" s="30" t="s">
        <v>1178</v>
      </c>
      <c r="E911" s="24"/>
      <c r="F911" s="24" t="s">
        <v>2395</v>
      </c>
      <c r="G911" s="35" t="s">
        <v>3836</v>
      </c>
      <c r="H911" s="24"/>
      <c r="I911" s="24"/>
      <c r="J911" s="24" t="s">
        <v>714</v>
      </c>
      <c r="K911" s="28">
        <v>44379</v>
      </c>
      <c r="L911" s="28"/>
      <c r="M911" s="28">
        <v>44382</v>
      </c>
      <c r="N911" s="28">
        <v>44382</v>
      </c>
      <c r="O911" s="28"/>
      <c r="P911" s="28"/>
      <c r="Q911" s="28"/>
      <c r="R911" s="28"/>
      <c r="S911" s="24">
        <v>2783716</v>
      </c>
      <c r="T911" s="24"/>
      <c r="U911" s="30" t="str">
        <f t="shared" si="30"/>
        <v>Término da análise</v>
      </c>
      <c r="V911" s="25" t="s">
        <v>387</v>
      </c>
      <c r="W911" s="24"/>
      <c r="X911" s="36" t="str">
        <f t="shared" si="29"/>
        <v/>
      </c>
      <c r="Y911" s="30" t="str">
        <f ca="1">IF(V911=Apoio!$F$2,Apoio!$F$2,IF(V911=Apoio!$F$3,Apoio!$F$3,IF(V911=Apoio!$F$4,Apoio!$F$4,IF(X911="","",IF(V911="","",IF(X911-TODAY()&gt;0,X911-TODAY(),"Venceu"))))))</f>
        <v>Atualizado</v>
      </c>
      <c r="Z911" s="35"/>
      <c r="AA911" s="32"/>
      <c r="AC911" s="44"/>
    </row>
    <row r="912" spans="1:29" ht="30" customHeight="1">
      <c r="A912" s="23">
        <v>916</v>
      </c>
      <c r="B912" s="24" t="s">
        <v>2814</v>
      </c>
      <c r="C912" s="30" t="str">
        <f>IF(B912&gt;0,VLOOKUP(MID(B912,1,5),Apoio!A:B,2,FALSE),"")</f>
        <v>CNA</v>
      </c>
      <c r="D912" s="30" t="s">
        <v>1178</v>
      </c>
      <c r="E912" s="24"/>
      <c r="F912" s="24" t="s">
        <v>2395</v>
      </c>
      <c r="G912" s="35" t="s">
        <v>3837</v>
      </c>
      <c r="H912" s="24"/>
      <c r="I912" s="24"/>
      <c r="J912" s="24" t="s">
        <v>858</v>
      </c>
      <c r="K912" s="28">
        <v>44384</v>
      </c>
      <c r="L912" s="28"/>
      <c r="M912" s="28"/>
      <c r="N912" s="28"/>
      <c r="O912" s="28"/>
      <c r="P912" s="28">
        <v>44384</v>
      </c>
      <c r="Q912" s="28"/>
      <c r="R912" s="28"/>
      <c r="S912" s="24">
        <v>2794642</v>
      </c>
      <c r="T912" s="24"/>
      <c r="U912" s="30" t="str">
        <f t="shared" si="30"/>
        <v>Despachado COSOL</v>
      </c>
      <c r="V912" s="25" t="s">
        <v>387</v>
      </c>
      <c r="W912" s="24"/>
      <c r="X912" s="36" t="str">
        <f t="shared" si="29"/>
        <v/>
      </c>
      <c r="Y912" s="30" t="str">
        <f ca="1">IF(V912=Apoio!$F$2,Apoio!$F$2,IF(V912=Apoio!$F$3,Apoio!$F$3,IF(V912=Apoio!$F$4,Apoio!$F$4,IF(X912="","",IF(V912="","",IF(X912-TODAY()&gt;0,X912-TODAY(),"Venceu"))))))</f>
        <v>Atualizado</v>
      </c>
      <c r="Z912" s="35"/>
      <c r="AA912" s="32"/>
      <c r="AC912" s="44"/>
    </row>
    <row r="913" spans="1:29" ht="30" customHeight="1">
      <c r="A913" s="23">
        <v>917</v>
      </c>
      <c r="B913" s="24" t="s">
        <v>2017</v>
      </c>
      <c r="C913" s="30" t="str">
        <f>IF(B913&gt;0,VLOOKUP(MID(B913,1,5),Apoio!A:B,2,FALSE),"")</f>
        <v>CNA</v>
      </c>
      <c r="D913" s="30" t="s">
        <v>1122</v>
      </c>
      <c r="E913" s="24"/>
      <c r="F913" s="24" t="s">
        <v>2395</v>
      </c>
      <c r="G913" s="35" t="s">
        <v>3838</v>
      </c>
      <c r="H913" s="24"/>
      <c r="I913" s="24"/>
      <c r="J913" s="24" t="s">
        <v>858</v>
      </c>
      <c r="K913" s="28">
        <v>44381</v>
      </c>
      <c r="L913" s="28"/>
      <c r="M913" s="28"/>
      <c r="N913" s="28"/>
      <c r="O913" s="28"/>
      <c r="P913" s="28">
        <v>44384</v>
      </c>
      <c r="Q913" s="28"/>
      <c r="R913" s="28"/>
      <c r="S913" s="24">
        <v>2794526</v>
      </c>
      <c r="T913" s="24">
        <v>2799775</v>
      </c>
      <c r="U913" s="30" t="str">
        <f t="shared" si="30"/>
        <v>Despachado COSOL</v>
      </c>
      <c r="V913" s="25" t="s">
        <v>38</v>
      </c>
      <c r="W913" s="24"/>
      <c r="X913" s="36" t="str">
        <f t="shared" si="29"/>
        <v/>
      </c>
      <c r="Y913" s="30" t="str">
        <f ca="1">IF(V913=Apoio!$F$2,Apoio!$F$2,IF(V913=Apoio!$F$3,Apoio!$F$3,IF(V913=Apoio!$F$4,Apoio!$F$4,IF(X913="","",IF(V913="","",IF(X913-TODAY()&gt;0,X913-TODAY(),"Venceu"))))))</f>
        <v>Resolvido</v>
      </c>
      <c r="Z913" s="35"/>
      <c r="AA913" s="32"/>
      <c r="AC913" s="44"/>
    </row>
    <row r="914" spans="1:29" ht="30" customHeight="1">
      <c r="A914" s="23">
        <v>918</v>
      </c>
      <c r="B914" s="24" t="s">
        <v>2208</v>
      </c>
      <c r="C914" s="30" t="str">
        <f>IF(B914&gt;0,VLOOKUP(MID(B914,1,5),Apoio!A:B,2,FALSE),"")</f>
        <v>CNA</v>
      </c>
      <c r="D914" s="30" t="s">
        <v>2185</v>
      </c>
      <c r="E914" s="24"/>
      <c r="F914" s="24" t="s">
        <v>2395</v>
      </c>
      <c r="G914" s="35" t="s">
        <v>3839</v>
      </c>
      <c r="H914" s="24"/>
      <c r="I914" s="24"/>
      <c r="J914" s="24" t="s">
        <v>44</v>
      </c>
      <c r="K914" s="28">
        <v>44379</v>
      </c>
      <c r="L914" s="28"/>
      <c r="M914" s="28">
        <v>44382</v>
      </c>
      <c r="N914" s="28">
        <v>44384</v>
      </c>
      <c r="O914" s="28"/>
      <c r="P914" s="28">
        <v>44385</v>
      </c>
      <c r="Q914" s="28">
        <v>44385</v>
      </c>
      <c r="R914" s="28"/>
      <c r="S914" s="24">
        <v>2794803</v>
      </c>
      <c r="T914" s="24">
        <v>2798348</v>
      </c>
      <c r="U914" s="30" t="str">
        <f t="shared" si="30"/>
        <v>Despachado CNA</v>
      </c>
      <c r="V914" s="25" t="s">
        <v>861</v>
      </c>
      <c r="W914" s="24"/>
      <c r="X914" s="36" t="str">
        <f t="shared" si="29"/>
        <v/>
      </c>
      <c r="Y914" s="30" t="str">
        <f ca="1">IF(V914=Apoio!$F$2,Apoio!$F$2,IF(V914=Apoio!$F$3,Apoio!$F$3,IF(V914=Apoio!$F$4,Apoio!$F$4,IF(X914="","",IF(V914="","",IF(X914-TODAY()&gt;0,X914-TODAY(),"Venceu"))))))</f>
        <v>Sem prazo</v>
      </c>
      <c r="Z914" s="35"/>
      <c r="AA914" s="32"/>
      <c r="AC914" s="44"/>
    </row>
    <row r="915" spans="1:29" ht="30" customHeight="1">
      <c r="A915" s="23">
        <v>919</v>
      </c>
      <c r="B915" s="24" t="s">
        <v>2208</v>
      </c>
      <c r="C915" s="30" t="str">
        <f>IF(B915&gt;0,VLOOKUP(MID(B915,1,5),Apoio!A:B,2,FALSE),"")</f>
        <v>CNA</v>
      </c>
      <c r="D915" s="30" t="s">
        <v>2185</v>
      </c>
      <c r="E915" s="24"/>
      <c r="F915" s="24" t="s">
        <v>2395</v>
      </c>
      <c r="G915" s="35" t="s">
        <v>3840</v>
      </c>
      <c r="H915" s="24"/>
      <c r="I915" s="24"/>
      <c r="J915" s="24" t="s">
        <v>44</v>
      </c>
      <c r="K915" s="28">
        <v>44389</v>
      </c>
      <c r="L915" s="28"/>
      <c r="M915" s="28">
        <v>44389</v>
      </c>
      <c r="N915" s="28">
        <v>44389</v>
      </c>
      <c r="O915" s="28"/>
      <c r="P915" s="28">
        <v>44389</v>
      </c>
      <c r="Q915" s="28">
        <v>44389</v>
      </c>
      <c r="R915" s="28"/>
      <c r="S915" s="24">
        <v>2806080</v>
      </c>
      <c r="T915" s="24">
        <v>2806503</v>
      </c>
      <c r="U915" s="30" t="str">
        <f t="shared" si="30"/>
        <v>Despachado CNA</v>
      </c>
      <c r="V915" s="25" t="s">
        <v>38</v>
      </c>
      <c r="W915" s="24"/>
      <c r="X915" s="36" t="str">
        <f t="shared" si="29"/>
        <v/>
      </c>
      <c r="Y915" s="30" t="str">
        <f ca="1">IF(V915=Apoio!$F$2,Apoio!$F$2,IF(V915=Apoio!$F$3,Apoio!$F$3,IF(V915=Apoio!$F$4,Apoio!$F$4,IF(X915="","",IF(V915="","",IF(X915-TODAY()&gt;0,X915-TODAY(),"Venceu"))))))</f>
        <v>Resolvido</v>
      </c>
      <c r="Z915" s="35"/>
      <c r="AA915" s="32"/>
      <c r="AC915" s="44"/>
    </row>
    <row r="916" spans="1:29" ht="30" customHeight="1">
      <c r="A916" s="23">
        <v>920</v>
      </c>
      <c r="B916" s="24" t="s">
        <v>2208</v>
      </c>
      <c r="C916" s="30" t="str">
        <f>IF(B916&gt;0,VLOOKUP(MID(B916,1,5),Apoio!A:B,2,FALSE),"")</f>
        <v>CNA</v>
      </c>
      <c r="D916" s="30" t="s">
        <v>2185</v>
      </c>
      <c r="E916" s="24"/>
      <c r="F916" s="24" t="s">
        <v>2395</v>
      </c>
      <c r="G916" s="35" t="s">
        <v>3841</v>
      </c>
      <c r="H916" s="24"/>
      <c r="I916" s="24"/>
      <c r="J916" s="24" t="s">
        <v>858</v>
      </c>
      <c r="K916" s="28">
        <v>44396</v>
      </c>
      <c r="L916" s="28"/>
      <c r="M916" s="28"/>
      <c r="N916" s="28"/>
      <c r="O916" s="28"/>
      <c r="P916" s="28">
        <v>44396</v>
      </c>
      <c r="Q916" s="28"/>
      <c r="R916" s="28"/>
      <c r="S916" s="24">
        <v>2823417</v>
      </c>
      <c r="T916" s="24"/>
      <c r="U916" s="30" t="str">
        <f t="shared" si="30"/>
        <v>Despachado COSOL</v>
      </c>
      <c r="V916" s="25" t="s">
        <v>38</v>
      </c>
      <c r="W916" s="24"/>
      <c r="X916" s="36" t="str">
        <f t="shared" si="29"/>
        <v/>
      </c>
      <c r="Y916" s="30" t="str">
        <f ca="1">IF(V916=Apoio!$F$2,Apoio!$F$2,IF(V916=Apoio!$F$3,Apoio!$F$3,IF(V916=Apoio!$F$4,Apoio!$F$4,IF(X916="","",IF(V916="","",IF(X916-TODAY()&gt;0,X916-TODAY(),"Venceu"))))))</f>
        <v>Resolvido</v>
      </c>
      <c r="Z916" s="35"/>
      <c r="AA916" s="32"/>
      <c r="AC916" s="44"/>
    </row>
    <row r="917" spans="1:29" ht="30" customHeight="1">
      <c r="A917" s="23">
        <v>921</v>
      </c>
      <c r="B917" s="24" t="s">
        <v>3842</v>
      </c>
      <c r="C917" s="30" t="str">
        <f>IF(B917&gt;0,VLOOKUP(MID(B917,1,5),Apoio!A:B,2,FALSE),"")</f>
        <v>MS</v>
      </c>
      <c r="D917" s="30" t="s">
        <v>1556</v>
      </c>
      <c r="E917" s="24"/>
      <c r="F917" s="24" t="s">
        <v>2395</v>
      </c>
      <c r="G917" s="35" t="s">
        <v>3843</v>
      </c>
      <c r="H917" s="24"/>
      <c r="I917" s="24"/>
      <c r="J917" s="24" t="s">
        <v>874</v>
      </c>
      <c r="K917" s="28">
        <v>44369</v>
      </c>
      <c r="L917" s="28"/>
      <c r="M917" s="28">
        <v>44374</v>
      </c>
      <c r="N917" s="28">
        <v>44384</v>
      </c>
      <c r="O917" s="28"/>
      <c r="P917" s="28">
        <v>44385</v>
      </c>
      <c r="Q917" s="28">
        <v>44386</v>
      </c>
      <c r="R917" s="28"/>
      <c r="S917" s="24">
        <v>2771304</v>
      </c>
      <c r="T917" s="24">
        <v>2800487</v>
      </c>
      <c r="U917" s="30" t="str">
        <f t="shared" si="30"/>
        <v>Despachado CNA</v>
      </c>
      <c r="V917" s="25" t="s">
        <v>38</v>
      </c>
      <c r="W917" s="24"/>
      <c r="X917" s="36" t="str">
        <f t="shared" si="29"/>
        <v/>
      </c>
      <c r="Y917" s="30" t="str">
        <f ca="1">IF(V917=Apoio!$F$2,Apoio!$F$2,IF(V917=Apoio!$F$3,Apoio!$F$3,IF(V917=Apoio!$F$4,Apoio!$F$4,IF(X917="","",IF(V917="","",IF(X917-TODAY()&gt;0,X917-TODAY(),"Venceu"))))))</f>
        <v>Resolvido</v>
      </c>
      <c r="Z917" s="35"/>
      <c r="AA917" s="32"/>
      <c r="AC917" s="44"/>
    </row>
    <row r="918" spans="1:29" ht="30" customHeight="1">
      <c r="A918" s="23">
        <v>922</v>
      </c>
      <c r="B918" s="24" t="s">
        <v>3844</v>
      </c>
      <c r="C918" s="30" t="str">
        <f>IF(B918&gt;0,VLOOKUP(MID(B918,1,5),Apoio!A:B,2,FALSE),"")</f>
        <v>CNA</v>
      </c>
      <c r="D918" s="30" t="s">
        <v>1664</v>
      </c>
      <c r="E918" s="24"/>
      <c r="F918" s="24" t="s">
        <v>2395</v>
      </c>
      <c r="G918" s="35" t="s">
        <v>3845</v>
      </c>
      <c r="H918" s="24"/>
      <c r="I918" s="24"/>
      <c r="J918" s="24" t="s">
        <v>44</v>
      </c>
      <c r="K918" s="28">
        <v>44368</v>
      </c>
      <c r="L918" s="28"/>
      <c r="M918" s="28">
        <v>44374</v>
      </c>
      <c r="N918" s="28">
        <v>44385</v>
      </c>
      <c r="O918" s="28"/>
      <c r="P918" s="28">
        <v>44385</v>
      </c>
      <c r="Q918" s="28">
        <v>44390</v>
      </c>
      <c r="R918" s="28"/>
      <c r="S918" s="24">
        <v>2782972</v>
      </c>
      <c r="T918" s="24">
        <v>2801978</v>
      </c>
      <c r="U918" s="30" t="str">
        <f t="shared" si="30"/>
        <v>Despachado CNA</v>
      </c>
      <c r="V918" s="25" t="s">
        <v>38</v>
      </c>
      <c r="W918" s="24"/>
      <c r="X918" s="36" t="str">
        <f t="shared" si="29"/>
        <v/>
      </c>
      <c r="Y918" s="30" t="str">
        <f ca="1">IF(V918=Apoio!$F$2,Apoio!$F$2,IF(V918=Apoio!$F$3,Apoio!$F$3,IF(V918=Apoio!$F$4,Apoio!$F$4,IF(X918="","",IF(V918="","",IF(X918-TODAY()&gt;0,X918-TODAY(),"Venceu"))))))</f>
        <v>Resolvido</v>
      </c>
      <c r="Z918" s="35"/>
      <c r="AA918" s="32"/>
      <c r="AC918" s="44"/>
    </row>
    <row r="919" spans="1:29" ht="30" customHeight="1">
      <c r="A919" s="23">
        <v>923</v>
      </c>
      <c r="B919" s="24" t="s">
        <v>3846</v>
      </c>
      <c r="C919" s="30" t="str">
        <f>IF(B919&gt;0,VLOOKUP(MID(B919,1,5),Apoio!A:B,2,FALSE),"")</f>
        <v>CNA</v>
      </c>
      <c r="D919" s="30" t="s">
        <v>1045</v>
      </c>
      <c r="E919" s="24"/>
      <c r="F919" s="24" t="s">
        <v>2395</v>
      </c>
      <c r="G919" s="35" t="s">
        <v>3847</v>
      </c>
      <c r="H919" s="24"/>
      <c r="I919" s="24"/>
      <c r="J919" s="24" t="s">
        <v>858</v>
      </c>
      <c r="K919" s="28">
        <v>44377</v>
      </c>
      <c r="L919" s="28"/>
      <c r="M919" s="28"/>
      <c r="N919" s="28"/>
      <c r="O919" s="28"/>
      <c r="P919" s="28">
        <v>44385</v>
      </c>
      <c r="Q919" s="28"/>
      <c r="R919" s="28"/>
      <c r="S919" s="24">
        <v>2782072</v>
      </c>
      <c r="T919" s="24"/>
      <c r="U919" s="30" t="str">
        <f t="shared" si="30"/>
        <v>Despachado COSOL</v>
      </c>
      <c r="V919" s="25" t="s">
        <v>38</v>
      </c>
      <c r="W919" s="24"/>
      <c r="X919" s="36" t="str">
        <f t="shared" si="29"/>
        <v/>
      </c>
      <c r="Y919" s="30" t="str">
        <f ca="1">IF(V919=Apoio!$F$2,Apoio!$F$2,IF(V919=Apoio!$F$3,Apoio!$F$3,IF(V919=Apoio!$F$4,Apoio!$F$4,IF(X919="","",IF(V919="","",IF(X919-TODAY()&gt;0,X919-TODAY(),"Venceu"))))))</f>
        <v>Resolvido</v>
      </c>
      <c r="Z919" s="35" t="s">
        <v>2778</v>
      </c>
      <c r="AA919" s="32"/>
      <c r="AC919" s="44"/>
    </row>
    <row r="920" spans="1:29" ht="30" customHeight="1">
      <c r="A920" s="23">
        <v>924</v>
      </c>
      <c r="B920" s="24" t="s">
        <v>3848</v>
      </c>
      <c r="C920" s="30" t="str">
        <f>IF(B920&gt;0,VLOOKUP(MID(B920,1,5),Apoio!A:B,2,FALSE),"")</f>
        <v>CNA</v>
      </c>
      <c r="D920" s="30" t="s">
        <v>1045</v>
      </c>
      <c r="E920" s="24"/>
      <c r="F920" s="24" t="s">
        <v>2395</v>
      </c>
      <c r="G920" s="35" t="s">
        <v>3849</v>
      </c>
      <c r="H920" s="24"/>
      <c r="I920" s="24"/>
      <c r="J920" s="24" t="s">
        <v>714</v>
      </c>
      <c r="K920" s="28">
        <v>44354</v>
      </c>
      <c r="L920" s="28"/>
      <c r="M920" s="28"/>
      <c r="N920" s="28"/>
      <c r="O920" s="28"/>
      <c r="P920" s="28">
        <v>44386</v>
      </c>
      <c r="Q920" s="28">
        <v>44386</v>
      </c>
      <c r="R920" s="28"/>
      <c r="S920" s="24">
        <v>2723124</v>
      </c>
      <c r="T920" s="24">
        <v>2802145</v>
      </c>
      <c r="U920" s="30" t="str">
        <f t="shared" si="30"/>
        <v>Despachado CNA</v>
      </c>
      <c r="V920" s="25" t="s">
        <v>38</v>
      </c>
      <c r="W920" s="24"/>
      <c r="X920" s="36" t="str">
        <f t="shared" si="29"/>
        <v/>
      </c>
      <c r="Y920" s="30" t="str">
        <f ca="1">IF(V920=Apoio!$F$2,Apoio!$F$2,IF(V920=Apoio!$F$3,Apoio!$F$3,IF(V920=Apoio!$F$4,Apoio!$F$4,IF(X920="","",IF(V920="","",IF(X920-TODAY()&gt;0,X920-TODAY(),"Venceu"))))))</f>
        <v>Resolvido</v>
      </c>
      <c r="Z920" s="35"/>
      <c r="AA920" s="32"/>
      <c r="AC920" s="44"/>
    </row>
    <row r="921" spans="1:29" ht="30" customHeight="1">
      <c r="A921" s="23">
        <v>925</v>
      </c>
      <c r="B921" s="24" t="s">
        <v>1893</v>
      </c>
      <c r="C921" s="30" t="str">
        <f>IF(B921&gt;0,VLOOKUP(MID(B921,1,5),Apoio!A:B,2,FALSE),"")</f>
        <v>CNA</v>
      </c>
      <c r="D921" s="30" t="s">
        <v>1250</v>
      </c>
      <c r="E921" s="24"/>
      <c r="F921" s="24" t="s">
        <v>2395</v>
      </c>
      <c r="G921" s="35" t="s">
        <v>3812</v>
      </c>
      <c r="H921" s="24"/>
      <c r="I921" s="24"/>
      <c r="J921" s="24" t="s">
        <v>858</v>
      </c>
      <c r="K921" s="28">
        <v>44386</v>
      </c>
      <c r="L921" s="28"/>
      <c r="M921" s="28"/>
      <c r="N921" s="28"/>
      <c r="O921" s="28"/>
      <c r="P921" s="28">
        <v>44386</v>
      </c>
      <c r="Q921" s="28">
        <v>44390</v>
      </c>
      <c r="R921" s="28">
        <v>44392</v>
      </c>
      <c r="S921" s="24">
        <v>2802865</v>
      </c>
      <c r="T921" s="24">
        <v>2816171</v>
      </c>
      <c r="U921" s="30" t="str">
        <f t="shared" si="30"/>
        <v>Despachado IPHAN</v>
      </c>
      <c r="V921" s="25" t="s">
        <v>38</v>
      </c>
      <c r="W921" s="24"/>
      <c r="X921" s="36" t="str">
        <f t="shared" si="29"/>
        <v/>
      </c>
      <c r="Y921" s="30" t="str">
        <f ca="1">IF(V921=Apoio!$F$2,Apoio!$F$2,IF(V921=Apoio!$F$3,Apoio!$F$3,IF(V921=Apoio!$F$4,Apoio!$F$4,IF(X921="","",IF(V921="","",IF(X921-TODAY()&gt;0,X921-TODAY(),"Venceu"))))))</f>
        <v>Resolvido</v>
      </c>
      <c r="Z921" s="35"/>
      <c r="AA921" s="32"/>
      <c r="AC921" s="44"/>
    </row>
    <row r="922" spans="1:29" ht="30" customHeight="1">
      <c r="A922" s="23">
        <v>926</v>
      </c>
      <c r="B922" s="24" t="s">
        <v>3850</v>
      </c>
      <c r="C922" s="30" t="str">
        <f>IF(B922&gt;0,VLOOKUP(MID(B922,1,5),Apoio!A:B,2,FALSE),"")</f>
        <v>CNA</v>
      </c>
      <c r="D922" s="30" t="s">
        <v>1653</v>
      </c>
      <c r="E922" s="24"/>
      <c r="F922" s="24" t="s">
        <v>2395</v>
      </c>
      <c r="G922" s="35" t="s">
        <v>3851</v>
      </c>
      <c r="H922" s="24"/>
      <c r="I922" s="24"/>
      <c r="J922" s="24" t="s">
        <v>714</v>
      </c>
      <c r="K922" s="28">
        <v>44383</v>
      </c>
      <c r="L922" s="28"/>
      <c r="M922" s="28"/>
      <c r="N922" s="28"/>
      <c r="O922" s="28"/>
      <c r="P922" s="28">
        <v>44389</v>
      </c>
      <c r="Q922" s="28"/>
      <c r="R922" s="28"/>
      <c r="S922" s="24">
        <v>2793225</v>
      </c>
      <c r="T922" s="24"/>
      <c r="U922" s="30" t="str">
        <f t="shared" si="30"/>
        <v>Despachado COSOL</v>
      </c>
      <c r="V922" s="25" t="s">
        <v>38</v>
      </c>
      <c r="W922" s="24"/>
      <c r="X922" s="36" t="str">
        <f t="shared" si="29"/>
        <v/>
      </c>
      <c r="Y922" s="30" t="str">
        <f ca="1">IF(V922=Apoio!$F$2,Apoio!$F$2,IF(V922=Apoio!$F$3,Apoio!$F$3,IF(V922=Apoio!$F$4,Apoio!$F$4,IF(X922="","",IF(V922="","",IF(X922-TODAY()&gt;0,X922-TODAY(),"Venceu"))))))</f>
        <v>Resolvido</v>
      </c>
      <c r="Z922" s="35" t="s">
        <v>2778</v>
      </c>
      <c r="AA922" s="32"/>
      <c r="AC922" s="44"/>
    </row>
    <row r="923" spans="1:29" ht="30" customHeight="1">
      <c r="A923" s="23">
        <v>927</v>
      </c>
      <c r="B923" s="24" t="s">
        <v>3852</v>
      </c>
      <c r="C923" s="30" t="str">
        <f>IF(B923&gt;0,VLOOKUP(MID(B923,1,5),Apoio!A:B,2,FALSE),"")</f>
        <v>CNA</v>
      </c>
      <c r="D923" s="30" t="s">
        <v>1653</v>
      </c>
      <c r="E923" s="24"/>
      <c r="F923" s="24" t="s">
        <v>2395</v>
      </c>
      <c r="G923" s="35" t="s">
        <v>3853</v>
      </c>
      <c r="H923" s="24"/>
      <c r="I923" s="24"/>
      <c r="J923" s="24" t="s">
        <v>714</v>
      </c>
      <c r="K923" s="28">
        <v>44383</v>
      </c>
      <c r="L923" s="28"/>
      <c r="M923" s="28"/>
      <c r="N923" s="28"/>
      <c r="O923" s="28"/>
      <c r="P923" s="28">
        <v>44389</v>
      </c>
      <c r="Q923" s="28"/>
      <c r="R923" s="28"/>
      <c r="S923" s="24">
        <v>2793224</v>
      </c>
      <c r="T923" s="24"/>
      <c r="U923" s="30" t="str">
        <f t="shared" si="30"/>
        <v>Despachado COSOL</v>
      </c>
      <c r="V923" s="25" t="s">
        <v>38</v>
      </c>
      <c r="W923" s="24"/>
      <c r="X923" s="36" t="str">
        <f t="shared" si="29"/>
        <v/>
      </c>
      <c r="Y923" s="30" t="str">
        <f ca="1">IF(V923=Apoio!$F$2,Apoio!$F$2,IF(V923=Apoio!$F$3,Apoio!$F$3,IF(V923=Apoio!$F$4,Apoio!$F$4,IF(X923="","",IF(V923="","",IF(X923-TODAY()&gt;0,X923-TODAY(),"Venceu"))))))</f>
        <v>Resolvido</v>
      </c>
      <c r="Z923" s="35" t="s">
        <v>2778</v>
      </c>
      <c r="AA923" s="32"/>
      <c r="AC923" s="44"/>
    </row>
    <row r="924" spans="1:29" ht="30" customHeight="1">
      <c r="A924" s="23">
        <v>928</v>
      </c>
      <c r="B924" s="24" t="s">
        <v>3854</v>
      </c>
      <c r="C924" s="30" t="str">
        <f>IF(B924&gt;0,VLOOKUP(MID(B924,1,5),Apoio!A:B,2,FALSE),"")</f>
        <v>CNA</v>
      </c>
      <c r="D924" s="30" t="s">
        <v>1653</v>
      </c>
      <c r="E924" s="24"/>
      <c r="F924" s="24" t="s">
        <v>2395</v>
      </c>
      <c r="G924" s="35" t="s">
        <v>3855</v>
      </c>
      <c r="H924" s="24"/>
      <c r="I924" s="24"/>
      <c r="J924" s="24" t="s">
        <v>714</v>
      </c>
      <c r="K924" s="28">
        <v>44383</v>
      </c>
      <c r="L924" s="28"/>
      <c r="M924" s="28"/>
      <c r="N924" s="28"/>
      <c r="O924" s="28"/>
      <c r="P924" s="28">
        <v>44389</v>
      </c>
      <c r="Q924" s="28"/>
      <c r="R924" s="28"/>
      <c r="S924" s="24">
        <v>2793218</v>
      </c>
      <c r="T924" s="24"/>
      <c r="U924" s="30" t="str">
        <f t="shared" si="30"/>
        <v>Despachado COSOL</v>
      </c>
      <c r="V924" s="25" t="s">
        <v>38</v>
      </c>
      <c r="W924" s="24"/>
      <c r="X924" s="36" t="str">
        <f t="shared" si="29"/>
        <v/>
      </c>
      <c r="Y924" s="30" t="str">
        <f ca="1">IF(V924=Apoio!$F$2,Apoio!$F$2,IF(V924=Apoio!$F$3,Apoio!$F$3,IF(V924=Apoio!$F$4,Apoio!$F$4,IF(X924="","",IF(V924="","",IF(X924-TODAY()&gt;0,X924-TODAY(),"Venceu"))))))</f>
        <v>Resolvido</v>
      </c>
      <c r="Z924" s="35" t="s">
        <v>2778</v>
      </c>
      <c r="AA924" s="32"/>
      <c r="AC924" s="44"/>
    </row>
    <row r="925" spans="1:29" ht="30" customHeight="1">
      <c r="A925" s="23">
        <v>929</v>
      </c>
      <c r="B925" s="24" t="s">
        <v>3856</v>
      </c>
      <c r="C925" s="30" t="str">
        <f>IF(B925&gt;0,VLOOKUP(MID(B925,1,5),Apoio!A:B,2,FALSE),"")</f>
        <v>CNA</v>
      </c>
      <c r="D925" s="30" t="s">
        <v>1653</v>
      </c>
      <c r="E925" s="24"/>
      <c r="F925" s="24" t="s">
        <v>2395</v>
      </c>
      <c r="G925" s="35" t="s">
        <v>3857</v>
      </c>
      <c r="H925" s="24"/>
      <c r="I925" s="24"/>
      <c r="J925" s="24" t="s">
        <v>714</v>
      </c>
      <c r="K925" s="28">
        <v>44383</v>
      </c>
      <c r="L925" s="28"/>
      <c r="M925" s="28"/>
      <c r="N925" s="28"/>
      <c r="O925" s="28"/>
      <c r="P925" s="28">
        <v>44389</v>
      </c>
      <c r="Q925" s="28"/>
      <c r="R925" s="28"/>
      <c r="S925" s="24">
        <v>2793188</v>
      </c>
      <c r="T925" s="24"/>
      <c r="U925" s="30" t="str">
        <f t="shared" si="30"/>
        <v>Despachado COSOL</v>
      </c>
      <c r="V925" s="25" t="s">
        <v>38</v>
      </c>
      <c r="W925" s="24"/>
      <c r="X925" s="36" t="str">
        <f t="shared" ref="X925:X956" si="31">IF(W925&gt;0,Q925+W925,"")</f>
        <v/>
      </c>
      <c r="Y925" s="30" t="str">
        <f ca="1">IF(V925=Apoio!$F$2,Apoio!$F$2,IF(V925=Apoio!$F$3,Apoio!$F$3,IF(V925=Apoio!$F$4,Apoio!$F$4,IF(X925="","",IF(V925="","",IF(X925-TODAY()&gt;0,X925-TODAY(),"Venceu"))))))</f>
        <v>Resolvido</v>
      </c>
      <c r="Z925" s="35" t="s">
        <v>2778</v>
      </c>
      <c r="AA925" s="32"/>
      <c r="AC925" s="44"/>
    </row>
    <row r="926" spans="1:29" ht="30" customHeight="1">
      <c r="A926" s="23">
        <v>930</v>
      </c>
      <c r="B926" s="24" t="s">
        <v>3858</v>
      </c>
      <c r="C926" s="30" t="str">
        <f>IF(B926&gt;0,VLOOKUP(MID(B926,1,5),Apoio!A:B,2,FALSE),"")</f>
        <v>CNA</v>
      </c>
      <c r="D926" s="30" t="s">
        <v>1653</v>
      </c>
      <c r="E926" s="24"/>
      <c r="F926" s="24" t="s">
        <v>2395</v>
      </c>
      <c r="G926" s="35" t="s">
        <v>3859</v>
      </c>
      <c r="H926" s="24"/>
      <c r="I926" s="24"/>
      <c r="J926" s="24" t="s">
        <v>858</v>
      </c>
      <c r="K926" s="28">
        <v>44393</v>
      </c>
      <c r="L926" s="28"/>
      <c r="M926" s="28"/>
      <c r="N926" s="28"/>
      <c r="O926" s="28"/>
      <c r="P926" s="28">
        <v>44393</v>
      </c>
      <c r="Q926" s="28">
        <v>44396</v>
      </c>
      <c r="R926" s="28"/>
      <c r="S926" s="24">
        <v>2818395</v>
      </c>
      <c r="T926" s="28">
        <v>2821048</v>
      </c>
      <c r="U926" s="30" t="str">
        <f t="shared" si="30"/>
        <v>Despachado CNA</v>
      </c>
      <c r="V926" s="25" t="s">
        <v>38</v>
      </c>
      <c r="W926" s="24"/>
      <c r="X926" s="36" t="str">
        <f t="shared" si="31"/>
        <v/>
      </c>
      <c r="Y926" s="30" t="str">
        <f ca="1">IF(V926=Apoio!$F$2,Apoio!$F$2,IF(V926=Apoio!$F$3,Apoio!$F$3,IF(V926=Apoio!$F$4,Apoio!$F$4,IF(X926="","",IF(V926="","",IF(X926-TODAY()&gt;0,X926-TODAY(),"Venceu"))))))</f>
        <v>Resolvido</v>
      </c>
      <c r="Z926" s="35"/>
      <c r="AA926" s="32"/>
      <c r="AC926" s="44"/>
    </row>
    <row r="927" spans="1:29" ht="30" customHeight="1">
      <c r="A927" s="23">
        <v>931</v>
      </c>
      <c r="B927" s="24" t="s">
        <v>3830</v>
      </c>
      <c r="C927" s="30" t="s">
        <v>397</v>
      </c>
      <c r="D927" s="30" t="s">
        <v>1653</v>
      </c>
      <c r="E927" s="24"/>
      <c r="F927" s="24" t="s">
        <v>2395</v>
      </c>
      <c r="G927" s="35" t="s">
        <v>3860</v>
      </c>
      <c r="H927" s="24"/>
      <c r="I927" s="24"/>
      <c r="J927" s="24" t="s">
        <v>714</v>
      </c>
      <c r="K927" s="28">
        <v>44391</v>
      </c>
      <c r="L927" s="28"/>
      <c r="M927" s="28"/>
      <c r="N927" s="28"/>
      <c r="O927" s="28"/>
      <c r="P927" s="28">
        <v>44391</v>
      </c>
      <c r="Q927" s="28"/>
      <c r="R927" s="28"/>
      <c r="S927" s="24">
        <v>2812692</v>
      </c>
      <c r="T927" s="24"/>
      <c r="U927" s="30" t="str">
        <f t="shared" si="30"/>
        <v>Despachado COSOL</v>
      </c>
      <c r="V927" s="25" t="s">
        <v>38</v>
      </c>
      <c r="W927" s="24"/>
      <c r="X927" s="36" t="str">
        <f t="shared" si="31"/>
        <v/>
      </c>
      <c r="Y927" s="30" t="str">
        <f ca="1">IF(V927=Apoio!$F$2,Apoio!$F$2,IF(V927=Apoio!$F$3,Apoio!$F$3,IF(V927=Apoio!$F$4,Apoio!$F$4,IF(X927="","",IF(V927="","",IF(X927-TODAY()&gt;0,X927-TODAY(),"Venceu"))))))</f>
        <v>Resolvido</v>
      </c>
      <c r="Z927" s="35"/>
      <c r="AA927" s="32"/>
      <c r="AC927" s="44"/>
    </row>
    <row r="928" spans="1:29" ht="30" customHeight="1">
      <c r="A928" s="23">
        <v>932</v>
      </c>
      <c r="B928" s="24" t="s">
        <v>3830</v>
      </c>
      <c r="C928" s="30" t="s">
        <v>397</v>
      </c>
      <c r="D928" s="30" t="s">
        <v>1653</v>
      </c>
      <c r="E928" s="24"/>
      <c r="F928" s="24" t="s">
        <v>2395</v>
      </c>
      <c r="G928" s="35" t="s">
        <v>3861</v>
      </c>
      <c r="H928" s="24"/>
      <c r="I928" s="24"/>
      <c r="J928" s="24" t="s">
        <v>858</v>
      </c>
      <c r="K928" s="28">
        <v>44393</v>
      </c>
      <c r="L928" s="28"/>
      <c r="M928" s="28"/>
      <c r="N928" s="28"/>
      <c r="O928" s="28"/>
      <c r="P928" s="28">
        <v>44393</v>
      </c>
      <c r="Q928" s="28"/>
      <c r="R928" s="28"/>
      <c r="S928" s="24">
        <v>2819247</v>
      </c>
      <c r="T928" s="24"/>
      <c r="U928" s="30" t="str">
        <f t="shared" si="30"/>
        <v>Despachado COSOL</v>
      </c>
      <c r="V928" s="25" t="s">
        <v>38</v>
      </c>
      <c r="W928" s="24"/>
      <c r="X928" s="36" t="str">
        <f t="shared" si="31"/>
        <v/>
      </c>
      <c r="Y928" s="30" t="str">
        <f ca="1">IF(V928=Apoio!$F$2,Apoio!$F$2,IF(V928=Apoio!$F$3,Apoio!$F$3,IF(V928=Apoio!$F$4,Apoio!$F$4,IF(X928="","",IF(V928="","",IF(X928-TODAY()&gt;0,X928-TODAY(),"Venceu"))))))</f>
        <v>Resolvido</v>
      </c>
      <c r="Z928" s="35"/>
      <c r="AA928" s="32"/>
      <c r="AC928" s="44"/>
    </row>
    <row r="929" spans="1:29" ht="30" customHeight="1">
      <c r="A929" s="23">
        <v>933</v>
      </c>
      <c r="B929" s="24" t="s">
        <v>3830</v>
      </c>
      <c r="C929" s="30" t="s">
        <v>397</v>
      </c>
      <c r="D929" s="30" t="s">
        <v>1653</v>
      </c>
      <c r="E929" s="24"/>
      <c r="F929" s="24" t="s">
        <v>2395</v>
      </c>
      <c r="G929" s="35" t="s">
        <v>3862</v>
      </c>
      <c r="H929" s="24"/>
      <c r="I929" s="24"/>
      <c r="J929" s="24" t="s">
        <v>858</v>
      </c>
      <c r="K929" s="28">
        <v>44393</v>
      </c>
      <c r="L929" s="28"/>
      <c r="M929" s="28"/>
      <c r="N929" s="28"/>
      <c r="O929" s="28"/>
      <c r="P929" s="28">
        <v>44393</v>
      </c>
      <c r="Q929" s="28"/>
      <c r="R929" s="28"/>
      <c r="S929" s="24">
        <v>2820222</v>
      </c>
      <c r="T929" s="24"/>
      <c r="U929" s="30" t="str">
        <f t="shared" si="30"/>
        <v>Despachado COSOL</v>
      </c>
      <c r="V929" s="25" t="s">
        <v>38</v>
      </c>
      <c r="W929" s="24"/>
      <c r="X929" s="36" t="str">
        <f t="shared" si="31"/>
        <v/>
      </c>
      <c r="Y929" s="30" t="str">
        <f ca="1">IF(V929=Apoio!$F$2,Apoio!$F$2,IF(V929=Apoio!$F$3,Apoio!$F$3,IF(V929=Apoio!$F$4,Apoio!$F$4,IF(X929="","",IF(V929="","",IF(X929-TODAY()&gt;0,X929-TODAY(),"Venceu"))))))</f>
        <v>Resolvido</v>
      </c>
      <c r="Z929" s="35"/>
      <c r="AA929" s="32"/>
      <c r="AC929" s="44"/>
    </row>
    <row r="930" spans="1:29" ht="30" customHeight="1">
      <c r="A930" s="23">
        <v>934</v>
      </c>
      <c r="B930" s="24" t="s">
        <v>3830</v>
      </c>
      <c r="C930" s="30" t="s">
        <v>397</v>
      </c>
      <c r="D930" s="30" t="s">
        <v>1653</v>
      </c>
      <c r="E930" s="24"/>
      <c r="F930" s="24" t="s">
        <v>2395</v>
      </c>
      <c r="G930" s="35" t="s">
        <v>3863</v>
      </c>
      <c r="H930" s="24"/>
      <c r="I930" s="24"/>
      <c r="J930" s="24" t="s">
        <v>44</v>
      </c>
      <c r="K930" s="28">
        <v>44393</v>
      </c>
      <c r="L930" s="28"/>
      <c r="M930" s="28"/>
      <c r="N930" s="28"/>
      <c r="O930" s="28"/>
      <c r="P930" s="28">
        <v>44393</v>
      </c>
      <c r="Q930" s="28"/>
      <c r="R930" s="28"/>
      <c r="S930" s="24">
        <v>2820236</v>
      </c>
      <c r="T930" s="24"/>
      <c r="U930" s="30" t="str">
        <f t="shared" si="30"/>
        <v>Despachado COSOL</v>
      </c>
      <c r="V930" s="25" t="s">
        <v>38</v>
      </c>
      <c r="W930" s="24"/>
      <c r="X930" s="36" t="str">
        <f t="shared" si="31"/>
        <v/>
      </c>
      <c r="Y930" s="30" t="str">
        <f ca="1">IF(V930=Apoio!$F$2,Apoio!$F$2,IF(V930=Apoio!$F$3,Apoio!$F$3,IF(V930=Apoio!$F$4,Apoio!$F$4,IF(X930="","",IF(V930="","",IF(X930-TODAY()&gt;0,X930-TODAY(),"Venceu"))))))</f>
        <v>Resolvido</v>
      </c>
      <c r="Z930" s="35"/>
      <c r="AA930" s="32"/>
      <c r="AC930" s="44"/>
    </row>
    <row r="931" spans="1:29" ht="30" customHeight="1">
      <c r="A931" s="23">
        <v>935</v>
      </c>
      <c r="B931" s="24" t="s">
        <v>3830</v>
      </c>
      <c r="C931" s="30" t="s">
        <v>397</v>
      </c>
      <c r="D931" s="30" t="s">
        <v>1653</v>
      </c>
      <c r="E931" s="24"/>
      <c r="F931" s="24" t="s">
        <v>2395</v>
      </c>
      <c r="G931" s="35" t="s">
        <v>3864</v>
      </c>
      <c r="H931" s="24"/>
      <c r="I931" s="24"/>
      <c r="J931" s="24" t="s">
        <v>714</v>
      </c>
      <c r="K931" s="28">
        <v>44393</v>
      </c>
      <c r="L931" s="28"/>
      <c r="M931" s="28"/>
      <c r="N931" s="28"/>
      <c r="O931" s="28"/>
      <c r="P931" s="28">
        <v>44393</v>
      </c>
      <c r="Q931" s="28"/>
      <c r="R931" s="28"/>
      <c r="S931" s="24">
        <v>2820225</v>
      </c>
      <c r="T931" s="24"/>
      <c r="U931" s="30" t="str">
        <f t="shared" si="30"/>
        <v>Despachado COSOL</v>
      </c>
      <c r="V931" s="25" t="s">
        <v>38</v>
      </c>
      <c r="W931" s="24"/>
      <c r="X931" s="36" t="str">
        <f t="shared" si="31"/>
        <v/>
      </c>
      <c r="Y931" s="30" t="str">
        <f ca="1">IF(V931=Apoio!$F$2,Apoio!$F$2,IF(V931=Apoio!$F$3,Apoio!$F$3,IF(V931=Apoio!$F$4,Apoio!$F$4,IF(X931="","",IF(V931="","",IF(X931-TODAY()&gt;0,X931-TODAY(),"Venceu"))))))</f>
        <v>Resolvido</v>
      </c>
      <c r="Z931" s="35"/>
      <c r="AA931" s="32"/>
      <c r="AC931" s="44"/>
    </row>
    <row r="932" spans="1:29" ht="30" customHeight="1">
      <c r="A932" s="23">
        <v>936</v>
      </c>
      <c r="B932" s="24" t="s">
        <v>3830</v>
      </c>
      <c r="C932" s="30" t="s">
        <v>397</v>
      </c>
      <c r="D932" s="30" t="s">
        <v>1653</v>
      </c>
      <c r="E932" s="24"/>
      <c r="F932" s="24" t="s">
        <v>2395</v>
      </c>
      <c r="G932" s="35" t="s">
        <v>3865</v>
      </c>
      <c r="H932" s="24"/>
      <c r="I932" s="24"/>
      <c r="J932" s="24" t="s">
        <v>858</v>
      </c>
      <c r="K932" s="28">
        <v>44393</v>
      </c>
      <c r="L932" s="28"/>
      <c r="M932" s="28"/>
      <c r="N932" s="28"/>
      <c r="O932" s="28"/>
      <c r="P932" s="28">
        <v>44393</v>
      </c>
      <c r="Q932" s="28"/>
      <c r="R932" s="28"/>
      <c r="S932" s="24">
        <v>2820216</v>
      </c>
      <c r="T932" s="24"/>
      <c r="U932" s="30" t="str">
        <f t="shared" si="30"/>
        <v>Despachado COSOL</v>
      </c>
      <c r="V932" s="25" t="s">
        <v>38</v>
      </c>
      <c r="W932" s="24"/>
      <c r="X932" s="36" t="str">
        <f t="shared" si="31"/>
        <v/>
      </c>
      <c r="Y932" s="30" t="str">
        <f ca="1">IF(V932=Apoio!$F$2,Apoio!$F$2,IF(V932=Apoio!$F$3,Apoio!$F$3,IF(V932=Apoio!$F$4,Apoio!$F$4,IF(X932="","",IF(V932="","",IF(X932-TODAY()&gt;0,X932-TODAY(),"Venceu"))))))</f>
        <v>Resolvido</v>
      </c>
      <c r="Z932" s="35"/>
      <c r="AA932" s="32"/>
      <c r="AC932" s="44"/>
    </row>
    <row r="933" spans="1:29" ht="30" customHeight="1">
      <c r="A933" s="23">
        <v>937</v>
      </c>
      <c r="B933" s="24" t="s">
        <v>3830</v>
      </c>
      <c r="C933" s="30" t="s">
        <v>397</v>
      </c>
      <c r="D933" s="30" t="s">
        <v>1653</v>
      </c>
      <c r="E933" s="24"/>
      <c r="F933" s="24" t="s">
        <v>2395</v>
      </c>
      <c r="G933" s="35" t="s">
        <v>3866</v>
      </c>
      <c r="H933" s="24"/>
      <c r="I933" s="24"/>
      <c r="J933" s="24" t="s">
        <v>44</v>
      </c>
      <c r="K933" s="28">
        <v>44393</v>
      </c>
      <c r="L933" s="28"/>
      <c r="M933" s="28"/>
      <c r="N933" s="28"/>
      <c r="O933" s="28"/>
      <c r="P933" s="28">
        <v>44393</v>
      </c>
      <c r="Q933" s="28"/>
      <c r="R933" s="28"/>
      <c r="S933" s="24">
        <v>2820235</v>
      </c>
      <c r="T933" s="24"/>
      <c r="U933" s="30" t="str">
        <f t="shared" si="30"/>
        <v>Despachado COSOL</v>
      </c>
      <c r="V933" s="25" t="s">
        <v>38</v>
      </c>
      <c r="W933" s="24"/>
      <c r="X933" s="36" t="str">
        <f t="shared" si="31"/>
        <v/>
      </c>
      <c r="Y933" s="30" t="str">
        <f ca="1">IF(V933=Apoio!$F$2,Apoio!$F$2,IF(V933=Apoio!$F$3,Apoio!$F$3,IF(V933=Apoio!$F$4,Apoio!$F$4,IF(X933="","",IF(V933="","",IF(X933-TODAY()&gt;0,X933-TODAY(),"Venceu"))))))</f>
        <v>Resolvido</v>
      </c>
      <c r="Z933" s="35"/>
      <c r="AA933" s="32"/>
      <c r="AC933" s="44"/>
    </row>
    <row r="934" spans="1:29" ht="30" customHeight="1">
      <c r="A934" s="23">
        <v>938</v>
      </c>
      <c r="B934" s="24" t="s">
        <v>3830</v>
      </c>
      <c r="C934" s="30" t="s">
        <v>397</v>
      </c>
      <c r="D934" s="30" t="s">
        <v>1653</v>
      </c>
      <c r="E934" s="24"/>
      <c r="F934" s="24" t="s">
        <v>2395</v>
      </c>
      <c r="G934" s="35" t="s">
        <v>3867</v>
      </c>
      <c r="H934" s="24"/>
      <c r="I934" s="24"/>
      <c r="J934" s="24" t="s">
        <v>714</v>
      </c>
      <c r="K934" s="28">
        <v>44393</v>
      </c>
      <c r="L934" s="28"/>
      <c r="M934" s="28"/>
      <c r="N934" s="28"/>
      <c r="O934" s="28"/>
      <c r="P934" s="28">
        <v>44393</v>
      </c>
      <c r="Q934" s="28"/>
      <c r="R934" s="28"/>
      <c r="S934" s="24">
        <v>2820230</v>
      </c>
      <c r="T934" s="24"/>
      <c r="U934" s="30" t="str">
        <f t="shared" si="30"/>
        <v>Despachado COSOL</v>
      </c>
      <c r="V934" s="25" t="s">
        <v>38</v>
      </c>
      <c r="W934" s="24"/>
      <c r="X934" s="36" t="str">
        <f t="shared" si="31"/>
        <v/>
      </c>
      <c r="Y934" s="30" t="str">
        <f ca="1">IF(V934=Apoio!$F$2,Apoio!$F$2,IF(V934=Apoio!$F$3,Apoio!$F$3,IF(V934=Apoio!$F$4,Apoio!$F$4,IF(X934="","",IF(V934="","",IF(X934-TODAY()&gt;0,X934-TODAY(),"Venceu"))))))</f>
        <v>Resolvido</v>
      </c>
      <c r="Z934" s="35"/>
      <c r="AA934" s="32"/>
      <c r="AC934" s="44"/>
    </row>
    <row r="935" spans="1:29" ht="30" customHeight="1">
      <c r="A935" s="23">
        <v>939</v>
      </c>
      <c r="B935" s="24" t="s">
        <v>3830</v>
      </c>
      <c r="C935" s="30" t="s">
        <v>397</v>
      </c>
      <c r="D935" s="30" t="s">
        <v>1653</v>
      </c>
      <c r="E935" s="24"/>
      <c r="F935" s="24" t="s">
        <v>2395</v>
      </c>
      <c r="G935" s="35" t="s">
        <v>3868</v>
      </c>
      <c r="H935" s="24"/>
      <c r="I935" s="24"/>
      <c r="J935" s="24" t="s">
        <v>714</v>
      </c>
      <c r="K935" s="28">
        <v>44393</v>
      </c>
      <c r="L935" s="28"/>
      <c r="M935" s="28"/>
      <c r="N935" s="28"/>
      <c r="O935" s="28"/>
      <c r="P935" s="28">
        <v>44393</v>
      </c>
      <c r="Q935" s="28"/>
      <c r="R935" s="28"/>
      <c r="S935" s="24">
        <v>2820232</v>
      </c>
      <c r="T935" s="24"/>
      <c r="U935" s="30" t="str">
        <f t="shared" si="30"/>
        <v>Despachado COSOL</v>
      </c>
      <c r="V935" s="25" t="s">
        <v>38</v>
      </c>
      <c r="W935" s="24"/>
      <c r="X935" s="36" t="str">
        <f t="shared" si="31"/>
        <v/>
      </c>
      <c r="Y935" s="30" t="str">
        <f ca="1">IF(V935=Apoio!$F$2,Apoio!$F$2,IF(V935=Apoio!$F$3,Apoio!$F$3,IF(V935=Apoio!$F$4,Apoio!$F$4,IF(X935="","",IF(V935="","",IF(X935-TODAY()&gt;0,X935-TODAY(),"Venceu"))))))</f>
        <v>Resolvido</v>
      </c>
      <c r="Z935" s="35"/>
      <c r="AA935" s="32"/>
      <c r="AC935" s="44"/>
    </row>
    <row r="936" spans="1:29" ht="30" customHeight="1">
      <c r="A936" s="23">
        <v>940</v>
      </c>
      <c r="B936" s="24" t="s">
        <v>3830</v>
      </c>
      <c r="C936" s="30" t="s">
        <v>397</v>
      </c>
      <c r="D936" s="30" t="s">
        <v>1653</v>
      </c>
      <c r="E936" s="24"/>
      <c r="F936" s="24" t="s">
        <v>2395</v>
      </c>
      <c r="G936" s="35" t="s">
        <v>3869</v>
      </c>
      <c r="H936" s="24"/>
      <c r="I936" s="24"/>
      <c r="J936" s="24" t="s">
        <v>874</v>
      </c>
      <c r="K936" s="28">
        <v>44393</v>
      </c>
      <c r="L936" s="28"/>
      <c r="M936" s="28"/>
      <c r="N936" s="28"/>
      <c r="O936" s="28"/>
      <c r="P936" s="28">
        <v>44393</v>
      </c>
      <c r="Q936" s="28"/>
      <c r="R936" s="28"/>
      <c r="S936" s="24">
        <v>2820227</v>
      </c>
      <c r="T936" s="24"/>
      <c r="U936" s="30" t="str">
        <f t="shared" si="30"/>
        <v>Despachado COSOL</v>
      </c>
      <c r="V936" s="25" t="s">
        <v>38</v>
      </c>
      <c r="W936" s="24"/>
      <c r="X936" s="36" t="str">
        <f t="shared" si="31"/>
        <v/>
      </c>
      <c r="Y936" s="30" t="str">
        <f ca="1">IF(V936=Apoio!$F$2,Apoio!$F$2,IF(V936=Apoio!$F$3,Apoio!$F$3,IF(V936=Apoio!$F$4,Apoio!$F$4,IF(X936="","",IF(V936="","",IF(X936-TODAY()&gt;0,X936-TODAY(),"Venceu"))))))</f>
        <v>Resolvido</v>
      </c>
      <c r="Z936" s="35"/>
      <c r="AA936" s="32"/>
      <c r="AC936" s="44"/>
    </row>
    <row r="937" spans="1:29" ht="30" customHeight="1">
      <c r="A937" s="23">
        <v>941</v>
      </c>
      <c r="B937" s="24" t="s">
        <v>3830</v>
      </c>
      <c r="C937" s="30" t="s">
        <v>397</v>
      </c>
      <c r="D937" s="30" t="s">
        <v>1653</v>
      </c>
      <c r="E937" s="24"/>
      <c r="F937" s="24" t="s">
        <v>2395</v>
      </c>
      <c r="G937" s="35" t="s">
        <v>3870</v>
      </c>
      <c r="H937" s="24"/>
      <c r="I937" s="24"/>
      <c r="J937" s="24" t="s">
        <v>874</v>
      </c>
      <c r="K937" s="28">
        <v>44393</v>
      </c>
      <c r="L937" s="28"/>
      <c r="M937" s="28"/>
      <c r="N937" s="28"/>
      <c r="O937" s="28"/>
      <c r="P937" s="28">
        <v>44393</v>
      </c>
      <c r="Q937" s="28"/>
      <c r="R937" s="28"/>
      <c r="S937" s="24">
        <v>2820354</v>
      </c>
      <c r="T937" s="24"/>
      <c r="U937" s="30" t="str">
        <f t="shared" si="30"/>
        <v>Despachado COSOL</v>
      </c>
      <c r="V937" s="25" t="s">
        <v>38</v>
      </c>
      <c r="W937" s="24"/>
      <c r="X937" s="36" t="str">
        <f t="shared" si="31"/>
        <v/>
      </c>
      <c r="Y937" s="30" t="str">
        <f ca="1">IF(V937=Apoio!$F$2,Apoio!$F$2,IF(V937=Apoio!$F$3,Apoio!$F$3,IF(V937=Apoio!$F$4,Apoio!$F$4,IF(X937="","",IF(V937="","",IF(X937-TODAY()&gt;0,X937-TODAY(),"Venceu"))))))</f>
        <v>Resolvido</v>
      </c>
      <c r="Z937" s="35"/>
      <c r="AA937" s="32"/>
      <c r="AC937" s="44"/>
    </row>
    <row r="938" spans="1:29" ht="30" customHeight="1">
      <c r="A938" s="23">
        <v>942</v>
      </c>
      <c r="B938" s="24" t="s">
        <v>3830</v>
      </c>
      <c r="C938" s="30" t="s">
        <v>397</v>
      </c>
      <c r="D938" s="30" t="s">
        <v>1653</v>
      </c>
      <c r="E938" s="24"/>
      <c r="F938" s="24" t="s">
        <v>2395</v>
      </c>
      <c r="G938" s="35" t="s">
        <v>3871</v>
      </c>
      <c r="H938" s="24"/>
      <c r="I938" s="24"/>
      <c r="J938" s="24" t="s">
        <v>858</v>
      </c>
      <c r="K938" s="28">
        <v>44393</v>
      </c>
      <c r="L938" s="28"/>
      <c r="M938" s="28"/>
      <c r="N938" s="28"/>
      <c r="O938" s="28"/>
      <c r="P938" s="28">
        <v>44393</v>
      </c>
      <c r="Q938" s="28">
        <v>44396</v>
      </c>
      <c r="R938" s="28"/>
      <c r="S938" s="24" t="s">
        <v>3872</v>
      </c>
      <c r="T938" s="24">
        <v>2820992</v>
      </c>
      <c r="U938" s="30" t="str">
        <f t="shared" si="30"/>
        <v>Despachado CNA</v>
      </c>
      <c r="V938" s="25" t="s">
        <v>38</v>
      </c>
      <c r="W938" s="24"/>
      <c r="X938" s="36" t="str">
        <f t="shared" si="31"/>
        <v/>
      </c>
      <c r="Y938" s="30" t="str">
        <f ca="1">IF(V938=Apoio!$F$2,Apoio!$F$2,IF(V938=Apoio!$F$3,Apoio!$F$3,IF(V938=Apoio!$F$4,Apoio!$F$4,IF(X938="","",IF(V938="","",IF(X938-TODAY()&gt;0,X938-TODAY(),"Venceu"))))))</f>
        <v>Resolvido</v>
      </c>
      <c r="Z938" s="35"/>
      <c r="AA938" s="32"/>
      <c r="AC938" s="44"/>
    </row>
    <row r="939" spans="1:29" ht="30" customHeight="1">
      <c r="A939" s="23">
        <v>943</v>
      </c>
      <c r="B939" s="24" t="s">
        <v>3873</v>
      </c>
      <c r="C939" s="30" t="str">
        <f>IF(B939&gt;0,VLOOKUP(MID(B939,1,5),Apoio!A:B,2,FALSE),"")</f>
        <v>PB</v>
      </c>
      <c r="D939" s="30" t="s">
        <v>1256</v>
      </c>
      <c r="E939" s="24"/>
      <c r="F939" s="24" t="s">
        <v>2395</v>
      </c>
      <c r="G939" s="35" t="s">
        <v>3874</v>
      </c>
      <c r="H939" s="24"/>
      <c r="I939" s="24"/>
      <c r="J939" s="24" t="s">
        <v>714</v>
      </c>
      <c r="K939" s="28">
        <v>44392</v>
      </c>
      <c r="L939" s="28"/>
      <c r="M939" s="28">
        <v>44392</v>
      </c>
      <c r="N939" s="28">
        <v>44396</v>
      </c>
      <c r="O939" s="28"/>
      <c r="P939" s="28">
        <v>44396</v>
      </c>
      <c r="Q939" s="28">
        <v>44399</v>
      </c>
      <c r="R939" s="28"/>
      <c r="S939" s="24">
        <v>2821064</v>
      </c>
      <c r="T939" s="24"/>
      <c r="U939" s="30" t="str">
        <f t="shared" si="30"/>
        <v>Despachado CNA</v>
      </c>
      <c r="V939" s="25"/>
      <c r="W939" s="24"/>
      <c r="X939" s="36" t="str">
        <f t="shared" si="31"/>
        <v/>
      </c>
      <c r="Y939" s="30" t="str">
        <f ca="1">IF(V939=Apoio!$F$2,Apoio!$F$2,IF(V939=Apoio!$F$3,Apoio!$F$3,IF(V939=Apoio!$F$4,Apoio!$F$4,IF(X939="","",IF(V939="","",IF(X939-TODAY()&gt;0,X939-TODAY(),"Venceu"))))))</f>
        <v/>
      </c>
      <c r="Z939" s="35"/>
      <c r="AA939" s="32"/>
      <c r="AC939" s="44"/>
    </row>
    <row r="940" spans="1:29" ht="30" customHeight="1">
      <c r="A940" s="23">
        <v>944</v>
      </c>
      <c r="B940" s="24" t="s">
        <v>2617</v>
      </c>
      <c r="C940" s="30" t="str">
        <f>IF(B940&gt;0,VLOOKUP(MID(B940,1,5),Apoio!A:B,2,FALSE),"")</f>
        <v>CNA</v>
      </c>
      <c r="D940" s="24" t="s">
        <v>1653</v>
      </c>
      <c r="E940" s="24"/>
      <c r="F940" s="24" t="s">
        <v>2395</v>
      </c>
      <c r="G940" s="35" t="s">
        <v>3875</v>
      </c>
      <c r="H940" s="24"/>
      <c r="I940" s="24"/>
      <c r="J940" s="24" t="s">
        <v>714</v>
      </c>
      <c r="K940" s="28">
        <v>44392</v>
      </c>
      <c r="L940" s="28"/>
      <c r="M940" s="28"/>
      <c r="N940" s="28"/>
      <c r="O940" s="28"/>
      <c r="P940" s="28">
        <v>44392</v>
      </c>
      <c r="Q940" s="28"/>
      <c r="R940" s="28"/>
      <c r="S940" s="24">
        <v>2815352</v>
      </c>
      <c r="T940" s="24"/>
      <c r="U940" s="30" t="str">
        <f t="shared" si="30"/>
        <v>Despachado COSOL</v>
      </c>
      <c r="V940" s="25" t="s">
        <v>38</v>
      </c>
      <c r="W940" s="24"/>
      <c r="X940" s="36" t="str">
        <f t="shared" si="31"/>
        <v/>
      </c>
      <c r="Y940" s="30" t="str">
        <f ca="1">IF(V940=Apoio!$F$2,Apoio!$F$2,IF(V940=Apoio!$F$3,Apoio!$F$3,IF(V940=Apoio!$F$4,Apoio!$F$4,IF(X940="","",IF(V940="","",IF(X940-TODAY()&gt;0,X940-TODAY(),"Venceu"))))))</f>
        <v>Resolvido</v>
      </c>
      <c r="Z940" s="35"/>
      <c r="AA940" s="32" t="s">
        <v>3876</v>
      </c>
      <c r="AC940" s="44"/>
    </row>
    <row r="941" spans="1:29" ht="30" customHeight="1">
      <c r="A941" s="23">
        <v>945</v>
      </c>
      <c r="B941" s="24" t="s">
        <v>3877</v>
      </c>
      <c r="C941" s="30" t="str">
        <f>IF(B941&gt;0,VLOOKUP(MID(B941,1,5),Apoio!A:B,2,FALSE),"")</f>
        <v>CNA</v>
      </c>
      <c r="D941" s="24" t="s">
        <v>1653</v>
      </c>
      <c r="E941" s="24"/>
      <c r="F941" s="24" t="s">
        <v>2395</v>
      </c>
      <c r="G941" s="35" t="s">
        <v>3878</v>
      </c>
      <c r="H941" s="24"/>
      <c r="I941" s="24"/>
      <c r="J941" s="24" t="s">
        <v>714</v>
      </c>
      <c r="K941" s="28">
        <v>44384</v>
      </c>
      <c r="L941" s="28"/>
      <c r="M941" s="28"/>
      <c r="N941" s="28"/>
      <c r="O941" s="28"/>
      <c r="P941" s="28">
        <v>44384</v>
      </c>
      <c r="Q941" s="28"/>
      <c r="R941" s="28"/>
      <c r="S941" s="24">
        <v>2792311</v>
      </c>
      <c r="T941" s="24"/>
      <c r="U941" s="30" t="str">
        <f t="shared" si="30"/>
        <v>Despachado COSOL</v>
      </c>
      <c r="V941" s="25" t="s">
        <v>38</v>
      </c>
      <c r="W941" s="24"/>
      <c r="X941" s="36" t="str">
        <f t="shared" si="31"/>
        <v/>
      </c>
      <c r="Y941" s="30" t="str">
        <f ca="1">IF(V941=Apoio!$F$2,Apoio!$F$2,IF(V941=Apoio!$F$3,Apoio!$F$3,IF(V941=Apoio!$F$4,Apoio!$F$4,IF(X941="","",IF(V941="","",IF(X941-TODAY()&gt;0,X941-TODAY(),"Venceu"))))))</f>
        <v>Resolvido</v>
      </c>
      <c r="Z941" s="35"/>
      <c r="AA941" s="32"/>
      <c r="AC941" s="44"/>
    </row>
    <row r="942" spans="1:29" ht="30" customHeight="1">
      <c r="A942" s="23">
        <v>946</v>
      </c>
      <c r="B942" s="24" t="s">
        <v>3877</v>
      </c>
      <c r="C942" s="30" t="str">
        <f>IF(B942&gt;0,VLOOKUP(MID(B942,1,5),Apoio!A:B,2,FALSE),"")</f>
        <v>CNA</v>
      </c>
      <c r="D942" s="24" t="s">
        <v>1653</v>
      </c>
      <c r="E942" s="24"/>
      <c r="F942" s="24" t="s">
        <v>2395</v>
      </c>
      <c r="G942" s="35" t="s">
        <v>3879</v>
      </c>
      <c r="H942" s="24"/>
      <c r="I942" s="24"/>
      <c r="J942" s="24" t="s">
        <v>714</v>
      </c>
      <c r="K942" s="28">
        <v>44384</v>
      </c>
      <c r="L942" s="28"/>
      <c r="M942" s="28"/>
      <c r="N942" s="28"/>
      <c r="O942" s="28"/>
      <c r="P942" s="28">
        <v>44384</v>
      </c>
      <c r="Q942" s="28"/>
      <c r="R942" s="28"/>
      <c r="S942" s="24">
        <v>2792717</v>
      </c>
      <c r="T942" s="24"/>
      <c r="U942" s="30" t="str">
        <f t="shared" si="30"/>
        <v>Despachado COSOL</v>
      </c>
      <c r="V942" s="25" t="s">
        <v>38</v>
      </c>
      <c r="W942" s="24"/>
      <c r="X942" s="36" t="str">
        <f t="shared" si="31"/>
        <v/>
      </c>
      <c r="Y942" s="30" t="str">
        <f ca="1">IF(V942=Apoio!$F$2,Apoio!$F$2,IF(V942=Apoio!$F$3,Apoio!$F$3,IF(V942=Apoio!$F$4,Apoio!$F$4,IF(X942="","",IF(V942="","",IF(X942-TODAY()&gt;0,X942-TODAY(),"Venceu"))))))</f>
        <v>Resolvido</v>
      </c>
      <c r="Z942" s="35"/>
      <c r="AA942" s="32"/>
      <c r="AC942" s="44"/>
    </row>
    <row r="943" spans="1:29" ht="30" customHeight="1">
      <c r="A943" s="23">
        <v>947</v>
      </c>
      <c r="B943" s="24" t="s">
        <v>3877</v>
      </c>
      <c r="C943" s="30" t="str">
        <f>IF(B943&gt;0,VLOOKUP(MID(B943,1,5),Apoio!A:B,2,FALSE),"")</f>
        <v>CNA</v>
      </c>
      <c r="D943" s="24" t="s">
        <v>1653</v>
      </c>
      <c r="E943" s="24"/>
      <c r="F943" s="24" t="s">
        <v>2395</v>
      </c>
      <c r="G943" s="35" t="s">
        <v>3880</v>
      </c>
      <c r="H943" s="24"/>
      <c r="I943" s="24"/>
      <c r="J943" s="24" t="s">
        <v>858</v>
      </c>
      <c r="K943" s="28">
        <v>44396</v>
      </c>
      <c r="L943" s="28"/>
      <c r="M943" s="28"/>
      <c r="N943" s="28"/>
      <c r="O943" s="28"/>
      <c r="P943" s="28">
        <v>44396</v>
      </c>
      <c r="Q943" s="28"/>
      <c r="R943" s="28"/>
      <c r="S943" s="24">
        <v>2801311</v>
      </c>
      <c r="T943" s="24"/>
      <c r="U943" s="30" t="str">
        <f t="shared" si="30"/>
        <v>Despachado COSOL</v>
      </c>
      <c r="V943" s="25" t="s">
        <v>38</v>
      </c>
      <c r="W943" s="24"/>
      <c r="X943" s="36" t="str">
        <f t="shared" si="31"/>
        <v/>
      </c>
      <c r="Y943" s="30" t="str">
        <f ca="1">IF(V943=Apoio!$F$2,Apoio!$F$2,IF(V943=Apoio!$F$3,Apoio!$F$3,IF(V943=Apoio!$F$4,Apoio!$F$4,IF(X943="","",IF(V943="","",IF(X943-TODAY()&gt;0,X943-TODAY(),"Venceu"))))))</f>
        <v>Resolvido</v>
      </c>
      <c r="Z943" s="35"/>
      <c r="AA943" s="32"/>
      <c r="AC943" s="44"/>
    </row>
    <row r="944" spans="1:29" ht="30" customHeight="1">
      <c r="A944" s="23">
        <v>948</v>
      </c>
      <c r="B944" s="24" t="s">
        <v>3877</v>
      </c>
      <c r="C944" s="30" t="str">
        <f>IF(B944&gt;0,VLOOKUP(MID(B944,1,5),Apoio!A:B,2,FALSE),"")</f>
        <v>CNA</v>
      </c>
      <c r="D944" s="24" t="s">
        <v>1653</v>
      </c>
      <c r="E944" s="24"/>
      <c r="F944" s="24" t="s">
        <v>2395</v>
      </c>
      <c r="G944" s="35" t="s">
        <v>3881</v>
      </c>
      <c r="H944" s="24"/>
      <c r="I944" s="24"/>
      <c r="J944" s="24" t="s">
        <v>714</v>
      </c>
      <c r="K944" s="28">
        <v>44396</v>
      </c>
      <c r="L944" s="28"/>
      <c r="M944" s="28">
        <v>44396</v>
      </c>
      <c r="N944" s="28">
        <v>44397</v>
      </c>
      <c r="O944" s="28"/>
      <c r="P944" s="28">
        <v>44397</v>
      </c>
      <c r="Q944" s="28"/>
      <c r="R944" s="28"/>
      <c r="S944" s="24">
        <v>2823597</v>
      </c>
      <c r="T944" s="24"/>
      <c r="U944" s="30" t="str">
        <f t="shared" si="30"/>
        <v>Despachado COSOL</v>
      </c>
      <c r="V944" s="25" t="s">
        <v>38</v>
      </c>
      <c r="W944" s="24"/>
      <c r="X944" s="36" t="str">
        <f t="shared" si="31"/>
        <v/>
      </c>
      <c r="Y944" s="30" t="str">
        <f ca="1">IF(V944=Apoio!$F$2,Apoio!$F$2,IF(V944=Apoio!$F$3,Apoio!$F$3,IF(V944=Apoio!$F$4,Apoio!$F$4,IF(X944="","",IF(V944="","",IF(X944-TODAY()&gt;0,X944-TODAY(),"Venceu"))))))</f>
        <v>Resolvido</v>
      </c>
      <c r="Z944" s="35"/>
      <c r="AA944" s="32"/>
      <c r="AC944" s="44"/>
    </row>
    <row r="945" spans="1:29" ht="30" customHeight="1">
      <c r="A945" s="23">
        <v>949</v>
      </c>
      <c r="B945" s="24" t="s">
        <v>3882</v>
      </c>
      <c r="C945" s="30" t="s">
        <v>397</v>
      </c>
      <c r="D945" s="24" t="s">
        <v>1653</v>
      </c>
      <c r="E945" s="24"/>
      <c r="F945" s="24" t="s">
        <v>2395</v>
      </c>
      <c r="G945" s="35" t="s">
        <v>3883</v>
      </c>
      <c r="H945" s="24"/>
      <c r="I945" s="24"/>
      <c r="J945" s="24" t="s">
        <v>874</v>
      </c>
      <c r="K945" s="28">
        <v>44392</v>
      </c>
      <c r="L945" s="28"/>
      <c r="M945" s="28">
        <v>44392</v>
      </c>
      <c r="N945" s="28">
        <v>44396</v>
      </c>
      <c r="O945" s="28"/>
      <c r="P945" s="28">
        <v>44396</v>
      </c>
      <c r="Q945" s="28"/>
      <c r="R945" s="28"/>
      <c r="S945" s="24">
        <v>2821789</v>
      </c>
      <c r="T945" s="24"/>
      <c r="U945" s="30" t="str">
        <f t="shared" si="30"/>
        <v>Despachado COSOL</v>
      </c>
      <c r="V945" s="25"/>
      <c r="W945" s="24"/>
      <c r="X945" s="36" t="str">
        <f t="shared" si="31"/>
        <v/>
      </c>
      <c r="Y945" s="30" t="str">
        <f ca="1">IF(V945=Apoio!$F$2,Apoio!$F$2,IF(V945=Apoio!$F$3,Apoio!$F$3,IF(V945=Apoio!$F$4,Apoio!$F$4,IF(X945="","",IF(V945="","",IF(X945-TODAY()&gt;0,X945-TODAY(),"Venceu"))))))</f>
        <v/>
      </c>
      <c r="Z945" s="35"/>
      <c r="AA945" s="32"/>
      <c r="AC945" s="44"/>
    </row>
    <row r="946" spans="1:29" ht="30" customHeight="1">
      <c r="A946" s="23">
        <v>950</v>
      </c>
      <c r="B946" s="24" t="s">
        <v>2396</v>
      </c>
      <c r="C946" s="30" t="str">
        <f>IF(B946&gt;0,VLOOKUP(MID(B946,1,5),Apoio!A:B,2,FALSE),"")</f>
        <v>CNA</v>
      </c>
      <c r="D946" s="30" t="s">
        <v>1664</v>
      </c>
      <c r="E946" s="24"/>
      <c r="F946" s="24" t="s">
        <v>2395</v>
      </c>
      <c r="G946" s="35" t="s">
        <v>3884</v>
      </c>
      <c r="H946" s="24"/>
      <c r="I946" s="24"/>
      <c r="J946" s="24" t="s">
        <v>44</v>
      </c>
      <c r="K946" s="28">
        <v>44392</v>
      </c>
      <c r="L946" s="28"/>
      <c r="M946" s="28">
        <v>44392</v>
      </c>
      <c r="N946" s="28">
        <v>44396</v>
      </c>
      <c r="O946" s="28"/>
      <c r="P946" s="28">
        <v>44396</v>
      </c>
      <c r="Q946" s="28">
        <v>44399</v>
      </c>
      <c r="R946" s="28"/>
      <c r="S946" s="24">
        <v>2817203</v>
      </c>
      <c r="T946" s="24">
        <v>2823303</v>
      </c>
      <c r="U946" s="30" t="str">
        <f t="shared" si="30"/>
        <v>Despachado CNA</v>
      </c>
      <c r="V946" s="25" t="s">
        <v>38</v>
      </c>
      <c r="W946" s="24"/>
      <c r="X946" s="36" t="str">
        <f t="shared" si="31"/>
        <v/>
      </c>
      <c r="Y946" s="30" t="str">
        <f ca="1">IF(V946=Apoio!$F$2,Apoio!$F$2,IF(V946=Apoio!$F$3,Apoio!$F$3,IF(V946=Apoio!$F$4,Apoio!$F$4,IF(X946="","",IF(V946="","",IF(X946-TODAY()&gt;0,X946-TODAY(),"Venceu"))))))</f>
        <v>Resolvido</v>
      </c>
      <c r="Z946" s="35" t="s">
        <v>3885</v>
      </c>
      <c r="AA946" s="32"/>
      <c r="AC946" s="44"/>
    </row>
    <row r="947" spans="1:29" ht="30" customHeight="1">
      <c r="A947" s="23">
        <v>951</v>
      </c>
      <c r="B947" s="24" t="s">
        <v>3886</v>
      </c>
      <c r="C947" s="30" t="str">
        <f>IF(B947&gt;0,VLOOKUP(MID(B947,1,5),Apoio!A:B,2,FALSE),"")</f>
        <v>CNA</v>
      </c>
      <c r="D947" s="30" t="s">
        <v>3887</v>
      </c>
      <c r="E947" s="24"/>
      <c r="F947" s="24" t="s">
        <v>2395</v>
      </c>
      <c r="G947" s="35" t="s">
        <v>3888</v>
      </c>
      <c r="H947" s="24"/>
      <c r="I947" s="24"/>
      <c r="J947" s="24" t="s">
        <v>714</v>
      </c>
      <c r="K947" s="28">
        <v>44403</v>
      </c>
      <c r="L947" s="28"/>
      <c r="M947" s="28"/>
      <c r="N947" s="28"/>
      <c r="O947" s="28"/>
      <c r="P947" s="28">
        <v>44403</v>
      </c>
      <c r="Q947" s="28"/>
      <c r="R947" s="28"/>
      <c r="S947" s="24">
        <v>2838883</v>
      </c>
      <c r="T947" s="24"/>
      <c r="U947" s="30" t="str">
        <f t="shared" si="30"/>
        <v>Despachado COSOL</v>
      </c>
      <c r="V947" s="25" t="s">
        <v>38</v>
      </c>
      <c r="W947" s="24"/>
      <c r="X947" s="36" t="str">
        <f t="shared" si="31"/>
        <v/>
      </c>
      <c r="Y947" s="30" t="str">
        <f ca="1">IF(V947=Apoio!$F$2,Apoio!$F$2,IF(V947=Apoio!$F$3,Apoio!$F$3,IF(V947=Apoio!$F$4,Apoio!$F$4,IF(X947="","",IF(V947="","",IF(X947-TODAY()&gt;0,X947-TODAY(),"Venceu"))))))</f>
        <v>Resolvido</v>
      </c>
      <c r="Z947" s="35"/>
      <c r="AA947" s="32"/>
      <c r="AC947" s="44"/>
    </row>
    <row r="948" spans="1:29" ht="30" customHeight="1">
      <c r="A948" s="23">
        <v>952</v>
      </c>
      <c r="B948" s="24" t="s">
        <v>3886</v>
      </c>
      <c r="C948" s="30" t="str">
        <f>IF(B948&gt;0,VLOOKUP(MID(B948,1,5),Apoio!A:B,2,FALSE),"")</f>
        <v>CNA</v>
      </c>
      <c r="D948" s="30" t="s">
        <v>3887</v>
      </c>
      <c r="E948" s="24"/>
      <c r="F948" s="24" t="s">
        <v>2395</v>
      </c>
      <c r="G948" s="35" t="s">
        <v>3889</v>
      </c>
      <c r="H948" s="24"/>
      <c r="I948" s="24"/>
      <c r="J948" s="24" t="s">
        <v>714</v>
      </c>
      <c r="K948" s="28">
        <v>44403</v>
      </c>
      <c r="L948" s="28"/>
      <c r="M948" s="28"/>
      <c r="N948" s="28"/>
      <c r="O948" s="28"/>
      <c r="P948" s="28">
        <v>44403</v>
      </c>
      <c r="Q948" s="28"/>
      <c r="R948" s="28"/>
      <c r="S948" s="24">
        <v>2839839</v>
      </c>
      <c r="T948" s="24"/>
      <c r="U948" s="30" t="str">
        <f t="shared" si="30"/>
        <v>Despachado COSOL</v>
      </c>
      <c r="V948" s="25" t="s">
        <v>38</v>
      </c>
      <c r="W948" s="24"/>
      <c r="X948" s="36" t="str">
        <f t="shared" si="31"/>
        <v/>
      </c>
      <c r="Y948" s="30" t="str">
        <f ca="1">IF(V948=Apoio!$F$2,Apoio!$F$2,IF(V948=Apoio!$F$3,Apoio!$F$3,IF(V948=Apoio!$F$4,Apoio!$F$4,IF(X948="","",IF(V948="","",IF(X948-TODAY()&gt;0,X948-TODAY(),"Venceu"))))))</f>
        <v>Resolvido</v>
      </c>
      <c r="Z948" s="35"/>
      <c r="AA948" s="32"/>
      <c r="AC948" s="44"/>
    </row>
    <row r="949" spans="1:29" ht="30" customHeight="1">
      <c r="A949" s="23">
        <v>953</v>
      </c>
      <c r="B949" s="24" t="s">
        <v>3886</v>
      </c>
      <c r="C949" s="30" t="str">
        <f>IF(B949&gt;0,VLOOKUP(MID(B949,1,5),Apoio!A:B,2,FALSE),"")</f>
        <v>CNA</v>
      </c>
      <c r="D949" s="30" t="s">
        <v>3887</v>
      </c>
      <c r="E949" s="24"/>
      <c r="F949" s="24" t="s">
        <v>2395</v>
      </c>
      <c r="G949" s="35" t="s">
        <v>3890</v>
      </c>
      <c r="H949" s="24"/>
      <c r="I949" s="24"/>
      <c r="J949" s="24" t="s">
        <v>714</v>
      </c>
      <c r="K949" s="28">
        <v>44403</v>
      </c>
      <c r="L949" s="28"/>
      <c r="M949" s="28"/>
      <c r="N949" s="28"/>
      <c r="O949" s="28"/>
      <c r="P949" s="28">
        <v>44403</v>
      </c>
      <c r="Q949" s="28"/>
      <c r="R949" s="28"/>
      <c r="S949" s="24">
        <v>2839917</v>
      </c>
      <c r="T949" s="24"/>
      <c r="U949" s="30" t="str">
        <f t="shared" si="30"/>
        <v>Despachado COSOL</v>
      </c>
      <c r="V949" s="25" t="s">
        <v>38</v>
      </c>
      <c r="W949" s="24"/>
      <c r="X949" s="36" t="str">
        <f t="shared" si="31"/>
        <v/>
      </c>
      <c r="Y949" s="30" t="str">
        <f ca="1">IF(V949=Apoio!$F$2,Apoio!$F$2,IF(V949=Apoio!$F$3,Apoio!$F$3,IF(V949=Apoio!$F$4,Apoio!$F$4,IF(X949="","",IF(V949="","",IF(X949-TODAY()&gt;0,X949-TODAY(),"Venceu"))))))</f>
        <v>Resolvido</v>
      </c>
      <c r="Z949" s="35"/>
      <c r="AA949" s="32"/>
      <c r="AC949" s="44"/>
    </row>
    <row r="950" spans="1:29" ht="30" customHeight="1">
      <c r="A950" s="23">
        <v>954</v>
      </c>
      <c r="B950" s="24" t="s">
        <v>3891</v>
      </c>
      <c r="C950" s="30" t="str">
        <f>IF(B950&gt;0,VLOOKUP(MID(B950,1,5),Apoio!A:B,2,FALSE),"")</f>
        <v>CNA</v>
      </c>
      <c r="D950" s="30" t="s">
        <v>1653</v>
      </c>
      <c r="E950" s="24"/>
      <c r="F950" s="24" t="s">
        <v>2395</v>
      </c>
      <c r="G950" s="35" t="s">
        <v>3892</v>
      </c>
      <c r="H950" s="24"/>
      <c r="I950" s="24"/>
      <c r="J950" s="24" t="s">
        <v>714</v>
      </c>
      <c r="K950" s="28">
        <v>44393</v>
      </c>
      <c r="L950" s="28"/>
      <c r="M950" s="28">
        <v>44396</v>
      </c>
      <c r="N950" s="28">
        <v>44397</v>
      </c>
      <c r="O950" s="28"/>
      <c r="P950" s="28">
        <v>44397</v>
      </c>
      <c r="Q950" s="28">
        <v>44398</v>
      </c>
      <c r="R950" s="28"/>
      <c r="S950" s="24">
        <v>2825727</v>
      </c>
      <c r="T950" s="24">
        <v>2827372</v>
      </c>
      <c r="U950" s="30" t="str">
        <f t="shared" si="30"/>
        <v>Despachado CNA</v>
      </c>
      <c r="V950" s="25" t="s">
        <v>38</v>
      </c>
      <c r="W950" s="24"/>
      <c r="X950" s="36" t="str">
        <f t="shared" si="31"/>
        <v/>
      </c>
      <c r="Y950" s="30" t="str">
        <f ca="1">IF(V950=Apoio!$F$2,Apoio!$F$2,IF(V950=Apoio!$F$3,Apoio!$F$3,IF(V950=Apoio!$F$4,Apoio!$F$4,IF(X950="","",IF(V950="","",IF(X950-TODAY()&gt;0,X950-TODAY(),"Venceu"))))))</f>
        <v>Resolvido</v>
      </c>
      <c r="Z950" s="35"/>
      <c r="AA950" s="32"/>
      <c r="AC950" s="44"/>
    </row>
    <row r="951" spans="1:29" ht="30" customHeight="1">
      <c r="A951" s="23">
        <v>955</v>
      </c>
      <c r="B951" s="24" t="s">
        <v>1193</v>
      </c>
      <c r="C951" s="30" t="str">
        <f>IF(B951&gt;0,VLOOKUP(MID(B951,1,5),Apoio!A:B,2,FALSE),"")</f>
        <v>SP</v>
      </c>
      <c r="D951" s="30" t="s">
        <v>1068</v>
      </c>
      <c r="E951" s="24"/>
      <c r="F951" s="24" t="s">
        <v>2395</v>
      </c>
      <c r="G951" s="35" t="s">
        <v>3893</v>
      </c>
      <c r="H951" s="24"/>
      <c r="I951" s="24"/>
      <c r="J951" s="24" t="s">
        <v>714</v>
      </c>
      <c r="K951" s="28">
        <v>44389</v>
      </c>
      <c r="L951" s="28"/>
      <c r="M951" s="28">
        <v>44396</v>
      </c>
      <c r="N951" s="28">
        <v>44397</v>
      </c>
      <c r="O951" s="28"/>
      <c r="P951" s="28">
        <v>44397</v>
      </c>
      <c r="Q951" s="28">
        <v>44398</v>
      </c>
      <c r="R951" s="28"/>
      <c r="S951" s="24">
        <v>2826007</v>
      </c>
      <c r="T951" s="24">
        <v>2828658</v>
      </c>
      <c r="U951" s="30" t="str">
        <f t="shared" si="30"/>
        <v>Despachado CNA</v>
      </c>
      <c r="V951" s="24" t="s">
        <v>424</v>
      </c>
      <c r="W951" s="24">
        <v>90</v>
      </c>
      <c r="X951" s="36">
        <f t="shared" si="31"/>
        <v>44488</v>
      </c>
      <c r="Y951" s="30" t="str">
        <f ca="1">IF(V951=Apoio!$F$2,Apoio!$F$2,IF(V951=Apoio!$F$3,Apoio!$F$3,IF(V951=Apoio!$F$4,Apoio!$F$4,IF(X951="","",IF(V951="","",IF(X951-TODAY()&gt;0,X951-TODAY(),"Venceu"))))))</f>
        <v>Venceu</v>
      </c>
      <c r="Z951" s="35"/>
      <c r="AA951" s="32"/>
      <c r="AC951" s="44"/>
    </row>
    <row r="952" spans="1:29" ht="30" customHeight="1">
      <c r="A952" s="23">
        <v>956</v>
      </c>
      <c r="B952" s="24" t="s">
        <v>3894</v>
      </c>
      <c r="C952" s="30" t="str">
        <f>IF(B952&gt;0,VLOOKUP(MID(B952,1,5),Apoio!A:B,2,FALSE),"")</f>
        <v>CNA</v>
      </c>
      <c r="D952" s="30" t="s">
        <v>1653</v>
      </c>
      <c r="E952" s="24"/>
      <c r="F952" s="24" t="s">
        <v>2395</v>
      </c>
      <c r="G952" s="35" t="s">
        <v>3895</v>
      </c>
      <c r="H952" s="24"/>
      <c r="I952" s="24"/>
      <c r="J952" s="24" t="s">
        <v>44</v>
      </c>
      <c r="K952" s="28">
        <v>44399</v>
      </c>
      <c r="L952" s="28"/>
      <c r="M952" s="28">
        <v>44399</v>
      </c>
      <c r="N952" s="28">
        <v>44404</v>
      </c>
      <c r="O952" s="28"/>
      <c r="P952" s="28">
        <v>44404</v>
      </c>
      <c r="Q952" s="28"/>
      <c r="R952" s="28"/>
      <c r="S952" s="24">
        <v>2838615</v>
      </c>
      <c r="T952" s="24"/>
      <c r="U952" s="30" t="str">
        <f t="shared" si="30"/>
        <v>Despachado COSOL</v>
      </c>
      <c r="V952" s="25"/>
      <c r="W952" s="24"/>
      <c r="X952" s="36" t="str">
        <f t="shared" si="31"/>
        <v/>
      </c>
      <c r="Y952" s="30" t="str">
        <f ca="1">IF(V952=Apoio!$F$2,Apoio!$F$2,IF(V952=Apoio!$F$3,Apoio!$F$3,IF(V952=Apoio!$F$4,Apoio!$F$4,IF(X952="","",IF(V952="","",IF(X952-TODAY()&gt;0,X952-TODAY(),"Venceu"))))))</f>
        <v/>
      </c>
      <c r="Z952" s="35"/>
      <c r="AA952" s="32"/>
      <c r="AC952" s="44"/>
    </row>
    <row r="953" spans="1:29" ht="30" customHeight="1">
      <c r="A953" s="23">
        <v>957</v>
      </c>
      <c r="B953" s="24" t="s">
        <v>1676</v>
      </c>
      <c r="C953" s="30" t="str">
        <f>IF(B953&gt;0,VLOOKUP(MID(B953,1,5),Apoio!A:B,2,FALSE),"")</f>
        <v>CNA</v>
      </c>
      <c r="D953" s="30" t="s">
        <v>2930</v>
      </c>
      <c r="E953" s="24"/>
      <c r="F953" s="24" t="s">
        <v>2395</v>
      </c>
      <c r="G953" s="35" t="s">
        <v>3896</v>
      </c>
      <c r="H953" s="24"/>
      <c r="I953" s="24"/>
      <c r="J953" s="24" t="s">
        <v>874</v>
      </c>
      <c r="K953" s="28">
        <v>44385</v>
      </c>
      <c r="L953" s="28"/>
      <c r="M953" s="28">
        <v>44385</v>
      </c>
      <c r="N953" s="28">
        <v>44403</v>
      </c>
      <c r="O953" s="28"/>
      <c r="P953" s="28">
        <v>44406</v>
      </c>
      <c r="Q953" s="28"/>
      <c r="R953" s="28"/>
      <c r="S953" s="24">
        <v>2838767</v>
      </c>
      <c r="T953" s="24"/>
      <c r="U953" s="30" t="str">
        <f t="shared" si="30"/>
        <v>Despachado COSOL</v>
      </c>
      <c r="V953" s="25" t="s">
        <v>387</v>
      </c>
      <c r="W953" s="24"/>
      <c r="X953" s="36" t="str">
        <f t="shared" si="31"/>
        <v/>
      </c>
      <c r="Y953" s="30" t="str">
        <f ca="1">IF(V953=Apoio!$F$2,Apoio!$F$2,IF(V953=Apoio!$F$3,Apoio!$F$3,IF(V953=Apoio!$F$4,Apoio!$F$4,IF(X953="","",IF(V953="","",IF(X953-TODAY()&gt;0,X953-TODAY(),"Venceu"))))))</f>
        <v>Atualizado</v>
      </c>
      <c r="Z953" s="35" t="s">
        <v>3897</v>
      </c>
      <c r="AA953" s="32"/>
      <c r="AC953" s="44"/>
    </row>
    <row r="954" spans="1:29" ht="30" customHeight="1">
      <c r="A954" s="23">
        <v>958</v>
      </c>
      <c r="B954" s="24" t="s">
        <v>2396</v>
      </c>
      <c r="C954" s="30" t="str">
        <f>IF(B954&gt;0,VLOOKUP(MID(B954,1,5),Apoio!A:B,2,FALSE),"")</f>
        <v>CNA</v>
      </c>
      <c r="D954" s="30" t="s">
        <v>1664</v>
      </c>
      <c r="E954" s="24"/>
      <c r="F954" s="24" t="s">
        <v>2395</v>
      </c>
      <c r="G954" s="35" t="s">
        <v>3884</v>
      </c>
      <c r="H954" s="24"/>
      <c r="I954" s="24" t="s">
        <v>31</v>
      </c>
      <c r="J954" s="24" t="s">
        <v>44</v>
      </c>
      <c r="K954" s="28">
        <v>44403</v>
      </c>
      <c r="L954" s="28"/>
      <c r="M954" s="28">
        <v>44403</v>
      </c>
      <c r="N954" s="28">
        <v>44412</v>
      </c>
      <c r="O954" s="28"/>
      <c r="P954" s="28">
        <v>44412</v>
      </c>
      <c r="Q954" s="28">
        <v>44414</v>
      </c>
      <c r="R954" s="28"/>
      <c r="S954" s="24">
        <v>2862913</v>
      </c>
      <c r="T954" s="24">
        <v>2865926</v>
      </c>
      <c r="U954" s="30" t="str">
        <f t="shared" si="30"/>
        <v>Despachado CNA</v>
      </c>
      <c r="V954" s="25" t="s">
        <v>861</v>
      </c>
      <c r="W954" s="24"/>
      <c r="X954" s="36" t="str">
        <f t="shared" si="31"/>
        <v/>
      </c>
      <c r="Y954" s="30" t="str">
        <f ca="1">IF(V954=Apoio!$F$2,Apoio!$F$2,IF(V954=Apoio!$F$3,Apoio!$F$3,IF(V954=Apoio!$F$4,Apoio!$F$4,IF(X954="","",IF(V954="","",IF(X954-TODAY()&gt;0,X954-TODAY(),"Venceu"))))))</f>
        <v>Sem prazo</v>
      </c>
      <c r="Z954" s="35"/>
      <c r="AA954" s="32"/>
      <c r="AC954" s="44"/>
    </row>
    <row r="955" spans="1:29" ht="30" customHeight="1">
      <c r="A955" s="23">
        <v>959</v>
      </c>
      <c r="B955" s="24" t="s">
        <v>3898</v>
      </c>
      <c r="C955" s="30" t="s">
        <v>397</v>
      </c>
      <c r="D955" s="30" t="s">
        <v>1122</v>
      </c>
      <c r="E955" s="24"/>
      <c r="F955" s="24" t="s">
        <v>2395</v>
      </c>
      <c r="G955" s="35" t="s">
        <v>3899</v>
      </c>
      <c r="H955" s="24"/>
      <c r="I955" s="24"/>
      <c r="J955" s="24" t="s">
        <v>858</v>
      </c>
      <c r="K955" s="28">
        <v>44413</v>
      </c>
      <c r="L955" s="28"/>
      <c r="M955" s="28"/>
      <c r="N955" s="28"/>
      <c r="O955" s="28"/>
      <c r="P955" s="28">
        <v>44413</v>
      </c>
      <c r="Q955" s="28"/>
      <c r="R955" s="28"/>
      <c r="S955" s="24">
        <v>2865376</v>
      </c>
      <c r="T955" s="24"/>
      <c r="U955" s="30" t="str">
        <f t="shared" si="30"/>
        <v>Despachado COSOL</v>
      </c>
      <c r="V955" s="25" t="s">
        <v>38</v>
      </c>
      <c r="W955" s="24"/>
      <c r="X955" s="36" t="str">
        <f t="shared" si="31"/>
        <v/>
      </c>
      <c r="Y955" s="30" t="str">
        <f ca="1">IF(V955=Apoio!$F$2,Apoio!$F$2,IF(V955=Apoio!$F$3,Apoio!$F$3,IF(V955=Apoio!$F$4,Apoio!$F$4,IF(X955="","",IF(V955="","",IF(X955-TODAY()&gt;0,X955-TODAY(),"Venceu"))))))</f>
        <v>Resolvido</v>
      </c>
      <c r="Z955" s="35"/>
      <c r="AA955" s="32"/>
      <c r="AC955" s="44"/>
    </row>
    <row r="956" spans="1:29" ht="30" customHeight="1">
      <c r="A956" s="23">
        <v>960</v>
      </c>
      <c r="B956" s="24" t="s">
        <v>3900</v>
      </c>
      <c r="C956" s="30" t="s">
        <v>397</v>
      </c>
      <c r="D956" s="30" t="s">
        <v>1122</v>
      </c>
      <c r="E956" s="24"/>
      <c r="F956" s="24" t="s">
        <v>2395</v>
      </c>
      <c r="G956" s="35" t="s">
        <v>3901</v>
      </c>
      <c r="H956" s="24"/>
      <c r="I956" s="24"/>
      <c r="J956" s="24" t="s">
        <v>714</v>
      </c>
      <c r="K956" s="28">
        <v>44406</v>
      </c>
      <c r="L956" s="28"/>
      <c r="M956" s="28">
        <v>44406</v>
      </c>
      <c r="N956" s="28">
        <v>44413</v>
      </c>
      <c r="O956" s="28"/>
      <c r="P956" s="28">
        <v>44413</v>
      </c>
      <c r="Q956" s="28"/>
      <c r="R956" s="28"/>
      <c r="S956" s="24">
        <v>2865809</v>
      </c>
      <c r="T956" s="24"/>
      <c r="U956" s="30" t="str">
        <f t="shared" si="30"/>
        <v>Despachado COSOL</v>
      </c>
      <c r="V956" s="25" t="s">
        <v>38</v>
      </c>
      <c r="W956" s="24"/>
      <c r="X956" s="36" t="str">
        <f t="shared" si="31"/>
        <v/>
      </c>
      <c r="Y956" s="30" t="str">
        <f ca="1">IF(V956=Apoio!$F$2,Apoio!$F$2,IF(V956=Apoio!$F$3,Apoio!$F$3,IF(V956=Apoio!$F$4,Apoio!$F$4,IF(X956="","",IF(V956="","",IF(X956-TODAY()&gt;0,X956-TODAY(),"Venceu"))))))</f>
        <v>Resolvido</v>
      </c>
      <c r="Z956" s="35"/>
      <c r="AA956" s="32"/>
      <c r="AC956" s="44"/>
    </row>
    <row r="957" spans="1:29" ht="30" customHeight="1">
      <c r="A957" s="23">
        <v>961</v>
      </c>
      <c r="B957" s="24" t="s">
        <v>3902</v>
      </c>
      <c r="C957" s="30" t="s">
        <v>397</v>
      </c>
      <c r="D957" s="30" t="s">
        <v>1122</v>
      </c>
      <c r="E957" s="24"/>
      <c r="F957" s="24" t="s">
        <v>2395</v>
      </c>
      <c r="G957" s="35" t="s">
        <v>3903</v>
      </c>
      <c r="H957" s="24"/>
      <c r="I957" s="24"/>
      <c r="J957" s="24" t="s">
        <v>858</v>
      </c>
      <c r="K957" s="28">
        <v>44413</v>
      </c>
      <c r="L957" s="28"/>
      <c r="M957" s="28"/>
      <c r="N957" s="28"/>
      <c r="O957" s="28"/>
      <c r="P957" s="28">
        <v>44413</v>
      </c>
      <c r="Q957" s="28"/>
      <c r="R957" s="28"/>
      <c r="S957" s="24">
        <v>2868555</v>
      </c>
      <c r="T957" s="24"/>
      <c r="U957" s="30" t="str">
        <f t="shared" si="30"/>
        <v>Despachado COSOL</v>
      </c>
      <c r="V957" s="25" t="s">
        <v>38</v>
      </c>
      <c r="W957" s="24"/>
      <c r="X957" s="36" t="str">
        <f t="shared" ref="X957:X988" si="32">IF(W957&gt;0,Q957+W957,"")</f>
        <v/>
      </c>
      <c r="Y957" s="30" t="str">
        <f ca="1">IF(V957=Apoio!$F$2,Apoio!$F$2,IF(V957=Apoio!$F$3,Apoio!$F$3,IF(V957=Apoio!$F$4,Apoio!$F$4,IF(X957="","",IF(V957="","",IF(X957-TODAY()&gt;0,X957-TODAY(),"Venceu"))))))</f>
        <v>Resolvido</v>
      </c>
      <c r="Z957" s="35"/>
      <c r="AA957" s="32"/>
      <c r="AC957" s="44"/>
    </row>
    <row r="958" spans="1:29" ht="30" customHeight="1">
      <c r="A958" s="23">
        <v>962</v>
      </c>
      <c r="B958" s="24" t="s">
        <v>3904</v>
      </c>
      <c r="C958" s="30" t="str">
        <f>IF(B958&gt;0,VLOOKUP(MID(B958,1,5),Apoio!A:B,2,FALSE),"")</f>
        <v>PE</v>
      </c>
      <c r="D958" s="30" t="s">
        <v>1178</v>
      </c>
      <c r="E958" s="24"/>
      <c r="F958" s="24" t="s">
        <v>2395</v>
      </c>
      <c r="G958" s="35" t="s">
        <v>3905</v>
      </c>
      <c r="H958" s="24"/>
      <c r="I958" s="24"/>
      <c r="J958" s="24" t="s">
        <v>858</v>
      </c>
      <c r="K958" s="28">
        <v>44412</v>
      </c>
      <c r="L958" s="28"/>
      <c r="M958" s="28"/>
      <c r="N958" s="28"/>
      <c r="O958" s="28"/>
      <c r="P958" s="28">
        <v>44418</v>
      </c>
      <c r="Q958" s="28"/>
      <c r="R958" s="28"/>
      <c r="S958" s="24">
        <v>2878011</v>
      </c>
      <c r="T958" s="24"/>
      <c r="U958" s="30" t="str">
        <f t="shared" si="30"/>
        <v>Despachado COSOL</v>
      </c>
      <c r="V958" s="25" t="s">
        <v>38</v>
      </c>
      <c r="W958" s="24"/>
      <c r="X958" s="36" t="str">
        <f t="shared" si="32"/>
        <v/>
      </c>
      <c r="Y958" s="30" t="str">
        <f ca="1">IF(V958=Apoio!$F$2,Apoio!$F$2,IF(V958=Apoio!$F$3,Apoio!$F$3,IF(V958=Apoio!$F$4,Apoio!$F$4,IF(X958="","",IF(V958="","",IF(X958-TODAY()&gt;0,X958-TODAY(),"Venceu"))))))</f>
        <v>Resolvido</v>
      </c>
      <c r="Z958" s="35" t="s">
        <v>3906</v>
      </c>
      <c r="AA958" s="32"/>
      <c r="AC958" s="44"/>
    </row>
    <row r="959" spans="1:29" ht="30" customHeight="1">
      <c r="A959" s="23">
        <v>963</v>
      </c>
      <c r="B959" s="24" t="s">
        <v>3907</v>
      </c>
      <c r="C959" s="30" t="s">
        <v>397</v>
      </c>
      <c r="D959" s="30" t="s">
        <v>1122</v>
      </c>
      <c r="E959" s="24"/>
      <c r="F959" s="24" t="s">
        <v>2395</v>
      </c>
      <c r="G959" s="35" t="s">
        <v>3908</v>
      </c>
      <c r="H959" s="24"/>
      <c r="I959" s="24"/>
      <c r="J959" s="24" t="s">
        <v>858</v>
      </c>
      <c r="K959" s="28">
        <v>44419</v>
      </c>
      <c r="L959" s="28"/>
      <c r="M959" s="28"/>
      <c r="N959" s="28"/>
      <c r="O959" s="28"/>
      <c r="P959" s="28">
        <v>44419</v>
      </c>
      <c r="Q959" s="28"/>
      <c r="R959" s="28"/>
      <c r="S959" s="24">
        <v>2881771</v>
      </c>
      <c r="T959" s="24"/>
      <c r="U959" s="30" t="str">
        <f t="shared" ref="U959:U1022" si="33">IF(B959&gt;0,IF(R959&gt;0,$R$1,IF(Q959&gt;0,$Q$1,IF(P959&gt;0,$P$1,IF(O959&gt;0,$O$1,IF(N959&gt;0,$N$1,IF(M959&gt;0,$M$1,IF(L959&gt;0,$L$1,IF(K959&gt;0,$K$1,"Registrar demanda")))))))),"")</f>
        <v>Despachado COSOL</v>
      </c>
      <c r="V959" s="25" t="s">
        <v>38</v>
      </c>
      <c r="W959" s="24"/>
      <c r="X959" s="36" t="str">
        <f t="shared" si="32"/>
        <v/>
      </c>
      <c r="Y959" s="30" t="str">
        <f ca="1">IF(V959=Apoio!$F$2,Apoio!$F$2,IF(V959=Apoio!$F$3,Apoio!$F$3,IF(V959=Apoio!$F$4,Apoio!$F$4,IF(X959="","",IF(V959="","",IF(X959-TODAY()&gt;0,X959-TODAY(),"Venceu"))))))</f>
        <v>Resolvido</v>
      </c>
      <c r="Z959" s="35"/>
      <c r="AA959" s="32"/>
      <c r="AC959" s="44"/>
    </row>
    <row r="960" spans="1:29" ht="30" customHeight="1">
      <c r="A960" s="23">
        <v>964</v>
      </c>
      <c r="B960" s="24" t="s">
        <v>3909</v>
      </c>
      <c r="C960" s="30" t="str">
        <f>IF(B960&gt;0,VLOOKUP(MID(B960,1,5),Apoio!A:B,2,FALSE),"")</f>
        <v>RJ</v>
      </c>
      <c r="D960" s="30" t="s">
        <v>1974</v>
      </c>
      <c r="E960" s="24"/>
      <c r="F960" s="24" t="s">
        <v>2395</v>
      </c>
      <c r="G960" s="35" t="s">
        <v>3910</v>
      </c>
      <c r="H960" s="24"/>
      <c r="I960" s="24"/>
      <c r="J960" s="24" t="s">
        <v>44</v>
      </c>
      <c r="K960" s="28">
        <v>44417</v>
      </c>
      <c r="L960" s="28"/>
      <c r="M960" s="28">
        <v>44418</v>
      </c>
      <c r="N960" s="28">
        <v>44419</v>
      </c>
      <c r="O960" s="28"/>
      <c r="P960" s="28">
        <v>44419</v>
      </c>
      <c r="Q960" s="28"/>
      <c r="R960" s="28"/>
      <c r="S960" s="24">
        <v>2882212</v>
      </c>
      <c r="T960" s="24"/>
      <c r="U960" s="30" t="str">
        <f t="shared" si="33"/>
        <v>Despachado COSOL</v>
      </c>
      <c r="V960" s="25"/>
      <c r="W960" s="24"/>
      <c r="X960" s="36" t="str">
        <f t="shared" si="32"/>
        <v/>
      </c>
      <c r="Y960" s="30" t="str">
        <f ca="1">IF(V960=Apoio!$F$2,Apoio!$F$2,IF(V960=Apoio!$F$3,Apoio!$F$3,IF(V960=Apoio!$F$4,Apoio!$F$4,IF(X960="","",IF(V960="","",IF(X960-TODAY()&gt;0,X960-TODAY(),"Venceu"))))))</f>
        <v/>
      </c>
      <c r="Z960" s="35"/>
      <c r="AA960" s="32"/>
      <c r="AC960" s="44"/>
    </row>
    <row r="961" spans="1:29" ht="30" customHeight="1">
      <c r="A961" s="23">
        <v>965</v>
      </c>
      <c r="B961" s="24" t="s">
        <v>3911</v>
      </c>
      <c r="C961" s="30" t="str">
        <f>IF(B961&gt;0,VLOOKUP(MID(B961,1,5),Apoio!A:B,2,FALSE),"")</f>
        <v>SP</v>
      </c>
      <c r="D961" s="30" t="s">
        <v>1390</v>
      </c>
      <c r="E961" s="24"/>
      <c r="F961" s="24" t="s">
        <v>2395</v>
      </c>
      <c r="G961" s="35" t="s">
        <v>3912</v>
      </c>
      <c r="H961" s="24"/>
      <c r="I961" s="24"/>
      <c r="J961" s="24" t="s">
        <v>714</v>
      </c>
      <c r="K961" s="28">
        <v>44419</v>
      </c>
      <c r="L961" s="28"/>
      <c r="M961" s="28">
        <v>44419</v>
      </c>
      <c r="N961" s="28">
        <v>44419</v>
      </c>
      <c r="O961" s="28"/>
      <c r="P961" s="28">
        <v>44419</v>
      </c>
      <c r="Q961" s="28">
        <v>44421</v>
      </c>
      <c r="R961" s="28"/>
      <c r="S961" s="24">
        <v>2881668</v>
      </c>
      <c r="T961" s="24">
        <v>2883184</v>
      </c>
      <c r="U961" s="30" t="str">
        <f t="shared" si="33"/>
        <v>Despachado CNA</v>
      </c>
      <c r="V961" s="25" t="s">
        <v>861</v>
      </c>
      <c r="W961" s="24"/>
      <c r="X961" s="36" t="str">
        <f t="shared" si="32"/>
        <v/>
      </c>
      <c r="Y961" s="30" t="str">
        <f ca="1">IF(V961=Apoio!$F$2,Apoio!$F$2,IF(V961=Apoio!$F$3,Apoio!$F$3,IF(V961=Apoio!$F$4,Apoio!$F$4,IF(X961="","",IF(V961="","",IF(X961-TODAY()&gt;0,X961-TODAY(),"Venceu"))))))</f>
        <v>Sem prazo</v>
      </c>
      <c r="Z961" s="35" t="s">
        <v>3913</v>
      </c>
      <c r="AA961" s="32"/>
      <c r="AC961" s="44"/>
    </row>
    <row r="962" spans="1:29" ht="30" customHeight="1">
      <c r="A962" s="23">
        <v>966</v>
      </c>
      <c r="B962" s="24" t="s">
        <v>2776</v>
      </c>
      <c r="C962" s="30" t="str">
        <f>IF(B962&gt;0,VLOOKUP(MID(B962,1,5),Apoio!A:B,2,FALSE),"")</f>
        <v>CNA</v>
      </c>
      <c r="D962" s="30" t="s">
        <v>1653</v>
      </c>
      <c r="E962" s="24"/>
      <c r="F962" s="24" t="s">
        <v>2395</v>
      </c>
      <c r="G962" s="35" t="s">
        <v>3914</v>
      </c>
      <c r="H962" s="24"/>
      <c r="I962" s="24"/>
      <c r="J962" s="24" t="s">
        <v>874</v>
      </c>
      <c r="K962" s="28">
        <v>44413</v>
      </c>
      <c r="L962" s="28"/>
      <c r="M962" s="28"/>
      <c r="N962" s="28"/>
      <c r="O962" s="28"/>
      <c r="P962" s="28">
        <v>44413</v>
      </c>
      <c r="Q962" s="28"/>
      <c r="R962" s="28"/>
      <c r="S962" s="24">
        <v>2866734</v>
      </c>
      <c r="T962" s="24"/>
      <c r="U962" s="30" t="str">
        <f t="shared" si="33"/>
        <v>Despachado COSOL</v>
      </c>
      <c r="V962" s="25" t="s">
        <v>38</v>
      </c>
      <c r="W962" s="24"/>
      <c r="X962" s="36" t="str">
        <f t="shared" si="32"/>
        <v/>
      </c>
      <c r="Y962" s="30" t="str">
        <f ca="1">IF(V962=Apoio!$F$2,Apoio!$F$2,IF(V962=Apoio!$F$3,Apoio!$F$3,IF(V962=Apoio!$F$4,Apoio!$F$4,IF(X962="","",IF(V962="","",IF(X962-TODAY()&gt;0,X962-TODAY(),"Venceu"))))))</f>
        <v>Resolvido</v>
      </c>
      <c r="Z962" s="35" t="s">
        <v>3820</v>
      </c>
      <c r="AA962" s="32"/>
      <c r="AC962" s="44"/>
    </row>
    <row r="963" spans="1:29" ht="30" customHeight="1">
      <c r="A963" s="23">
        <v>967</v>
      </c>
      <c r="B963" s="24" t="s">
        <v>3915</v>
      </c>
      <c r="C963" s="30" t="s">
        <v>397</v>
      </c>
      <c r="D963" s="30" t="s">
        <v>1122</v>
      </c>
      <c r="E963" s="24"/>
      <c r="F963" s="24" t="s">
        <v>2395</v>
      </c>
      <c r="G963" s="35" t="s">
        <v>3916</v>
      </c>
      <c r="H963" s="24"/>
      <c r="I963" s="24"/>
      <c r="J963" s="24" t="s">
        <v>858</v>
      </c>
      <c r="K963" s="28">
        <v>44419</v>
      </c>
      <c r="L963" s="28"/>
      <c r="M963" s="28"/>
      <c r="N963" s="28"/>
      <c r="O963" s="28"/>
      <c r="P963" s="28">
        <v>44419</v>
      </c>
      <c r="Q963" s="28"/>
      <c r="R963" s="28"/>
      <c r="S963" s="24">
        <v>2882737</v>
      </c>
      <c r="T963" s="24"/>
      <c r="U963" s="30" t="str">
        <f t="shared" si="33"/>
        <v>Despachado COSOL</v>
      </c>
      <c r="V963" s="25" t="s">
        <v>38</v>
      </c>
      <c r="W963" s="24"/>
      <c r="X963" s="36" t="str">
        <f t="shared" si="32"/>
        <v/>
      </c>
      <c r="Y963" s="30" t="str">
        <f ca="1">IF(V963=Apoio!$F$2,Apoio!$F$2,IF(V963=Apoio!$F$3,Apoio!$F$3,IF(V963=Apoio!$F$4,Apoio!$F$4,IF(X963="","",IF(V963="","",IF(X963-TODAY()&gt;0,X963-TODAY(),"Venceu"))))))</f>
        <v>Resolvido</v>
      </c>
      <c r="Z963" s="35"/>
      <c r="AA963" s="32"/>
      <c r="AC963" s="44"/>
    </row>
    <row r="964" spans="1:29" ht="30" customHeight="1">
      <c r="A964" s="23">
        <v>968</v>
      </c>
      <c r="B964" s="24" t="s">
        <v>3877</v>
      </c>
      <c r="C964" s="30" t="str">
        <f>IF(B964&gt;0,VLOOKUP(MID(B964,1,5),Apoio!A:B,2,FALSE),"")</f>
        <v>CNA</v>
      </c>
      <c r="D964" s="30" t="s">
        <v>1653</v>
      </c>
      <c r="E964" s="24"/>
      <c r="F964" s="24" t="s">
        <v>2395</v>
      </c>
      <c r="G964" s="35" t="s">
        <v>3917</v>
      </c>
      <c r="H964" s="24"/>
      <c r="I964" s="24"/>
      <c r="J964" s="24" t="s">
        <v>714</v>
      </c>
      <c r="K964" s="28">
        <v>44417</v>
      </c>
      <c r="L964" s="28"/>
      <c r="M964" s="28"/>
      <c r="N964" s="28"/>
      <c r="O964" s="28"/>
      <c r="P964" s="28">
        <v>44417</v>
      </c>
      <c r="Q964" s="28"/>
      <c r="R964" s="28"/>
      <c r="S964" s="24">
        <v>2869396</v>
      </c>
      <c r="T964" s="24"/>
      <c r="U964" s="30" t="str">
        <f t="shared" si="33"/>
        <v>Despachado COSOL</v>
      </c>
      <c r="V964" s="25" t="s">
        <v>861</v>
      </c>
      <c r="W964" s="24"/>
      <c r="X964" s="36" t="str">
        <f t="shared" si="32"/>
        <v/>
      </c>
      <c r="Y964" s="30" t="str">
        <f ca="1">IF(V964=Apoio!$F$2,Apoio!$F$2,IF(V964=Apoio!$F$3,Apoio!$F$3,IF(V964=Apoio!$F$4,Apoio!$F$4,IF(X964="","",IF(V964="","",IF(X964-TODAY()&gt;0,X964-TODAY(),"Venceu"))))))</f>
        <v>Sem prazo</v>
      </c>
      <c r="Z964" s="35"/>
      <c r="AA964" s="32"/>
      <c r="AC964" s="44"/>
    </row>
    <row r="965" spans="1:29" ht="30" customHeight="1">
      <c r="A965" s="23">
        <v>969</v>
      </c>
      <c r="B965" s="24" t="s">
        <v>3877</v>
      </c>
      <c r="C965" s="30" t="str">
        <f>IF(B965&gt;0,VLOOKUP(MID(B965,1,5),Apoio!A:B,2,FALSE),"")</f>
        <v>CNA</v>
      </c>
      <c r="D965" s="30" t="s">
        <v>1653</v>
      </c>
      <c r="E965" s="24"/>
      <c r="F965" s="24" t="s">
        <v>2395</v>
      </c>
      <c r="G965" s="35" t="s">
        <v>3918</v>
      </c>
      <c r="H965" s="24"/>
      <c r="I965" s="24"/>
      <c r="J965" s="24" t="s">
        <v>858</v>
      </c>
      <c r="K965" s="28">
        <v>44417</v>
      </c>
      <c r="L965" s="28"/>
      <c r="M965" s="28"/>
      <c r="N965" s="28"/>
      <c r="O965" s="28"/>
      <c r="P965" s="28">
        <v>44419</v>
      </c>
      <c r="Q965" s="28"/>
      <c r="R965" s="28"/>
      <c r="S965" s="24" t="s">
        <v>3919</v>
      </c>
      <c r="T965" s="24"/>
      <c r="U965" s="30" t="str">
        <f t="shared" si="33"/>
        <v>Despachado COSOL</v>
      </c>
      <c r="V965" s="25" t="s">
        <v>861</v>
      </c>
      <c r="W965" s="24"/>
      <c r="X965" s="36" t="str">
        <f t="shared" si="32"/>
        <v/>
      </c>
      <c r="Y965" s="30" t="str">
        <f ca="1">IF(V965=Apoio!$F$2,Apoio!$F$2,IF(V965=Apoio!$F$3,Apoio!$F$3,IF(V965=Apoio!$F$4,Apoio!$F$4,IF(X965="","",IF(V965="","",IF(X965-TODAY()&gt;0,X965-TODAY(),"Venceu"))))))</f>
        <v>Sem prazo</v>
      </c>
      <c r="Z965" s="35"/>
      <c r="AA965" s="32"/>
      <c r="AC965" s="44"/>
    </row>
    <row r="966" spans="1:29" ht="30" customHeight="1">
      <c r="A966" s="23">
        <v>970</v>
      </c>
      <c r="B966" s="24" t="s">
        <v>3920</v>
      </c>
      <c r="C966" s="30" t="str">
        <f>IF(B966&gt;0,VLOOKUP(MID(B966,1,5),Apoio!A:B,2,FALSE),"")</f>
        <v>SP</v>
      </c>
      <c r="D966" s="30" t="s">
        <v>1256</v>
      </c>
      <c r="E966" s="24"/>
      <c r="F966" s="24" t="s">
        <v>2395</v>
      </c>
      <c r="G966" s="35" t="s">
        <v>3921</v>
      </c>
      <c r="H966" s="24"/>
      <c r="I966" s="24"/>
      <c r="J966" s="24" t="s">
        <v>874</v>
      </c>
      <c r="K966" s="28">
        <v>44419</v>
      </c>
      <c r="L966" s="28"/>
      <c r="M966" s="28">
        <v>44419</v>
      </c>
      <c r="N966" s="28">
        <v>44424</v>
      </c>
      <c r="O966" s="28"/>
      <c r="P966" s="28">
        <v>44424</v>
      </c>
      <c r="Q966" s="28"/>
      <c r="R966" s="28"/>
      <c r="S966" s="24">
        <v>2886889</v>
      </c>
      <c r="T966" s="24"/>
      <c r="U966" s="30" t="str">
        <f t="shared" si="33"/>
        <v>Despachado COSOL</v>
      </c>
      <c r="V966" s="25"/>
      <c r="W966" s="24"/>
      <c r="X966" s="36" t="str">
        <f t="shared" si="32"/>
        <v/>
      </c>
      <c r="Y966" s="30" t="str">
        <f ca="1">IF(V966=Apoio!$F$2,Apoio!$F$2,IF(V966=Apoio!$F$3,Apoio!$F$3,IF(V966=Apoio!$F$4,Apoio!$F$4,IF(X966="","",IF(V966="","",IF(X966-TODAY()&gt;0,X966-TODAY(),"Venceu"))))))</f>
        <v/>
      </c>
      <c r="Z966" s="35"/>
      <c r="AA966" s="32"/>
      <c r="AC966" s="44"/>
    </row>
    <row r="967" spans="1:29" ht="30" customHeight="1">
      <c r="A967" s="23">
        <v>971</v>
      </c>
      <c r="B967" s="24" t="s">
        <v>3922</v>
      </c>
      <c r="C967" s="30" t="str">
        <f>IF(B967&gt;0,VLOOKUP(MID(B967,1,5),Apoio!A:B,2,FALSE),"")</f>
        <v>SP</v>
      </c>
      <c r="D967" s="30" t="s">
        <v>1086</v>
      </c>
      <c r="E967" s="24"/>
      <c r="F967" s="24" t="s">
        <v>2395</v>
      </c>
      <c r="G967" s="35" t="s">
        <v>3923</v>
      </c>
      <c r="H967" s="24"/>
      <c r="I967" s="24"/>
      <c r="J967" s="24" t="s">
        <v>858</v>
      </c>
      <c r="K967" s="28">
        <v>44403</v>
      </c>
      <c r="L967" s="28"/>
      <c r="M967" s="28"/>
      <c r="N967" s="28"/>
      <c r="O967" s="28"/>
      <c r="P967" s="28">
        <v>44424</v>
      </c>
      <c r="Q967" s="28"/>
      <c r="R967" s="28"/>
      <c r="S967" s="24">
        <v>2891990</v>
      </c>
      <c r="T967" s="24"/>
      <c r="U967" s="30" t="str">
        <f t="shared" si="33"/>
        <v>Despachado COSOL</v>
      </c>
      <c r="V967" s="25"/>
      <c r="W967" s="24"/>
      <c r="X967" s="36" t="str">
        <f t="shared" si="32"/>
        <v/>
      </c>
      <c r="Y967" s="30" t="str">
        <f ca="1">IF(V967=Apoio!$F$2,Apoio!$F$2,IF(V967=Apoio!$F$3,Apoio!$F$3,IF(V967=Apoio!$F$4,Apoio!$F$4,IF(X967="","",IF(V967="","",IF(X967-TODAY()&gt;0,X967-TODAY(),"Venceu"))))))</f>
        <v/>
      </c>
      <c r="Z967" s="35"/>
      <c r="AA967" s="32"/>
      <c r="AC967" s="44"/>
    </row>
    <row r="968" spans="1:29" ht="30" customHeight="1">
      <c r="A968" s="23">
        <v>972</v>
      </c>
      <c r="B968" s="24" t="s">
        <v>2650</v>
      </c>
      <c r="C968" s="30" t="str">
        <f>IF(B968&gt;0,VLOOKUP(MID(B968,1,5),Apoio!A:B,2,FALSE),"")</f>
        <v>AM</v>
      </c>
      <c r="D968" s="30" t="s">
        <v>1353</v>
      </c>
      <c r="E968" s="24"/>
      <c r="F968" s="24" t="s">
        <v>2395</v>
      </c>
      <c r="G968" s="35" t="s">
        <v>3924</v>
      </c>
      <c r="H968" s="24"/>
      <c r="I968" s="24"/>
      <c r="J968" s="24" t="s">
        <v>858</v>
      </c>
      <c r="K968" s="28">
        <v>44424</v>
      </c>
      <c r="L968" s="28"/>
      <c r="M968" s="28"/>
      <c r="N968" s="28"/>
      <c r="O968" s="28"/>
      <c r="P968" s="28">
        <v>44424</v>
      </c>
      <c r="Q968" s="28"/>
      <c r="R968" s="28"/>
      <c r="S968" s="24">
        <v>2848579</v>
      </c>
      <c r="T968" s="24"/>
      <c r="U968" s="30" t="str">
        <f t="shared" si="33"/>
        <v>Despachado COSOL</v>
      </c>
      <c r="V968" s="25" t="s">
        <v>38</v>
      </c>
      <c r="W968" s="24"/>
      <c r="X968" s="36" t="str">
        <f t="shared" si="32"/>
        <v/>
      </c>
      <c r="Y968" s="30" t="str">
        <f ca="1">IF(V968=Apoio!$F$2,Apoio!$F$2,IF(V968=Apoio!$F$3,Apoio!$F$3,IF(V968=Apoio!$F$4,Apoio!$F$4,IF(X968="","",IF(V968="","",IF(X968-TODAY()&gt;0,X968-TODAY(),"Venceu"))))))</f>
        <v>Resolvido</v>
      </c>
      <c r="Z968" s="35" t="s">
        <v>3925</v>
      </c>
      <c r="AA968" s="32"/>
      <c r="AC968" s="44"/>
    </row>
    <row r="969" spans="1:29" ht="30" customHeight="1">
      <c r="A969" s="23">
        <v>973</v>
      </c>
      <c r="B969" s="24" t="s">
        <v>3926</v>
      </c>
      <c r="C969" s="30" t="s">
        <v>397</v>
      </c>
      <c r="D969" s="30" t="s">
        <v>1178</v>
      </c>
      <c r="E969" s="24"/>
      <c r="F969" s="24" t="s">
        <v>2395</v>
      </c>
      <c r="G969" s="35" t="s">
        <v>3927</v>
      </c>
      <c r="H969" s="24"/>
      <c r="I969" s="24"/>
      <c r="J969" s="24" t="s">
        <v>858</v>
      </c>
      <c r="K969" s="28">
        <v>44424</v>
      </c>
      <c r="L969" s="28"/>
      <c r="M969" s="28"/>
      <c r="N969" s="28"/>
      <c r="O969" s="28"/>
      <c r="P969" s="28">
        <v>44424</v>
      </c>
      <c r="Q969" s="28"/>
      <c r="R969" s="28"/>
      <c r="S969" s="24">
        <v>2893471</v>
      </c>
      <c r="T969" s="24"/>
      <c r="U969" s="30" t="str">
        <f t="shared" si="33"/>
        <v>Despachado COSOL</v>
      </c>
      <c r="V969" s="25" t="s">
        <v>38</v>
      </c>
      <c r="W969" s="24"/>
      <c r="X969" s="36" t="str">
        <f t="shared" si="32"/>
        <v/>
      </c>
      <c r="Y969" s="30" t="str">
        <f ca="1">IF(V969=Apoio!$F$2,Apoio!$F$2,IF(V969=Apoio!$F$3,Apoio!$F$3,IF(V969=Apoio!$F$4,Apoio!$F$4,IF(X969="","",IF(V969="","",IF(X969-TODAY()&gt;0,X969-TODAY(),"Venceu"))))))</f>
        <v>Resolvido</v>
      </c>
      <c r="Z969" s="35"/>
      <c r="AA969" s="32"/>
      <c r="AC969" s="44"/>
    </row>
    <row r="970" spans="1:29" ht="30" customHeight="1">
      <c r="A970" s="23">
        <v>974</v>
      </c>
      <c r="B970" s="24" t="s">
        <v>3928</v>
      </c>
      <c r="C970" s="30" t="str">
        <f>IF(B970&gt;0,VLOOKUP(MID(B970,1,5),Apoio!A:B,2,FALSE),"")</f>
        <v>CNA</v>
      </c>
      <c r="D970" s="30" t="s">
        <v>3887</v>
      </c>
      <c r="E970" s="24"/>
      <c r="F970" s="24" t="s">
        <v>2395</v>
      </c>
      <c r="G970" s="35" t="s">
        <v>3929</v>
      </c>
      <c r="H970" s="24"/>
      <c r="I970" s="24"/>
      <c r="J970" s="24" t="s">
        <v>714</v>
      </c>
      <c r="K970" s="28">
        <v>44407</v>
      </c>
      <c r="L970" s="28"/>
      <c r="M970" s="28"/>
      <c r="N970" s="28"/>
      <c r="O970" s="28"/>
      <c r="P970" s="28">
        <v>44407</v>
      </c>
      <c r="Q970" s="28"/>
      <c r="R970" s="28"/>
      <c r="S970" s="24">
        <v>2850165</v>
      </c>
      <c r="T970" s="24"/>
      <c r="U970" s="30" t="str">
        <f t="shared" si="33"/>
        <v>Despachado COSOL</v>
      </c>
      <c r="V970" s="25" t="s">
        <v>38</v>
      </c>
      <c r="W970" s="24"/>
      <c r="X970" s="36" t="str">
        <f t="shared" si="32"/>
        <v/>
      </c>
      <c r="Y970" s="30" t="str">
        <f ca="1">IF(V970=Apoio!$F$2,Apoio!$F$2,IF(V970=Apoio!$F$3,Apoio!$F$3,IF(V970=Apoio!$F$4,Apoio!$F$4,IF(X970="","",IF(V970="","",IF(X970-TODAY()&gt;0,X970-TODAY(),"Venceu"))))))</f>
        <v>Resolvido</v>
      </c>
      <c r="Z970" s="35"/>
      <c r="AA970" s="32"/>
      <c r="AC970" s="44"/>
    </row>
    <row r="971" spans="1:29" ht="30" customHeight="1">
      <c r="A971" s="23">
        <v>975</v>
      </c>
      <c r="B971" s="24" t="s">
        <v>3928</v>
      </c>
      <c r="C971" s="30" t="str">
        <f>IF(B971&gt;0,VLOOKUP(MID(B971,1,5),Apoio!A:B,2,FALSE),"")</f>
        <v>CNA</v>
      </c>
      <c r="D971" s="30" t="s">
        <v>3887</v>
      </c>
      <c r="E971" s="24"/>
      <c r="F971" s="24" t="s">
        <v>2395</v>
      </c>
      <c r="G971" s="35" t="s">
        <v>3930</v>
      </c>
      <c r="H971" s="24"/>
      <c r="I971" s="24"/>
      <c r="J971" s="24" t="s">
        <v>714</v>
      </c>
      <c r="K971" s="28">
        <v>44407</v>
      </c>
      <c r="L971" s="28"/>
      <c r="M971" s="28"/>
      <c r="N971" s="28"/>
      <c r="O971" s="28"/>
      <c r="P971" s="28">
        <v>44407</v>
      </c>
      <c r="Q971" s="28"/>
      <c r="R971" s="28"/>
      <c r="S971" s="24">
        <v>2850840</v>
      </c>
      <c r="T971" s="24"/>
      <c r="U971" s="30" t="str">
        <f t="shared" si="33"/>
        <v>Despachado COSOL</v>
      </c>
      <c r="V971" s="25" t="s">
        <v>38</v>
      </c>
      <c r="W971" s="24"/>
      <c r="X971" s="36" t="str">
        <f t="shared" si="32"/>
        <v/>
      </c>
      <c r="Y971" s="30" t="str">
        <f ca="1">IF(V971=Apoio!$F$2,Apoio!$F$2,IF(V971=Apoio!$F$3,Apoio!$F$3,IF(V971=Apoio!$F$4,Apoio!$F$4,IF(X971="","",IF(V971="","",IF(X971-TODAY()&gt;0,X971-TODAY(),"Venceu"))))))</f>
        <v>Resolvido</v>
      </c>
      <c r="Z971" s="35"/>
      <c r="AA971" s="32"/>
      <c r="AC971" s="44"/>
    </row>
    <row r="972" spans="1:29" ht="30" customHeight="1">
      <c r="A972" s="23">
        <v>976</v>
      </c>
      <c r="B972" s="24" t="s">
        <v>3928</v>
      </c>
      <c r="C972" s="30" t="str">
        <f>IF(B972&gt;0,VLOOKUP(MID(B972,1,5),Apoio!A:B,2,FALSE),"")</f>
        <v>CNA</v>
      </c>
      <c r="D972" s="30" t="s">
        <v>3887</v>
      </c>
      <c r="E972" s="24"/>
      <c r="F972" s="24" t="s">
        <v>2395</v>
      </c>
      <c r="G972" s="35" t="s">
        <v>3931</v>
      </c>
      <c r="H972" s="24"/>
      <c r="I972" s="24"/>
      <c r="J972" s="24" t="s">
        <v>714</v>
      </c>
      <c r="K972" s="28">
        <v>44407</v>
      </c>
      <c r="L972" s="28"/>
      <c r="M972" s="28"/>
      <c r="N972" s="28"/>
      <c r="O972" s="28"/>
      <c r="P972" s="28">
        <v>44407</v>
      </c>
      <c r="Q972" s="28">
        <v>44407</v>
      </c>
      <c r="R972" s="28"/>
      <c r="S972" s="24">
        <v>2850945</v>
      </c>
      <c r="T972" s="24">
        <v>2853921</v>
      </c>
      <c r="U972" s="30" t="str">
        <f t="shared" si="33"/>
        <v>Despachado CNA</v>
      </c>
      <c r="V972" s="25" t="s">
        <v>38</v>
      </c>
      <c r="W972" s="24"/>
      <c r="X972" s="36" t="str">
        <f t="shared" si="32"/>
        <v/>
      </c>
      <c r="Y972" s="30" t="str">
        <f ca="1">IF(V972=Apoio!$F$2,Apoio!$F$2,IF(V972=Apoio!$F$3,Apoio!$F$3,IF(V972=Apoio!$F$4,Apoio!$F$4,IF(X972="","",IF(V972="","",IF(X972-TODAY()&gt;0,X972-TODAY(),"Venceu"))))))</f>
        <v>Resolvido</v>
      </c>
      <c r="Z972" s="35"/>
      <c r="AA972" s="32"/>
      <c r="AC972" s="44"/>
    </row>
    <row r="973" spans="1:29" ht="30" customHeight="1">
      <c r="A973" s="23">
        <v>977</v>
      </c>
      <c r="B973" s="24" t="s">
        <v>3928</v>
      </c>
      <c r="C973" s="30" t="str">
        <f>IF(B973&gt;0,VLOOKUP(MID(B973,1,5),Apoio!A:B,2,FALSE),"")</f>
        <v>CNA</v>
      </c>
      <c r="D973" s="30" t="s">
        <v>3887</v>
      </c>
      <c r="E973" s="24"/>
      <c r="F973" s="24" t="s">
        <v>2395</v>
      </c>
      <c r="G973" s="35" t="s">
        <v>3932</v>
      </c>
      <c r="H973" s="24"/>
      <c r="I973" s="24"/>
      <c r="J973" s="24" t="s">
        <v>714</v>
      </c>
      <c r="K973" s="28">
        <v>44426</v>
      </c>
      <c r="L973" s="28"/>
      <c r="M973" s="28"/>
      <c r="N973" s="28"/>
      <c r="O973" s="28"/>
      <c r="P973" s="28">
        <v>44426</v>
      </c>
      <c r="Q973" s="28"/>
      <c r="R973" s="28"/>
      <c r="S973" s="24">
        <v>2897842</v>
      </c>
      <c r="T973" s="24"/>
      <c r="U973" s="30" t="str">
        <f t="shared" si="33"/>
        <v>Despachado COSOL</v>
      </c>
      <c r="V973" s="25" t="s">
        <v>38</v>
      </c>
      <c r="W973" s="24"/>
      <c r="X973" s="36" t="str">
        <f t="shared" si="32"/>
        <v/>
      </c>
      <c r="Y973" s="30" t="str">
        <f ca="1">IF(V973=Apoio!$F$2,Apoio!$F$2,IF(V973=Apoio!$F$3,Apoio!$F$3,IF(V973=Apoio!$F$4,Apoio!$F$4,IF(X973="","",IF(V973="","",IF(X973-TODAY()&gt;0,X973-TODAY(),"Venceu"))))))</f>
        <v>Resolvido</v>
      </c>
      <c r="Z973" s="35"/>
      <c r="AA973" s="32"/>
      <c r="AC973" s="44"/>
    </row>
    <row r="974" spans="1:29" ht="30" customHeight="1">
      <c r="A974" s="23">
        <v>978</v>
      </c>
      <c r="B974" s="24" t="s">
        <v>3928</v>
      </c>
      <c r="C974" s="30" t="str">
        <f>IF(B974&gt;0,VLOOKUP(MID(B974,1,5),Apoio!A:B,2,FALSE),"")</f>
        <v>CNA</v>
      </c>
      <c r="D974" s="30" t="s">
        <v>3887</v>
      </c>
      <c r="E974" s="24"/>
      <c r="F974" s="24" t="s">
        <v>2395</v>
      </c>
      <c r="G974" s="35" t="s">
        <v>3933</v>
      </c>
      <c r="H974" s="24"/>
      <c r="I974" s="24"/>
      <c r="J974" s="24" t="s">
        <v>714</v>
      </c>
      <c r="K974" s="28">
        <v>44428</v>
      </c>
      <c r="L974" s="28"/>
      <c r="M974" s="28"/>
      <c r="N974" s="28"/>
      <c r="O974" s="28"/>
      <c r="P974" s="28">
        <v>44428</v>
      </c>
      <c r="Q974" s="28">
        <v>44428</v>
      </c>
      <c r="R974" s="28"/>
      <c r="S974" s="24">
        <v>2904913</v>
      </c>
      <c r="T974" s="24">
        <v>2905936</v>
      </c>
      <c r="U974" s="30" t="str">
        <f t="shared" si="33"/>
        <v>Despachado CNA</v>
      </c>
      <c r="V974" s="25" t="s">
        <v>38</v>
      </c>
      <c r="W974" s="24"/>
      <c r="X974" s="36" t="str">
        <f t="shared" si="32"/>
        <v/>
      </c>
      <c r="Y974" s="30" t="str">
        <f ca="1">IF(V974=Apoio!$F$2,Apoio!$F$2,IF(V974=Apoio!$F$3,Apoio!$F$3,IF(V974=Apoio!$F$4,Apoio!$F$4,IF(X974="","",IF(V974="","",IF(X974-TODAY()&gt;0,X974-TODAY(),"Venceu"))))))</f>
        <v>Resolvido</v>
      </c>
      <c r="Z974" s="35"/>
      <c r="AA974" s="32"/>
      <c r="AC974" s="44"/>
    </row>
    <row r="975" spans="1:29" ht="30" customHeight="1">
      <c r="A975" s="23">
        <v>979</v>
      </c>
      <c r="B975" s="24" t="s">
        <v>3934</v>
      </c>
      <c r="C975" s="30" t="s">
        <v>89</v>
      </c>
      <c r="D975" s="30" t="s">
        <v>1122</v>
      </c>
      <c r="E975" s="24"/>
      <c r="F975" s="24"/>
      <c r="G975" s="35" t="s">
        <v>3935</v>
      </c>
      <c r="H975" s="24"/>
      <c r="I975" s="24"/>
      <c r="J975" s="24" t="s">
        <v>714</v>
      </c>
      <c r="K975" s="28">
        <v>44421</v>
      </c>
      <c r="L975" s="28"/>
      <c r="M975" s="28">
        <v>44424</v>
      </c>
      <c r="N975" s="28">
        <v>44426</v>
      </c>
      <c r="O975" s="28"/>
      <c r="P975" s="28">
        <v>44426</v>
      </c>
      <c r="Q975" s="28">
        <v>44426</v>
      </c>
      <c r="R975" s="28"/>
      <c r="S975" s="24">
        <v>2898540</v>
      </c>
      <c r="T975" s="24">
        <v>2899444</v>
      </c>
      <c r="U975" s="30" t="str">
        <f t="shared" si="33"/>
        <v>Despachado CNA</v>
      </c>
      <c r="V975" s="25" t="s">
        <v>38</v>
      </c>
      <c r="W975" s="24"/>
      <c r="X975" s="36" t="str">
        <f t="shared" si="32"/>
        <v/>
      </c>
      <c r="Y975" s="30" t="str">
        <f ca="1">IF(V975=Apoio!$F$2,Apoio!$F$2,IF(V975=Apoio!$F$3,Apoio!$F$3,IF(V975=Apoio!$F$4,Apoio!$F$4,IF(X975="","",IF(V975="","",IF(X975-TODAY()&gt;0,X975-TODAY(),"Venceu"))))))</f>
        <v>Resolvido</v>
      </c>
      <c r="Z975" s="35"/>
      <c r="AA975" s="32"/>
      <c r="AC975" s="44"/>
    </row>
    <row r="976" spans="1:29" ht="30" customHeight="1">
      <c r="A976" s="23">
        <v>980</v>
      </c>
      <c r="B976" s="24" t="s">
        <v>1876</v>
      </c>
      <c r="C976" s="30" t="str">
        <f>IF(B976&gt;0,VLOOKUP(MID(B976,1,5),Apoio!A:B,2,FALSE),"")</f>
        <v>SC</v>
      </c>
      <c r="D976" s="30" t="s">
        <v>1256</v>
      </c>
      <c r="E976" s="24"/>
      <c r="F976" s="24"/>
      <c r="G976" s="35" t="s">
        <v>3936</v>
      </c>
      <c r="H976" s="24"/>
      <c r="I976" s="24"/>
      <c r="J976" s="24" t="s">
        <v>44</v>
      </c>
      <c r="K976" s="28">
        <v>44424</v>
      </c>
      <c r="L976" s="28"/>
      <c r="M976" s="28">
        <v>44424</v>
      </c>
      <c r="N976" s="28">
        <v>44426</v>
      </c>
      <c r="O976" s="28"/>
      <c r="P976" s="28">
        <v>44431</v>
      </c>
      <c r="Q976" s="28">
        <v>44432</v>
      </c>
      <c r="R976" s="28"/>
      <c r="S976" s="24">
        <v>2890750</v>
      </c>
      <c r="T976" s="24"/>
      <c r="U976" s="30" t="str">
        <f t="shared" si="33"/>
        <v>Despachado CNA</v>
      </c>
      <c r="V976" s="25"/>
      <c r="W976" s="24"/>
      <c r="X976" s="36" t="str">
        <f t="shared" si="32"/>
        <v/>
      </c>
      <c r="Y976" s="30" t="str">
        <f ca="1">IF(V976=Apoio!$F$2,Apoio!$F$2,IF(V976=Apoio!$F$3,Apoio!$F$3,IF(V976=Apoio!$F$4,Apoio!$F$4,IF(X976="","",IF(V976="","",IF(X976-TODAY()&gt;0,X976-TODAY(),"Venceu"))))))</f>
        <v/>
      </c>
      <c r="Z976" s="35"/>
      <c r="AA976" s="32"/>
      <c r="AC976" s="44"/>
    </row>
    <row r="977" spans="1:29" ht="30" customHeight="1">
      <c r="A977" s="23">
        <v>981</v>
      </c>
      <c r="B977" s="24" t="s">
        <v>3937</v>
      </c>
      <c r="C977" s="30" t="str">
        <f>IF(B977&gt;0,VLOOKUP(MID(B977,1,5),Apoio!A:B,2,FALSE),"")</f>
        <v>ES</v>
      </c>
      <c r="D977" s="30" t="s">
        <v>1363</v>
      </c>
      <c r="E977" s="24"/>
      <c r="F977" s="24"/>
      <c r="G977" s="35" t="s">
        <v>3938</v>
      </c>
      <c r="H977" s="24"/>
      <c r="I977" s="24"/>
      <c r="J977" s="24" t="s">
        <v>44</v>
      </c>
      <c r="K977" s="28">
        <v>44424</v>
      </c>
      <c r="L977" s="28"/>
      <c r="M977" s="28">
        <v>44425</v>
      </c>
      <c r="N977" s="28">
        <v>44426</v>
      </c>
      <c r="O977" s="28"/>
      <c r="P977" s="28">
        <v>44431</v>
      </c>
      <c r="Q977" s="28">
        <v>44432</v>
      </c>
      <c r="R977" s="28"/>
      <c r="S977" s="24">
        <v>2897995</v>
      </c>
      <c r="T977" s="24">
        <v>2910818</v>
      </c>
      <c r="U977" s="30" t="str">
        <f t="shared" si="33"/>
        <v>Despachado CNA</v>
      </c>
      <c r="V977" s="25" t="s">
        <v>38</v>
      </c>
      <c r="W977" s="24"/>
      <c r="X977" s="36" t="str">
        <f t="shared" si="32"/>
        <v/>
      </c>
      <c r="Y977" s="30" t="str">
        <f ca="1">IF(V977=Apoio!$F$2,Apoio!$F$2,IF(V977=Apoio!$F$3,Apoio!$F$3,IF(V977=Apoio!$F$4,Apoio!$F$4,IF(X977="","",IF(V977="","",IF(X977-TODAY()&gt;0,X977-TODAY(),"Venceu"))))))</f>
        <v>Resolvido</v>
      </c>
      <c r="Z977" s="35"/>
      <c r="AA977" s="32"/>
      <c r="AC977" s="44"/>
    </row>
    <row r="978" spans="1:29" ht="30" customHeight="1">
      <c r="A978" s="23">
        <v>982</v>
      </c>
      <c r="B978" s="24" t="s">
        <v>2617</v>
      </c>
      <c r="C978" s="30" t="str">
        <f>IF(B978&gt;0,VLOOKUP(MID(B978,1,5),Apoio!A:B,2,FALSE),"")</f>
        <v>CNA</v>
      </c>
      <c r="D978" s="24" t="s">
        <v>1653</v>
      </c>
      <c r="E978" s="24"/>
      <c r="F978" s="24" t="s">
        <v>2395</v>
      </c>
      <c r="G978" s="35" t="s">
        <v>3939</v>
      </c>
      <c r="H978" s="24"/>
      <c r="I978" s="24"/>
      <c r="J978" s="24" t="s">
        <v>714</v>
      </c>
      <c r="K978" s="28">
        <v>44431</v>
      </c>
      <c r="L978" s="28"/>
      <c r="M978" s="28"/>
      <c r="N978" s="28"/>
      <c r="O978" s="28"/>
      <c r="P978" s="28">
        <v>44431</v>
      </c>
      <c r="Q978" s="28">
        <v>44432</v>
      </c>
      <c r="R978" s="28"/>
      <c r="S978" s="24">
        <v>2908705</v>
      </c>
      <c r="T978" s="24"/>
      <c r="U978" s="30" t="str">
        <f t="shared" si="33"/>
        <v>Despachado CNA</v>
      </c>
      <c r="V978" s="25"/>
      <c r="W978" s="24"/>
      <c r="X978" s="36" t="str">
        <f t="shared" si="32"/>
        <v/>
      </c>
      <c r="Y978" s="30" t="str">
        <f ca="1">IF(V978=Apoio!$F$2,Apoio!$F$2,IF(V978=Apoio!$F$3,Apoio!$F$3,IF(V978=Apoio!$F$4,Apoio!$F$4,IF(X978="","",IF(V978="","",IF(X978-TODAY()&gt;0,X978-TODAY(),"Venceu"))))))</f>
        <v/>
      </c>
      <c r="Z978" s="35"/>
      <c r="AA978" s="32"/>
      <c r="AC978" s="44"/>
    </row>
    <row r="979" spans="1:29" ht="30" customHeight="1">
      <c r="A979" s="23">
        <v>983</v>
      </c>
      <c r="B979" s="24" t="s">
        <v>3877</v>
      </c>
      <c r="C979" s="30" t="str">
        <f>IF(B979&gt;0,VLOOKUP(MID(B979,1,5),Apoio!A:B,2,FALSE),"")</f>
        <v>CNA</v>
      </c>
      <c r="D979" s="24" t="s">
        <v>1653</v>
      </c>
      <c r="E979" s="24"/>
      <c r="F979" s="24" t="s">
        <v>2395</v>
      </c>
      <c r="G979" s="35" t="s">
        <v>3939</v>
      </c>
      <c r="H979" s="24"/>
      <c r="I979" s="24"/>
      <c r="J979" s="24" t="s">
        <v>714</v>
      </c>
      <c r="K979" s="28">
        <v>44431</v>
      </c>
      <c r="L979" s="28"/>
      <c r="M979" s="28"/>
      <c r="N979" s="28"/>
      <c r="O979" s="28"/>
      <c r="P979" s="28">
        <v>44431</v>
      </c>
      <c r="Q979" s="28"/>
      <c r="R979" s="28"/>
      <c r="S979" s="24">
        <v>2909173</v>
      </c>
      <c r="T979" s="24"/>
      <c r="U979" s="30" t="str">
        <f t="shared" si="33"/>
        <v>Despachado COSOL</v>
      </c>
      <c r="V979" s="25" t="s">
        <v>38</v>
      </c>
      <c r="W979" s="24"/>
      <c r="X979" s="36" t="str">
        <f t="shared" si="32"/>
        <v/>
      </c>
      <c r="Y979" s="30" t="str">
        <f ca="1">IF(V979=Apoio!$F$2,Apoio!$F$2,IF(V979=Apoio!$F$3,Apoio!$F$3,IF(V979=Apoio!$F$4,Apoio!$F$4,IF(X979="","",IF(V979="","",IF(X979-TODAY()&gt;0,X979-TODAY(),"Venceu"))))))</f>
        <v>Resolvido</v>
      </c>
      <c r="Z979" s="35"/>
      <c r="AA979" s="32"/>
      <c r="AC979" s="44"/>
    </row>
    <row r="980" spans="1:29" ht="30" customHeight="1">
      <c r="A980" s="23">
        <v>984</v>
      </c>
      <c r="B980" s="24" t="s">
        <v>3940</v>
      </c>
      <c r="C980" s="30" t="str">
        <f>IF(B980&gt;0,VLOOKUP(MID(B980,1,5),Apoio!A:B,2,FALSE),"")</f>
        <v>SP</v>
      </c>
      <c r="D980" s="30" t="s">
        <v>3941</v>
      </c>
      <c r="E980" s="24"/>
      <c r="F980" s="24" t="s">
        <v>2395</v>
      </c>
      <c r="G980" s="35" t="s">
        <v>3942</v>
      </c>
      <c r="H980" s="24"/>
      <c r="I980" s="24"/>
      <c r="J980" s="24" t="s">
        <v>714</v>
      </c>
      <c r="K980" s="28">
        <v>44425</v>
      </c>
      <c r="L980" s="28"/>
      <c r="M980" s="28">
        <v>44425</v>
      </c>
      <c r="N980" s="28">
        <v>44428</v>
      </c>
      <c r="O980" s="28"/>
      <c r="P980" s="28">
        <v>44433</v>
      </c>
      <c r="Q980" s="28">
        <v>44435</v>
      </c>
      <c r="R980" s="28"/>
      <c r="S980" s="24">
        <v>2905454</v>
      </c>
      <c r="T980" s="24">
        <v>2916463</v>
      </c>
      <c r="U980" s="30" t="str">
        <f t="shared" si="33"/>
        <v>Despachado CNA</v>
      </c>
      <c r="V980" s="25" t="s">
        <v>38</v>
      </c>
      <c r="W980" s="24"/>
      <c r="X980" s="36" t="str">
        <f t="shared" si="32"/>
        <v/>
      </c>
      <c r="Y980" s="30" t="str">
        <f ca="1">IF(V980=Apoio!$F$2,Apoio!$F$2,IF(V980=Apoio!$F$3,Apoio!$F$3,IF(V980=Apoio!$F$4,Apoio!$F$4,IF(X980="","",IF(V980="","",IF(X980-TODAY()&gt;0,X980-TODAY(),"Venceu"))))))</f>
        <v>Resolvido</v>
      </c>
      <c r="Z980" s="35"/>
      <c r="AA980" s="32"/>
      <c r="AC980" s="44"/>
    </row>
    <row r="981" spans="1:29" ht="30" customHeight="1">
      <c r="A981" s="23">
        <v>985</v>
      </c>
      <c r="B981" s="24" t="s">
        <v>3943</v>
      </c>
      <c r="C981" s="30" t="str">
        <f>IF(B981&gt;0,VLOOKUP(MID(B981,1,5),Apoio!A:B,2,FALSE),"")</f>
        <v>MT</v>
      </c>
      <c r="D981" s="30" t="s">
        <v>3941</v>
      </c>
      <c r="E981" s="24"/>
      <c r="F981" s="24" t="s">
        <v>2395</v>
      </c>
      <c r="G981" s="35" t="s">
        <v>3944</v>
      </c>
      <c r="H981" s="24"/>
      <c r="I981" s="24"/>
      <c r="J981" s="24" t="s">
        <v>44</v>
      </c>
      <c r="K981" s="28">
        <v>44425</v>
      </c>
      <c r="L981" s="28"/>
      <c r="M981" s="28">
        <v>44425</v>
      </c>
      <c r="N981" s="28">
        <v>44434</v>
      </c>
      <c r="O981" s="28"/>
      <c r="P981" s="28">
        <v>44434</v>
      </c>
      <c r="Q981" s="28">
        <v>44435</v>
      </c>
      <c r="R981" s="28"/>
      <c r="S981" s="24">
        <v>2917247</v>
      </c>
      <c r="T981" s="24">
        <v>2918578</v>
      </c>
      <c r="U981" s="30" t="str">
        <f t="shared" si="33"/>
        <v>Despachado CNA</v>
      </c>
      <c r="V981" s="25" t="s">
        <v>38</v>
      </c>
      <c r="W981" s="24"/>
      <c r="X981" s="36" t="str">
        <f t="shared" si="32"/>
        <v/>
      </c>
      <c r="Y981" s="30" t="str">
        <f ca="1">IF(V981=Apoio!$F$2,Apoio!$F$2,IF(V981=Apoio!$F$3,Apoio!$F$3,IF(V981=Apoio!$F$4,Apoio!$F$4,IF(X981="","",IF(V981="","",IF(X981-TODAY()&gt;0,X981-TODAY(),"Venceu"))))))</f>
        <v>Resolvido</v>
      </c>
      <c r="Z981" s="35"/>
      <c r="AA981" s="32"/>
      <c r="AC981" s="44"/>
    </row>
    <row r="982" spans="1:29" ht="30" customHeight="1">
      <c r="A982" s="23">
        <v>986</v>
      </c>
      <c r="B982" s="24" t="s">
        <v>3945</v>
      </c>
      <c r="C982" s="30" t="str">
        <f>IF(B982&gt;0,VLOOKUP(MID(B982,1,5),Apoio!A:B,2,FALSE),"")</f>
        <v>SC</v>
      </c>
      <c r="D982" s="30" t="s">
        <v>1256</v>
      </c>
      <c r="E982" s="24"/>
      <c r="F982" s="24" t="s">
        <v>2395</v>
      </c>
      <c r="G982" s="35" t="s">
        <v>3946</v>
      </c>
      <c r="H982" s="24"/>
      <c r="I982" s="24"/>
      <c r="J982" s="24" t="s">
        <v>714</v>
      </c>
      <c r="K982" s="28">
        <v>44433</v>
      </c>
      <c r="L982" s="28"/>
      <c r="M982" s="28">
        <v>44434</v>
      </c>
      <c r="N982" s="28">
        <v>44434</v>
      </c>
      <c r="O982" s="28"/>
      <c r="P982" s="28">
        <v>44434</v>
      </c>
      <c r="Q982" s="28">
        <v>44435</v>
      </c>
      <c r="R982" s="28"/>
      <c r="S982" s="24">
        <v>2918827</v>
      </c>
      <c r="T982" s="24"/>
      <c r="U982" s="30" t="str">
        <f t="shared" si="33"/>
        <v>Despachado CNA</v>
      </c>
      <c r="V982" s="25"/>
      <c r="W982" s="24"/>
      <c r="X982" s="36" t="str">
        <f t="shared" si="32"/>
        <v/>
      </c>
      <c r="Y982" s="30" t="str">
        <f ca="1">IF(V982=Apoio!$F$2,Apoio!$F$2,IF(V982=Apoio!$F$3,Apoio!$F$3,IF(V982=Apoio!$F$4,Apoio!$F$4,IF(X982="","",IF(V982="","",IF(X982-TODAY()&gt;0,X982-TODAY(),"Venceu"))))))</f>
        <v/>
      </c>
      <c r="Z982" s="35"/>
      <c r="AA982" s="32"/>
      <c r="AC982" s="44"/>
    </row>
    <row r="983" spans="1:29" ht="30" customHeight="1">
      <c r="A983" s="23">
        <v>987</v>
      </c>
      <c r="B983" s="24" t="s">
        <v>3947</v>
      </c>
      <c r="C983" s="30" t="str">
        <f>IF(B983&gt;0,VLOOKUP(MID(B983,1,5),Apoio!A:B,2,FALSE),"")</f>
        <v>SP</v>
      </c>
      <c r="D983" s="30" t="s">
        <v>3941</v>
      </c>
      <c r="E983" s="24"/>
      <c r="F983" s="24" t="s">
        <v>2395</v>
      </c>
      <c r="G983" s="35" t="s">
        <v>3948</v>
      </c>
      <c r="H983" s="24"/>
      <c r="I983" s="24"/>
      <c r="J983" s="24" t="s">
        <v>874</v>
      </c>
      <c r="K983" s="28">
        <v>44425</v>
      </c>
      <c r="L983" s="28"/>
      <c r="M983" s="28">
        <v>44425</v>
      </c>
      <c r="N983" s="28">
        <v>44434</v>
      </c>
      <c r="O983" s="28"/>
      <c r="P983" s="28">
        <v>44435</v>
      </c>
      <c r="Q983" s="28"/>
      <c r="R983" s="28"/>
      <c r="S983" s="24">
        <v>2914420</v>
      </c>
      <c r="T983" s="24"/>
      <c r="U983" s="30" t="str">
        <f t="shared" si="33"/>
        <v>Despachado COSOL</v>
      </c>
      <c r="V983" s="25" t="s">
        <v>38</v>
      </c>
      <c r="W983" s="24"/>
      <c r="X983" s="36" t="str">
        <f t="shared" si="32"/>
        <v/>
      </c>
      <c r="Y983" s="30" t="str">
        <f ca="1">IF(V983=Apoio!$F$2,Apoio!$F$2,IF(V983=Apoio!$F$3,Apoio!$F$3,IF(V983=Apoio!$F$4,Apoio!$F$4,IF(X983="","",IF(V983="","",IF(X983-TODAY()&gt;0,X983-TODAY(),"Venceu"))))))</f>
        <v>Resolvido</v>
      </c>
      <c r="Z983" s="35" t="s">
        <v>3949</v>
      </c>
      <c r="AA983" s="32"/>
      <c r="AC983" s="44"/>
    </row>
    <row r="984" spans="1:29" ht="30" customHeight="1">
      <c r="A984" s="23">
        <v>988</v>
      </c>
      <c r="B984" s="24" t="s">
        <v>2708</v>
      </c>
      <c r="C984" s="30" t="str">
        <f>IF(B984&gt;0,VLOOKUP(MID(B984,1,5),Apoio!A:B,2,FALSE),"")</f>
        <v>SC</v>
      </c>
      <c r="D984" s="24" t="s">
        <v>1390</v>
      </c>
      <c r="E984" s="24"/>
      <c r="F984" s="24" t="s">
        <v>2395</v>
      </c>
      <c r="G984" s="35" t="s">
        <v>3950</v>
      </c>
      <c r="H984" s="24"/>
      <c r="I984" s="24"/>
      <c r="J984" s="24" t="s">
        <v>874</v>
      </c>
      <c r="K984" s="28">
        <v>44432</v>
      </c>
      <c r="L984" s="28"/>
      <c r="M984" s="28">
        <v>44432</v>
      </c>
      <c r="N984" s="28">
        <v>44435</v>
      </c>
      <c r="O984" s="28"/>
      <c r="P984" s="28">
        <v>44438</v>
      </c>
      <c r="Q984" s="28">
        <v>44439</v>
      </c>
      <c r="R984" s="28"/>
      <c r="S984" s="24">
        <v>2921291</v>
      </c>
      <c r="T984" s="24">
        <v>2925970</v>
      </c>
      <c r="U984" s="30" t="str">
        <f t="shared" si="33"/>
        <v>Despachado CNA</v>
      </c>
      <c r="V984" s="25" t="s">
        <v>424</v>
      </c>
      <c r="W984" s="24">
        <v>1095</v>
      </c>
      <c r="X984" s="36">
        <f t="shared" si="32"/>
        <v>45534</v>
      </c>
      <c r="Y984" s="30">
        <f ca="1">IF(V984=Apoio!$F$2,Apoio!$F$2,IF(V984=Apoio!$F$3,Apoio!$F$3,IF(V984=Apoio!$F$4,Apoio!$F$4,IF(X984="","",IF(V984="","",IF(X984-TODAY()&gt;0,X984-TODAY(),"Venceu"))))))</f>
        <v>259</v>
      </c>
      <c r="Z984" s="35" t="s">
        <v>3951</v>
      </c>
      <c r="AA984" s="32"/>
      <c r="AC984" s="44"/>
    </row>
    <row r="985" spans="1:29" ht="30" customHeight="1">
      <c r="A985" s="23">
        <v>989</v>
      </c>
      <c r="B985" s="24" t="s">
        <v>3952</v>
      </c>
      <c r="C985" s="30" t="str">
        <f>IF(B985&gt;0,VLOOKUP(MID(B985,1,5),Apoio!A:B,2,FALSE),"")</f>
        <v>CNA</v>
      </c>
      <c r="D985" s="30" t="s">
        <v>1122</v>
      </c>
      <c r="E985" s="24"/>
      <c r="F985" s="24" t="s">
        <v>2395</v>
      </c>
      <c r="G985" s="35" t="s">
        <v>3953</v>
      </c>
      <c r="H985" s="24"/>
      <c r="I985" s="24"/>
      <c r="J985" s="24" t="s">
        <v>858</v>
      </c>
      <c r="K985" s="28">
        <v>44438</v>
      </c>
      <c r="L985" s="28"/>
      <c r="M985" s="28"/>
      <c r="N985" s="28"/>
      <c r="O985" s="28"/>
      <c r="P985" s="28">
        <v>44438</v>
      </c>
      <c r="Q985" s="28">
        <v>44439</v>
      </c>
      <c r="R985" s="28"/>
      <c r="S985" s="24">
        <v>2923392</v>
      </c>
      <c r="T985" s="24">
        <v>2927093</v>
      </c>
      <c r="U985" s="30" t="str">
        <f t="shared" si="33"/>
        <v>Despachado CNA</v>
      </c>
      <c r="V985" s="25" t="s">
        <v>38</v>
      </c>
      <c r="W985" s="24"/>
      <c r="X985" s="36" t="str">
        <f t="shared" si="32"/>
        <v/>
      </c>
      <c r="Y985" s="30" t="str">
        <f ca="1">IF(V985=Apoio!$F$2,Apoio!$F$2,IF(V985=Apoio!$F$3,Apoio!$F$3,IF(V985=Apoio!$F$4,Apoio!$F$4,IF(X985="","",IF(V985="","",IF(X985-TODAY()&gt;0,X985-TODAY(),"Venceu"))))))</f>
        <v>Resolvido</v>
      </c>
      <c r="Z985" s="35"/>
      <c r="AA985" s="32"/>
      <c r="AC985" s="44"/>
    </row>
    <row r="986" spans="1:29" ht="30" customHeight="1">
      <c r="A986" s="23">
        <v>990</v>
      </c>
      <c r="B986" s="24" t="s">
        <v>3954</v>
      </c>
      <c r="C986" s="30" t="str">
        <f>IF(B986&gt;0,VLOOKUP(MID(B986,1,5),Apoio!A:B,2,FALSE),"")</f>
        <v>RS</v>
      </c>
      <c r="D986" s="30" t="s">
        <v>1256</v>
      </c>
      <c r="E986" s="24"/>
      <c r="F986" s="24" t="s">
        <v>2395</v>
      </c>
      <c r="G986" s="35" t="s">
        <v>3955</v>
      </c>
      <c r="H986" s="24"/>
      <c r="I986" s="24"/>
      <c r="J986" s="24" t="s">
        <v>714</v>
      </c>
      <c r="K986" s="28">
        <v>44435</v>
      </c>
      <c r="L986" s="28"/>
      <c r="M986" s="28">
        <v>44435</v>
      </c>
      <c r="N986" s="28">
        <v>44438</v>
      </c>
      <c r="O986" s="28"/>
      <c r="P986" s="28">
        <v>44438</v>
      </c>
      <c r="Q986" s="28">
        <v>44439</v>
      </c>
      <c r="R986" s="28"/>
      <c r="S986" s="24">
        <v>2927065</v>
      </c>
      <c r="T986" s="24"/>
      <c r="U986" s="30" t="str">
        <f t="shared" si="33"/>
        <v>Despachado CNA</v>
      </c>
      <c r="V986" s="25"/>
      <c r="W986" s="24"/>
      <c r="X986" s="36" t="str">
        <f t="shared" si="32"/>
        <v/>
      </c>
      <c r="Y986" s="30" t="str">
        <f ca="1">IF(V986=Apoio!$F$2,Apoio!$F$2,IF(V986=Apoio!$F$3,Apoio!$F$3,IF(V986=Apoio!$F$4,Apoio!$F$4,IF(X986="","",IF(V986="","",IF(X986-TODAY()&gt;0,X986-TODAY(),"Venceu"))))))</f>
        <v/>
      </c>
      <c r="Z986" s="35"/>
      <c r="AA986" s="32"/>
      <c r="AC986" s="44"/>
    </row>
    <row r="987" spans="1:29" ht="30" customHeight="1">
      <c r="A987" s="23">
        <v>991</v>
      </c>
      <c r="B987" s="24" t="s">
        <v>1676</v>
      </c>
      <c r="C987" s="30" t="str">
        <f>IF(B987&gt;0,VLOOKUP(MID(B987,1,5),Apoio!A:B,2,FALSE),"")</f>
        <v>CNA</v>
      </c>
      <c r="D987" s="30" t="s">
        <v>2930</v>
      </c>
      <c r="E987" s="24"/>
      <c r="F987" s="24" t="s">
        <v>2395</v>
      </c>
      <c r="G987" s="35" t="s">
        <v>3956</v>
      </c>
      <c r="H987" s="24"/>
      <c r="I987" s="24" t="s">
        <v>31</v>
      </c>
      <c r="J987" s="24" t="s">
        <v>874</v>
      </c>
      <c r="K987" s="28">
        <v>44413</v>
      </c>
      <c r="L987" s="28"/>
      <c r="M987" s="28">
        <v>44413</v>
      </c>
      <c r="N987" s="28">
        <v>44439</v>
      </c>
      <c r="O987" s="28"/>
      <c r="P987" s="28">
        <v>44439</v>
      </c>
      <c r="Q987" s="28"/>
      <c r="R987" s="28"/>
      <c r="S987" s="24">
        <v>2925212</v>
      </c>
      <c r="T987" s="24"/>
      <c r="U987" s="30" t="str">
        <f t="shared" si="33"/>
        <v>Despachado COSOL</v>
      </c>
      <c r="V987" s="25"/>
      <c r="W987" s="24"/>
      <c r="X987" s="36" t="str">
        <f t="shared" si="32"/>
        <v/>
      </c>
      <c r="Y987" s="30" t="str">
        <f ca="1">IF(V987=Apoio!$F$2,Apoio!$F$2,IF(V987=Apoio!$F$3,Apoio!$F$3,IF(V987=Apoio!$F$4,Apoio!$F$4,IF(X987="","",IF(V987="","",IF(X987-TODAY()&gt;0,X987-TODAY(),"Venceu"))))))</f>
        <v/>
      </c>
      <c r="Z987" s="35"/>
      <c r="AA987" s="32"/>
      <c r="AC987" s="44"/>
    </row>
    <row r="988" spans="1:29" ht="30" customHeight="1">
      <c r="A988" s="23">
        <v>992</v>
      </c>
      <c r="B988" s="24" t="s">
        <v>3957</v>
      </c>
      <c r="C988" s="30" t="str">
        <f>IF(B988&gt;0,VLOOKUP(MID(B988,1,5),Apoio!A:B,2,FALSE),"")</f>
        <v>CNA</v>
      </c>
      <c r="D988" s="30" t="s">
        <v>1045</v>
      </c>
      <c r="E988" s="24"/>
      <c r="F988" s="24" t="s">
        <v>2395</v>
      </c>
      <c r="G988" s="35" t="s">
        <v>3958</v>
      </c>
      <c r="H988" s="24"/>
      <c r="I988" s="24"/>
      <c r="J988" s="24" t="s">
        <v>714</v>
      </c>
      <c r="K988" s="28">
        <v>44439</v>
      </c>
      <c r="L988" s="28"/>
      <c r="M988" s="28">
        <v>44439</v>
      </c>
      <c r="N988" s="28">
        <v>44439</v>
      </c>
      <c r="O988" s="28"/>
      <c r="P988" s="28">
        <v>44439</v>
      </c>
      <c r="Q988" s="28"/>
      <c r="R988" s="28"/>
      <c r="S988" s="24">
        <v>2929838</v>
      </c>
      <c r="T988" s="24"/>
      <c r="U988" s="30" t="str">
        <f t="shared" si="33"/>
        <v>Despachado COSOL</v>
      </c>
      <c r="V988" s="25" t="s">
        <v>38</v>
      </c>
      <c r="W988" s="24"/>
      <c r="X988" s="36" t="str">
        <f t="shared" si="32"/>
        <v/>
      </c>
      <c r="Y988" s="30" t="str">
        <f ca="1">IF(V988=Apoio!$F$2,Apoio!$F$2,IF(V988=Apoio!$F$3,Apoio!$F$3,IF(V988=Apoio!$F$4,Apoio!$F$4,IF(X988="","",IF(V988="","",IF(X988-TODAY()&gt;0,X988-TODAY(),"Venceu"))))))</f>
        <v>Resolvido</v>
      </c>
      <c r="Z988" s="35" t="s">
        <v>3959</v>
      </c>
      <c r="AA988" s="32"/>
      <c r="AC988" s="44"/>
    </row>
    <row r="989" spans="1:29" ht="30" customHeight="1">
      <c r="A989" s="23">
        <v>993</v>
      </c>
      <c r="B989" s="24" t="s">
        <v>3960</v>
      </c>
      <c r="C989" s="30" t="str">
        <f>IF(B989&gt;0,VLOOKUP(MID(B989,1,5),Apoio!A:B,2,FALSE),"")</f>
        <v>CNA</v>
      </c>
      <c r="D989" s="30" t="s">
        <v>1045</v>
      </c>
      <c r="E989" s="24"/>
      <c r="F989" s="24" t="s">
        <v>2395</v>
      </c>
      <c r="G989" s="35" t="s">
        <v>3961</v>
      </c>
      <c r="H989" s="24"/>
      <c r="I989" s="24"/>
      <c r="J989" s="24" t="s">
        <v>714</v>
      </c>
      <c r="K989" s="28">
        <v>44424</v>
      </c>
      <c r="L989" s="28"/>
      <c r="M989" s="28">
        <v>44424</v>
      </c>
      <c r="N989" s="28">
        <v>44439</v>
      </c>
      <c r="O989" s="28"/>
      <c r="P989" s="28">
        <v>44439</v>
      </c>
      <c r="Q989" s="28"/>
      <c r="R989" s="28"/>
      <c r="S989" s="24">
        <v>2897163</v>
      </c>
      <c r="T989" s="24"/>
      <c r="U989" s="30" t="str">
        <f t="shared" si="33"/>
        <v>Despachado COSOL</v>
      </c>
      <c r="V989" s="25"/>
      <c r="W989" s="24"/>
      <c r="X989" s="36" t="str">
        <f t="shared" ref="X989:X1020" si="34">IF(W989&gt;0,Q989+W989,"")</f>
        <v/>
      </c>
      <c r="Y989" s="30" t="str">
        <f ca="1">IF(V989=Apoio!$F$2,Apoio!$F$2,IF(V989=Apoio!$F$3,Apoio!$F$3,IF(V989=Apoio!$F$4,Apoio!$F$4,IF(X989="","",IF(V989="","",IF(X989-TODAY()&gt;0,X989-TODAY(),"Venceu"))))))</f>
        <v/>
      </c>
      <c r="Z989" s="35" t="s">
        <v>3962</v>
      </c>
      <c r="AA989" s="32"/>
      <c r="AC989" s="44"/>
    </row>
    <row r="990" spans="1:29" ht="30" customHeight="1">
      <c r="A990" s="23">
        <v>994</v>
      </c>
      <c r="B990" s="24" t="s">
        <v>3877</v>
      </c>
      <c r="C990" s="30" t="str">
        <f>IF(B990&gt;0,VLOOKUP(MID(B990,1,5),Apoio!A:B,2,FALSE),"")</f>
        <v>CNA</v>
      </c>
      <c r="D990" s="24" t="s">
        <v>1653</v>
      </c>
      <c r="E990" s="24"/>
      <c r="F990" s="24" t="s">
        <v>2395</v>
      </c>
      <c r="G990" s="35" t="s">
        <v>3963</v>
      </c>
      <c r="H990" s="24"/>
      <c r="I990" s="24"/>
      <c r="J990" s="24" t="s">
        <v>714</v>
      </c>
      <c r="K990" s="28">
        <v>44438</v>
      </c>
      <c r="L990" s="28"/>
      <c r="M990" s="28">
        <v>44438</v>
      </c>
      <c r="N990" s="28">
        <v>44439</v>
      </c>
      <c r="O990" s="28"/>
      <c r="P990" s="28"/>
      <c r="Q990" s="28"/>
      <c r="R990" s="28"/>
      <c r="S990" s="24">
        <v>2926711</v>
      </c>
      <c r="T990" s="24"/>
      <c r="U990" s="30" t="str">
        <f t="shared" si="33"/>
        <v>Término da análise</v>
      </c>
      <c r="V990" s="25" t="s">
        <v>38</v>
      </c>
      <c r="W990" s="24"/>
      <c r="X990" s="36" t="str">
        <f t="shared" si="34"/>
        <v/>
      </c>
      <c r="Y990" s="30" t="str">
        <f ca="1">IF(V990=Apoio!$F$2,Apoio!$F$2,IF(V990=Apoio!$F$3,Apoio!$F$3,IF(V990=Apoio!$F$4,Apoio!$F$4,IF(X990="","",IF(V990="","",IF(X990-TODAY()&gt;0,X990-TODAY(),"Venceu"))))))</f>
        <v>Resolvido</v>
      </c>
      <c r="Z990" s="35"/>
      <c r="AA990" s="32"/>
      <c r="AC990" s="44"/>
    </row>
    <row r="991" spans="1:29" ht="30" customHeight="1">
      <c r="A991" s="23">
        <v>995</v>
      </c>
      <c r="B991" s="24" t="s">
        <v>3964</v>
      </c>
      <c r="C991" s="30" t="str">
        <f>IF(B991&gt;0,VLOOKUP(MID(B991,1,5),Apoio!A:B,2,FALSE),"")</f>
        <v>ES</v>
      </c>
      <c r="D991" s="30" t="s">
        <v>3941</v>
      </c>
      <c r="E991" s="24"/>
      <c r="F991" s="24" t="s">
        <v>2395</v>
      </c>
      <c r="G991" s="35" t="s">
        <v>3965</v>
      </c>
      <c r="H991" s="24"/>
      <c r="I991" s="24"/>
      <c r="J991" s="24" t="s">
        <v>714</v>
      </c>
      <c r="K991" s="28">
        <v>44432</v>
      </c>
      <c r="L991" s="28"/>
      <c r="M991" s="28">
        <v>44434</v>
      </c>
      <c r="N991" s="28">
        <v>44440</v>
      </c>
      <c r="O991" s="28"/>
      <c r="P991" s="28">
        <v>44442</v>
      </c>
      <c r="Q991" s="28">
        <v>44445</v>
      </c>
      <c r="R991" s="28"/>
      <c r="S991" s="24">
        <v>2934413</v>
      </c>
      <c r="T991" s="24">
        <v>2942403</v>
      </c>
      <c r="U991" s="30" t="str">
        <f t="shared" si="33"/>
        <v>Despachado CNA</v>
      </c>
      <c r="V991" s="25" t="s">
        <v>38</v>
      </c>
      <c r="W991" s="24"/>
      <c r="X991" s="36" t="str">
        <f t="shared" si="34"/>
        <v/>
      </c>
      <c r="Y991" s="30" t="str">
        <f ca="1">IF(V991=Apoio!$F$2,Apoio!$F$2,IF(V991=Apoio!$F$3,Apoio!$F$3,IF(V991=Apoio!$F$4,Apoio!$F$4,IF(X991="","",IF(V991="","",IF(X991-TODAY()&gt;0,X991-TODAY(),"Venceu"))))))</f>
        <v>Resolvido</v>
      </c>
      <c r="Z991" s="35" t="s">
        <v>3966</v>
      </c>
      <c r="AA991" s="32"/>
      <c r="AC991" s="44"/>
    </row>
    <row r="992" spans="1:29" ht="30" customHeight="1">
      <c r="A992" s="23">
        <v>996</v>
      </c>
      <c r="B992" s="24" t="s">
        <v>3967</v>
      </c>
      <c r="C992" s="30" t="str">
        <f>IF(B992&gt;0,VLOOKUP(MID(B992,1,5),Apoio!A:B,2,FALSE),"")</f>
        <v>CE</v>
      </c>
      <c r="D992" s="30" t="s">
        <v>1363</v>
      </c>
      <c r="E992" s="24"/>
      <c r="F992" s="24" t="s">
        <v>2395</v>
      </c>
      <c r="G992" s="35" t="s">
        <v>3968</v>
      </c>
      <c r="H992" s="24"/>
      <c r="I992" s="24"/>
      <c r="J992" s="24" t="s">
        <v>44</v>
      </c>
      <c r="K992" s="28">
        <v>44439</v>
      </c>
      <c r="L992" s="28"/>
      <c r="M992" s="28">
        <v>44439</v>
      </c>
      <c r="N992" s="28">
        <v>44442</v>
      </c>
      <c r="O992" s="28"/>
      <c r="P992" s="28">
        <v>44445</v>
      </c>
      <c r="Q992" s="28">
        <v>44445</v>
      </c>
      <c r="R992" s="28"/>
      <c r="S992" s="24">
        <v>2938807</v>
      </c>
      <c r="T992" s="24">
        <v>2942607</v>
      </c>
      <c r="U992" s="30" t="str">
        <f t="shared" si="33"/>
        <v>Despachado CNA</v>
      </c>
      <c r="V992" s="25" t="s">
        <v>861</v>
      </c>
      <c r="W992" s="24"/>
      <c r="X992" s="36" t="str">
        <f t="shared" si="34"/>
        <v/>
      </c>
      <c r="Y992" s="30" t="str">
        <f ca="1">IF(V992=Apoio!$F$2,Apoio!$F$2,IF(V992=Apoio!$F$3,Apoio!$F$3,IF(V992=Apoio!$F$4,Apoio!$F$4,IF(X992="","",IF(V992="","",IF(X992-TODAY()&gt;0,X992-TODAY(),"Venceu"))))))</f>
        <v>Sem prazo</v>
      </c>
      <c r="Z992" s="35"/>
      <c r="AA992" s="32"/>
      <c r="AC992" s="44"/>
    </row>
    <row r="993" spans="1:29" ht="30" customHeight="1">
      <c r="A993" s="23">
        <v>997</v>
      </c>
      <c r="B993" s="24" t="s">
        <v>3969</v>
      </c>
      <c r="C993" s="30" t="str">
        <f>IF(B993&gt;0,VLOOKUP(MID(B993,1,5),Apoio!A:B,2,FALSE),"")</f>
        <v>CNA</v>
      </c>
      <c r="D993" s="30" t="s">
        <v>1178</v>
      </c>
      <c r="E993" s="24"/>
      <c r="F993" s="24" t="s">
        <v>2395</v>
      </c>
      <c r="G993" s="35" t="s">
        <v>3970</v>
      </c>
      <c r="H993" s="24"/>
      <c r="I993" s="24"/>
      <c r="J993" s="24" t="s">
        <v>44</v>
      </c>
      <c r="K993" s="28">
        <v>44413</v>
      </c>
      <c r="L993" s="28"/>
      <c r="M993" s="28">
        <v>44413</v>
      </c>
      <c r="N993" s="28">
        <v>44445</v>
      </c>
      <c r="O993" s="28"/>
      <c r="P993" s="28"/>
      <c r="Q993" s="28"/>
      <c r="R993" s="28"/>
      <c r="S993" s="24">
        <v>2941392</v>
      </c>
      <c r="T993" s="24"/>
      <c r="U993" s="30" t="str">
        <f t="shared" si="33"/>
        <v>Término da análise</v>
      </c>
      <c r="V993" s="25"/>
      <c r="W993" s="24"/>
      <c r="X993" s="36" t="str">
        <f t="shared" si="34"/>
        <v/>
      </c>
      <c r="Y993" s="30" t="str">
        <f ca="1">IF(V993=Apoio!$F$2,Apoio!$F$2,IF(V993=Apoio!$F$3,Apoio!$F$3,IF(V993=Apoio!$F$4,Apoio!$F$4,IF(X993="","",IF(V993="","",IF(X993-TODAY()&gt;0,X993-TODAY(),"Venceu"))))))</f>
        <v/>
      </c>
      <c r="Z993" s="35" t="s">
        <v>2778</v>
      </c>
      <c r="AA993" s="32"/>
      <c r="AC993" s="44"/>
    </row>
    <row r="994" spans="1:29" ht="30" customHeight="1">
      <c r="A994" s="23">
        <v>998</v>
      </c>
      <c r="B994" s="24" t="s">
        <v>2383</v>
      </c>
      <c r="C994" s="30" t="str">
        <f>IF(B994&gt;0,VLOOKUP(MID(B994,1,5),Apoio!A:B,2,FALSE),"")</f>
        <v>CNA</v>
      </c>
      <c r="D994" s="30" t="s">
        <v>1178</v>
      </c>
      <c r="E994" s="24"/>
      <c r="F994" s="24" t="s">
        <v>2395</v>
      </c>
      <c r="G994" s="35" t="s">
        <v>3971</v>
      </c>
      <c r="H994" s="24"/>
      <c r="I994" s="24"/>
      <c r="J994" s="24" t="s">
        <v>858</v>
      </c>
      <c r="K994" s="28">
        <v>44445</v>
      </c>
      <c r="L994" s="28"/>
      <c r="M994" s="28"/>
      <c r="N994" s="28"/>
      <c r="O994" s="28"/>
      <c r="P994" s="28">
        <v>44447</v>
      </c>
      <c r="Q994" s="28"/>
      <c r="R994" s="28"/>
      <c r="S994" s="24">
        <v>2945186</v>
      </c>
      <c r="T994" s="24"/>
      <c r="U994" s="30" t="str">
        <f t="shared" si="33"/>
        <v>Despachado COSOL</v>
      </c>
      <c r="V994" s="25" t="s">
        <v>38</v>
      </c>
      <c r="W994" s="24"/>
      <c r="X994" s="36" t="str">
        <f t="shared" si="34"/>
        <v/>
      </c>
      <c r="Y994" s="30" t="str">
        <f ca="1">IF(V994=Apoio!$F$2,Apoio!$F$2,IF(V994=Apoio!$F$3,Apoio!$F$3,IF(V994=Apoio!$F$4,Apoio!$F$4,IF(X994="","",IF(V994="","",IF(X994-TODAY()&gt;0,X994-TODAY(),"Venceu"))))))</f>
        <v>Resolvido</v>
      </c>
      <c r="Z994" s="35"/>
      <c r="AA994" s="32"/>
      <c r="AC994" s="44"/>
    </row>
    <row r="995" spans="1:29" ht="30" customHeight="1">
      <c r="A995" s="23">
        <v>999</v>
      </c>
      <c r="B995" s="24" t="s">
        <v>2612</v>
      </c>
      <c r="C995" s="30" t="str">
        <f>IF(B995&gt;0,VLOOKUP(MID(B995,1,5),Apoio!A:B,2,FALSE),"")</f>
        <v>SC</v>
      </c>
      <c r="D995" s="24" t="s">
        <v>1390</v>
      </c>
      <c r="E995" s="24"/>
      <c r="F995" s="24" t="s">
        <v>2395</v>
      </c>
      <c r="G995" s="35" t="s">
        <v>3972</v>
      </c>
      <c r="H995" s="24"/>
      <c r="I995" s="24"/>
      <c r="J995" s="24" t="s">
        <v>874</v>
      </c>
      <c r="K995" s="28">
        <v>44445</v>
      </c>
      <c r="L995" s="28"/>
      <c r="M995" s="28">
        <v>44445</v>
      </c>
      <c r="N995" s="28">
        <v>44445</v>
      </c>
      <c r="O995" s="28"/>
      <c r="P995" s="28">
        <v>44447</v>
      </c>
      <c r="Q995" s="28"/>
      <c r="R995" s="28"/>
      <c r="S995" s="24">
        <v>2943369</v>
      </c>
      <c r="T995" s="24"/>
      <c r="U995" s="30" t="str">
        <f t="shared" si="33"/>
        <v>Despachado COSOL</v>
      </c>
      <c r="V995" s="25"/>
      <c r="W995" s="24"/>
      <c r="X995" s="36" t="str">
        <f t="shared" si="34"/>
        <v/>
      </c>
      <c r="Y995" s="30" t="str">
        <f ca="1">IF(V995=Apoio!$F$2,Apoio!$F$2,IF(V995=Apoio!$F$3,Apoio!$F$3,IF(V995=Apoio!$F$4,Apoio!$F$4,IF(X995="","",IF(V995="","",IF(X995-TODAY()&gt;0,X995-TODAY(),"Venceu"))))))</f>
        <v/>
      </c>
      <c r="Z995" s="35"/>
      <c r="AA995" s="32"/>
      <c r="AC995" s="44"/>
    </row>
    <row r="996" spans="1:29" ht="30" customHeight="1">
      <c r="A996" s="23">
        <v>1000</v>
      </c>
      <c r="B996" s="24" t="s">
        <v>3973</v>
      </c>
      <c r="C996" s="30" t="s">
        <v>397</v>
      </c>
      <c r="D996" s="30" t="s">
        <v>1743</v>
      </c>
      <c r="E996" s="24"/>
      <c r="F996" s="24" t="s">
        <v>2395</v>
      </c>
      <c r="G996" s="35" t="s">
        <v>3974</v>
      </c>
      <c r="H996" s="24"/>
      <c r="I996" s="24"/>
      <c r="J996" s="24" t="s">
        <v>858</v>
      </c>
      <c r="K996" s="28">
        <v>44440</v>
      </c>
      <c r="L996" s="28"/>
      <c r="M996" s="28">
        <v>44445</v>
      </c>
      <c r="N996" s="28">
        <v>44447</v>
      </c>
      <c r="O996" s="28"/>
      <c r="P996" s="28">
        <v>44447</v>
      </c>
      <c r="Q996" s="28"/>
      <c r="R996" s="28"/>
      <c r="S996" s="24">
        <v>2943511</v>
      </c>
      <c r="T996" s="24"/>
      <c r="U996" s="30" t="str">
        <f t="shared" si="33"/>
        <v>Despachado COSOL</v>
      </c>
      <c r="V996" s="25"/>
      <c r="W996" s="24"/>
      <c r="X996" s="36" t="str">
        <f t="shared" si="34"/>
        <v/>
      </c>
      <c r="Y996" s="30" t="str">
        <f ca="1">IF(V996=Apoio!$F$2,Apoio!$F$2,IF(V996=Apoio!$F$3,Apoio!$F$3,IF(V996=Apoio!$F$4,Apoio!$F$4,IF(X996="","",IF(V996="","",IF(X996-TODAY()&gt;0,X996-TODAY(),"Venceu"))))))</f>
        <v/>
      </c>
      <c r="Z996" s="35"/>
      <c r="AA996" s="32"/>
      <c r="AC996" s="44"/>
    </row>
    <row r="997" spans="1:29" ht="30" customHeight="1">
      <c r="A997" s="23">
        <v>1001</v>
      </c>
      <c r="B997" s="24" t="s">
        <v>3975</v>
      </c>
      <c r="C997" s="30" t="str">
        <f>IF(B997&gt;0,VLOOKUP(MID(B997,1,5),Apoio!A:B,2,FALSE),"")</f>
        <v>CNA</v>
      </c>
      <c r="D997" s="30" t="s">
        <v>1045</v>
      </c>
      <c r="E997" s="24"/>
      <c r="F997" s="24" t="s">
        <v>2395</v>
      </c>
      <c r="G997" s="35" t="s">
        <v>3976</v>
      </c>
      <c r="H997" s="24"/>
      <c r="I997" s="24"/>
      <c r="J997" s="24" t="s">
        <v>858</v>
      </c>
      <c r="K997" s="28">
        <v>44447</v>
      </c>
      <c r="L997" s="28"/>
      <c r="M997" s="28">
        <v>44447</v>
      </c>
      <c r="N997" s="28">
        <v>44447</v>
      </c>
      <c r="O997" s="28"/>
      <c r="P997" s="28">
        <v>44447</v>
      </c>
      <c r="Q997" s="28"/>
      <c r="R997" s="28"/>
      <c r="S997" s="24">
        <v>2947875</v>
      </c>
      <c r="T997" s="24"/>
      <c r="U997" s="30" t="str">
        <f t="shared" si="33"/>
        <v>Despachado COSOL</v>
      </c>
      <c r="V997" s="25"/>
      <c r="W997" s="24"/>
      <c r="X997" s="36" t="str">
        <f t="shared" si="34"/>
        <v/>
      </c>
      <c r="Y997" s="30" t="str">
        <f ca="1">IF(V997=Apoio!$F$2,Apoio!$F$2,IF(V997=Apoio!$F$3,Apoio!$F$3,IF(V997=Apoio!$F$4,Apoio!$F$4,IF(X997="","",IF(V997="","",IF(X997-TODAY()&gt;0,X997-TODAY(),"Venceu"))))))</f>
        <v/>
      </c>
      <c r="Z997" s="35"/>
      <c r="AA997" s="32"/>
      <c r="AC997" s="44"/>
    </row>
    <row r="998" spans="1:29" ht="30" customHeight="1">
      <c r="A998" s="23">
        <v>1002</v>
      </c>
      <c r="B998" s="24" t="s">
        <v>3977</v>
      </c>
      <c r="C998" s="30" t="s">
        <v>30</v>
      </c>
      <c r="D998" s="30" t="s">
        <v>3978</v>
      </c>
      <c r="E998" s="24"/>
      <c r="F998" s="24" t="s">
        <v>2395</v>
      </c>
      <c r="G998" s="35" t="s">
        <v>3979</v>
      </c>
      <c r="H998" s="24"/>
      <c r="I998" s="24"/>
      <c r="J998" s="24" t="s">
        <v>874</v>
      </c>
      <c r="K998" s="28">
        <v>44403</v>
      </c>
      <c r="L998" s="28"/>
      <c r="M998" s="28">
        <v>44424</v>
      </c>
      <c r="N998" s="28">
        <v>44442</v>
      </c>
      <c r="O998" s="28"/>
      <c r="P998" s="28">
        <v>44447</v>
      </c>
      <c r="Q998" s="28"/>
      <c r="R998" s="28"/>
      <c r="S998" s="24">
        <v>2929827</v>
      </c>
      <c r="T998" s="24"/>
      <c r="U998" s="30" t="str">
        <f t="shared" si="33"/>
        <v>Despachado COSOL</v>
      </c>
      <c r="V998" s="25" t="s">
        <v>387</v>
      </c>
      <c r="W998" s="24"/>
      <c r="X998" s="36" t="str">
        <f t="shared" si="34"/>
        <v/>
      </c>
      <c r="Y998" s="30" t="str">
        <f ca="1">IF(V998=Apoio!$F$2,Apoio!$F$2,IF(V998=Apoio!$F$3,Apoio!$F$3,IF(V998=Apoio!$F$4,Apoio!$F$4,IF(X998="","",IF(V998="","",IF(X998-TODAY()&gt;0,X998-TODAY(),"Venceu"))))))</f>
        <v>Atualizado</v>
      </c>
      <c r="Z998" s="35"/>
      <c r="AA998" s="32"/>
      <c r="AC998" s="44"/>
    </row>
    <row r="999" spans="1:29" ht="30" customHeight="1">
      <c r="A999" s="23">
        <v>1003</v>
      </c>
      <c r="B999" s="24" t="s">
        <v>3980</v>
      </c>
      <c r="C999" s="30" t="str">
        <f>IF(B999&gt;0,VLOOKUP(MID(B999,1,5),Apoio!A:B,2,FALSE),"")</f>
        <v>BA</v>
      </c>
      <c r="D999" s="30" t="s">
        <v>3941</v>
      </c>
      <c r="E999" s="24"/>
      <c r="F999" s="24" t="s">
        <v>2395</v>
      </c>
      <c r="G999" s="35" t="s">
        <v>3981</v>
      </c>
      <c r="H999" s="24"/>
      <c r="I999" s="24"/>
      <c r="J999" s="24" t="s">
        <v>714</v>
      </c>
      <c r="K999" s="28">
        <v>44445</v>
      </c>
      <c r="L999" s="28"/>
      <c r="M999" s="28">
        <v>44445</v>
      </c>
      <c r="N999" s="28">
        <v>44448</v>
      </c>
      <c r="O999" s="28"/>
      <c r="P999" s="28">
        <v>44449</v>
      </c>
      <c r="Q999" s="28">
        <v>44454</v>
      </c>
      <c r="R999" s="28"/>
      <c r="S999" s="24">
        <v>2945833</v>
      </c>
      <c r="T999" s="24">
        <v>2954273</v>
      </c>
      <c r="U999" s="30" t="str">
        <f t="shared" si="33"/>
        <v>Despachado CNA</v>
      </c>
      <c r="V999" s="25" t="s">
        <v>861</v>
      </c>
      <c r="W999" s="24"/>
      <c r="X999" s="36" t="str">
        <f t="shared" si="34"/>
        <v/>
      </c>
      <c r="Y999" s="30" t="str">
        <f ca="1">IF(V999=Apoio!$F$2,Apoio!$F$2,IF(V999=Apoio!$F$3,Apoio!$F$3,IF(V999=Apoio!$F$4,Apoio!$F$4,IF(X999="","",IF(V999="","",IF(X999-TODAY()&gt;0,X999-TODAY(),"Venceu"))))))</f>
        <v>Sem prazo</v>
      </c>
      <c r="Z999" s="35"/>
      <c r="AA999" s="32"/>
      <c r="AC999" s="44"/>
    </row>
    <row r="1000" spans="1:29" ht="30" customHeight="1">
      <c r="A1000" s="23">
        <v>1004</v>
      </c>
      <c r="B1000" s="24" t="s">
        <v>3957</v>
      </c>
      <c r="C1000" s="30" t="str">
        <f>IF(B1000&gt;0,VLOOKUP(MID(B1000,1,5),Apoio!A:B,2,FALSE),"")</f>
        <v>CNA</v>
      </c>
      <c r="D1000" s="30" t="s">
        <v>1045</v>
      </c>
      <c r="E1000" s="24"/>
      <c r="F1000" s="24" t="s">
        <v>2395</v>
      </c>
      <c r="G1000" s="35" t="s">
        <v>3958</v>
      </c>
      <c r="H1000" s="24"/>
      <c r="I1000" s="24"/>
      <c r="J1000" s="24" t="s">
        <v>714</v>
      </c>
      <c r="K1000" s="28">
        <v>44452</v>
      </c>
      <c r="L1000" s="28"/>
      <c r="M1000" s="28">
        <v>44452</v>
      </c>
      <c r="N1000" s="28">
        <v>44452</v>
      </c>
      <c r="O1000" s="28"/>
      <c r="P1000" s="28"/>
      <c r="Q1000" s="28"/>
      <c r="R1000" s="28"/>
      <c r="S1000" s="24">
        <v>2956605</v>
      </c>
      <c r="T1000" s="24"/>
      <c r="U1000" s="30" t="str">
        <f t="shared" si="33"/>
        <v>Término da análise</v>
      </c>
      <c r="V1000" s="25" t="s">
        <v>38</v>
      </c>
      <c r="W1000" s="24"/>
      <c r="X1000" s="36" t="str">
        <f t="shared" si="34"/>
        <v/>
      </c>
      <c r="Y1000" s="30" t="str">
        <f ca="1">IF(V1000=Apoio!$F$2,Apoio!$F$2,IF(V1000=Apoio!$F$3,Apoio!$F$3,IF(V1000=Apoio!$F$4,Apoio!$F$4,IF(X1000="","",IF(V1000="","",IF(X1000-TODAY()&gt;0,X1000-TODAY(),"Venceu"))))))</f>
        <v>Resolvido</v>
      </c>
      <c r="Z1000" s="35"/>
      <c r="AA1000" s="32"/>
      <c r="AC1000" s="44"/>
    </row>
    <row r="1001" spans="1:29" ht="30" customHeight="1">
      <c r="A1001" s="23">
        <v>1005</v>
      </c>
      <c r="B1001" s="24" t="s">
        <v>2383</v>
      </c>
      <c r="C1001" s="30" t="str">
        <f>IF(B1001&gt;0,VLOOKUP(MID(B1001,1,5),Apoio!A:B,2,FALSE),"")</f>
        <v>CNA</v>
      </c>
      <c r="D1001" s="30" t="s">
        <v>1178</v>
      </c>
      <c r="E1001" s="24"/>
      <c r="F1001" s="24" t="s">
        <v>2395</v>
      </c>
      <c r="G1001" s="35" t="s">
        <v>3982</v>
      </c>
      <c r="H1001" s="24"/>
      <c r="I1001" s="24"/>
      <c r="J1001" s="24" t="s">
        <v>858</v>
      </c>
      <c r="K1001" s="28">
        <v>44452</v>
      </c>
      <c r="L1001" s="28"/>
      <c r="M1001" s="28"/>
      <c r="N1001" s="28"/>
      <c r="O1001" s="28"/>
      <c r="P1001" s="28">
        <v>44452</v>
      </c>
      <c r="Q1001" s="28"/>
      <c r="R1001" s="28"/>
      <c r="S1001" s="24">
        <v>2958366</v>
      </c>
      <c r="T1001" s="24"/>
      <c r="U1001" s="30" t="str">
        <f t="shared" si="33"/>
        <v>Despachado COSOL</v>
      </c>
      <c r="V1001" s="25" t="s">
        <v>38</v>
      </c>
      <c r="W1001" s="24"/>
      <c r="X1001" s="36" t="str">
        <f t="shared" si="34"/>
        <v/>
      </c>
      <c r="Y1001" s="30" t="str">
        <f ca="1">IF(V1001=Apoio!$F$2,Apoio!$F$2,IF(V1001=Apoio!$F$3,Apoio!$F$3,IF(V1001=Apoio!$F$4,Apoio!$F$4,IF(X1001="","",IF(V1001="","",IF(X1001-TODAY()&gt;0,X1001-TODAY(),"Venceu"))))))</f>
        <v>Resolvido</v>
      </c>
      <c r="Z1001" s="35"/>
      <c r="AA1001" s="32"/>
      <c r="AC1001" s="44"/>
    </row>
    <row r="1002" spans="1:29" ht="30" customHeight="1">
      <c r="A1002" s="23">
        <v>1006</v>
      </c>
      <c r="B1002" s="24" t="s">
        <v>3983</v>
      </c>
      <c r="C1002" s="30" t="str">
        <f>IF(B1002&gt;0,VLOOKUP(MID(B1002,1,5),Apoio!A:B,2,FALSE),"")</f>
        <v>SP</v>
      </c>
      <c r="D1002" s="30" t="s">
        <v>1256</v>
      </c>
      <c r="E1002" s="24"/>
      <c r="F1002" s="24" t="s">
        <v>2395</v>
      </c>
      <c r="G1002" s="35" t="s">
        <v>3984</v>
      </c>
      <c r="H1002" s="24"/>
      <c r="I1002" s="24"/>
      <c r="J1002" s="24" t="s">
        <v>714</v>
      </c>
      <c r="K1002" s="28">
        <v>44448</v>
      </c>
      <c r="L1002" s="28"/>
      <c r="M1002" s="28">
        <v>44448</v>
      </c>
      <c r="N1002" s="28">
        <v>44453</v>
      </c>
      <c r="O1002" s="28"/>
      <c r="P1002" s="28">
        <v>44453</v>
      </c>
      <c r="Q1002" s="28">
        <v>44454</v>
      </c>
      <c r="R1002" s="28"/>
      <c r="S1002" s="24">
        <v>2954590</v>
      </c>
      <c r="T1002" s="24"/>
      <c r="U1002" s="30" t="str">
        <f t="shared" si="33"/>
        <v>Despachado CNA</v>
      </c>
      <c r="V1002" s="25"/>
      <c r="W1002" s="24"/>
      <c r="X1002" s="36" t="str">
        <f t="shared" si="34"/>
        <v/>
      </c>
      <c r="Y1002" s="30" t="str">
        <f ca="1">IF(V1002=Apoio!$F$2,Apoio!$F$2,IF(V1002=Apoio!$F$3,Apoio!$F$3,IF(V1002=Apoio!$F$4,Apoio!$F$4,IF(X1002="","",IF(V1002="","",IF(X1002-TODAY()&gt;0,X1002-TODAY(),"Venceu"))))))</f>
        <v/>
      </c>
      <c r="Z1002" s="35"/>
      <c r="AA1002" s="32"/>
      <c r="AC1002" s="44"/>
    </row>
    <row r="1003" spans="1:29" ht="30" customHeight="1">
      <c r="A1003" s="23">
        <v>1007</v>
      </c>
      <c r="B1003" s="24" t="s">
        <v>3985</v>
      </c>
      <c r="C1003" s="30" t="s">
        <v>397</v>
      </c>
      <c r="D1003" s="30" t="s">
        <v>1122</v>
      </c>
      <c r="E1003" s="24"/>
      <c r="F1003" s="24" t="s">
        <v>2395</v>
      </c>
      <c r="G1003" s="35" t="s">
        <v>3986</v>
      </c>
      <c r="H1003" s="24"/>
      <c r="I1003" s="24"/>
      <c r="J1003" s="24" t="s">
        <v>858</v>
      </c>
      <c r="K1003" s="28">
        <v>44448</v>
      </c>
      <c r="L1003" s="28"/>
      <c r="M1003" s="28"/>
      <c r="N1003" s="28"/>
      <c r="O1003" s="28"/>
      <c r="P1003" s="28">
        <v>44453</v>
      </c>
      <c r="Q1003" s="28"/>
      <c r="R1003" s="28"/>
      <c r="S1003" s="24">
        <v>2952408</v>
      </c>
      <c r="T1003" s="24"/>
      <c r="U1003" s="30" t="str">
        <f t="shared" si="33"/>
        <v>Despachado COSOL</v>
      </c>
      <c r="V1003" s="25" t="s">
        <v>38</v>
      </c>
      <c r="W1003" s="24"/>
      <c r="X1003" s="36" t="str">
        <f t="shared" si="34"/>
        <v/>
      </c>
      <c r="Y1003" s="30" t="str">
        <f ca="1">IF(V1003=Apoio!$F$2,Apoio!$F$2,IF(V1003=Apoio!$F$3,Apoio!$F$3,IF(V1003=Apoio!$F$4,Apoio!$F$4,IF(X1003="","",IF(V1003="","",IF(X1003-TODAY()&gt;0,X1003-TODAY(),"Venceu"))))))</f>
        <v>Resolvido</v>
      </c>
      <c r="Z1003" s="35"/>
      <c r="AA1003" s="32"/>
      <c r="AC1003" s="44"/>
    </row>
    <row r="1004" spans="1:29" ht="30" customHeight="1">
      <c r="A1004" s="23">
        <v>1008</v>
      </c>
      <c r="B1004" s="24" t="s">
        <v>3952</v>
      </c>
      <c r="C1004" s="30" t="str">
        <f>IF(B1004&gt;0,VLOOKUP(MID(B1004,1,5),Apoio!A:B,2,FALSE),"")</f>
        <v>CNA</v>
      </c>
      <c r="D1004" s="30" t="s">
        <v>1122</v>
      </c>
      <c r="E1004" s="24"/>
      <c r="F1004" s="24" t="s">
        <v>2395</v>
      </c>
      <c r="G1004" s="35" t="s">
        <v>3987</v>
      </c>
      <c r="H1004" s="24"/>
      <c r="I1004" s="24"/>
      <c r="J1004" s="24" t="s">
        <v>858</v>
      </c>
      <c r="K1004" s="28">
        <v>44452</v>
      </c>
      <c r="L1004" s="28"/>
      <c r="M1004" s="28"/>
      <c r="N1004" s="28"/>
      <c r="O1004" s="28"/>
      <c r="P1004" s="28">
        <v>44453</v>
      </c>
      <c r="Q1004" s="28">
        <v>44454</v>
      </c>
      <c r="R1004" s="28"/>
      <c r="S1004" s="24">
        <v>2958438</v>
      </c>
      <c r="T1004" s="24">
        <v>2965556</v>
      </c>
      <c r="U1004" s="30" t="str">
        <f t="shared" si="33"/>
        <v>Despachado CNA</v>
      </c>
      <c r="V1004" s="25" t="s">
        <v>38</v>
      </c>
      <c r="W1004" s="24"/>
      <c r="X1004" s="36" t="str">
        <f t="shared" si="34"/>
        <v/>
      </c>
      <c r="Y1004" s="30" t="str">
        <f ca="1">IF(V1004=Apoio!$F$2,Apoio!$F$2,IF(V1004=Apoio!$F$3,Apoio!$F$3,IF(V1004=Apoio!$F$4,Apoio!$F$4,IF(X1004="","",IF(V1004="","",IF(X1004-TODAY()&gt;0,X1004-TODAY(),"Venceu"))))))</f>
        <v>Resolvido</v>
      </c>
      <c r="Z1004" s="35"/>
      <c r="AA1004" s="32"/>
      <c r="AC1004" s="44"/>
    </row>
    <row r="1005" spans="1:29" ht="30" customHeight="1">
      <c r="A1005" s="23">
        <v>1009</v>
      </c>
      <c r="B1005" s="24" t="s">
        <v>3877</v>
      </c>
      <c r="C1005" s="30" t="str">
        <f>IF(B1005&gt;0,VLOOKUP(MID(B1005,1,5),Apoio!A:B,2,FALSE),"")</f>
        <v>CNA</v>
      </c>
      <c r="D1005" s="24" t="s">
        <v>1653</v>
      </c>
      <c r="E1005" s="24"/>
      <c r="F1005" s="24" t="s">
        <v>2395</v>
      </c>
      <c r="G1005" s="35" t="s">
        <v>3988</v>
      </c>
      <c r="H1005" s="24"/>
      <c r="I1005" s="24"/>
      <c r="J1005" s="24" t="s">
        <v>714</v>
      </c>
      <c r="K1005" s="28">
        <v>44454</v>
      </c>
      <c r="L1005" s="28"/>
      <c r="M1005" s="28"/>
      <c r="N1005" s="28">
        <v>44454</v>
      </c>
      <c r="O1005" s="28"/>
      <c r="P1005" s="28"/>
      <c r="Q1005" s="28"/>
      <c r="R1005" s="28"/>
      <c r="S1005" s="24">
        <v>2963561</v>
      </c>
      <c r="T1005" s="24"/>
      <c r="U1005" s="30" t="str">
        <f t="shared" si="33"/>
        <v>Término da análise</v>
      </c>
      <c r="V1005" s="25" t="s">
        <v>38</v>
      </c>
      <c r="W1005" s="24"/>
      <c r="X1005" s="36" t="str">
        <f t="shared" si="34"/>
        <v/>
      </c>
      <c r="Y1005" s="30" t="str">
        <f ca="1">IF(V1005=Apoio!$F$2,Apoio!$F$2,IF(V1005=Apoio!$F$3,Apoio!$F$3,IF(V1005=Apoio!$F$4,Apoio!$F$4,IF(X1005="","",IF(V1005="","",IF(X1005-TODAY()&gt;0,X1005-TODAY(),"Venceu"))))))</f>
        <v>Resolvido</v>
      </c>
      <c r="Z1005" s="35"/>
      <c r="AA1005" s="32"/>
      <c r="AC1005" s="44"/>
    </row>
    <row r="1006" spans="1:29" ht="30" customHeight="1">
      <c r="A1006" s="23">
        <v>1010</v>
      </c>
      <c r="B1006" s="24" t="s">
        <v>3877</v>
      </c>
      <c r="C1006" s="30" t="str">
        <f>IF(B1006&gt;0,VLOOKUP(MID(B1006,1,5),Apoio!A:B,2,FALSE),"")</f>
        <v>CNA</v>
      </c>
      <c r="D1006" s="24" t="s">
        <v>1653</v>
      </c>
      <c r="E1006" s="24"/>
      <c r="F1006" s="24" t="s">
        <v>2395</v>
      </c>
      <c r="G1006" s="35" t="s">
        <v>3989</v>
      </c>
      <c r="H1006" s="24"/>
      <c r="I1006" s="24"/>
      <c r="J1006" s="24" t="s">
        <v>714</v>
      </c>
      <c r="K1006" s="28">
        <v>44460</v>
      </c>
      <c r="L1006" s="28"/>
      <c r="M1006" s="28"/>
      <c r="N1006" s="28">
        <v>44460</v>
      </c>
      <c r="O1006" s="28"/>
      <c r="P1006" s="28"/>
      <c r="Q1006" s="28"/>
      <c r="R1006" s="28"/>
      <c r="S1006" s="24">
        <v>2976795</v>
      </c>
      <c r="T1006" s="24"/>
      <c r="U1006" s="30" t="str">
        <f t="shared" si="33"/>
        <v>Término da análise</v>
      </c>
      <c r="V1006" s="25" t="s">
        <v>38</v>
      </c>
      <c r="W1006" s="24"/>
      <c r="X1006" s="36" t="str">
        <f t="shared" si="34"/>
        <v/>
      </c>
      <c r="Y1006" s="30" t="str">
        <f ca="1">IF(V1006=Apoio!$F$2,Apoio!$F$2,IF(V1006=Apoio!$F$3,Apoio!$F$3,IF(V1006=Apoio!$F$4,Apoio!$F$4,IF(X1006="","",IF(V1006="","",IF(X1006-TODAY()&gt;0,X1006-TODAY(),"Venceu"))))))</f>
        <v>Resolvido</v>
      </c>
      <c r="Z1006" s="35"/>
      <c r="AA1006" s="32"/>
      <c r="AC1006" s="44"/>
    </row>
    <row r="1007" spans="1:29" ht="30" customHeight="1">
      <c r="A1007" s="23">
        <v>1011</v>
      </c>
      <c r="B1007" s="24" t="s">
        <v>2617</v>
      </c>
      <c r="C1007" s="30" t="str">
        <f>IF(B1007&gt;0,VLOOKUP(MID(B1007,1,5),Apoio!A:B,2,FALSE),"")</f>
        <v>CNA</v>
      </c>
      <c r="D1007" s="24" t="s">
        <v>1653</v>
      </c>
      <c r="E1007" s="24"/>
      <c r="F1007" s="24" t="s">
        <v>2395</v>
      </c>
      <c r="G1007" s="35" t="s">
        <v>3990</v>
      </c>
      <c r="H1007" s="24"/>
      <c r="I1007" s="24"/>
      <c r="J1007" s="24" t="s">
        <v>714</v>
      </c>
      <c r="K1007" s="28">
        <v>44454</v>
      </c>
      <c r="L1007" s="28"/>
      <c r="M1007" s="28"/>
      <c r="N1007" s="28">
        <v>44454</v>
      </c>
      <c r="O1007" s="28"/>
      <c r="P1007" s="28">
        <v>44454</v>
      </c>
      <c r="Q1007" s="28">
        <v>44456</v>
      </c>
      <c r="R1007" s="28"/>
      <c r="S1007" s="24">
        <v>2963535</v>
      </c>
      <c r="T1007" s="24" t="s">
        <v>3991</v>
      </c>
      <c r="U1007" s="30" t="str">
        <f t="shared" si="33"/>
        <v>Despachado CNA</v>
      </c>
      <c r="V1007" s="25" t="s">
        <v>38</v>
      </c>
      <c r="W1007" s="24"/>
      <c r="X1007" s="36" t="str">
        <f t="shared" si="34"/>
        <v/>
      </c>
      <c r="Y1007" s="30" t="str">
        <f ca="1">IF(V1007=Apoio!$F$2,Apoio!$F$2,IF(V1007=Apoio!$F$3,Apoio!$F$3,IF(V1007=Apoio!$F$4,Apoio!$F$4,IF(X1007="","",IF(V1007="","",IF(X1007-TODAY()&gt;0,X1007-TODAY(),"Venceu"))))))</f>
        <v>Resolvido</v>
      </c>
      <c r="Z1007" s="35"/>
      <c r="AA1007" s="32"/>
      <c r="AC1007" s="44"/>
    </row>
    <row r="1008" spans="1:29" ht="30" customHeight="1">
      <c r="A1008" s="23">
        <v>1012</v>
      </c>
      <c r="B1008" s="24" t="s">
        <v>3992</v>
      </c>
      <c r="C1008" s="30" t="str">
        <f>IF(B1008&gt;0,VLOOKUP(MID(B1008,1,5),Apoio!A:B,2,FALSE),"")</f>
        <v>MT</v>
      </c>
      <c r="D1008" s="30" t="s">
        <v>1250</v>
      </c>
      <c r="E1008" s="24"/>
      <c r="F1008" s="24" t="s">
        <v>2395</v>
      </c>
      <c r="G1008" s="35" t="s">
        <v>3993</v>
      </c>
      <c r="H1008" s="24"/>
      <c r="I1008" s="24"/>
      <c r="J1008" s="24" t="s">
        <v>714</v>
      </c>
      <c r="K1008" s="28">
        <v>44440</v>
      </c>
      <c r="L1008" s="28"/>
      <c r="M1008" s="28">
        <v>44445</v>
      </c>
      <c r="N1008" s="28">
        <v>44445</v>
      </c>
      <c r="O1008" s="28"/>
      <c r="P1008" s="28">
        <v>44454</v>
      </c>
      <c r="Q1008" s="28">
        <v>44454</v>
      </c>
      <c r="R1008" s="28"/>
      <c r="S1008" s="24" t="s">
        <v>3994</v>
      </c>
      <c r="T1008" s="24">
        <v>2965470</v>
      </c>
      <c r="U1008" s="30" t="str">
        <f t="shared" si="33"/>
        <v>Despachado CNA</v>
      </c>
      <c r="V1008" s="25" t="s">
        <v>38</v>
      </c>
      <c r="W1008" s="24"/>
      <c r="X1008" s="36" t="str">
        <f t="shared" si="34"/>
        <v/>
      </c>
      <c r="Y1008" s="30" t="str">
        <f ca="1">IF(V1008=Apoio!$F$2,Apoio!$F$2,IF(V1008=Apoio!$F$3,Apoio!$F$3,IF(V1008=Apoio!$F$4,Apoio!$F$4,IF(X1008="","",IF(V1008="","",IF(X1008-TODAY()&gt;0,X1008-TODAY(),"Venceu"))))))</f>
        <v>Resolvido</v>
      </c>
      <c r="Z1008" s="35"/>
      <c r="AA1008" s="32"/>
      <c r="AC1008" s="44"/>
    </row>
    <row r="1009" spans="1:29" ht="30" customHeight="1">
      <c r="A1009" s="23">
        <v>1013</v>
      </c>
      <c r="B1009" s="24" t="s">
        <v>3995</v>
      </c>
      <c r="C1009" s="30" t="str">
        <f>IF(B1009&gt;0,VLOOKUP(MID(B1009,1,5),Apoio!A:B,2,FALSE),"")</f>
        <v>RO</v>
      </c>
      <c r="D1009" s="30" t="s">
        <v>1256</v>
      </c>
      <c r="E1009" s="24"/>
      <c r="F1009" s="24" t="s">
        <v>2395</v>
      </c>
      <c r="G1009" s="35" t="s">
        <v>3996</v>
      </c>
      <c r="H1009" s="24"/>
      <c r="I1009" s="24"/>
      <c r="J1009" s="24" t="s">
        <v>858</v>
      </c>
      <c r="K1009" s="28">
        <v>44454</v>
      </c>
      <c r="L1009" s="28"/>
      <c r="M1009" s="28"/>
      <c r="N1009" s="28"/>
      <c r="O1009" s="28"/>
      <c r="P1009" s="28">
        <v>44455</v>
      </c>
      <c r="Q1009" s="28">
        <v>44456</v>
      </c>
      <c r="R1009" s="28"/>
      <c r="S1009" s="24">
        <v>2967879</v>
      </c>
      <c r="T1009" s="24"/>
      <c r="U1009" s="30" t="str">
        <f t="shared" si="33"/>
        <v>Despachado CNA</v>
      </c>
      <c r="V1009" s="25"/>
      <c r="W1009" s="24"/>
      <c r="X1009" s="36" t="str">
        <f t="shared" si="34"/>
        <v/>
      </c>
      <c r="Y1009" s="30" t="str">
        <f ca="1">IF(V1009=Apoio!$F$2,Apoio!$F$2,IF(V1009=Apoio!$F$3,Apoio!$F$3,IF(V1009=Apoio!$F$4,Apoio!$F$4,IF(X1009="","",IF(V1009="","",IF(X1009-TODAY()&gt;0,X1009-TODAY(),"Venceu"))))))</f>
        <v/>
      </c>
      <c r="Z1009" s="35"/>
      <c r="AA1009" s="32"/>
      <c r="AC1009" s="44"/>
    </row>
    <row r="1010" spans="1:29" ht="30" customHeight="1">
      <c r="A1010" s="23">
        <v>1014</v>
      </c>
      <c r="B1010" s="24" t="s">
        <v>3997</v>
      </c>
      <c r="C1010" s="30" t="str">
        <f>IF(B1010&gt;0,VLOOKUP(MID(B1010,1,5),Apoio!A:B,2,FALSE),"")</f>
        <v>RO</v>
      </c>
      <c r="D1010" s="30" t="s">
        <v>1363</v>
      </c>
      <c r="E1010" s="24"/>
      <c r="F1010" s="24" t="s">
        <v>2395</v>
      </c>
      <c r="G1010" s="35" t="s">
        <v>3998</v>
      </c>
      <c r="H1010" s="24"/>
      <c r="I1010" s="24"/>
      <c r="J1010" s="24" t="s">
        <v>858</v>
      </c>
      <c r="K1010" s="28">
        <v>44454</v>
      </c>
      <c r="L1010" s="28"/>
      <c r="M1010" s="28"/>
      <c r="N1010" s="28"/>
      <c r="O1010" s="28"/>
      <c r="P1010" s="28">
        <v>44455</v>
      </c>
      <c r="Q1010" s="28">
        <v>44456</v>
      </c>
      <c r="R1010" s="28"/>
      <c r="S1010" s="24">
        <v>2968503</v>
      </c>
      <c r="T1010" s="24">
        <v>2968879</v>
      </c>
      <c r="U1010" s="30" t="str">
        <f t="shared" si="33"/>
        <v>Despachado CNA</v>
      </c>
      <c r="V1010" s="25" t="s">
        <v>38</v>
      </c>
      <c r="W1010" s="24"/>
      <c r="X1010" s="36" t="str">
        <f t="shared" si="34"/>
        <v/>
      </c>
      <c r="Y1010" s="30" t="str">
        <f ca="1">IF(V1010=Apoio!$F$2,Apoio!$F$2,IF(V1010=Apoio!$F$3,Apoio!$F$3,IF(V1010=Apoio!$F$4,Apoio!$F$4,IF(X1010="","",IF(V1010="","",IF(X1010-TODAY()&gt;0,X1010-TODAY(),"Venceu"))))))</f>
        <v>Resolvido</v>
      </c>
      <c r="Z1010" s="35"/>
      <c r="AA1010" s="32"/>
      <c r="AC1010" s="44"/>
    </row>
    <row r="1011" spans="1:29" ht="30" customHeight="1">
      <c r="A1011" s="23">
        <v>1015</v>
      </c>
      <c r="B1011" s="24" t="s">
        <v>3999</v>
      </c>
      <c r="C1011" s="30" t="str">
        <f>IF(B1011&gt;0,VLOOKUP(MID(B1011,1,5),Apoio!A:B,2,FALSE),"")</f>
        <v>CNA</v>
      </c>
      <c r="D1011" s="30" t="s">
        <v>1974</v>
      </c>
      <c r="E1011" s="24"/>
      <c r="F1011" s="24" t="s">
        <v>2395</v>
      </c>
      <c r="G1011" s="35" t="s">
        <v>4000</v>
      </c>
      <c r="H1011" s="24"/>
      <c r="I1011" s="24"/>
      <c r="J1011" s="24" t="s">
        <v>858</v>
      </c>
      <c r="K1011" s="28">
        <v>44460</v>
      </c>
      <c r="L1011" s="28"/>
      <c r="M1011" s="28"/>
      <c r="N1011" s="28"/>
      <c r="O1011" s="28"/>
      <c r="P1011" s="28">
        <v>44460</v>
      </c>
      <c r="Q1011" s="28">
        <v>44460</v>
      </c>
      <c r="R1011" s="28"/>
      <c r="S1011" s="24">
        <v>2979175</v>
      </c>
      <c r="T1011" s="24" t="s">
        <v>4001</v>
      </c>
      <c r="U1011" s="30" t="str">
        <f t="shared" si="33"/>
        <v>Despachado CNA</v>
      </c>
      <c r="V1011" s="25" t="s">
        <v>38</v>
      </c>
      <c r="W1011" s="24"/>
      <c r="X1011" s="36" t="str">
        <f t="shared" si="34"/>
        <v/>
      </c>
      <c r="Y1011" s="30" t="str">
        <f ca="1">IF(V1011=Apoio!$F$2,Apoio!$F$2,IF(V1011=Apoio!$F$3,Apoio!$F$3,IF(V1011=Apoio!$F$4,Apoio!$F$4,IF(X1011="","",IF(V1011="","",IF(X1011-TODAY()&gt;0,X1011-TODAY(),"Venceu"))))))</f>
        <v>Resolvido</v>
      </c>
      <c r="Z1011" s="35"/>
      <c r="AA1011" s="32"/>
      <c r="AC1011" s="44"/>
    </row>
    <row r="1012" spans="1:29" ht="30" customHeight="1">
      <c r="A1012" s="23">
        <v>1016</v>
      </c>
      <c r="B1012" s="24" t="s">
        <v>2650</v>
      </c>
      <c r="C1012" s="30" t="str">
        <f>IF(B1012&gt;0,VLOOKUP(MID(B1012,1,5),Apoio!A:B,2,FALSE),"")</f>
        <v>AM</v>
      </c>
      <c r="D1012" s="30" t="s">
        <v>1353</v>
      </c>
      <c r="E1012" s="24"/>
      <c r="F1012" s="24" t="s">
        <v>2395</v>
      </c>
      <c r="G1012" s="35" t="s">
        <v>3924</v>
      </c>
      <c r="H1012" s="24"/>
      <c r="I1012" s="24"/>
      <c r="J1012" s="24" t="s">
        <v>44</v>
      </c>
      <c r="K1012" s="116">
        <v>44406</v>
      </c>
      <c r="L1012" s="28"/>
      <c r="M1012" s="28">
        <v>44406</v>
      </c>
      <c r="N1012" s="28">
        <v>44424</v>
      </c>
      <c r="O1012" s="28"/>
      <c r="P1012" s="116">
        <v>44424</v>
      </c>
      <c r="Q1012" s="28"/>
      <c r="R1012" s="28"/>
      <c r="S1012" s="24">
        <v>2848579</v>
      </c>
      <c r="T1012" s="24"/>
      <c r="U1012" s="30" t="str">
        <f t="shared" si="33"/>
        <v>Despachado COSOL</v>
      </c>
      <c r="V1012" s="25" t="s">
        <v>38</v>
      </c>
      <c r="W1012" s="24"/>
      <c r="X1012" s="36" t="str">
        <f t="shared" si="34"/>
        <v/>
      </c>
      <c r="Y1012" s="30" t="str">
        <f ca="1">IF(V1012=Apoio!$F$2,Apoio!$F$2,IF(V1012=Apoio!$F$3,Apoio!$F$3,IF(V1012=Apoio!$F$4,Apoio!$F$4,IF(X1012="","",IF(V1012="","",IF(X1012-TODAY()&gt;0,X1012-TODAY(),"Venceu"))))))</f>
        <v>Resolvido</v>
      </c>
      <c r="Z1012" s="115" t="s">
        <v>4002</v>
      </c>
      <c r="AA1012" s="32"/>
      <c r="AC1012" s="44"/>
    </row>
    <row r="1013" spans="1:29" ht="30" customHeight="1">
      <c r="A1013" s="23">
        <v>1017</v>
      </c>
      <c r="B1013" s="24" t="s">
        <v>4003</v>
      </c>
      <c r="C1013" s="30" t="str">
        <f>IF(B1013&gt;0,VLOOKUP(MID(B1013,1,5),Apoio!A:B,2,FALSE),"")</f>
        <v>SP</v>
      </c>
      <c r="D1013" s="30" t="s">
        <v>1353</v>
      </c>
      <c r="E1013" s="24"/>
      <c r="F1013" s="24" t="s">
        <v>2395</v>
      </c>
      <c r="G1013" s="35" t="s">
        <v>4004</v>
      </c>
      <c r="H1013" s="24"/>
      <c r="I1013" s="24"/>
      <c r="J1013" s="24" t="s">
        <v>44</v>
      </c>
      <c r="K1013" s="116">
        <v>44403</v>
      </c>
      <c r="L1013" s="28"/>
      <c r="M1013" s="28">
        <v>44403</v>
      </c>
      <c r="N1013" s="28">
        <v>44405</v>
      </c>
      <c r="O1013" s="28"/>
      <c r="P1013" s="116">
        <v>44405</v>
      </c>
      <c r="Q1013" s="28"/>
      <c r="R1013" s="28"/>
      <c r="S1013" s="24">
        <v>2844644</v>
      </c>
      <c r="T1013" s="24"/>
      <c r="U1013" s="30" t="str">
        <f t="shared" si="33"/>
        <v>Despachado COSOL</v>
      </c>
      <c r="V1013" s="25" t="s">
        <v>38</v>
      </c>
      <c r="W1013" s="24"/>
      <c r="X1013" s="36" t="str">
        <f t="shared" si="34"/>
        <v/>
      </c>
      <c r="Y1013" s="30" t="str">
        <f ca="1">IF(V1013=Apoio!$F$2,Apoio!$F$2,IF(V1013=Apoio!$F$3,Apoio!$F$3,IF(V1013=Apoio!$F$4,Apoio!$F$4,IF(X1013="","",IF(V1013="","",IF(X1013-TODAY()&gt;0,X1013-TODAY(),"Venceu"))))))</f>
        <v>Resolvido</v>
      </c>
      <c r="Z1013" s="115" t="s">
        <v>4002</v>
      </c>
      <c r="AA1013" s="32"/>
      <c r="AC1013" s="44"/>
    </row>
    <row r="1014" spans="1:29" ht="30" customHeight="1">
      <c r="A1014" s="23">
        <v>1018</v>
      </c>
      <c r="B1014" s="24" t="s">
        <v>4005</v>
      </c>
      <c r="C1014" s="30" t="str">
        <f>IF(B1014&gt;0,VLOOKUP(MID(B1014,1,5),Apoio!A:B,2,FALSE),"")</f>
        <v>CNA</v>
      </c>
      <c r="D1014" s="30" t="s">
        <v>1353</v>
      </c>
      <c r="E1014" s="24"/>
      <c r="F1014" s="24" t="s">
        <v>2395</v>
      </c>
      <c r="G1014" s="35" t="s">
        <v>4006</v>
      </c>
      <c r="H1014" s="24"/>
      <c r="I1014" s="24"/>
      <c r="J1014" s="24" t="s">
        <v>44</v>
      </c>
      <c r="K1014" s="116">
        <v>44403</v>
      </c>
      <c r="L1014" s="28"/>
      <c r="M1014" s="28">
        <v>44403</v>
      </c>
      <c r="N1014" s="28">
        <v>44433</v>
      </c>
      <c r="O1014" s="28"/>
      <c r="P1014" s="116">
        <v>44433</v>
      </c>
      <c r="Q1014" s="28"/>
      <c r="R1014" s="28"/>
      <c r="S1014" s="24">
        <v>2903283</v>
      </c>
      <c r="T1014" s="24"/>
      <c r="U1014" s="30" t="str">
        <f t="shared" si="33"/>
        <v>Despachado COSOL</v>
      </c>
      <c r="V1014" s="25" t="s">
        <v>38</v>
      </c>
      <c r="W1014" s="24"/>
      <c r="X1014" s="36" t="str">
        <f t="shared" si="34"/>
        <v/>
      </c>
      <c r="Y1014" s="30" t="str">
        <f ca="1">IF(V1014=Apoio!$F$2,Apoio!$F$2,IF(V1014=Apoio!$F$3,Apoio!$F$3,IF(V1014=Apoio!$F$4,Apoio!$F$4,IF(X1014="","",IF(V1014="","",IF(X1014-TODAY()&gt;0,X1014-TODAY(),"Venceu"))))))</f>
        <v>Resolvido</v>
      </c>
      <c r="Z1014" s="115" t="s">
        <v>4002</v>
      </c>
      <c r="AA1014" s="32"/>
      <c r="AC1014" s="44"/>
    </row>
    <row r="1015" spans="1:29" ht="30" customHeight="1">
      <c r="A1015" s="23">
        <v>1019</v>
      </c>
      <c r="B1015" s="24" t="s">
        <v>4007</v>
      </c>
      <c r="C1015" s="30" t="str">
        <f>IF(B1015&gt;0,VLOOKUP(MID(B1015,1,5),Apoio!A:B,2,FALSE),"")</f>
        <v>BA</v>
      </c>
      <c r="D1015" s="30" t="s">
        <v>1353</v>
      </c>
      <c r="E1015" s="24"/>
      <c r="F1015" s="24" t="s">
        <v>2395</v>
      </c>
      <c r="G1015" s="35" t="s">
        <v>4008</v>
      </c>
      <c r="H1015" s="24"/>
      <c r="I1015" s="24"/>
      <c r="J1015" s="24" t="s">
        <v>874</v>
      </c>
      <c r="K1015" s="116">
        <v>44403</v>
      </c>
      <c r="L1015" s="28"/>
      <c r="M1015" s="28">
        <v>44403</v>
      </c>
      <c r="N1015" s="28">
        <v>44406</v>
      </c>
      <c r="O1015" s="28"/>
      <c r="P1015" s="116">
        <v>44406</v>
      </c>
      <c r="Q1015" s="28"/>
      <c r="R1015" s="28"/>
      <c r="S1015" s="24">
        <v>2847700</v>
      </c>
      <c r="T1015" s="24"/>
      <c r="U1015" s="30" t="str">
        <f t="shared" si="33"/>
        <v>Despachado COSOL</v>
      </c>
      <c r="V1015" s="25" t="s">
        <v>38</v>
      </c>
      <c r="W1015" s="24"/>
      <c r="X1015" s="36" t="str">
        <f t="shared" si="34"/>
        <v/>
      </c>
      <c r="Y1015" s="30" t="str">
        <f ca="1">IF(V1015=Apoio!$F$2,Apoio!$F$2,IF(V1015=Apoio!$F$3,Apoio!$F$3,IF(V1015=Apoio!$F$4,Apoio!$F$4,IF(X1015="","",IF(V1015="","",IF(X1015-TODAY()&gt;0,X1015-TODAY(),"Venceu"))))))</f>
        <v>Resolvido</v>
      </c>
      <c r="Z1015" s="115" t="s">
        <v>4002</v>
      </c>
      <c r="AA1015" s="32"/>
      <c r="AC1015" s="44"/>
    </row>
    <row r="1016" spans="1:29" ht="30" customHeight="1">
      <c r="A1016" s="23">
        <v>1020</v>
      </c>
      <c r="B1016" s="24" t="s">
        <v>4009</v>
      </c>
      <c r="C1016" s="30" t="str">
        <f>IF(B1016&gt;0,VLOOKUP(MID(B1016,1,5),Apoio!A:B,2,FALSE),"")</f>
        <v>CNA</v>
      </c>
      <c r="D1016" s="30" t="s">
        <v>1353</v>
      </c>
      <c r="E1016" s="24"/>
      <c r="F1016" s="24" t="s">
        <v>2395</v>
      </c>
      <c r="G1016" s="35" t="s">
        <v>4010</v>
      </c>
      <c r="H1016" s="24"/>
      <c r="I1016" s="24"/>
      <c r="J1016" s="24" t="s">
        <v>874</v>
      </c>
      <c r="K1016" s="116">
        <v>44403</v>
      </c>
      <c r="L1016" s="28"/>
      <c r="M1016" s="28">
        <v>44403</v>
      </c>
      <c r="N1016" s="28">
        <v>44413</v>
      </c>
      <c r="O1016" s="28"/>
      <c r="P1016" s="116">
        <v>44413</v>
      </c>
      <c r="Q1016" s="28"/>
      <c r="R1016" s="28"/>
      <c r="S1016" s="24">
        <v>2854154</v>
      </c>
      <c r="T1016" s="24"/>
      <c r="U1016" s="30" t="str">
        <f t="shared" si="33"/>
        <v>Despachado COSOL</v>
      </c>
      <c r="V1016" s="25" t="s">
        <v>38</v>
      </c>
      <c r="W1016" s="24"/>
      <c r="X1016" s="36" t="str">
        <f t="shared" si="34"/>
        <v/>
      </c>
      <c r="Y1016" s="30" t="str">
        <f ca="1">IF(V1016=Apoio!$F$2,Apoio!$F$2,IF(V1016=Apoio!$F$3,Apoio!$F$3,IF(V1016=Apoio!$F$4,Apoio!$F$4,IF(X1016="","",IF(V1016="","",IF(X1016-TODAY()&gt;0,X1016-TODAY(),"Venceu"))))))</f>
        <v>Resolvido</v>
      </c>
      <c r="Z1016" s="115" t="s">
        <v>4002</v>
      </c>
      <c r="AA1016" s="32"/>
      <c r="AC1016" s="44"/>
    </row>
    <row r="1017" spans="1:29" ht="30" customHeight="1">
      <c r="A1017" s="23">
        <v>1021</v>
      </c>
      <c r="B1017" s="24" t="s">
        <v>4011</v>
      </c>
      <c r="C1017" s="30" t="str">
        <f>IF(B1017&gt;0,VLOOKUP(MID(B1017,1,5),Apoio!A:B,2,FALSE),"")</f>
        <v>MG</v>
      </c>
      <c r="D1017" s="30" t="s">
        <v>1353</v>
      </c>
      <c r="E1017" s="24"/>
      <c r="F1017" s="24" t="s">
        <v>2395</v>
      </c>
      <c r="G1017" s="35" t="s">
        <v>4006</v>
      </c>
      <c r="H1017" s="24"/>
      <c r="I1017" s="24"/>
      <c r="J1017" s="24" t="s">
        <v>874</v>
      </c>
      <c r="K1017" s="116">
        <v>44403</v>
      </c>
      <c r="L1017" s="28"/>
      <c r="M1017" s="28">
        <v>44403</v>
      </c>
      <c r="N1017" s="28">
        <v>44419</v>
      </c>
      <c r="O1017" s="28"/>
      <c r="P1017" s="116">
        <v>44419</v>
      </c>
      <c r="Q1017" s="28"/>
      <c r="R1017" s="28"/>
      <c r="S1017" s="24">
        <v>2874056</v>
      </c>
      <c r="T1017" s="24"/>
      <c r="U1017" s="30" t="str">
        <f t="shared" si="33"/>
        <v>Despachado COSOL</v>
      </c>
      <c r="V1017" s="25" t="s">
        <v>38</v>
      </c>
      <c r="W1017" s="24"/>
      <c r="X1017" s="36" t="str">
        <f t="shared" si="34"/>
        <v/>
      </c>
      <c r="Y1017" s="30" t="str">
        <f ca="1">IF(V1017=Apoio!$F$2,Apoio!$F$2,IF(V1017=Apoio!$F$3,Apoio!$F$3,IF(V1017=Apoio!$F$4,Apoio!$F$4,IF(X1017="","",IF(V1017="","",IF(X1017-TODAY()&gt;0,X1017-TODAY(),"Venceu"))))))</f>
        <v>Resolvido</v>
      </c>
      <c r="Z1017" s="115" t="s">
        <v>4002</v>
      </c>
      <c r="AA1017" s="32"/>
      <c r="AC1017" s="44"/>
    </row>
    <row r="1018" spans="1:29" ht="30" customHeight="1">
      <c r="A1018" s="23">
        <v>1022</v>
      </c>
      <c r="B1018" s="24" t="s">
        <v>4012</v>
      </c>
      <c r="C1018" s="30" t="str">
        <f>IF(B1018&gt;0,VLOOKUP(MID(B1018,1,5),Apoio!A:B,2,FALSE),"")</f>
        <v>BA</v>
      </c>
      <c r="D1018" s="30" t="s">
        <v>1353</v>
      </c>
      <c r="E1018" s="24"/>
      <c r="F1018" s="24" t="s">
        <v>2395</v>
      </c>
      <c r="G1018" s="35" t="s">
        <v>4013</v>
      </c>
      <c r="H1018" s="24"/>
      <c r="I1018" s="24"/>
      <c r="J1018" s="24" t="s">
        <v>714</v>
      </c>
      <c r="K1018" s="116">
        <v>44403</v>
      </c>
      <c r="L1018" s="28"/>
      <c r="M1018" s="28">
        <v>44403</v>
      </c>
      <c r="N1018" s="28">
        <v>44412</v>
      </c>
      <c r="O1018" s="28"/>
      <c r="P1018" s="116">
        <v>44412</v>
      </c>
      <c r="Q1018" s="28"/>
      <c r="R1018" s="28"/>
      <c r="S1018" s="24">
        <v>2861418</v>
      </c>
      <c r="T1018" s="24"/>
      <c r="U1018" s="30" t="str">
        <f t="shared" si="33"/>
        <v>Despachado COSOL</v>
      </c>
      <c r="V1018" s="25" t="s">
        <v>38</v>
      </c>
      <c r="W1018" s="24"/>
      <c r="X1018" s="36" t="str">
        <f t="shared" si="34"/>
        <v/>
      </c>
      <c r="Y1018" s="30" t="str">
        <f ca="1">IF(V1018=Apoio!$F$2,Apoio!$F$2,IF(V1018=Apoio!$F$3,Apoio!$F$3,IF(V1018=Apoio!$F$4,Apoio!$F$4,IF(X1018="","",IF(V1018="","",IF(X1018-TODAY()&gt;0,X1018-TODAY(),"Venceu"))))))</f>
        <v>Resolvido</v>
      </c>
      <c r="Z1018" s="115" t="s">
        <v>4002</v>
      </c>
      <c r="AA1018" s="32"/>
      <c r="AC1018" s="44"/>
    </row>
    <row r="1019" spans="1:29" ht="30" customHeight="1">
      <c r="A1019" s="23">
        <v>1023</v>
      </c>
      <c r="B1019" s="24" t="s">
        <v>4012</v>
      </c>
      <c r="C1019" s="30" t="str">
        <f>IF(B1019&gt;0,VLOOKUP(MID(B1019,1,5),Apoio!A:B,2,FALSE),"")</f>
        <v>BA</v>
      </c>
      <c r="D1019" s="30" t="s">
        <v>1353</v>
      </c>
      <c r="E1019" s="24"/>
      <c r="F1019" s="24" t="s">
        <v>2395</v>
      </c>
      <c r="G1019" s="35" t="s">
        <v>4014</v>
      </c>
      <c r="H1019" s="24"/>
      <c r="I1019" s="24"/>
      <c r="J1019" s="24" t="s">
        <v>714</v>
      </c>
      <c r="K1019" s="116">
        <v>44417</v>
      </c>
      <c r="L1019" s="28">
        <v>44417</v>
      </c>
      <c r="M1019" s="28">
        <v>44417</v>
      </c>
      <c r="N1019" s="28">
        <v>44417</v>
      </c>
      <c r="O1019" s="28">
        <v>44417</v>
      </c>
      <c r="P1019" s="116">
        <v>44417</v>
      </c>
      <c r="Q1019" s="28"/>
      <c r="R1019" s="28"/>
      <c r="S1019" s="24">
        <v>2875524</v>
      </c>
      <c r="T1019" s="24"/>
      <c r="U1019" s="30" t="str">
        <f t="shared" si="33"/>
        <v>Despachado COSOL</v>
      </c>
      <c r="V1019" s="25" t="s">
        <v>38</v>
      </c>
      <c r="W1019" s="24"/>
      <c r="X1019" s="36" t="str">
        <f t="shared" si="34"/>
        <v/>
      </c>
      <c r="Y1019" s="30" t="str">
        <f ca="1">IF(V1019=Apoio!$F$2,Apoio!$F$2,IF(V1019=Apoio!$F$3,Apoio!$F$3,IF(V1019=Apoio!$F$4,Apoio!$F$4,IF(X1019="","",IF(V1019="","",IF(X1019-TODAY()&gt;0,X1019-TODAY(),"Venceu"))))))</f>
        <v>Resolvido</v>
      </c>
      <c r="Z1019" s="115" t="s">
        <v>4002</v>
      </c>
      <c r="AA1019" s="32"/>
      <c r="AC1019" s="44"/>
    </row>
    <row r="1020" spans="1:29" ht="30" customHeight="1">
      <c r="A1020" s="23">
        <v>1024</v>
      </c>
      <c r="B1020" s="24" t="s">
        <v>4015</v>
      </c>
      <c r="C1020" s="30" t="str">
        <f>IF(B1020&gt;0,VLOOKUP(MID(B1020,1,5),Apoio!A:B,2,FALSE),"")</f>
        <v>MT</v>
      </c>
      <c r="D1020" s="30" t="s">
        <v>1353</v>
      </c>
      <c r="E1020" s="24"/>
      <c r="F1020" s="24" t="s">
        <v>2395</v>
      </c>
      <c r="G1020" s="35" t="s">
        <v>4016</v>
      </c>
      <c r="H1020" s="24"/>
      <c r="I1020" s="24"/>
      <c r="J1020" s="24" t="s">
        <v>714</v>
      </c>
      <c r="K1020" s="116">
        <v>44403</v>
      </c>
      <c r="L1020" s="28"/>
      <c r="M1020" s="28">
        <v>44412</v>
      </c>
      <c r="N1020" s="28">
        <v>44412</v>
      </c>
      <c r="O1020" s="28"/>
      <c r="P1020" s="116">
        <v>44414</v>
      </c>
      <c r="Q1020" s="28"/>
      <c r="R1020" s="28"/>
      <c r="S1020" s="24">
        <v>2861640</v>
      </c>
      <c r="T1020" s="24"/>
      <c r="U1020" s="30" t="str">
        <f t="shared" si="33"/>
        <v>Despachado COSOL</v>
      </c>
      <c r="V1020" s="25" t="s">
        <v>38</v>
      </c>
      <c r="W1020" s="24"/>
      <c r="X1020" s="36" t="str">
        <f t="shared" si="34"/>
        <v/>
      </c>
      <c r="Y1020" s="30" t="str">
        <f ca="1">IF(V1020=Apoio!$F$2,Apoio!$F$2,IF(V1020=Apoio!$F$3,Apoio!$F$3,IF(V1020=Apoio!$F$4,Apoio!$F$4,IF(X1020="","",IF(V1020="","",IF(X1020-TODAY()&gt;0,X1020-TODAY(),"Venceu"))))))</f>
        <v>Resolvido</v>
      </c>
      <c r="Z1020" s="115" t="s">
        <v>4002</v>
      </c>
      <c r="AA1020" s="32"/>
      <c r="AC1020" s="44"/>
    </row>
    <row r="1021" spans="1:29" ht="30" customHeight="1">
      <c r="A1021" s="23">
        <v>1025</v>
      </c>
      <c r="B1021" s="24" t="s">
        <v>4017</v>
      </c>
      <c r="C1021" s="30" t="str">
        <f>IF(B1021&gt;0,VLOOKUP(MID(B1021,1,5),Apoio!A:B,2,FALSE),"")</f>
        <v>SE</v>
      </c>
      <c r="D1021" s="30" t="s">
        <v>1353</v>
      </c>
      <c r="E1021" s="24"/>
      <c r="F1021" s="24" t="s">
        <v>2395</v>
      </c>
      <c r="G1021" s="35" t="s">
        <v>4018</v>
      </c>
      <c r="H1021" s="24"/>
      <c r="I1021" s="24"/>
      <c r="J1021" s="24" t="s">
        <v>714</v>
      </c>
      <c r="K1021" s="116">
        <v>44403</v>
      </c>
      <c r="L1021" s="28"/>
      <c r="M1021" s="28">
        <v>44403</v>
      </c>
      <c r="N1021" s="28">
        <v>44418</v>
      </c>
      <c r="O1021" s="28"/>
      <c r="P1021" s="116">
        <v>44418</v>
      </c>
      <c r="Q1021" s="28"/>
      <c r="R1021" s="28"/>
      <c r="S1021" s="24">
        <v>2875680</v>
      </c>
      <c r="T1021" s="24"/>
      <c r="U1021" s="30" t="str">
        <f t="shared" si="33"/>
        <v>Despachado COSOL</v>
      </c>
      <c r="V1021" s="25" t="s">
        <v>38</v>
      </c>
      <c r="W1021" s="24"/>
      <c r="X1021" s="36" t="str">
        <f t="shared" ref="X1021:X1052" si="35">IF(W1021&gt;0,Q1021+W1021,"")</f>
        <v/>
      </c>
      <c r="Y1021" s="30" t="str">
        <f ca="1">IF(V1021=Apoio!$F$2,Apoio!$F$2,IF(V1021=Apoio!$F$3,Apoio!$F$3,IF(V1021=Apoio!$F$4,Apoio!$F$4,IF(X1021="","",IF(V1021="","",IF(X1021-TODAY()&gt;0,X1021-TODAY(),"Venceu"))))))</f>
        <v>Resolvido</v>
      </c>
      <c r="Z1021" s="115" t="s">
        <v>4002</v>
      </c>
      <c r="AA1021" s="32"/>
      <c r="AC1021" s="44"/>
    </row>
    <row r="1022" spans="1:29" ht="30" customHeight="1">
      <c r="A1022" s="23">
        <v>1026</v>
      </c>
      <c r="B1022" s="24" t="s">
        <v>4019</v>
      </c>
      <c r="C1022" s="30" t="str">
        <f>IF(B1022&gt;0,VLOOKUP(MID(B1022,1,5),Apoio!A:B,2,FALSE),"")</f>
        <v>SC</v>
      </c>
      <c r="D1022" s="30" t="s">
        <v>1256</v>
      </c>
      <c r="E1022" s="24"/>
      <c r="F1022" s="24" t="s">
        <v>2395</v>
      </c>
      <c r="G1022" s="35" t="s">
        <v>4020</v>
      </c>
      <c r="H1022" s="24"/>
      <c r="I1022" s="24"/>
      <c r="J1022" s="24" t="s">
        <v>714</v>
      </c>
      <c r="K1022" s="28">
        <v>44460</v>
      </c>
      <c r="L1022" s="28"/>
      <c r="M1022" s="28">
        <v>44461</v>
      </c>
      <c r="N1022" s="28">
        <v>44461</v>
      </c>
      <c r="O1022" s="28"/>
      <c r="P1022" s="28">
        <v>44461</v>
      </c>
      <c r="Q1022" s="28">
        <v>44466</v>
      </c>
      <c r="R1022" s="28">
        <v>44470</v>
      </c>
      <c r="S1022" s="24">
        <v>2979670</v>
      </c>
      <c r="T1022" s="24"/>
      <c r="U1022" s="30" t="str">
        <f t="shared" si="33"/>
        <v>Despachado IPHAN</v>
      </c>
      <c r="V1022" s="25" t="s">
        <v>38</v>
      </c>
      <c r="W1022" s="24"/>
      <c r="X1022" s="36" t="str">
        <f t="shared" si="35"/>
        <v/>
      </c>
      <c r="Y1022" s="30" t="str">
        <f ca="1">IF(V1022=Apoio!$F$2,Apoio!$F$2,IF(V1022=Apoio!$F$3,Apoio!$F$3,IF(V1022=Apoio!$F$4,Apoio!$F$4,IF(X1022="","",IF(V1022="","",IF(X1022-TODAY()&gt;0,X1022-TODAY(),"Venceu"))))))</f>
        <v>Resolvido</v>
      </c>
      <c r="Z1022" s="35"/>
      <c r="AA1022" s="32"/>
      <c r="AC1022" s="44"/>
    </row>
    <row r="1023" spans="1:29" ht="30" customHeight="1">
      <c r="A1023" s="23">
        <v>1027</v>
      </c>
      <c r="B1023" s="24" t="s">
        <v>2383</v>
      </c>
      <c r="C1023" s="30" t="str">
        <f>IF(B1023&gt;0,VLOOKUP(MID(B1023,1,5),Apoio!A:B,2,FALSE),"")</f>
        <v>CNA</v>
      </c>
      <c r="D1023" s="30" t="s">
        <v>1178</v>
      </c>
      <c r="E1023" s="24"/>
      <c r="F1023" s="24" t="s">
        <v>2395</v>
      </c>
      <c r="G1023" s="35" t="s">
        <v>4021</v>
      </c>
      <c r="H1023" s="24"/>
      <c r="I1023" s="24"/>
      <c r="J1023" s="24" t="s">
        <v>44</v>
      </c>
      <c r="K1023" s="28">
        <v>44466</v>
      </c>
      <c r="L1023" s="28"/>
      <c r="M1023" s="28"/>
      <c r="N1023" s="28"/>
      <c r="O1023" s="28"/>
      <c r="P1023" s="28">
        <v>44466</v>
      </c>
      <c r="Q1023" s="28"/>
      <c r="R1023" s="28"/>
      <c r="S1023" s="24">
        <v>2989818</v>
      </c>
      <c r="T1023" s="24"/>
      <c r="U1023" s="30" t="str">
        <f t="shared" ref="U1023:U1086" si="36">IF(B1023&gt;0,IF(R1023&gt;0,$R$1,IF(Q1023&gt;0,$Q$1,IF(P1023&gt;0,$P$1,IF(O1023&gt;0,$O$1,IF(N1023&gt;0,$N$1,IF(M1023&gt;0,$M$1,IF(L1023&gt;0,$L$1,IF(K1023&gt;0,$K$1,"Registrar demanda")))))))),"")</f>
        <v>Despachado COSOL</v>
      </c>
      <c r="V1023" s="25" t="s">
        <v>38</v>
      </c>
      <c r="W1023" s="24"/>
      <c r="X1023" s="36" t="str">
        <f t="shared" si="35"/>
        <v/>
      </c>
      <c r="Y1023" s="30" t="str">
        <f ca="1">IF(V1023=Apoio!$F$2,Apoio!$F$2,IF(V1023=Apoio!$F$3,Apoio!$F$3,IF(V1023=Apoio!$F$4,Apoio!$F$4,IF(X1023="","",IF(V1023="","",IF(X1023-TODAY()&gt;0,X1023-TODAY(),"Venceu"))))))</f>
        <v>Resolvido</v>
      </c>
      <c r="Z1023" s="35"/>
      <c r="AA1023" s="32"/>
      <c r="AC1023" s="44"/>
    </row>
    <row r="1024" spans="1:29" ht="30" customHeight="1">
      <c r="A1024" s="23">
        <v>1028</v>
      </c>
      <c r="B1024" s="24" t="s">
        <v>3964</v>
      </c>
      <c r="C1024" s="30" t="str">
        <f>IF(B1024&gt;0,VLOOKUP(MID(B1024,1,5),Apoio!A:B,2,FALSE),"")</f>
        <v>ES</v>
      </c>
      <c r="D1024" s="30" t="s">
        <v>3941</v>
      </c>
      <c r="E1024" s="24"/>
      <c r="F1024" s="24" t="s">
        <v>2395</v>
      </c>
      <c r="G1024" s="35" t="s">
        <v>4022</v>
      </c>
      <c r="H1024" s="24"/>
      <c r="I1024" s="24"/>
      <c r="J1024" s="24" t="s">
        <v>858</v>
      </c>
      <c r="K1024" s="28">
        <v>44466</v>
      </c>
      <c r="L1024" s="28"/>
      <c r="M1024" s="28"/>
      <c r="N1024" s="28"/>
      <c r="O1024" s="28"/>
      <c r="P1024" s="28">
        <v>44466</v>
      </c>
      <c r="Q1024" s="28"/>
      <c r="R1024" s="28"/>
      <c r="S1024" s="24">
        <v>2992316</v>
      </c>
      <c r="T1024" s="24"/>
      <c r="U1024" s="30" t="str">
        <f t="shared" si="36"/>
        <v>Despachado COSOL</v>
      </c>
      <c r="V1024" s="25"/>
      <c r="W1024" s="24"/>
      <c r="X1024" s="36" t="str">
        <f t="shared" si="35"/>
        <v/>
      </c>
      <c r="Y1024" s="30" t="str">
        <f ca="1">IF(V1024=Apoio!$F$2,Apoio!$F$2,IF(V1024=Apoio!$F$3,Apoio!$F$3,IF(V1024=Apoio!$F$4,Apoio!$F$4,IF(X1024="","",IF(V1024="","",IF(X1024-TODAY()&gt;0,X1024-TODAY(),"Venceu"))))))</f>
        <v/>
      </c>
      <c r="Z1024" s="35"/>
      <c r="AA1024" s="32"/>
      <c r="AC1024" s="44"/>
    </row>
    <row r="1025" spans="1:29" ht="30" customHeight="1">
      <c r="A1025" s="23">
        <v>1029</v>
      </c>
      <c r="B1025" s="24" t="s">
        <v>1043</v>
      </c>
      <c r="C1025" s="30" t="str">
        <f>IF(B1025&gt;0,VLOOKUP(MID(B1025,1,5),Apoio!A:B,2,FALSE),"")</f>
        <v>CNA</v>
      </c>
      <c r="D1025" s="30" t="s">
        <v>1044</v>
      </c>
      <c r="E1025" s="24"/>
      <c r="F1025" s="24" t="s">
        <v>2395</v>
      </c>
      <c r="G1025" s="35" t="s">
        <v>4023</v>
      </c>
      <c r="H1025" s="24"/>
      <c r="I1025" s="24"/>
      <c r="J1025" s="24" t="s">
        <v>858</v>
      </c>
      <c r="K1025" s="28">
        <v>44368</v>
      </c>
      <c r="L1025" s="28"/>
      <c r="M1025" s="28"/>
      <c r="N1025" s="28"/>
      <c r="O1025" s="28"/>
      <c r="P1025" s="28">
        <v>44466</v>
      </c>
      <c r="Q1025" s="28"/>
      <c r="R1025" s="28"/>
      <c r="S1025" s="24">
        <v>2985596</v>
      </c>
      <c r="T1025" s="24"/>
      <c r="U1025" s="30" t="str">
        <f t="shared" si="36"/>
        <v>Despachado COSOL</v>
      </c>
      <c r="V1025" s="25" t="s">
        <v>38</v>
      </c>
      <c r="W1025" s="24"/>
      <c r="X1025" s="36" t="str">
        <f t="shared" si="35"/>
        <v/>
      </c>
      <c r="Y1025" s="30" t="str">
        <f ca="1">IF(V1025=Apoio!$F$2,Apoio!$F$2,IF(V1025=Apoio!$F$3,Apoio!$F$3,IF(V1025=Apoio!$F$4,Apoio!$F$4,IF(X1025="","",IF(V1025="","",IF(X1025-TODAY()&gt;0,X1025-TODAY(),"Venceu"))))))</f>
        <v>Resolvido</v>
      </c>
      <c r="Z1025" s="35"/>
      <c r="AA1025" s="32"/>
      <c r="AC1025" s="44"/>
    </row>
    <row r="1026" spans="1:29" ht="30" customHeight="1">
      <c r="A1026" s="23">
        <v>1030</v>
      </c>
      <c r="B1026" s="24" t="s">
        <v>4024</v>
      </c>
      <c r="C1026" s="30" t="str">
        <f>IF(B1026&gt;0,VLOOKUP(MID(B1026,1,5),Apoio!A:B,2,FALSE),"")</f>
        <v>ES</v>
      </c>
      <c r="D1026" s="30" t="s">
        <v>3941</v>
      </c>
      <c r="E1026" s="24"/>
      <c r="F1026" s="24" t="s">
        <v>2395</v>
      </c>
      <c r="G1026" s="35" t="s">
        <v>4025</v>
      </c>
      <c r="H1026" s="24"/>
      <c r="I1026" s="24"/>
      <c r="J1026" s="24" t="s">
        <v>714</v>
      </c>
      <c r="K1026" s="28">
        <v>44453</v>
      </c>
      <c r="L1026" s="28"/>
      <c r="M1026" s="28">
        <v>44453</v>
      </c>
      <c r="N1026" s="28">
        <v>44459</v>
      </c>
      <c r="O1026" s="28"/>
      <c r="P1026" s="28">
        <v>44467</v>
      </c>
      <c r="Q1026" s="28"/>
      <c r="R1026" s="28"/>
      <c r="S1026" s="24">
        <v>2978441</v>
      </c>
      <c r="T1026" s="24"/>
      <c r="U1026" s="30" t="str">
        <f t="shared" si="36"/>
        <v>Despachado COSOL</v>
      </c>
      <c r="V1026" s="25" t="s">
        <v>387</v>
      </c>
      <c r="W1026" s="24"/>
      <c r="X1026" s="36" t="str">
        <f t="shared" si="35"/>
        <v/>
      </c>
      <c r="Y1026" s="30" t="str">
        <f ca="1">IF(V1026=Apoio!$F$2,Apoio!$F$2,IF(V1026=Apoio!$F$3,Apoio!$F$3,IF(V1026=Apoio!$F$4,Apoio!$F$4,IF(X1026="","",IF(V1026="","",IF(X1026-TODAY()&gt;0,X1026-TODAY(),"Venceu"))))))</f>
        <v>Atualizado</v>
      </c>
      <c r="Z1026" s="35"/>
      <c r="AA1026" s="32"/>
      <c r="AC1026" s="44"/>
    </row>
    <row r="1027" spans="1:29" ht="30" customHeight="1">
      <c r="A1027" s="23">
        <v>1031</v>
      </c>
      <c r="B1027" s="24" t="s">
        <v>4026</v>
      </c>
      <c r="C1027" s="30" t="str">
        <f>IF(B1027&gt;0,VLOOKUP(MID(B1027,1,5),Apoio!A:B,2,FALSE),"")</f>
        <v>BA</v>
      </c>
      <c r="D1027" s="30" t="s">
        <v>3941</v>
      </c>
      <c r="E1027" s="24"/>
      <c r="F1027" s="24" t="s">
        <v>2395</v>
      </c>
      <c r="G1027" s="35" t="s">
        <v>4027</v>
      </c>
      <c r="H1027" s="24"/>
      <c r="I1027" s="24"/>
      <c r="J1027" s="24" t="s">
        <v>714</v>
      </c>
      <c r="K1027" s="28">
        <v>44438</v>
      </c>
      <c r="L1027" s="28"/>
      <c r="M1027" s="28">
        <v>44449</v>
      </c>
      <c r="N1027" s="28">
        <v>44454</v>
      </c>
      <c r="O1027" s="28"/>
      <c r="P1027" s="28">
        <v>44467</v>
      </c>
      <c r="Q1027" s="28"/>
      <c r="R1027" s="28"/>
      <c r="S1027" s="24">
        <v>2963490</v>
      </c>
      <c r="T1027" s="24"/>
      <c r="U1027" s="30" t="str">
        <f t="shared" si="36"/>
        <v>Despachado COSOL</v>
      </c>
      <c r="V1027" s="25" t="s">
        <v>387</v>
      </c>
      <c r="W1027" s="24"/>
      <c r="X1027" s="36" t="str">
        <f t="shared" si="35"/>
        <v/>
      </c>
      <c r="Y1027" s="30" t="str">
        <f ca="1">IF(V1027=Apoio!$F$2,Apoio!$F$2,IF(V1027=Apoio!$F$3,Apoio!$F$3,IF(V1027=Apoio!$F$4,Apoio!$F$4,IF(X1027="","",IF(V1027="","",IF(X1027-TODAY()&gt;0,X1027-TODAY(),"Venceu"))))))</f>
        <v>Atualizado</v>
      </c>
      <c r="Z1027" s="35"/>
      <c r="AA1027" s="32"/>
      <c r="AC1027" s="44"/>
    </row>
    <row r="1028" spans="1:29" ht="30" customHeight="1">
      <c r="A1028" s="23">
        <v>1032</v>
      </c>
      <c r="B1028" s="24" t="s">
        <v>2814</v>
      </c>
      <c r="C1028" s="30" t="str">
        <f>IF(B1028&gt;0,VLOOKUP(MID(B1028,1,5),Apoio!A:B,2,FALSE),"")</f>
        <v>CNA</v>
      </c>
      <c r="D1028" s="30" t="s">
        <v>1178</v>
      </c>
      <c r="E1028" s="24"/>
      <c r="F1028" s="24" t="s">
        <v>2395</v>
      </c>
      <c r="G1028" s="35" t="s">
        <v>4028</v>
      </c>
      <c r="H1028" s="24"/>
      <c r="I1028" s="24"/>
      <c r="J1028" s="24" t="s">
        <v>714</v>
      </c>
      <c r="K1028" s="28">
        <v>44392</v>
      </c>
      <c r="L1028" s="28"/>
      <c r="M1028" s="28">
        <v>44392</v>
      </c>
      <c r="N1028" s="28">
        <v>44392</v>
      </c>
      <c r="O1028" s="28"/>
      <c r="P1028" s="28">
        <v>44396</v>
      </c>
      <c r="Q1028" s="28"/>
      <c r="R1028" s="28"/>
      <c r="S1028" s="24">
        <v>2814821</v>
      </c>
      <c r="T1028" s="24">
        <v>2822069</v>
      </c>
      <c r="U1028" s="30" t="str">
        <f t="shared" si="36"/>
        <v>Despachado COSOL</v>
      </c>
      <c r="V1028" s="25" t="s">
        <v>387</v>
      </c>
      <c r="W1028" s="24"/>
      <c r="X1028" s="36" t="str">
        <f t="shared" si="35"/>
        <v/>
      </c>
      <c r="Y1028" s="30" t="str">
        <f ca="1">IF(V1028=Apoio!$F$2,Apoio!$F$2,IF(V1028=Apoio!$F$3,Apoio!$F$3,IF(V1028=Apoio!$F$4,Apoio!$F$4,IF(X1028="","",IF(V1028="","",IF(X1028-TODAY()&gt;0,X1028-TODAY(),"Venceu"))))))</f>
        <v>Atualizado</v>
      </c>
      <c r="Z1028" s="35"/>
      <c r="AA1028" s="32"/>
      <c r="AC1028" s="44"/>
    </row>
    <row r="1029" spans="1:29" ht="30" customHeight="1">
      <c r="A1029" s="23">
        <v>1033</v>
      </c>
      <c r="B1029" s="24" t="s">
        <v>2814</v>
      </c>
      <c r="C1029" s="30" t="str">
        <f>IF(B1029&gt;0,VLOOKUP(MID(B1029,1,5),Apoio!A:B,2,FALSE),"")</f>
        <v>CNA</v>
      </c>
      <c r="D1029" s="30" t="s">
        <v>1178</v>
      </c>
      <c r="E1029" s="24"/>
      <c r="F1029" s="24" t="s">
        <v>2395</v>
      </c>
      <c r="G1029" s="35" t="s">
        <v>4029</v>
      </c>
      <c r="H1029" s="24"/>
      <c r="I1029" s="24"/>
      <c r="J1029" s="24" t="s">
        <v>714</v>
      </c>
      <c r="K1029" s="28">
        <v>44406</v>
      </c>
      <c r="L1029" s="28"/>
      <c r="M1029" s="28">
        <v>44406</v>
      </c>
      <c r="N1029" s="28">
        <v>44406</v>
      </c>
      <c r="O1029" s="28"/>
      <c r="P1029" s="28">
        <v>44432</v>
      </c>
      <c r="Q1029" s="28"/>
      <c r="R1029" s="28"/>
      <c r="S1029" s="24">
        <v>2848973</v>
      </c>
      <c r="T1029" s="24">
        <v>2913367</v>
      </c>
      <c r="U1029" s="30" t="str">
        <f t="shared" si="36"/>
        <v>Despachado COSOL</v>
      </c>
      <c r="V1029" s="25" t="s">
        <v>387</v>
      </c>
      <c r="W1029" s="24"/>
      <c r="X1029" s="36" t="str">
        <f t="shared" si="35"/>
        <v/>
      </c>
      <c r="Y1029" s="30" t="str">
        <f ca="1">IF(V1029=Apoio!$F$2,Apoio!$F$2,IF(V1029=Apoio!$F$3,Apoio!$F$3,IF(V1029=Apoio!$F$4,Apoio!$F$4,IF(X1029="","",IF(V1029="","",IF(X1029-TODAY()&gt;0,X1029-TODAY(),"Venceu"))))))</f>
        <v>Atualizado</v>
      </c>
      <c r="Z1029" s="35"/>
      <c r="AA1029" s="32"/>
      <c r="AC1029" s="44"/>
    </row>
    <row r="1030" spans="1:29" ht="30" customHeight="1">
      <c r="A1030" s="23">
        <v>1034</v>
      </c>
      <c r="B1030" s="24" t="s">
        <v>2814</v>
      </c>
      <c r="C1030" s="30" t="str">
        <f>IF(B1030&gt;0,VLOOKUP(MID(B1030,1,5),Apoio!A:B,2,FALSE),"")</f>
        <v>CNA</v>
      </c>
      <c r="D1030" s="30" t="s">
        <v>1178</v>
      </c>
      <c r="E1030" s="24"/>
      <c r="F1030" s="24" t="s">
        <v>2395</v>
      </c>
      <c r="G1030" s="35" t="s">
        <v>4030</v>
      </c>
      <c r="H1030" s="24"/>
      <c r="I1030" s="24"/>
      <c r="J1030" s="24" t="s">
        <v>714</v>
      </c>
      <c r="K1030" s="28">
        <v>44433</v>
      </c>
      <c r="L1030" s="28"/>
      <c r="M1030" s="28">
        <v>44433</v>
      </c>
      <c r="N1030" s="28">
        <v>44433</v>
      </c>
      <c r="O1030" s="28"/>
      <c r="P1030" s="28">
        <v>44460</v>
      </c>
      <c r="Q1030" s="28"/>
      <c r="R1030" s="28"/>
      <c r="S1030" s="24">
        <v>2914294</v>
      </c>
      <c r="T1030" s="24">
        <v>2978734</v>
      </c>
      <c r="U1030" s="30" t="str">
        <f t="shared" si="36"/>
        <v>Despachado COSOL</v>
      </c>
      <c r="V1030" s="25" t="s">
        <v>387</v>
      </c>
      <c r="W1030" s="24"/>
      <c r="X1030" s="36" t="str">
        <f t="shared" si="35"/>
        <v/>
      </c>
      <c r="Y1030" s="30" t="str">
        <f ca="1">IF(V1030=Apoio!$F$2,Apoio!$F$2,IF(V1030=Apoio!$F$3,Apoio!$F$3,IF(V1030=Apoio!$F$4,Apoio!$F$4,IF(X1030="","",IF(V1030="","",IF(X1030-TODAY()&gt;0,X1030-TODAY(),"Venceu"))))))</f>
        <v>Atualizado</v>
      </c>
      <c r="Z1030" s="35"/>
      <c r="AA1030" s="32"/>
      <c r="AC1030" s="44"/>
    </row>
    <row r="1031" spans="1:29" ht="30" customHeight="1">
      <c r="A1031" s="23">
        <v>1035</v>
      </c>
      <c r="B1031" s="24" t="s">
        <v>2814</v>
      </c>
      <c r="C1031" s="30" t="str">
        <f>IF(B1031&gt;0,VLOOKUP(MID(B1031,1,5),Apoio!A:B,2,FALSE),"")</f>
        <v>CNA</v>
      </c>
      <c r="D1031" s="30" t="s">
        <v>1178</v>
      </c>
      <c r="E1031" s="24"/>
      <c r="F1031" s="24" t="s">
        <v>2395</v>
      </c>
      <c r="G1031" s="35" t="s">
        <v>4030</v>
      </c>
      <c r="H1031" s="24"/>
      <c r="I1031" s="24"/>
      <c r="J1031" s="24" t="s">
        <v>714</v>
      </c>
      <c r="K1031" s="28">
        <v>44466</v>
      </c>
      <c r="L1031" s="28"/>
      <c r="M1031" s="28">
        <v>44467</v>
      </c>
      <c r="N1031" s="28">
        <v>44467</v>
      </c>
      <c r="O1031" s="28"/>
      <c r="P1031" s="28"/>
      <c r="Q1031" s="28"/>
      <c r="R1031" s="28"/>
      <c r="S1031" s="24">
        <v>2988992</v>
      </c>
      <c r="T1031" s="24"/>
      <c r="U1031" s="30" t="str">
        <f t="shared" si="36"/>
        <v>Término da análise</v>
      </c>
      <c r="V1031" s="25" t="s">
        <v>387</v>
      </c>
      <c r="W1031" s="24"/>
      <c r="X1031" s="36" t="str">
        <f t="shared" si="35"/>
        <v/>
      </c>
      <c r="Y1031" s="30" t="str">
        <f ca="1">IF(V1031=Apoio!$F$2,Apoio!$F$2,IF(V1031=Apoio!$F$3,Apoio!$F$3,IF(V1031=Apoio!$F$4,Apoio!$F$4,IF(X1031="","",IF(V1031="","",IF(X1031-TODAY()&gt;0,X1031-TODAY(),"Venceu"))))))</f>
        <v>Atualizado</v>
      </c>
      <c r="Z1031" s="35"/>
      <c r="AA1031" s="32"/>
      <c r="AC1031" s="44"/>
    </row>
    <row r="1032" spans="1:29" ht="30" customHeight="1">
      <c r="A1032" s="23">
        <v>1036</v>
      </c>
      <c r="B1032" s="24" t="s">
        <v>2814</v>
      </c>
      <c r="C1032" s="30" t="str">
        <f>IF(B1032&gt;0,VLOOKUP(MID(B1032,1,5),Apoio!A:B,2,FALSE),"")</f>
        <v>CNA</v>
      </c>
      <c r="D1032" s="30" t="s">
        <v>1178</v>
      </c>
      <c r="E1032" s="24"/>
      <c r="F1032" s="24" t="s">
        <v>2395</v>
      </c>
      <c r="G1032" s="35" t="s">
        <v>4031</v>
      </c>
      <c r="H1032" s="24"/>
      <c r="I1032" s="24"/>
      <c r="J1032" s="24" t="s">
        <v>714</v>
      </c>
      <c r="K1032" s="28">
        <v>44469</v>
      </c>
      <c r="L1032" s="28"/>
      <c r="M1032" s="28">
        <v>44469</v>
      </c>
      <c r="N1032" s="28">
        <v>44470</v>
      </c>
      <c r="O1032" s="28"/>
      <c r="P1032" s="28"/>
      <c r="Q1032" s="28"/>
      <c r="R1032" s="28"/>
      <c r="S1032" s="24">
        <v>3002871</v>
      </c>
      <c r="T1032" s="24"/>
      <c r="U1032" s="30" t="str">
        <f t="shared" si="36"/>
        <v>Término da análise</v>
      </c>
      <c r="V1032" s="25" t="s">
        <v>387</v>
      </c>
      <c r="W1032" s="24"/>
      <c r="X1032" s="36" t="str">
        <f t="shared" si="35"/>
        <v/>
      </c>
      <c r="Y1032" s="30" t="str">
        <f ca="1">IF(V1032=Apoio!$F$2,Apoio!$F$2,IF(V1032=Apoio!$F$3,Apoio!$F$3,IF(V1032=Apoio!$F$4,Apoio!$F$4,IF(X1032="","",IF(V1032="","",IF(X1032-TODAY()&gt;0,X1032-TODAY(),"Venceu"))))))</f>
        <v>Atualizado</v>
      </c>
      <c r="Z1032" s="35"/>
      <c r="AA1032" s="32"/>
      <c r="AC1032" s="44"/>
    </row>
    <row r="1033" spans="1:29" ht="30" customHeight="1">
      <c r="A1033" s="23">
        <v>1037</v>
      </c>
      <c r="B1033" s="24" t="s">
        <v>4032</v>
      </c>
      <c r="C1033" s="30" t="str">
        <f>IF(B1033&gt;0,VLOOKUP(MID(B1033,1,5),Apoio!A:B,2,FALSE),"")</f>
        <v>PE</v>
      </c>
      <c r="D1033" s="30" t="s">
        <v>1057</v>
      </c>
      <c r="E1033" s="24"/>
      <c r="F1033" s="24" t="s">
        <v>2395</v>
      </c>
      <c r="G1033" s="35" t="s">
        <v>4033</v>
      </c>
      <c r="H1033" s="24"/>
      <c r="I1033" s="24"/>
      <c r="J1033" s="24" t="s">
        <v>858</v>
      </c>
      <c r="K1033" s="28">
        <v>44448</v>
      </c>
      <c r="L1033" s="28"/>
      <c r="M1033" s="28"/>
      <c r="N1033" s="28"/>
      <c r="O1033" s="28"/>
      <c r="P1033" s="28">
        <v>44448</v>
      </c>
      <c r="Q1033" s="28">
        <v>44468</v>
      </c>
      <c r="R1033" s="28"/>
      <c r="S1033" s="24">
        <v>2995590</v>
      </c>
      <c r="T1033" s="24">
        <v>2997365</v>
      </c>
      <c r="U1033" s="30" t="str">
        <f t="shared" si="36"/>
        <v>Despachado CNA</v>
      </c>
      <c r="V1033" s="25" t="s">
        <v>38</v>
      </c>
      <c r="W1033" s="24"/>
      <c r="X1033" s="36" t="str">
        <f t="shared" si="35"/>
        <v/>
      </c>
      <c r="Y1033" s="30" t="str">
        <f ca="1">IF(V1033=Apoio!$F$2,Apoio!$F$2,IF(V1033=Apoio!$F$3,Apoio!$F$3,IF(V1033=Apoio!$F$4,Apoio!$F$4,IF(X1033="","",IF(V1033="","",IF(X1033-TODAY()&gt;0,X1033-TODAY(),"Venceu"))))))</f>
        <v>Resolvido</v>
      </c>
      <c r="Z1033" s="35"/>
      <c r="AA1033" s="32"/>
      <c r="AC1033" s="44"/>
    </row>
    <row r="1034" spans="1:29" ht="30" customHeight="1">
      <c r="A1034" s="23">
        <v>1038</v>
      </c>
      <c r="B1034" s="24" t="s">
        <v>4034</v>
      </c>
      <c r="C1034" s="30" t="str">
        <f>IF(B1034&gt;0,VLOOKUP(MID(B1034,1,5),Apoio!A:B,2,FALSE),"")</f>
        <v>SE</v>
      </c>
      <c r="D1034" s="30" t="s">
        <v>3941</v>
      </c>
      <c r="E1034" s="24"/>
      <c r="F1034" s="24" t="s">
        <v>2395</v>
      </c>
      <c r="G1034" s="35" t="s">
        <v>4035</v>
      </c>
      <c r="H1034" s="24"/>
      <c r="I1034" s="24"/>
      <c r="J1034" s="24" t="s">
        <v>874</v>
      </c>
      <c r="K1034" s="28">
        <v>44459</v>
      </c>
      <c r="L1034" s="28"/>
      <c r="M1034" s="28">
        <v>44459</v>
      </c>
      <c r="N1034" s="28">
        <v>44468</v>
      </c>
      <c r="O1034" s="28"/>
      <c r="P1034" s="28">
        <v>44468</v>
      </c>
      <c r="Q1034" s="28">
        <v>44470</v>
      </c>
      <c r="R1034" s="28"/>
      <c r="S1034" s="24">
        <v>2983419</v>
      </c>
      <c r="T1034" s="24">
        <v>2997237</v>
      </c>
      <c r="U1034" s="30" t="str">
        <f t="shared" si="36"/>
        <v>Despachado CNA</v>
      </c>
      <c r="V1034" s="25" t="s">
        <v>38</v>
      </c>
      <c r="W1034" s="24"/>
      <c r="X1034" s="36" t="str">
        <f t="shared" si="35"/>
        <v/>
      </c>
      <c r="Y1034" s="30" t="str">
        <f ca="1">IF(V1034=Apoio!$F$2,Apoio!$F$2,IF(V1034=Apoio!$F$3,Apoio!$F$3,IF(V1034=Apoio!$F$4,Apoio!$F$4,IF(X1034="","",IF(V1034="","",IF(X1034-TODAY()&gt;0,X1034-TODAY(),"Venceu"))))))</f>
        <v>Resolvido</v>
      </c>
      <c r="Z1034" s="35"/>
      <c r="AA1034" s="32"/>
      <c r="AC1034" s="44"/>
    </row>
    <row r="1035" spans="1:29" ht="30" customHeight="1">
      <c r="A1035" s="23">
        <v>1039</v>
      </c>
      <c r="B1035" s="24" t="s">
        <v>4036</v>
      </c>
      <c r="C1035" s="30" t="str">
        <f>IF(B1035&gt;0,VLOOKUP(MID(B1035,1,5),Apoio!A:B,2,FALSE),"")</f>
        <v>CNA</v>
      </c>
      <c r="D1035" s="30" t="s">
        <v>1653</v>
      </c>
      <c r="E1035" s="24"/>
      <c r="F1035" s="24" t="s">
        <v>2395</v>
      </c>
      <c r="G1035" s="35" t="s">
        <v>4037</v>
      </c>
      <c r="H1035" s="24"/>
      <c r="I1035" s="24"/>
      <c r="J1035" s="24" t="s">
        <v>858</v>
      </c>
      <c r="K1035" s="28">
        <v>44468</v>
      </c>
      <c r="L1035" s="28"/>
      <c r="M1035" s="28">
        <v>44468</v>
      </c>
      <c r="N1035" s="28">
        <v>44468</v>
      </c>
      <c r="O1035" s="28"/>
      <c r="P1035" s="28">
        <v>44468</v>
      </c>
      <c r="Q1035" s="28">
        <v>44468</v>
      </c>
      <c r="R1035" s="28"/>
      <c r="S1035" s="24">
        <v>2989584</v>
      </c>
      <c r="T1035" s="24">
        <v>2998682</v>
      </c>
      <c r="U1035" s="30" t="str">
        <f t="shared" si="36"/>
        <v>Despachado CNA</v>
      </c>
      <c r="V1035" s="25" t="s">
        <v>38</v>
      </c>
      <c r="W1035" s="24"/>
      <c r="X1035" s="36" t="str">
        <f t="shared" si="35"/>
        <v/>
      </c>
      <c r="Y1035" s="30" t="str">
        <f ca="1">IF(V1035=Apoio!$F$2,Apoio!$F$2,IF(V1035=Apoio!$F$3,Apoio!$F$3,IF(V1035=Apoio!$F$4,Apoio!$F$4,IF(X1035="","",IF(V1035="","",IF(X1035-TODAY()&gt;0,X1035-TODAY(),"Venceu"))))))</f>
        <v>Resolvido</v>
      </c>
      <c r="Z1035" s="35"/>
      <c r="AA1035" s="32"/>
      <c r="AC1035" s="44"/>
    </row>
    <row r="1036" spans="1:29" ht="30" customHeight="1">
      <c r="A1036" s="23">
        <v>1040</v>
      </c>
      <c r="B1036" s="24" t="s">
        <v>4038</v>
      </c>
      <c r="C1036" s="30" t="str">
        <f>IF(B1036&gt;0,VLOOKUP(MID(B1036,1,5),Apoio!A:B,2,FALSE),"")</f>
        <v>PR</v>
      </c>
      <c r="D1036" s="30" t="s">
        <v>1256</v>
      </c>
      <c r="E1036" s="24"/>
      <c r="F1036" s="24" t="s">
        <v>2395</v>
      </c>
      <c r="G1036" s="35" t="s">
        <v>4039</v>
      </c>
      <c r="H1036" s="24"/>
      <c r="I1036" s="24"/>
      <c r="J1036" s="24" t="s">
        <v>874</v>
      </c>
      <c r="K1036" s="28">
        <v>44460</v>
      </c>
      <c r="L1036" s="28"/>
      <c r="M1036" s="28">
        <v>44460</v>
      </c>
      <c r="N1036" s="28">
        <v>44468</v>
      </c>
      <c r="O1036" s="28"/>
      <c r="P1036" s="28">
        <v>44468</v>
      </c>
      <c r="Q1036" s="28"/>
      <c r="R1036" s="28"/>
      <c r="S1036" s="24">
        <v>2997040</v>
      </c>
      <c r="T1036" s="24"/>
      <c r="U1036" s="30" t="str">
        <f t="shared" si="36"/>
        <v>Despachado COSOL</v>
      </c>
      <c r="V1036" s="25"/>
      <c r="W1036" s="24"/>
      <c r="X1036" s="36" t="str">
        <f t="shared" si="35"/>
        <v/>
      </c>
      <c r="Y1036" s="30" t="str">
        <f ca="1">IF(V1036=Apoio!$F$2,Apoio!$F$2,IF(V1036=Apoio!$F$3,Apoio!$F$3,IF(V1036=Apoio!$F$4,Apoio!$F$4,IF(X1036="","",IF(V1036="","",IF(X1036-TODAY()&gt;0,X1036-TODAY(),"Venceu"))))))</f>
        <v/>
      </c>
      <c r="Z1036" s="35"/>
      <c r="AA1036" s="32"/>
      <c r="AC1036" s="44"/>
    </row>
    <row r="1037" spans="1:29" ht="30" customHeight="1">
      <c r="A1037" s="23">
        <v>1041</v>
      </c>
      <c r="B1037" s="24" t="s">
        <v>4040</v>
      </c>
      <c r="C1037" s="30" t="str">
        <f>IF(B1037&gt;0,VLOOKUP(MID(B1037,1,5),Apoio!A:B,2,FALSE),"")</f>
        <v>SE</v>
      </c>
      <c r="D1037" s="30" t="s">
        <v>3941</v>
      </c>
      <c r="E1037" s="24"/>
      <c r="F1037" s="24" t="s">
        <v>2395</v>
      </c>
      <c r="G1037" s="35" t="s">
        <v>4041</v>
      </c>
      <c r="H1037" s="24"/>
      <c r="I1037" s="24"/>
      <c r="J1037" s="24" t="s">
        <v>44</v>
      </c>
      <c r="K1037" s="28">
        <v>44463</v>
      </c>
      <c r="L1037" s="28"/>
      <c r="M1037" s="28">
        <v>44463</v>
      </c>
      <c r="N1037" s="28">
        <v>44468</v>
      </c>
      <c r="O1037" s="28"/>
      <c r="P1037" s="28">
        <v>44469</v>
      </c>
      <c r="Q1037" s="28"/>
      <c r="R1037" s="28"/>
      <c r="S1037" s="24">
        <v>2987186</v>
      </c>
      <c r="T1037" s="24"/>
      <c r="U1037" s="30" t="str">
        <f t="shared" si="36"/>
        <v>Despachado COSOL</v>
      </c>
      <c r="V1037" s="25"/>
      <c r="W1037" s="24"/>
      <c r="X1037" s="36" t="str">
        <f t="shared" si="35"/>
        <v/>
      </c>
      <c r="Y1037" s="30" t="str">
        <f ca="1">IF(V1037=Apoio!$F$2,Apoio!$F$2,IF(V1037=Apoio!$F$3,Apoio!$F$3,IF(V1037=Apoio!$F$4,Apoio!$F$4,IF(X1037="","",IF(V1037="","",IF(X1037-TODAY()&gt;0,X1037-TODAY(),"Venceu"))))))</f>
        <v/>
      </c>
      <c r="Z1037" s="35"/>
      <c r="AA1037" s="32"/>
      <c r="AC1037" s="44"/>
    </row>
    <row r="1038" spans="1:29" ht="30" customHeight="1">
      <c r="A1038" s="23">
        <v>1042</v>
      </c>
      <c r="B1038" s="24" t="s">
        <v>4042</v>
      </c>
      <c r="C1038" s="30" t="str">
        <f>IF(B1038&gt;0,VLOOKUP(MID(B1038,1,5),Apoio!A:B,2,FALSE),"")</f>
        <v>GO</v>
      </c>
      <c r="D1038" s="30" t="s">
        <v>3941</v>
      </c>
      <c r="E1038" s="24"/>
      <c r="F1038" s="24" t="s">
        <v>2395</v>
      </c>
      <c r="G1038" s="35" t="s">
        <v>4043</v>
      </c>
      <c r="H1038" s="24"/>
      <c r="I1038" s="24"/>
      <c r="J1038" s="24" t="s">
        <v>714</v>
      </c>
      <c r="K1038" s="28">
        <v>44466</v>
      </c>
      <c r="L1038" s="28"/>
      <c r="M1038" s="28">
        <v>44466</v>
      </c>
      <c r="N1038" s="28">
        <v>44468</v>
      </c>
      <c r="O1038" s="28"/>
      <c r="P1038" s="28">
        <v>44469</v>
      </c>
      <c r="Q1038" s="28">
        <v>44470</v>
      </c>
      <c r="R1038" s="28"/>
      <c r="S1038" s="24">
        <v>2992725</v>
      </c>
      <c r="T1038" s="24">
        <v>3003391</v>
      </c>
      <c r="U1038" s="30" t="str">
        <f t="shared" si="36"/>
        <v>Despachado CNA</v>
      </c>
      <c r="V1038" s="25" t="s">
        <v>38</v>
      </c>
      <c r="W1038" s="24"/>
      <c r="X1038" s="36" t="str">
        <f t="shared" si="35"/>
        <v/>
      </c>
      <c r="Y1038" s="30" t="str">
        <f ca="1">IF(V1038=Apoio!$F$2,Apoio!$F$2,IF(V1038=Apoio!$F$3,Apoio!$F$3,IF(V1038=Apoio!$F$4,Apoio!$F$4,IF(X1038="","",IF(V1038="","",IF(X1038-TODAY()&gt;0,X1038-TODAY(),"Venceu"))))))</f>
        <v>Resolvido</v>
      </c>
      <c r="Z1038" s="35"/>
      <c r="AA1038" s="32"/>
      <c r="AC1038" s="44"/>
    </row>
    <row r="1039" spans="1:29" ht="30" customHeight="1">
      <c r="A1039" s="23">
        <v>1043</v>
      </c>
      <c r="B1039" s="24" t="s">
        <v>4044</v>
      </c>
      <c r="C1039" s="30" t="str">
        <f>IF(B1039&gt;0,VLOOKUP(MID(B1039,1,5),Apoio!A:B,2,FALSE),"")</f>
        <v>SP</v>
      </c>
      <c r="D1039" s="30" t="s">
        <v>3941</v>
      </c>
      <c r="E1039" s="24"/>
      <c r="F1039" s="24" t="s">
        <v>2395</v>
      </c>
      <c r="G1039" s="35" t="s">
        <v>4045</v>
      </c>
      <c r="H1039" s="24"/>
      <c r="I1039" s="24"/>
      <c r="J1039" s="24" t="s">
        <v>714</v>
      </c>
      <c r="K1039" s="28">
        <v>44453</v>
      </c>
      <c r="L1039" s="28"/>
      <c r="M1039" s="28">
        <v>44455</v>
      </c>
      <c r="N1039" s="28">
        <v>44462</v>
      </c>
      <c r="O1039" s="28"/>
      <c r="P1039" s="28">
        <v>44470</v>
      </c>
      <c r="Q1039" s="28">
        <v>44475</v>
      </c>
      <c r="R1039" s="28"/>
      <c r="S1039" s="24">
        <v>2973532</v>
      </c>
      <c r="T1039" s="24">
        <v>3004977</v>
      </c>
      <c r="U1039" s="30" t="str">
        <f t="shared" si="36"/>
        <v>Despachado CNA</v>
      </c>
      <c r="V1039" s="25" t="s">
        <v>387</v>
      </c>
      <c r="W1039" s="24"/>
      <c r="X1039" s="36" t="str">
        <f t="shared" si="35"/>
        <v/>
      </c>
      <c r="Y1039" s="30" t="str">
        <f ca="1">IF(V1039=Apoio!$F$2,Apoio!$F$2,IF(V1039=Apoio!$F$3,Apoio!$F$3,IF(V1039=Apoio!$F$4,Apoio!$F$4,IF(X1039="","",IF(V1039="","",IF(X1039-TODAY()&gt;0,X1039-TODAY(),"Venceu"))))))</f>
        <v>Atualizado</v>
      </c>
      <c r="Z1039" s="35"/>
      <c r="AA1039" s="32"/>
      <c r="AC1039" s="44"/>
    </row>
    <row r="1040" spans="1:29" ht="30" customHeight="1">
      <c r="A1040" s="23">
        <v>1044</v>
      </c>
      <c r="B1040" s="24" t="s">
        <v>4046</v>
      </c>
      <c r="C1040" s="30" t="str">
        <f>IF(B1040&gt;0,VLOOKUP(MID(B1040,1,5),Apoio!A:B,2,FALSE),"")</f>
        <v>RS</v>
      </c>
      <c r="D1040" s="30" t="s">
        <v>3941</v>
      </c>
      <c r="E1040" s="24"/>
      <c r="F1040" s="24" t="s">
        <v>2395</v>
      </c>
      <c r="G1040" s="35" t="s">
        <v>4047</v>
      </c>
      <c r="H1040" s="24"/>
      <c r="I1040" s="24"/>
      <c r="J1040" s="24" t="s">
        <v>874</v>
      </c>
      <c r="K1040" s="28">
        <v>44468</v>
      </c>
      <c r="L1040" s="28"/>
      <c r="M1040" s="28">
        <v>44468</v>
      </c>
      <c r="N1040" s="28">
        <v>44473</v>
      </c>
      <c r="O1040" s="28"/>
      <c r="P1040" s="28">
        <v>44473</v>
      </c>
      <c r="Q1040" s="28"/>
      <c r="R1040" s="28"/>
      <c r="S1040" s="24">
        <v>3001811</v>
      </c>
      <c r="T1040" s="24"/>
      <c r="U1040" s="30" t="str">
        <f t="shared" si="36"/>
        <v>Despachado COSOL</v>
      </c>
      <c r="V1040" s="25"/>
      <c r="W1040" s="24"/>
      <c r="X1040" s="36" t="str">
        <f t="shared" si="35"/>
        <v/>
      </c>
      <c r="Y1040" s="30" t="str">
        <f ca="1">IF(V1040=Apoio!$F$2,Apoio!$F$2,IF(V1040=Apoio!$F$3,Apoio!$F$3,IF(V1040=Apoio!$F$4,Apoio!$F$4,IF(X1040="","",IF(V1040="","",IF(X1040-TODAY()&gt;0,X1040-TODAY(),"Venceu"))))))</f>
        <v/>
      </c>
      <c r="Z1040" s="35"/>
      <c r="AA1040" s="32"/>
      <c r="AC1040" s="44"/>
    </row>
    <row r="1041" spans="1:29" ht="30" customHeight="1">
      <c r="A1041" s="23">
        <v>1045</v>
      </c>
      <c r="B1041" s="24" t="s">
        <v>1924</v>
      </c>
      <c r="C1041" s="30" t="str">
        <f>IF(B1041&gt;0,VLOOKUP(MID(B1041,1,5),Apoio!A:B,2,FALSE),"")</f>
        <v>SC</v>
      </c>
      <c r="D1041" s="24" t="s">
        <v>1228</v>
      </c>
      <c r="E1041" s="24"/>
      <c r="F1041" s="24" t="s">
        <v>2395</v>
      </c>
      <c r="G1041" s="35" t="s">
        <v>4048</v>
      </c>
      <c r="H1041" s="24"/>
      <c r="I1041" s="24"/>
      <c r="J1041" s="24" t="s">
        <v>44</v>
      </c>
      <c r="K1041" s="28">
        <v>44462</v>
      </c>
      <c r="L1041" s="28"/>
      <c r="M1041" s="28">
        <v>44462</v>
      </c>
      <c r="N1041" s="28">
        <v>44473</v>
      </c>
      <c r="O1041" s="28"/>
      <c r="P1041" s="28">
        <v>44473</v>
      </c>
      <c r="Q1041" s="28"/>
      <c r="R1041" s="28"/>
      <c r="S1041" s="24">
        <v>2998175</v>
      </c>
      <c r="T1041" s="24"/>
      <c r="U1041" s="30" t="str">
        <f t="shared" si="36"/>
        <v>Despachado COSOL</v>
      </c>
      <c r="V1041" s="25"/>
      <c r="W1041" s="24"/>
      <c r="X1041" s="36" t="str">
        <f t="shared" si="35"/>
        <v/>
      </c>
      <c r="Y1041" s="30" t="str">
        <f ca="1">IF(V1041=Apoio!$F$2,Apoio!$F$2,IF(V1041=Apoio!$F$3,Apoio!$F$3,IF(V1041=Apoio!$F$4,Apoio!$F$4,IF(X1041="","",IF(V1041="","",IF(X1041-TODAY()&gt;0,X1041-TODAY(),"Venceu"))))))</f>
        <v/>
      </c>
      <c r="Z1041" s="35"/>
      <c r="AA1041" s="32"/>
      <c r="AC1041" s="44"/>
    </row>
    <row r="1042" spans="1:29" ht="30" customHeight="1">
      <c r="A1042" s="23">
        <v>1046</v>
      </c>
      <c r="B1042" s="24" t="s">
        <v>1043</v>
      </c>
      <c r="C1042" s="30" t="str">
        <f>IF(B1042&gt;0,VLOOKUP(MID(B1042,1,5),Apoio!A:B,2,FALSE),"")</f>
        <v>CNA</v>
      </c>
      <c r="D1042" s="30" t="s">
        <v>1044</v>
      </c>
      <c r="E1042" s="24"/>
      <c r="F1042" s="24" t="s">
        <v>2395</v>
      </c>
      <c r="G1042" s="35" t="s">
        <v>4023</v>
      </c>
      <c r="H1042" s="24"/>
      <c r="I1042" s="24"/>
      <c r="J1042" s="24" t="s">
        <v>44</v>
      </c>
      <c r="K1042" s="28">
        <v>44475</v>
      </c>
      <c r="L1042" s="28"/>
      <c r="M1042" s="28"/>
      <c r="N1042" s="28"/>
      <c r="O1042" s="28"/>
      <c r="P1042" s="28">
        <v>44475</v>
      </c>
      <c r="Q1042" s="28"/>
      <c r="R1042" s="28"/>
      <c r="S1042" s="24">
        <v>3013762</v>
      </c>
      <c r="T1042" s="24"/>
      <c r="U1042" s="30" t="str">
        <f t="shared" si="36"/>
        <v>Despachado COSOL</v>
      </c>
      <c r="V1042" s="25" t="s">
        <v>38</v>
      </c>
      <c r="W1042" s="24"/>
      <c r="X1042" s="36" t="str">
        <f t="shared" si="35"/>
        <v/>
      </c>
      <c r="Y1042" s="30" t="str">
        <f ca="1">IF(V1042=Apoio!$F$2,Apoio!$F$2,IF(V1042=Apoio!$F$3,Apoio!$F$3,IF(V1042=Apoio!$F$4,Apoio!$F$4,IF(X1042="","",IF(V1042="","",IF(X1042-TODAY()&gt;0,X1042-TODAY(),"Venceu"))))))</f>
        <v>Resolvido</v>
      </c>
      <c r="Z1042" s="35"/>
      <c r="AA1042" s="32"/>
      <c r="AC1042" s="44"/>
    </row>
    <row r="1043" spans="1:29" ht="30" customHeight="1">
      <c r="A1043" s="23">
        <v>1047</v>
      </c>
      <c r="B1043" s="24" t="s">
        <v>4049</v>
      </c>
      <c r="C1043" s="30" t="str">
        <f>IF(B1043&gt;0,VLOOKUP(MID(B1043,1,5),Apoio!A:B,2,FALSE),"")</f>
        <v>AM</v>
      </c>
      <c r="D1043" s="30" t="s">
        <v>1317</v>
      </c>
      <c r="E1043" s="24"/>
      <c r="F1043" s="24" t="s">
        <v>2395</v>
      </c>
      <c r="G1043" s="35" t="s">
        <v>4050</v>
      </c>
      <c r="H1043" s="24" t="s">
        <v>854</v>
      </c>
      <c r="I1043" s="24"/>
      <c r="J1043" s="24" t="s">
        <v>714</v>
      </c>
      <c r="K1043" s="28">
        <v>44466</v>
      </c>
      <c r="L1043" s="28"/>
      <c r="M1043" s="28">
        <v>44469</v>
      </c>
      <c r="N1043" s="28">
        <v>44473</v>
      </c>
      <c r="O1043" s="28"/>
      <c r="P1043" s="28">
        <v>44475</v>
      </c>
      <c r="Q1043" s="28">
        <v>44477</v>
      </c>
      <c r="R1043" s="28"/>
      <c r="S1043" s="24" t="s">
        <v>4051</v>
      </c>
      <c r="T1043" s="24">
        <v>2990561</v>
      </c>
      <c r="U1043" s="30" t="str">
        <f t="shared" si="36"/>
        <v>Despachado CNA</v>
      </c>
      <c r="V1043" s="25" t="s">
        <v>38</v>
      </c>
      <c r="W1043" s="24"/>
      <c r="X1043" s="36" t="str">
        <f t="shared" si="35"/>
        <v/>
      </c>
      <c r="Y1043" s="30" t="str">
        <f ca="1">IF(V1043=Apoio!$F$2,Apoio!$F$2,IF(V1043=Apoio!$F$3,Apoio!$F$3,IF(V1043=Apoio!$F$4,Apoio!$F$4,IF(X1043="","",IF(V1043="","",IF(X1043-TODAY()&gt;0,X1043-TODAY(),"Venceu"))))))</f>
        <v>Resolvido</v>
      </c>
      <c r="Z1043" s="35"/>
      <c r="AA1043" s="32"/>
      <c r="AC1043" s="44"/>
    </row>
    <row r="1044" spans="1:29" ht="30" customHeight="1">
      <c r="A1044" s="23">
        <v>1048</v>
      </c>
      <c r="B1044" s="24" t="s">
        <v>4052</v>
      </c>
      <c r="C1044" s="30" t="str">
        <f>IF(B1044&gt;0,VLOOKUP(MID(B1044,1,5),Apoio!A:B,2,FALSE),"")</f>
        <v>PB</v>
      </c>
      <c r="D1044" s="30" t="s">
        <v>1317</v>
      </c>
      <c r="E1044" s="24"/>
      <c r="F1044" s="24" t="s">
        <v>2395</v>
      </c>
      <c r="G1044" s="35" t="s">
        <v>4053</v>
      </c>
      <c r="H1044" s="24" t="s">
        <v>854</v>
      </c>
      <c r="I1044" s="24"/>
      <c r="J1044" s="24" t="s">
        <v>858</v>
      </c>
      <c r="K1044" s="28">
        <v>44475</v>
      </c>
      <c r="L1044" s="28"/>
      <c r="M1044" s="28"/>
      <c r="N1044" s="28"/>
      <c r="O1044" s="28"/>
      <c r="P1044" s="28">
        <v>44475</v>
      </c>
      <c r="Q1044" s="28">
        <v>44476</v>
      </c>
      <c r="R1044" s="28"/>
      <c r="S1044" s="24">
        <v>3016180</v>
      </c>
      <c r="T1044" s="24">
        <v>3018209</v>
      </c>
      <c r="U1044" s="30" t="str">
        <f t="shared" si="36"/>
        <v>Despachado CNA</v>
      </c>
      <c r="V1044" s="25" t="s">
        <v>38</v>
      </c>
      <c r="W1044" s="24"/>
      <c r="X1044" s="36" t="str">
        <f t="shared" si="35"/>
        <v/>
      </c>
      <c r="Y1044" s="30" t="str">
        <f ca="1">IF(V1044=Apoio!$F$2,Apoio!$F$2,IF(V1044=Apoio!$F$3,Apoio!$F$3,IF(V1044=Apoio!$F$4,Apoio!$F$4,IF(X1044="","",IF(V1044="","",IF(X1044-TODAY()&gt;0,X1044-TODAY(),"Venceu"))))))</f>
        <v>Resolvido</v>
      </c>
      <c r="Z1044" s="35"/>
      <c r="AA1044" s="32"/>
      <c r="AC1044" s="44"/>
    </row>
    <row r="1045" spans="1:29" ht="30" customHeight="1">
      <c r="A1045" s="23">
        <v>1049</v>
      </c>
      <c r="B1045" s="24" t="s">
        <v>4054</v>
      </c>
      <c r="C1045" s="30" t="str">
        <f>IF(B1045&gt;0,VLOOKUP(MID(B1045,1,5),Apoio!A:B,2,FALSE),"")</f>
        <v>MG</v>
      </c>
      <c r="D1045" s="30" t="s">
        <v>3941</v>
      </c>
      <c r="E1045" s="24"/>
      <c r="F1045" s="24" t="s">
        <v>2395</v>
      </c>
      <c r="G1045" s="35" t="s">
        <v>4055</v>
      </c>
      <c r="H1045" s="24"/>
      <c r="I1045" s="24"/>
      <c r="J1045" s="24" t="s">
        <v>44</v>
      </c>
      <c r="K1045" s="28">
        <v>44476</v>
      </c>
      <c r="L1045" s="28"/>
      <c r="M1045" s="28">
        <v>44476</v>
      </c>
      <c r="N1045" s="28">
        <v>44477</v>
      </c>
      <c r="O1045" s="28"/>
      <c r="P1045" s="28">
        <v>44477</v>
      </c>
      <c r="Q1045" s="28">
        <v>44477</v>
      </c>
      <c r="R1045" s="28"/>
      <c r="S1045" s="24">
        <v>3020391</v>
      </c>
      <c r="T1045" s="24">
        <v>3022488</v>
      </c>
      <c r="U1045" s="30" t="str">
        <f t="shared" si="36"/>
        <v>Despachado CNA</v>
      </c>
      <c r="V1045" s="25" t="s">
        <v>38</v>
      </c>
      <c r="W1045" s="24"/>
      <c r="X1045" s="36" t="str">
        <f t="shared" si="35"/>
        <v/>
      </c>
      <c r="Y1045" s="30" t="str">
        <f ca="1">IF(V1045=Apoio!$F$2,Apoio!$F$2,IF(V1045=Apoio!$F$3,Apoio!$F$3,IF(V1045=Apoio!$F$4,Apoio!$F$4,IF(X1045="","",IF(V1045="","",IF(X1045-TODAY()&gt;0,X1045-TODAY(),"Venceu"))))))</f>
        <v>Resolvido</v>
      </c>
      <c r="Z1045" s="35"/>
      <c r="AA1045" s="32"/>
      <c r="AC1045" s="44"/>
    </row>
    <row r="1046" spans="1:29" ht="30" customHeight="1">
      <c r="A1046" s="23">
        <v>1050</v>
      </c>
      <c r="B1046" s="24" t="s">
        <v>4056</v>
      </c>
      <c r="C1046" s="30" t="str">
        <f>IF(B1046&gt;0,VLOOKUP(MID(B1046,1,5),Apoio!A:B,2,FALSE),"")</f>
        <v>SC</v>
      </c>
      <c r="D1046" s="30" t="s">
        <v>3941</v>
      </c>
      <c r="E1046" s="24"/>
      <c r="F1046" s="24" t="s">
        <v>2395</v>
      </c>
      <c r="G1046" s="35" t="s">
        <v>4057</v>
      </c>
      <c r="H1046" s="24"/>
      <c r="I1046" s="24"/>
      <c r="J1046" s="24" t="s">
        <v>874</v>
      </c>
      <c r="K1046" s="28">
        <v>44473</v>
      </c>
      <c r="L1046" s="28"/>
      <c r="M1046" s="28">
        <v>44476</v>
      </c>
      <c r="N1046" s="28">
        <v>44477</v>
      </c>
      <c r="O1046" s="28"/>
      <c r="P1046" s="28">
        <v>44477</v>
      </c>
      <c r="Q1046" s="28">
        <v>44477</v>
      </c>
      <c r="R1046" s="28"/>
      <c r="S1046" s="24">
        <v>3018230</v>
      </c>
      <c r="T1046" s="24">
        <v>3023824</v>
      </c>
      <c r="U1046" s="30" t="str">
        <f t="shared" si="36"/>
        <v>Despachado CNA</v>
      </c>
      <c r="V1046" s="25" t="s">
        <v>38</v>
      </c>
      <c r="W1046" s="24"/>
      <c r="X1046" s="36" t="str">
        <f t="shared" si="35"/>
        <v/>
      </c>
      <c r="Y1046" s="30" t="str">
        <f ca="1">IF(V1046=Apoio!$F$2,Apoio!$F$2,IF(V1046=Apoio!$F$3,Apoio!$F$3,IF(V1046=Apoio!$F$4,Apoio!$F$4,IF(X1046="","",IF(V1046="","",IF(X1046-TODAY()&gt;0,X1046-TODAY(),"Venceu"))))))</f>
        <v>Resolvido</v>
      </c>
      <c r="Z1046" s="35"/>
      <c r="AA1046" s="32"/>
      <c r="AC1046" s="44"/>
    </row>
    <row r="1047" spans="1:29" ht="30" customHeight="1">
      <c r="A1047" s="23">
        <v>1051</v>
      </c>
      <c r="B1047" s="24" t="s">
        <v>3980</v>
      </c>
      <c r="C1047" s="30" t="str">
        <f>IF(B1047&gt;0,VLOOKUP(MID(B1047,1,5),Apoio!A:B,2,FALSE),"")</f>
        <v>BA</v>
      </c>
      <c r="D1047" s="30" t="s">
        <v>3941</v>
      </c>
      <c r="E1047" s="24"/>
      <c r="F1047" s="24" t="s">
        <v>2395</v>
      </c>
      <c r="G1047" s="35" t="s">
        <v>4058</v>
      </c>
      <c r="H1047" s="24"/>
      <c r="I1047" s="24" t="s">
        <v>31</v>
      </c>
      <c r="J1047" s="24" t="s">
        <v>714</v>
      </c>
      <c r="K1047" s="28">
        <v>44473</v>
      </c>
      <c r="L1047" s="28"/>
      <c r="M1047" s="28">
        <v>44474</v>
      </c>
      <c r="N1047" s="28">
        <v>44476</v>
      </c>
      <c r="O1047" s="28"/>
      <c r="P1047" s="28">
        <v>44477</v>
      </c>
      <c r="Q1047" s="28">
        <v>44477</v>
      </c>
      <c r="R1047" s="28"/>
      <c r="S1047" s="24">
        <v>3013532</v>
      </c>
      <c r="T1047" s="24">
        <v>3023597</v>
      </c>
      <c r="U1047" s="30" t="str">
        <f t="shared" si="36"/>
        <v>Despachado CNA</v>
      </c>
      <c r="V1047" s="25" t="s">
        <v>38</v>
      </c>
      <c r="W1047" s="24"/>
      <c r="X1047" s="36" t="str">
        <f t="shared" si="35"/>
        <v/>
      </c>
      <c r="Y1047" s="30" t="str">
        <f ca="1">IF(V1047=Apoio!$F$2,Apoio!$F$2,IF(V1047=Apoio!$F$3,Apoio!$F$3,IF(V1047=Apoio!$F$4,Apoio!$F$4,IF(X1047="","",IF(V1047="","",IF(X1047-TODAY()&gt;0,X1047-TODAY(),"Venceu"))))))</f>
        <v>Resolvido</v>
      </c>
      <c r="Z1047" s="35" t="s">
        <v>4059</v>
      </c>
      <c r="AA1047" s="32"/>
      <c r="AC1047" s="44"/>
    </row>
    <row r="1048" spans="1:29" ht="30" customHeight="1">
      <c r="A1048" s="23">
        <v>1052</v>
      </c>
      <c r="B1048" s="24" t="s">
        <v>4060</v>
      </c>
      <c r="C1048" s="30" t="s">
        <v>397</v>
      </c>
      <c r="D1048" s="30" t="s">
        <v>1178</v>
      </c>
      <c r="E1048" s="24"/>
      <c r="F1048" s="24" t="s">
        <v>2395</v>
      </c>
      <c r="G1048" s="35" t="s">
        <v>4061</v>
      </c>
      <c r="H1048" s="24"/>
      <c r="I1048" s="24"/>
      <c r="J1048" s="24" t="s">
        <v>858</v>
      </c>
      <c r="K1048" s="28">
        <v>44477</v>
      </c>
      <c r="L1048" s="28"/>
      <c r="M1048" s="28"/>
      <c r="N1048" s="28"/>
      <c r="O1048" s="28"/>
      <c r="P1048" s="28">
        <v>44482</v>
      </c>
      <c r="Q1048" s="28">
        <v>44484</v>
      </c>
      <c r="R1048" s="28"/>
      <c r="S1048" s="24">
        <v>3026813</v>
      </c>
      <c r="T1048" s="24">
        <v>3036042</v>
      </c>
      <c r="U1048" s="30" t="str">
        <f t="shared" si="36"/>
        <v>Despachado CNA</v>
      </c>
      <c r="V1048" s="25" t="s">
        <v>38</v>
      </c>
      <c r="W1048" s="24"/>
      <c r="X1048" s="36" t="str">
        <f t="shared" si="35"/>
        <v/>
      </c>
      <c r="Y1048" s="30" t="str">
        <f ca="1">IF(V1048=Apoio!$F$2,Apoio!$F$2,IF(V1048=Apoio!$F$3,Apoio!$F$3,IF(V1048=Apoio!$F$4,Apoio!$F$4,IF(X1048="","",IF(V1048="","",IF(X1048-TODAY()&gt;0,X1048-TODAY(),"Venceu"))))))</f>
        <v>Resolvido</v>
      </c>
      <c r="Z1048" s="35"/>
      <c r="AA1048" s="32"/>
      <c r="AC1048" s="44"/>
    </row>
    <row r="1049" spans="1:29" ht="30" customHeight="1">
      <c r="A1049" s="23">
        <v>1053</v>
      </c>
      <c r="B1049" s="24" t="s">
        <v>3945</v>
      </c>
      <c r="C1049" s="30" t="str">
        <f>IF(B1049&gt;0,VLOOKUP(MID(B1049,1,5),Apoio!A:B,2,FALSE),"")</f>
        <v>SC</v>
      </c>
      <c r="D1049" s="30" t="s">
        <v>1256</v>
      </c>
      <c r="E1049" s="24"/>
      <c r="F1049" s="24" t="s">
        <v>2395</v>
      </c>
      <c r="G1049" s="35" t="s">
        <v>4062</v>
      </c>
      <c r="H1049" s="24"/>
      <c r="I1049" s="24"/>
      <c r="J1049" s="24" t="s">
        <v>44</v>
      </c>
      <c r="K1049" s="28">
        <v>44477</v>
      </c>
      <c r="L1049" s="28"/>
      <c r="M1049" s="28">
        <v>44477</v>
      </c>
      <c r="N1049" s="28">
        <v>44482</v>
      </c>
      <c r="O1049" s="28"/>
      <c r="P1049" s="28">
        <v>44482</v>
      </c>
      <c r="Q1049" s="28">
        <v>44487</v>
      </c>
      <c r="R1049" s="28">
        <v>44491</v>
      </c>
      <c r="S1049" s="24">
        <v>3026370</v>
      </c>
      <c r="T1049" s="24">
        <v>3041664</v>
      </c>
      <c r="U1049" s="30" t="str">
        <f t="shared" si="36"/>
        <v>Despachado IPHAN</v>
      </c>
      <c r="V1049" s="25" t="s">
        <v>38</v>
      </c>
      <c r="W1049" s="24"/>
      <c r="X1049" s="36" t="str">
        <f t="shared" si="35"/>
        <v/>
      </c>
      <c r="Y1049" s="30" t="str">
        <f ca="1">IF(V1049=Apoio!$F$2,Apoio!$F$2,IF(V1049=Apoio!$F$3,Apoio!$F$3,IF(V1049=Apoio!$F$4,Apoio!$F$4,IF(X1049="","",IF(V1049="","",IF(X1049-TODAY()&gt;0,X1049-TODAY(),"Venceu"))))))</f>
        <v>Resolvido</v>
      </c>
      <c r="Z1049" s="35"/>
      <c r="AA1049" s="32"/>
      <c r="AC1049" s="44"/>
    </row>
    <row r="1050" spans="1:29" ht="30" customHeight="1">
      <c r="A1050" s="23">
        <v>1054</v>
      </c>
      <c r="B1050" s="24" t="s">
        <v>4063</v>
      </c>
      <c r="C1050" s="30" t="str">
        <f>IF(B1050&gt;0,VLOOKUP(MID(B1050,1,5),Apoio!A:B,2,FALSE),"")</f>
        <v>PI</v>
      </c>
      <c r="D1050" s="30" t="s">
        <v>1122</v>
      </c>
      <c r="E1050" s="24"/>
      <c r="F1050" s="24" t="s">
        <v>2395</v>
      </c>
      <c r="G1050" s="35" t="s">
        <v>4064</v>
      </c>
      <c r="H1050" s="24"/>
      <c r="I1050" s="24"/>
      <c r="J1050" s="24" t="s">
        <v>858</v>
      </c>
      <c r="K1050" s="28">
        <v>44468</v>
      </c>
      <c r="L1050" s="28"/>
      <c r="M1050" s="28"/>
      <c r="N1050" s="28"/>
      <c r="O1050" s="28"/>
      <c r="P1050" s="28">
        <v>44483</v>
      </c>
      <c r="Q1050" s="28">
        <v>44490</v>
      </c>
      <c r="R1050" s="28"/>
      <c r="S1050" s="24">
        <v>3030275</v>
      </c>
      <c r="T1050" s="24">
        <v>3032869</v>
      </c>
      <c r="U1050" s="30" t="str">
        <f t="shared" si="36"/>
        <v>Despachado CNA</v>
      </c>
      <c r="V1050" s="25"/>
      <c r="W1050" s="24"/>
      <c r="X1050" s="36" t="str">
        <f t="shared" si="35"/>
        <v/>
      </c>
      <c r="Y1050" s="30" t="str">
        <f ca="1">IF(V1050=Apoio!$F$2,Apoio!$F$2,IF(V1050=Apoio!$F$3,Apoio!$F$3,IF(V1050=Apoio!$F$4,Apoio!$F$4,IF(X1050="","",IF(V1050="","",IF(X1050-TODAY()&gt;0,X1050-TODAY(),"Venceu"))))))</f>
        <v/>
      </c>
      <c r="Z1050" s="35" t="s">
        <v>4065</v>
      </c>
      <c r="AA1050" s="32"/>
      <c r="AC1050" s="44"/>
    </row>
    <row r="1051" spans="1:29" ht="30" customHeight="1">
      <c r="A1051" s="23">
        <v>1055</v>
      </c>
      <c r="B1051" s="24" t="s">
        <v>3877</v>
      </c>
      <c r="C1051" s="30" t="str">
        <f>IF(B1051&gt;0,VLOOKUP(MID(B1051,1,5),Apoio!A:B,2,FALSE),"")</f>
        <v>CNA</v>
      </c>
      <c r="D1051" s="30" t="s">
        <v>1653</v>
      </c>
      <c r="E1051" s="24"/>
      <c r="F1051" s="24" t="s">
        <v>2395</v>
      </c>
      <c r="G1051" s="35" t="s">
        <v>4066</v>
      </c>
      <c r="H1051" s="24"/>
      <c r="I1051" s="24"/>
      <c r="J1051" s="24" t="s">
        <v>714</v>
      </c>
      <c r="K1051" s="28">
        <v>44475</v>
      </c>
      <c r="L1051" s="28"/>
      <c r="M1051" s="28"/>
      <c r="N1051" s="28">
        <v>44476</v>
      </c>
      <c r="O1051" s="28"/>
      <c r="P1051" s="28">
        <v>44483</v>
      </c>
      <c r="Q1051" s="28"/>
      <c r="R1051" s="28"/>
      <c r="S1051" s="24">
        <v>3015066</v>
      </c>
      <c r="T1051" s="24">
        <v>3031692</v>
      </c>
      <c r="U1051" s="30" t="str">
        <f t="shared" si="36"/>
        <v>Despachado COSOL</v>
      </c>
      <c r="V1051" s="25" t="s">
        <v>38</v>
      </c>
      <c r="W1051" s="24"/>
      <c r="X1051" s="36" t="str">
        <f t="shared" si="35"/>
        <v/>
      </c>
      <c r="Y1051" s="30" t="str">
        <f ca="1">IF(V1051=Apoio!$F$2,Apoio!$F$2,IF(V1051=Apoio!$F$3,Apoio!$F$3,IF(V1051=Apoio!$F$4,Apoio!$F$4,IF(X1051="","",IF(V1051="","",IF(X1051-TODAY()&gt;0,X1051-TODAY(),"Venceu"))))))</f>
        <v>Resolvido</v>
      </c>
      <c r="Z1051" s="35"/>
      <c r="AA1051" s="32"/>
      <c r="AC1051" s="44"/>
    </row>
    <row r="1052" spans="1:29" ht="30" customHeight="1">
      <c r="A1052" s="23">
        <v>1056</v>
      </c>
      <c r="B1052" s="24" t="s">
        <v>2814</v>
      </c>
      <c r="C1052" s="30" t="str">
        <f>IF(B1052&gt;0,VLOOKUP(MID(B1052,1,5),Apoio!A:B,2,FALSE),"")</f>
        <v>CNA</v>
      </c>
      <c r="D1052" s="30" t="s">
        <v>1653</v>
      </c>
      <c r="E1052" s="24"/>
      <c r="F1052" s="24" t="s">
        <v>2395</v>
      </c>
      <c r="G1052" s="35" t="s">
        <v>4031</v>
      </c>
      <c r="H1052" s="24"/>
      <c r="I1052" s="24"/>
      <c r="J1052" s="24" t="s">
        <v>714</v>
      </c>
      <c r="K1052" s="28">
        <v>44475</v>
      </c>
      <c r="L1052" s="28"/>
      <c r="M1052" s="28">
        <v>44475</v>
      </c>
      <c r="N1052" s="28">
        <v>44477</v>
      </c>
      <c r="O1052" s="28"/>
      <c r="P1052" s="28">
        <v>44484</v>
      </c>
      <c r="Q1052" s="28"/>
      <c r="R1052" s="28"/>
      <c r="S1052" s="24">
        <v>3015413</v>
      </c>
      <c r="T1052" s="24"/>
      <c r="U1052" s="30" t="str">
        <f t="shared" si="36"/>
        <v>Despachado COSOL</v>
      </c>
      <c r="V1052" s="25" t="s">
        <v>387</v>
      </c>
      <c r="W1052" s="24"/>
      <c r="X1052" s="36" t="str">
        <f t="shared" si="35"/>
        <v/>
      </c>
      <c r="Y1052" s="30" t="str">
        <f ca="1">IF(V1052=Apoio!$F$2,Apoio!$F$2,IF(V1052=Apoio!$F$3,Apoio!$F$3,IF(V1052=Apoio!$F$4,Apoio!$F$4,IF(X1052="","",IF(V1052="","",IF(X1052-TODAY()&gt;0,X1052-TODAY(),"Venceu"))))))</f>
        <v>Atualizado</v>
      </c>
      <c r="Z1052" s="35" t="s">
        <v>4067</v>
      </c>
      <c r="AA1052" s="32"/>
      <c r="AC1052" s="44"/>
    </row>
    <row r="1053" spans="1:29" ht="30" customHeight="1">
      <c r="A1053" s="23">
        <v>1057</v>
      </c>
      <c r="B1053" s="24" t="s">
        <v>4068</v>
      </c>
      <c r="C1053" s="30" t="str">
        <f>IF(B1053&gt;0,VLOOKUP(MID(B1053,1,5),Apoio!A:B,2,FALSE),"")</f>
        <v>RJ</v>
      </c>
      <c r="D1053" s="30" t="s">
        <v>1399</v>
      </c>
      <c r="E1053" s="24"/>
      <c r="F1053" s="24" t="s">
        <v>2395</v>
      </c>
      <c r="G1053" s="35" t="s">
        <v>4069</v>
      </c>
      <c r="H1053" s="24"/>
      <c r="I1053" s="24"/>
      <c r="J1053" s="24" t="s">
        <v>874</v>
      </c>
      <c r="K1053" s="28">
        <v>44474</v>
      </c>
      <c r="L1053" s="28"/>
      <c r="M1053" s="28">
        <v>44474</v>
      </c>
      <c r="N1053" s="28">
        <v>44484</v>
      </c>
      <c r="O1053" s="28"/>
      <c r="P1053" s="28">
        <v>44484</v>
      </c>
      <c r="Q1053" s="28">
        <v>44487</v>
      </c>
      <c r="R1053" s="28"/>
      <c r="S1053" s="24">
        <v>3034124</v>
      </c>
      <c r="T1053" s="24">
        <v>3035917</v>
      </c>
      <c r="U1053" s="30" t="str">
        <f t="shared" si="36"/>
        <v>Despachado CNA</v>
      </c>
      <c r="V1053" s="25" t="s">
        <v>38</v>
      </c>
      <c r="W1053" s="24"/>
      <c r="X1053" s="36" t="str">
        <f t="shared" ref="X1053:X1073" si="37">IF(W1053&gt;0,Q1053+W1053,"")</f>
        <v/>
      </c>
      <c r="Y1053" s="30" t="str">
        <f ca="1">IF(V1053=Apoio!$F$2,Apoio!$F$2,IF(V1053=Apoio!$F$3,Apoio!$F$3,IF(V1053=Apoio!$F$4,Apoio!$F$4,IF(X1053="","",IF(V1053="","",IF(X1053-TODAY()&gt;0,X1053-TODAY(),"Venceu"))))))</f>
        <v>Resolvido</v>
      </c>
      <c r="Z1053" s="35"/>
      <c r="AA1053" s="32"/>
      <c r="AC1053" s="44"/>
    </row>
    <row r="1054" spans="1:29" ht="30" customHeight="1">
      <c r="A1054" s="23">
        <v>1058</v>
      </c>
      <c r="B1054" s="24" t="s">
        <v>4070</v>
      </c>
      <c r="C1054" s="30" t="str">
        <f>IF(B1054&gt;0,VLOOKUP(MID(B1054,1,5),Apoio!A:B,2,FALSE),"")</f>
        <v>CNA</v>
      </c>
      <c r="D1054" s="30" t="s">
        <v>1122</v>
      </c>
      <c r="E1054" s="24"/>
      <c r="F1054" s="24" t="s">
        <v>2395</v>
      </c>
      <c r="G1054" s="35" t="s">
        <v>4071</v>
      </c>
      <c r="H1054" s="24"/>
      <c r="I1054" s="24"/>
      <c r="J1054" s="24" t="s">
        <v>858</v>
      </c>
      <c r="K1054" s="28">
        <v>44456</v>
      </c>
      <c r="L1054" s="28"/>
      <c r="M1054" s="28"/>
      <c r="N1054" s="28"/>
      <c r="O1054" s="28"/>
      <c r="P1054" s="28">
        <v>44484</v>
      </c>
      <c r="Q1054" s="28">
        <v>44487</v>
      </c>
      <c r="R1054" s="28"/>
      <c r="S1054" s="24">
        <v>3032133</v>
      </c>
      <c r="T1054" s="24">
        <v>3038475</v>
      </c>
      <c r="U1054" s="30" t="str">
        <f t="shared" si="36"/>
        <v>Despachado CNA</v>
      </c>
      <c r="V1054" s="25"/>
      <c r="W1054" s="24"/>
      <c r="X1054" s="36" t="str">
        <f t="shared" si="37"/>
        <v/>
      </c>
      <c r="Y1054" s="30" t="str">
        <f ca="1">IF(V1054=Apoio!$F$2,Apoio!$F$2,IF(V1054=Apoio!$F$3,Apoio!$F$3,IF(V1054=Apoio!$F$4,Apoio!$F$4,IF(X1054="","",IF(V1054="","",IF(X1054-TODAY()&gt;0,X1054-TODAY(),"Venceu"))))))</f>
        <v/>
      </c>
      <c r="Z1054" s="35"/>
      <c r="AA1054" s="32"/>
      <c r="AC1054" s="44"/>
    </row>
    <row r="1055" spans="1:29" ht="30" customHeight="1">
      <c r="A1055" s="23">
        <v>1059</v>
      </c>
      <c r="B1055" s="24" t="s">
        <v>3937</v>
      </c>
      <c r="C1055" s="30" t="str">
        <f>IF(B1055&gt;0,VLOOKUP(MID(B1055,1,5),Apoio!A:B,2,FALSE),"")</f>
        <v>ES</v>
      </c>
      <c r="D1055" s="30" t="s">
        <v>1390</v>
      </c>
      <c r="E1055" s="24"/>
      <c r="F1055" s="24" t="s">
        <v>2395</v>
      </c>
      <c r="G1055" s="35" t="s">
        <v>3938</v>
      </c>
      <c r="H1055" s="24"/>
      <c r="I1055" s="24" t="s">
        <v>31</v>
      </c>
      <c r="J1055" s="24" t="s">
        <v>44</v>
      </c>
      <c r="K1055" s="28">
        <v>44484</v>
      </c>
      <c r="L1055" s="28"/>
      <c r="M1055" s="28">
        <v>44484</v>
      </c>
      <c r="N1055" s="28">
        <v>44487</v>
      </c>
      <c r="O1055" s="28"/>
      <c r="P1055" s="28">
        <v>44487</v>
      </c>
      <c r="Q1055" s="28">
        <v>44490</v>
      </c>
      <c r="R1055" s="28"/>
      <c r="S1055" s="24">
        <v>3037194</v>
      </c>
      <c r="T1055" s="24">
        <v>3038601</v>
      </c>
      <c r="U1055" s="30" t="str">
        <f t="shared" si="36"/>
        <v>Despachado CNA</v>
      </c>
      <c r="V1055" s="25" t="s">
        <v>861</v>
      </c>
      <c r="W1055" s="24"/>
      <c r="X1055" s="36" t="str">
        <f t="shared" si="37"/>
        <v/>
      </c>
      <c r="Y1055" s="30" t="str">
        <f ca="1">IF(V1055=Apoio!$F$2,Apoio!$F$2,IF(V1055=Apoio!$F$3,Apoio!$F$3,IF(V1055=Apoio!$F$4,Apoio!$F$4,IF(X1055="","",IF(V1055="","",IF(X1055-TODAY()&gt;0,X1055-TODAY(),"Venceu"))))))</f>
        <v>Sem prazo</v>
      </c>
      <c r="Z1055" s="35"/>
      <c r="AA1055" s="32"/>
      <c r="AC1055" s="44"/>
    </row>
    <row r="1056" spans="1:29" ht="30" customHeight="1">
      <c r="A1056" s="23">
        <v>1060</v>
      </c>
      <c r="B1056" s="24" t="s">
        <v>4072</v>
      </c>
      <c r="C1056" s="30" t="str">
        <f>IF(B1056&gt;0,VLOOKUP(MID(B1056,1,5),Apoio!A:B,2,FALSE),"")</f>
        <v>CNA</v>
      </c>
      <c r="D1056" s="30" t="s">
        <v>3941</v>
      </c>
      <c r="E1056" s="24"/>
      <c r="F1056" s="24" t="s">
        <v>2395</v>
      </c>
      <c r="G1056" s="35" t="s">
        <v>4073</v>
      </c>
      <c r="H1056" s="24"/>
      <c r="I1056" s="24"/>
      <c r="J1056" s="24" t="s">
        <v>44</v>
      </c>
      <c r="K1056" s="28">
        <v>44477</v>
      </c>
      <c r="L1056" s="28"/>
      <c r="M1056" s="28">
        <v>44483</v>
      </c>
      <c r="N1056" s="28">
        <v>44489</v>
      </c>
      <c r="O1056" s="28"/>
      <c r="P1056" s="28">
        <v>44490</v>
      </c>
      <c r="Q1056" s="28">
        <v>44490</v>
      </c>
      <c r="R1056" s="28"/>
      <c r="S1056" s="24">
        <v>3038281</v>
      </c>
      <c r="T1056" s="24">
        <v>3048163</v>
      </c>
      <c r="U1056" s="30" t="str">
        <f t="shared" si="36"/>
        <v>Despachado CNA</v>
      </c>
      <c r="V1056" s="25" t="s">
        <v>38</v>
      </c>
      <c r="W1056" s="24"/>
      <c r="X1056" s="36" t="str">
        <f t="shared" si="37"/>
        <v/>
      </c>
      <c r="Y1056" s="30" t="str">
        <f ca="1">IF(V1056=Apoio!$F$2,Apoio!$F$2,IF(V1056=Apoio!$F$3,Apoio!$F$3,IF(V1056=Apoio!$F$4,Apoio!$F$4,IF(X1056="","",IF(V1056="","",IF(X1056-TODAY()&gt;0,X1056-TODAY(),"Venceu"))))))</f>
        <v>Resolvido</v>
      </c>
      <c r="Z1056" s="35"/>
      <c r="AA1056" s="32"/>
      <c r="AC1056" s="44"/>
    </row>
    <row r="1057" spans="1:29" ht="30" customHeight="1">
      <c r="A1057" s="23">
        <v>1061</v>
      </c>
      <c r="B1057" s="24" t="s">
        <v>4074</v>
      </c>
      <c r="C1057" s="30" t="str">
        <f>IF(B1057&gt;0,VLOOKUP(MID(B1057,1,5),Apoio!A:B,2,FALSE),"")</f>
        <v>SC</v>
      </c>
      <c r="D1057" s="30" t="s">
        <v>1363</v>
      </c>
      <c r="E1057" s="24"/>
      <c r="F1057" s="24" t="s">
        <v>2395</v>
      </c>
      <c r="G1057" s="35" t="s">
        <v>4075</v>
      </c>
      <c r="H1057" s="24"/>
      <c r="I1057" s="24"/>
      <c r="J1057" s="24" t="s">
        <v>44</v>
      </c>
      <c r="K1057" s="28">
        <v>44487</v>
      </c>
      <c r="L1057" s="28"/>
      <c r="M1057" s="28">
        <v>44487</v>
      </c>
      <c r="N1057" s="28">
        <v>44488</v>
      </c>
      <c r="O1057" s="28"/>
      <c r="P1057" s="28">
        <v>44490</v>
      </c>
      <c r="Q1057" s="28">
        <v>44491</v>
      </c>
      <c r="R1057" s="28"/>
      <c r="S1057" s="24">
        <v>3040570</v>
      </c>
      <c r="T1057" s="24">
        <v>3048574</v>
      </c>
      <c r="U1057" s="30" t="str">
        <f t="shared" si="36"/>
        <v>Despachado CNA</v>
      </c>
      <c r="V1057" s="25" t="s">
        <v>38</v>
      </c>
      <c r="W1057" s="24"/>
      <c r="X1057" s="36" t="str">
        <f t="shared" si="37"/>
        <v/>
      </c>
      <c r="Y1057" s="30" t="str">
        <f ca="1">IF(V1057=Apoio!$F$2,Apoio!$F$2,IF(V1057=Apoio!$F$3,Apoio!$F$3,IF(V1057=Apoio!$F$4,Apoio!$F$4,IF(X1057="","",IF(V1057="","",IF(X1057-TODAY()&gt;0,X1057-TODAY(),"Venceu"))))))</f>
        <v>Resolvido</v>
      </c>
      <c r="Z1057" s="35"/>
      <c r="AA1057" s="32"/>
      <c r="AC1057" s="44"/>
    </row>
    <row r="1058" spans="1:29" ht="30" customHeight="1">
      <c r="A1058" s="23">
        <v>1062</v>
      </c>
      <c r="B1058" s="24" t="s">
        <v>4076</v>
      </c>
      <c r="C1058" s="30" t="str">
        <f>IF(B1058&gt;0,VLOOKUP(MID(B1058,1,5),Apoio!A:B,2,FALSE),"")</f>
        <v>ES</v>
      </c>
      <c r="D1058" s="30" t="s">
        <v>1390</v>
      </c>
      <c r="E1058" s="24"/>
      <c r="F1058" s="24" t="s">
        <v>2395</v>
      </c>
      <c r="G1058" s="35" t="s">
        <v>4077</v>
      </c>
      <c r="H1058" s="24"/>
      <c r="I1058" s="24"/>
      <c r="J1058" s="24" t="s">
        <v>44</v>
      </c>
      <c r="K1058" s="28">
        <v>44488</v>
      </c>
      <c r="L1058" s="28"/>
      <c r="M1058" s="28">
        <v>44488</v>
      </c>
      <c r="N1058" s="28">
        <v>44489</v>
      </c>
      <c r="O1058" s="28"/>
      <c r="P1058" s="28">
        <v>44490</v>
      </c>
      <c r="Q1058" s="28">
        <v>44490</v>
      </c>
      <c r="R1058" s="28"/>
      <c r="S1058" s="24">
        <v>3045220</v>
      </c>
      <c r="T1058" s="24">
        <v>3049746</v>
      </c>
      <c r="U1058" s="30" t="str">
        <f t="shared" si="36"/>
        <v>Despachado CNA</v>
      </c>
      <c r="V1058" s="25"/>
      <c r="W1058" s="24"/>
      <c r="X1058" s="36" t="str">
        <f t="shared" si="37"/>
        <v/>
      </c>
      <c r="Y1058" s="30" t="str">
        <f ca="1">IF(V1058=Apoio!$F$2,Apoio!$F$2,IF(V1058=Apoio!$F$3,Apoio!$F$3,IF(V1058=Apoio!$F$4,Apoio!$F$4,IF(X1058="","",IF(V1058="","",IF(X1058-TODAY()&gt;0,X1058-TODAY(),"Venceu"))))))</f>
        <v/>
      </c>
      <c r="Z1058" s="35"/>
      <c r="AA1058" s="32"/>
      <c r="AC1058" s="44"/>
    </row>
    <row r="1059" spans="1:29" ht="30" customHeight="1">
      <c r="A1059" s="23">
        <v>1063</v>
      </c>
      <c r="B1059" s="24" t="s">
        <v>4076</v>
      </c>
      <c r="C1059" s="30" t="str">
        <f>IF(B1059&gt;0,VLOOKUP(MID(B1059,1,5),Apoio!A:B,2,FALSE),"")</f>
        <v>ES</v>
      </c>
      <c r="D1059" s="30" t="s">
        <v>1390</v>
      </c>
      <c r="E1059" s="24"/>
      <c r="F1059" s="24" t="s">
        <v>2395</v>
      </c>
      <c r="G1059" s="35" t="s">
        <v>4078</v>
      </c>
      <c r="H1059" s="24"/>
      <c r="I1059" s="24" t="s">
        <v>31</v>
      </c>
      <c r="J1059" s="24" t="s">
        <v>858</v>
      </c>
      <c r="K1059" s="28">
        <v>44496</v>
      </c>
      <c r="L1059" s="28"/>
      <c r="M1059" s="28"/>
      <c r="N1059" s="28"/>
      <c r="O1059" s="28"/>
      <c r="P1059" s="28">
        <v>44496</v>
      </c>
      <c r="Q1059" s="28">
        <v>44497</v>
      </c>
      <c r="R1059" s="28"/>
      <c r="S1059" s="24">
        <v>3062782</v>
      </c>
      <c r="T1059" s="24">
        <v>3064413</v>
      </c>
      <c r="U1059" s="30" t="str">
        <f t="shared" si="36"/>
        <v>Despachado CNA</v>
      </c>
      <c r="V1059" s="25"/>
      <c r="W1059" s="24"/>
      <c r="X1059" s="36" t="str">
        <f t="shared" si="37"/>
        <v/>
      </c>
      <c r="Y1059" s="30" t="str">
        <f ca="1">IF(V1059=Apoio!$F$2,Apoio!$F$2,IF(V1059=Apoio!$F$3,Apoio!$F$3,IF(V1059=Apoio!$F$4,Apoio!$F$4,IF(X1059="","",IF(V1059="","",IF(X1059-TODAY()&gt;0,X1059-TODAY(),"Venceu"))))))</f>
        <v/>
      </c>
      <c r="Z1059" s="35"/>
      <c r="AA1059" s="32"/>
      <c r="AC1059" s="44"/>
    </row>
    <row r="1060" spans="1:29" ht="30" customHeight="1">
      <c r="A1060" s="23">
        <v>1064</v>
      </c>
      <c r="B1060" s="24" t="s">
        <v>4079</v>
      </c>
      <c r="C1060" s="30" t="str">
        <f>IF(B1060&gt;0,VLOOKUP(MID(B1060,1,5),Apoio!A:B,2,FALSE),"")</f>
        <v>CE</v>
      </c>
      <c r="D1060" s="30" t="s">
        <v>3941</v>
      </c>
      <c r="E1060" s="24"/>
      <c r="F1060" s="24" t="s">
        <v>2395</v>
      </c>
      <c r="G1060" s="35" t="s">
        <v>4080</v>
      </c>
      <c r="H1060" s="24"/>
      <c r="I1060" s="24"/>
      <c r="J1060" s="24" t="s">
        <v>874</v>
      </c>
      <c r="K1060" s="28">
        <v>44487</v>
      </c>
      <c r="L1060" s="28"/>
      <c r="M1060" s="28">
        <v>44487</v>
      </c>
      <c r="N1060" s="28">
        <v>44490</v>
      </c>
      <c r="O1060" s="28"/>
      <c r="P1060" s="28">
        <v>44490</v>
      </c>
      <c r="Q1060" s="28">
        <v>44497</v>
      </c>
      <c r="R1060" s="28"/>
      <c r="S1060" s="24">
        <v>3045506</v>
      </c>
      <c r="T1060" s="24">
        <v>3057251</v>
      </c>
      <c r="U1060" s="30" t="str">
        <f t="shared" si="36"/>
        <v>Despachado CNA</v>
      </c>
      <c r="V1060" s="25" t="s">
        <v>38</v>
      </c>
      <c r="W1060" s="24"/>
      <c r="X1060" s="36" t="str">
        <f t="shared" si="37"/>
        <v/>
      </c>
      <c r="Y1060" s="30" t="str">
        <f ca="1">IF(V1060=Apoio!$F$2,Apoio!$F$2,IF(V1060=Apoio!$F$3,Apoio!$F$3,IF(V1060=Apoio!$F$4,Apoio!$F$4,IF(X1060="","",IF(V1060="","",IF(X1060-TODAY()&gt;0,X1060-TODAY(),"Venceu"))))))</f>
        <v>Resolvido</v>
      </c>
      <c r="Z1060" s="35"/>
      <c r="AA1060" s="32"/>
      <c r="AC1060" s="44"/>
    </row>
    <row r="1061" spans="1:29" ht="30" customHeight="1">
      <c r="A1061" s="23">
        <v>1065</v>
      </c>
      <c r="B1061" s="24" t="s">
        <v>4081</v>
      </c>
      <c r="C1061" s="30" t="str">
        <f>IF(B1061&gt;0,VLOOKUP(MID(B1061,1,5),Apoio!A:B,2,FALSE),"")</f>
        <v>AM</v>
      </c>
      <c r="D1061" s="30" t="s">
        <v>1363</v>
      </c>
      <c r="E1061" s="24"/>
      <c r="F1061" s="24" t="s">
        <v>2395</v>
      </c>
      <c r="G1061" s="35" t="s">
        <v>4082</v>
      </c>
      <c r="H1061" s="24"/>
      <c r="I1061" s="24"/>
      <c r="J1061" s="24" t="s">
        <v>874</v>
      </c>
      <c r="K1061" s="28">
        <v>44484</v>
      </c>
      <c r="L1061" s="28"/>
      <c r="M1061" s="28">
        <v>44484</v>
      </c>
      <c r="N1061" s="28">
        <v>44490</v>
      </c>
      <c r="O1061" s="28"/>
      <c r="P1061" s="28">
        <v>44490</v>
      </c>
      <c r="Q1061" s="28">
        <v>44497</v>
      </c>
      <c r="R1061" s="28"/>
      <c r="S1061" s="24">
        <v>3038532</v>
      </c>
      <c r="T1061" s="24">
        <v>3051558</v>
      </c>
      <c r="U1061" s="30" t="str">
        <f t="shared" si="36"/>
        <v>Despachado CNA</v>
      </c>
      <c r="V1061" s="25" t="s">
        <v>38</v>
      </c>
      <c r="W1061" s="24"/>
      <c r="X1061" s="36" t="str">
        <f t="shared" si="37"/>
        <v/>
      </c>
      <c r="Y1061" s="30" t="str">
        <f ca="1">IF(V1061=Apoio!$F$2,Apoio!$F$2,IF(V1061=Apoio!$F$3,Apoio!$F$3,IF(V1061=Apoio!$F$4,Apoio!$F$4,IF(X1061="","",IF(V1061="","",IF(X1061-TODAY()&gt;0,X1061-TODAY(),"Venceu"))))))</f>
        <v>Resolvido</v>
      </c>
      <c r="Z1061" s="35"/>
      <c r="AA1061" s="32"/>
      <c r="AC1061" s="44"/>
    </row>
    <row r="1062" spans="1:29" ht="30" customHeight="1">
      <c r="A1062" s="23">
        <v>1066</v>
      </c>
      <c r="B1062" s="24" t="s">
        <v>4083</v>
      </c>
      <c r="C1062" s="30" t="str">
        <f>IF(B1062&gt;0,VLOOKUP(MID(B1062,1,5),Apoio!A:B,2,FALSE),"")</f>
        <v>RJ</v>
      </c>
      <c r="D1062" s="30" t="s">
        <v>2185</v>
      </c>
      <c r="E1062" s="24"/>
      <c r="F1062" s="24" t="s">
        <v>2395</v>
      </c>
      <c r="G1062" s="35" t="s">
        <v>4084</v>
      </c>
      <c r="H1062" s="24"/>
      <c r="I1062" s="24"/>
      <c r="J1062" s="24" t="s">
        <v>858</v>
      </c>
      <c r="K1062" s="28">
        <v>44487</v>
      </c>
      <c r="L1062" s="28"/>
      <c r="M1062" s="28"/>
      <c r="N1062" s="28"/>
      <c r="O1062" s="28"/>
      <c r="P1062" s="28">
        <v>44494</v>
      </c>
      <c r="Q1062" s="28">
        <v>44497</v>
      </c>
      <c r="R1062" s="28"/>
      <c r="S1062" s="24">
        <v>3053938</v>
      </c>
      <c r="T1062" s="24" t="s">
        <v>4085</v>
      </c>
      <c r="U1062" s="30" t="str">
        <f t="shared" si="36"/>
        <v>Despachado CNA</v>
      </c>
      <c r="V1062" s="25" t="s">
        <v>861</v>
      </c>
      <c r="W1062" s="24"/>
      <c r="X1062" s="36" t="str">
        <f t="shared" si="37"/>
        <v/>
      </c>
      <c r="Y1062" s="30" t="str">
        <f ca="1">IF(V1062=Apoio!$F$2,Apoio!$F$2,IF(V1062=Apoio!$F$3,Apoio!$F$3,IF(V1062=Apoio!$F$4,Apoio!$F$4,IF(X1062="","",IF(V1062="","",IF(X1062-TODAY()&gt;0,X1062-TODAY(),"Venceu"))))))</f>
        <v>Sem prazo</v>
      </c>
      <c r="Z1062" s="35"/>
      <c r="AA1062" s="32"/>
      <c r="AC1062" s="44"/>
    </row>
    <row r="1063" spans="1:29" ht="30" customHeight="1">
      <c r="A1063" s="23">
        <v>1067</v>
      </c>
      <c r="B1063" s="24" t="s">
        <v>4086</v>
      </c>
      <c r="C1063" s="30" t="str">
        <f>IF(B1063&gt;0,VLOOKUP(MID(B1063,1,5),Apoio!A:B,2,FALSE),"")</f>
        <v>CNA</v>
      </c>
      <c r="D1063" s="30" t="s">
        <v>3978</v>
      </c>
      <c r="E1063" s="24"/>
      <c r="F1063" s="24" t="s">
        <v>2395</v>
      </c>
      <c r="G1063" s="35" t="s">
        <v>4087</v>
      </c>
      <c r="H1063" s="24"/>
      <c r="I1063" s="24"/>
      <c r="J1063" s="24" t="s">
        <v>858</v>
      </c>
      <c r="K1063" s="28">
        <v>44489</v>
      </c>
      <c r="L1063" s="28"/>
      <c r="M1063" s="28"/>
      <c r="N1063" s="28"/>
      <c r="O1063" s="28"/>
      <c r="P1063" s="28">
        <v>44495</v>
      </c>
      <c r="Q1063" s="28">
        <v>44497</v>
      </c>
      <c r="R1063" s="28"/>
      <c r="S1063" s="24">
        <v>3048263</v>
      </c>
      <c r="T1063" s="24">
        <v>3060260</v>
      </c>
      <c r="U1063" s="30" t="str">
        <f t="shared" si="36"/>
        <v>Despachado CNA</v>
      </c>
      <c r="V1063" s="25" t="s">
        <v>38</v>
      </c>
      <c r="W1063" s="24"/>
      <c r="X1063" s="36" t="str">
        <f t="shared" si="37"/>
        <v/>
      </c>
      <c r="Y1063" s="30" t="str">
        <f ca="1">IF(V1063=Apoio!$F$2,Apoio!$F$2,IF(V1063=Apoio!$F$3,Apoio!$F$3,IF(V1063=Apoio!$F$4,Apoio!$F$4,IF(X1063="","",IF(V1063="","",IF(X1063-TODAY()&gt;0,X1063-TODAY(),"Venceu"))))))</f>
        <v>Resolvido</v>
      </c>
      <c r="Z1063" s="35"/>
      <c r="AA1063" s="32"/>
      <c r="AC1063" s="44"/>
    </row>
    <row r="1064" spans="1:29" ht="30" customHeight="1">
      <c r="A1064" s="23">
        <v>1068</v>
      </c>
      <c r="B1064" s="24" t="s">
        <v>4088</v>
      </c>
      <c r="C1064" s="30" t="str">
        <f>IF(B1064&gt;0,VLOOKUP(MID(B1064,1,5),Apoio!A:B,2,FALSE),"")</f>
        <v>MG</v>
      </c>
      <c r="D1064" s="30" t="s">
        <v>3941</v>
      </c>
      <c r="E1064" s="24"/>
      <c r="F1064" s="24" t="s">
        <v>2395</v>
      </c>
      <c r="G1064" s="35" t="s">
        <v>4089</v>
      </c>
      <c r="H1064" s="24"/>
      <c r="I1064" s="24"/>
      <c r="J1064" s="24" t="s">
        <v>44</v>
      </c>
      <c r="K1064" s="28">
        <v>44487</v>
      </c>
      <c r="L1064" s="28"/>
      <c r="M1064" s="28">
        <v>44490</v>
      </c>
      <c r="N1064" s="28">
        <v>44495</v>
      </c>
      <c r="O1064" s="28"/>
      <c r="P1064" s="28">
        <v>44495</v>
      </c>
      <c r="Q1064" s="28">
        <v>44504</v>
      </c>
      <c r="R1064" s="28"/>
      <c r="S1064" s="24">
        <v>3055765</v>
      </c>
      <c r="T1064" s="24">
        <v>3079130</v>
      </c>
      <c r="U1064" s="30" t="str">
        <f t="shared" si="36"/>
        <v>Despachado CNA</v>
      </c>
      <c r="V1064" s="25" t="s">
        <v>387</v>
      </c>
      <c r="W1064" s="24"/>
      <c r="X1064" s="36" t="str">
        <f t="shared" si="37"/>
        <v/>
      </c>
      <c r="Y1064" s="30" t="str">
        <f ca="1">IF(V1064=Apoio!$F$2,Apoio!$F$2,IF(V1064=Apoio!$F$3,Apoio!$F$3,IF(V1064=Apoio!$F$4,Apoio!$F$4,IF(X1064="","",IF(V1064="","",IF(X1064-TODAY()&gt;0,X1064-TODAY(),"Venceu"))))))</f>
        <v>Atualizado</v>
      </c>
      <c r="Z1064" s="35"/>
      <c r="AA1064" s="32"/>
      <c r="AC1064" s="44"/>
    </row>
    <row r="1065" spans="1:29" ht="30" customHeight="1">
      <c r="A1065" s="23">
        <v>1069</v>
      </c>
      <c r="B1065" s="24" t="s">
        <v>4090</v>
      </c>
      <c r="C1065" s="30" t="str">
        <f>IF(B1065&gt;0,VLOOKUP(MID(B1065,1,5),Apoio!A:B,2,FALSE),"")</f>
        <v>PI</v>
      </c>
      <c r="D1065" s="30" t="s">
        <v>1256</v>
      </c>
      <c r="E1065" s="24"/>
      <c r="F1065" s="24" t="s">
        <v>2395</v>
      </c>
      <c r="G1065" s="35" t="s">
        <v>4091</v>
      </c>
      <c r="H1065" s="24"/>
      <c r="I1065" s="24"/>
      <c r="J1065" s="24" t="s">
        <v>714</v>
      </c>
      <c r="K1065" s="28">
        <v>44491</v>
      </c>
      <c r="L1065" s="28"/>
      <c r="M1065" s="28">
        <v>44491</v>
      </c>
      <c r="N1065" s="28">
        <v>44495</v>
      </c>
      <c r="O1065" s="28"/>
      <c r="P1065" s="28">
        <v>44495</v>
      </c>
      <c r="Q1065" s="28">
        <v>44497</v>
      </c>
      <c r="R1065" s="28">
        <v>44503</v>
      </c>
      <c r="S1065" s="24">
        <v>3055156</v>
      </c>
      <c r="T1065" s="24">
        <v>3071527</v>
      </c>
      <c r="U1065" s="30" t="str">
        <f t="shared" si="36"/>
        <v>Despachado IPHAN</v>
      </c>
      <c r="V1065" s="25" t="s">
        <v>861</v>
      </c>
      <c r="W1065" s="24"/>
      <c r="X1065" s="36" t="str">
        <f t="shared" si="37"/>
        <v/>
      </c>
      <c r="Y1065" s="30" t="str">
        <f ca="1">IF(V1065=Apoio!$F$2,Apoio!$F$2,IF(V1065=Apoio!$F$3,Apoio!$F$3,IF(V1065=Apoio!$F$4,Apoio!$F$4,IF(X1065="","",IF(V1065="","",IF(X1065-TODAY()&gt;0,X1065-TODAY(),"Venceu"))))))</f>
        <v>Sem prazo</v>
      </c>
      <c r="Z1065" s="35"/>
      <c r="AA1065" s="32"/>
      <c r="AC1065" s="44"/>
    </row>
    <row r="1066" spans="1:29" ht="30" customHeight="1">
      <c r="A1066" s="23">
        <v>1070</v>
      </c>
      <c r="B1066" s="24" t="s">
        <v>4026</v>
      </c>
      <c r="C1066" s="30" t="str">
        <f>IF(B1066&gt;0,VLOOKUP(MID(B1066,1,5),Apoio!A:B,2,FALSE),"")</f>
        <v>BA</v>
      </c>
      <c r="D1066" s="30" t="s">
        <v>3941</v>
      </c>
      <c r="E1066" s="24"/>
      <c r="F1066" s="24" t="s">
        <v>2395</v>
      </c>
      <c r="G1066" s="35" t="s">
        <v>4092</v>
      </c>
      <c r="H1066" s="24"/>
      <c r="I1066" s="24" t="s">
        <v>31</v>
      </c>
      <c r="J1066" s="24" t="s">
        <v>874</v>
      </c>
      <c r="K1066" s="28">
        <v>44484</v>
      </c>
      <c r="L1066" s="28"/>
      <c r="M1066" s="28">
        <v>44491</v>
      </c>
      <c r="N1066" s="28">
        <v>44495</v>
      </c>
      <c r="O1066" s="28"/>
      <c r="P1066" s="28">
        <v>44495</v>
      </c>
      <c r="Q1066" s="28">
        <v>44497</v>
      </c>
      <c r="R1066" s="28"/>
      <c r="S1066" s="24">
        <v>3058114</v>
      </c>
      <c r="T1066" s="24">
        <v>3061935</v>
      </c>
      <c r="U1066" s="30" t="str">
        <f t="shared" si="36"/>
        <v>Despachado CNA</v>
      </c>
      <c r="V1066" s="25" t="s">
        <v>38</v>
      </c>
      <c r="W1066" s="24"/>
      <c r="X1066" s="36" t="str">
        <f t="shared" si="37"/>
        <v/>
      </c>
      <c r="Y1066" s="30" t="str">
        <f ca="1">IF(V1066=Apoio!$F$2,Apoio!$F$2,IF(V1066=Apoio!$F$3,Apoio!$F$3,IF(V1066=Apoio!$F$4,Apoio!$F$4,IF(X1066="","",IF(V1066="","",IF(X1066-TODAY()&gt;0,X1066-TODAY(),"Venceu"))))))</f>
        <v>Resolvido</v>
      </c>
      <c r="Z1066" s="35"/>
      <c r="AA1066" s="32"/>
      <c r="AC1066" s="44"/>
    </row>
    <row r="1067" spans="1:29" ht="30" customHeight="1">
      <c r="A1067" s="23">
        <v>1071</v>
      </c>
      <c r="B1067" s="24" t="s">
        <v>4093</v>
      </c>
      <c r="C1067" s="30" t="str">
        <f>IF(B1067&gt;0,VLOOKUP(MID(B1067,1,5),Apoio!A:B,2,FALSE),"")</f>
        <v>CNA</v>
      </c>
      <c r="D1067" s="30" t="s">
        <v>1045</v>
      </c>
      <c r="E1067" s="24"/>
      <c r="F1067" s="24" t="s">
        <v>2395</v>
      </c>
      <c r="G1067" s="35" t="s">
        <v>4094</v>
      </c>
      <c r="H1067" s="24"/>
      <c r="I1067" s="24"/>
      <c r="J1067" s="24" t="s">
        <v>858</v>
      </c>
      <c r="K1067" s="28">
        <v>44495</v>
      </c>
      <c r="L1067" s="28"/>
      <c r="M1067" s="28"/>
      <c r="N1067" s="28"/>
      <c r="O1067" s="28"/>
      <c r="P1067" s="28">
        <v>44496</v>
      </c>
      <c r="Q1067" s="28"/>
      <c r="R1067" s="28"/>
      <c r="S1067" s="24"/>
      <c r="T1067" s="24"/>
      <c r="U1067" s="30" t="str">
        <f t="shared" si="36"/>
        <v>Despachado COSOL</v>
      </c>
      <c r="V1067" s="25" t="s">
        <v>38</v>
      </c>
      <c r="W1067" s="24"/>
      <c r="X1067" s="36" t="str">
        <f t="shared" si="37"/>
        <v/>
      </c>
      <c r="Y1067" s="30" t="str">
        <f ca="1">IF(V1067=Apoio!$F$2,Apoio!$F$2,IF(V1067=Apoio!$F$3,Apoio!$F$3,IF(V1067=Apoio!$F$4,Apoio!$F$4,IF(X1067="","",IF(V1067="","",IF(X1067-TODAY()&gt;0,X1067-TODAY(),"Venceu"))))))</f>
        <v>Resolvido</v>
      </c>
      <c r="Z1067" s="35" t="s">
        <v>4095</v>
      </c>
      <c r="AA1067" s="32"/>
      <c r="AC1067" s="44"/>
    </row>
    <row r="1068" spans="1:29" ht="30" customHeight="1">
      <c r="A1068" s="23">
        <v>1072</v>
      </c>
      <c r="B1068" s="24" t="s">
        <v>4096</v>
      </c>
      <c r="C1068" s="30" t="str">
        <f>IF(B1068&gt;0,VLOOKUP(MID(B1068,1,5),Apoio!A:B,2,FALSE),"")</f>
        <v>CNA</v>
      </c>
      <c r="D1068" s="30" t="s">
        <v>1045</v>
      </c>
      <c r="E1068" s="24"/>
      <c r="F1068" s="24" t="s">
        <v>2395</v>
      </c>
      <c r="G1068" s="35" t="s">
        <v>4097</v>
      </c>
      <c r="H1068" s="24"/>
      <c r="I1068" s="24"/>
      <c r="J1068" s="24" t="s">
        <v>858</v>
      </c>
      <c r="K1068" s="28">
        <v>44495</v>
      </c>
      <c r="L1068" s="28"/>
      <c r="M1068" s="28"/>
      <c r="N1068" s="28"/>
      <c r="O1068" s="28"/>
      <c r="P1068" s="28">
        <v>44496</v>
      </c>
      <c r="Q1068" s="28"/>
      <c r="R1068" s="28"/>
      <c r="S1068" s="24"/>
      <c r="T1068" s="24"/>
      <c r="U1068" s="30" t="str">
        <f t="shared" si="36"/>
        <v>Despachado COSOL</v>
      </c>
      <c r="V1068" s="25" t="s">
        <v>38</v>
      </c>
      <c r="W1068" s="24"/>
      <c r="X1068" s="36" t="str">
        <f t="shared" si="37"/>
        <v/>
      </c>
      <c r="Y1068" s="30" t="str">
        <f ca="1">IF(V1068=Apoio!$F$2,Apoio!$F$2,IF(V1068=Apoio!$F$3,Apoio!$F$3,IF(V1068=Apoio!$F$4,Apoio!$F$4,IF(X1068="","",IF(V1068="","",IF(X1068-TODAY()&gt;0,X1068-TODAY(),"Venceu"))))))</f>
        <v>Resolvido</v>
      </c>
      <c r="Z1068" s="35"/>
      <c r="AA1068" s="32"/>
      <c r="AC1068" s="44"/>
    </row>
    <row r="1069" spans="1:29" ht="30" customHeight="1">
      <c r="A1069" s="23">
        <v>1073</v>
      </c>
      <c r="B1069" s="24" t="s">
        <v>4098</v>
      </c>
      <c r="C1069" s="30" t="str">
        <f>IF(B1069&gt;0,VLOOKUP(MID(B1069,1,5),Apoio!A:B,2,FALSE),"")</f>
        <v>AL</v>
      </c>
      <c r="D1069" s="30" t="s">
        <v>1291</v>
      </c>
      <c r="E1069" s="24"/>
      <c r="F1069" s="24" t="s">
        <v>2395</v>
      </c>
      <c r="G1069" s="35" t="s">
        <v>4099</v>
      </c>
      <c r="H1069" s="24"/>
      <c r="I1069" s="24"/>
      <c r="J1069" s="24" t="s">
        <v>714</v>
      </c>
      <c r="K1069" s="28">
        <v>44487</v>
      </c>
      <c r="L1069" s="28"/>
      <c r="M1069" s="28">
        <v>44491</v>
      </c>
      <c r="N1069" s="28">
        <v>44495</v>
      </c>
      <c r="O1069" s="28"/>
      <c r="P1069" s="28">
        <v>44496</v>
      </c>
      <c r="Q1069" s="28"/>
      <c r="R1069" s="28"/>
      <c r="S1069" s="24">
        <v>3055153</v>
      </c>
      <c r="T1069" s="24"/>
      <c r="U1069" s="30" t="str">
        <f t="shared" si="36"/>
        <v>Despachado COSOL</v>
      </c>
      <c r="V1069" s="25" t="s">
        <v>38</v>
      </c>
      <c r="W1069" s="24"/>
      <c r="X1069" s="36" t="str">
        <f t="shared" si="37"/>
        <v/>
      </c>
      <c r="Y1069" s="30" t="str">
        <f ca="1">IF(V1069=Apoio!$F$2,Apoio!$F$2,IF(V1069=Apoio!$F$3,Apoio!$F$3,IF(V1069=Apoio!$F$4,Apoio!$F$4,IF(X1069="","",IF(V1069="","",IF(X1069-TODAY()&gt;0,X1069-TODAY(),"Venceu"))))))</f>
        <v>Resolvido</v>
      </c>
      <c r="Z1069" s="35"/>
      <c r="AA1069" s="32"/>
      <c r="AC1069" s="44"/>
    </row>
    <row r="1070" spans="1:29" ht="30" customHeight="1">
      <c r="A1070" s="23">
        <v>1074</v>
      </c>
      <c r="B1070" s="24" t="s">
        <v>4100</v>
      </c>
      <c r="C1070" s="30" t="str">
        <f>IF(B1070&gt;0,VLOOKUP(MID(B1070,1,5),Apoio!A:B,2,FALSE),"")</f>
        <v>SC</v>
      </c>
      <c r="D1070" s="30" t="s">
        <v>1256</v>
      </c>
      <c r="E1070" s="24"/>
      <c r="F1070" s="24" t="s">
        <v>2395</v>
      </c>
      <c r="G1070" s="35" t="s">
        <v>4101</v>
      </c>
      <c r="H1070" s="24"/>
      <c r="I1070" s="24"/>
      <c r="J1070" s="24" t="s">
        <v>714</v>
      </c>
      <c r="K1070" s="28">
        <v>44491</v>
      </c>
      <c r="L1070" s="28"/>
      <c r="M1070" s="28">
        <v>44494</v>
      </c>
      <c r="N1070" s="28">
        <v>44496</v>
      </c>
      <c r="O1070" s="28"/>
      <c r="P1070" s="28">
        <v>44496</v>
      </c>
      <c r="Q1070" s="28">
        <v>44497</v>
      </c>
      <c r="R1070" s="28">
        <v>44503</v>
      </c>
      <c r="S1070" s="24">
        <v>3061699</v>
      </c>
      <c r="T1070" s="24">
        <v>3068416</v>
      </c>
      <c r="U1070" s="30" t="str">
        <f t="shared" si="36"/>
        <v>Despachado IPHAN</v>
      </c>
      <c r="V1070" s="25" t="s">
        <v>861</v>
      </c>
      <c r="W1070" s="24"/>
      <c r="X1070" s="36" t="str">
        <f t="shared" si="37"/>
        <v/>
      </c>
      <c r="Y1070" s="30" t="str">
        <f ca="1">IF(V1070=Apoio!$F$2,Apoio!$F$2,IF(V1070=Apoio!$F$3,Apoio!$F$3,IF(V1070=Apoio!$F$4,Apoio!$F$4,IF(X1070="","",IF(V1070="","",IF(X1070-TODAY()&gt;0,X1070-TODAY(),"Venceu"))))))</f>
        <v>Sem prazo</v>
      </c>
      <c r="Z1070" s="35"/>
      <c r="AA1070" s="32"/>
      <c r="AC1070" s="44"/>
    </row>
    <row r="1071" spans="1:29" ht="30" customHeight="1">
      <c r="A1071" s="23">
        <v>1075</v>
      </c>
      <c r="B1071" s="24" t="s">
        <v>4102</v>
      </c>
      <c r="C1071" s="30" t="str">
        <f>IF(B1071&gt;0,VLOOKUP(MID(B1071,1,5),Apoio!A:B,2,FALSE),"")</f>
        <v>PR</v>
      </c>
      <c r="D1071" s="30" t="s">
        <v>1317</v>
      </c>
      <c r="E1071" s="24"/>
      <c r="F1071" s="24" t="s">
        <v>2395</v>
      </c>
      <c r="G1071" s="35" t="s">
        <v>4103</v>
      </c>
      <c r="H1071" s="24"/>
      <c r="I1071" s="24"/>
      <c r="J1071" s="24" t="s">
        <v>44</v>
      </c>
      <c r="K1071" s="28">
        <v>44494</v>
      </c>
      <c r="L1071" s="28"/>
      <c r="M1071" s="28">
        <v>44495</v>
      </c>
      <c r="N1071" s="28">
        <v>44496</v>
      </c>
      <c r="O1071" s="28"/>
      <c r="P1071" s="28">
        <v>44496</v>
      </c>
      <c r="Q1071" s="28"/>
      <c r="R1071" s="28"/>
      <c r="S1071" s="24">
        <v>3060561</v>
      </c>
      <c r="T1071" s="24"/>
      <c r="U1071" s="30" t="str">
        <f t="shared" si="36"/>
        <v>Despachado COSOL</v>
      </c>
      <c r="V1071" s="25" t="s">
        <v>38</v>
      </c>
      <c r="W1071" s="24"/>
      <c r="X1071" s="36" t="str">
        <f t="shared" si="37"/>
        <v/>
      </c>
      <c r="Y1071" s="30" t="str">
        <f ca="1">IF(V1071=Apoio!$F$2,Apoio!$F$2,IF(V1071=Apoio!$F$3,Apoio!$F$3,IF(V1071=Apoio!$F$4,Apoio!$F$4,IF(X1071="","",IF(V1071="","",IF(X1071-TODAY()&gt;0,X1071-TODAY(),"Venceu"))))))</f>
        <v>Resolvido</v>
      </c>
      <c r="Z1071" s="35"/>
      <c r="AA1071" s="32"/>
      <c r="AC1071" s="44"/>
    </row>
    <row r="1072" spans="1:29" ht="30" customHeight="1">
      <c r="A1072" s="23">
        <v>1076</v>
      </c>
      <c r="B1072" s="24" t="s">
        <v>3977</v>
      </c>
      <c r="C1072" s="30" t="s">
        <v>30</v>
      </c>
      <c r="D1072" s="30" t="s">
        <v>3978</v>
      </c>
      <c r="E1072" s="24"/>
      <c r="F1072" s="24" t="s">
        <v>2395</v>
      </c>
      <c r="G1072" s="35" t="s">
        <v>3979</v>
      </c>
      <c r="H1072" s="24"/>
      <c r="I1072" s="24"/>
      <c r="J1072" s="24" t="s">
        <v>858</v>
      </c>
      <c r="K1072" s="28">
        <v>44489</v>
      </c>
      <c r="L1072" s="28"/>
      <c r="M1072" s="28"/>
      <c r="N1072" s="28"/>
      <c r="O1072" s="28"/>
      <c r="P1072" s="28">
        <v>44496</v>
      </c>
      <c r="Q1072" s="28">
        <v>44497</v>
      </c>
      <c r="R1072" s="28"/>
      <c r="S1072" s="24">
        <v>3053021</v>
      </c>
      <c r="T1072" s="24">
        <v>3066841</v>
      </c>
      <c r="U1072" s="30" t="str">
        <f t="shared" si="36"/>
        <v>Despachado CNA</v>
      </c>
      <c r="V1072" s="25" t="s">
        <v>38</v>
      </c>
      <c r="W1072" s="24"/>
      <c r="X1072" s="36" t="str">
        <f t="shared" si="37"/>
        <v/>
      </c>
      <c r="Y1072" s="30" t="str">
        <f ca="1">IF(V1072=Apoio!$F$2,Apoio!$F$2,IF(V1072=Apoio!$F$3,Apoio!$F$3,IF(V1072=Apoio!$F$4,Apoio!$F$4,IF(X1072="","",IF(V1072="","",IF(X1072-TODAY()&gt;0,X1072-TODAY(),"Venceu"))))))</f>
        <v>Resolvido</v>
      </c>
      <c r="Z1072" s="35"/>
      <c r="AA1072" s="32"/>
      <c r="AC1072" s="44"/>
    </row>
    <row r="1073" spans="1:29" ht="30" customHeight="1">
      <c r="A1073" s="23">
        <v>1077</v>
      </c>
      <c r="B1073" s="24" t="s">
        <v>4024</v>
      </c>
      <c r="C1073" s="30" t="str">
        <f>IF(B1073&gt;0,VLOOKUP(MID(B1073,1,5),Apoio!A:B,2,FALSE),"")</f>
        <v>ES</v>
      </c>
      <c r="D1073" s="30" t="s">
        <v>3941</v>
      </c>
      <c r="E1073" s="24"/>
      <c r="F1073" s="24" t="s">
        <v>2395</v>
      </c>
      <c r="G1073" s="35" t="s">
        <v>4104</v>
      </c>
      <c r="H1073" s="24"/>
      <c r="I1073" s="24" t="s">
        <v>31</v>
      </c>
      <c r="J1073" s="24" t="s">
        <v>714</v>
      </c>
      <c r="K1073" s="28">
        <v>44494</v>
      </c>
      <c r="L1073" s="28"/>
      <c r="M1073" s="28">
        <v>44494</v>
      </c>
      <c r="N1073" s="28">
        <v>44497</v>
      </c>
      <c r="O1073" s="28"/>
      <c r="P1073" s="28">
        <v>44497</v>
      </c>
      <c r="Q1073" s="28">
        <v>44497</v>
      </c>
      <c r="R1073" s="28"/>
      <c r="S1073" s="24">
        <v>3061710</v>
      </c>
      <c r="T1073" s="24">
        <v>3070555</v>
      </c>
      <c r="U1073" s="30" t="str">
        <f t="shared" si="36"/>
        <v>Despachado CNA</v>
      </c>
      <c r="V1073" s="25" t="s">
        <v>38</v>
      </c>
      <c r="W1073" s="24"/>
      <c r="X1073" s="36" t="str">
        <f t="shared" si="37"/>
        <v/>
      </c>
      <c r="Y1073" s="30" t="str">
        <f ca="1">IF(V1073=Apoio!$F$2,Apoio!$F$2,IF(V1073=Apoio!$F$3,Apoio!$F$3,IF(V1073=Apoio!$F$4,Apoio!$F$4,IF(X1073="","",IF(V1073="","",IF(X1073-TODAY()&gt;0,X1073-TODAY(),"Venceu"))))))</f>
        <v>Resolvido</v>
      </c>
      <c r="Z1073" s="35"/>
      <c r="AA1073" s="32"/>
      <c r="AC1073" s="44"/>
    </row>
    <row r="1074" spans="1:29" ht="30" customHeight="1">
      <c r="A1074" s="23">
        <v>1078</v>
      </c>
      <c r="B1074" s="24" t="s">
        <v>2585</v>
      </c>
      <c r="C1074" s="30" t="str">
        <f>IF(B1074&gt;0,VLOOKUP(MID(B1074,1,5),Apoio!A:B,2,FALSE),"")</f>
        <v>MT</v>
      </c>
      <c r="D1074" s="30" t="s">
        <v>1317</v>
      </c>
      <c r="E1074" s="24"/>
      <c r="F1074" s="24" t="s">
        <v>2395</v>
      </c>
      <c r="G1074" s="35" t="s">
        <v>4105</v>
      </c>
      <c r="H1074" s="24"/>
      <c r="I1074" s="24"/>
      <c r="J1074" s="24" t="s">
        <v>44</v>
      </c>
      <c r="K1074" s="28">
        <v>44498</v>
      </c>
      <c r="L1074" s="28"/>
      <c r="M1074" s="28">
        <v>44498</v>
      </c>
      <c r="N1074" s="28">
        <v>44503</v>
      </c>
      <c r="O1074" s="28"/>
      <c r="P1074" s="28">
        <v>44503</v>
      </c>
      <c r="Q1074" s="28">
        <v>44504</v>
      </c>
      <c r="R1074" s="28"/>
      <c r="S1074" s="24">
        <v>3074779</v>
      </c>
      <c r="T1074" s="24">
        <v>3077927</v>
      </c>
      <c r="U1074" s="30" t="str">
        <f t="shared" si="36"/>
        <v>Despachado CNA</v>
      </c>
      <c r="V1074" s="25" t="s">
        <v>424</v>
      </c>
      <c r="W1074" s="24"/>
      <c r="X1074" s="36">
        <v>44620</v>
      </c>
      <c r="Y1074" s="30" t="str">
        <f ca="1">IF(V1074=Apoio!$F$2,Apoio!$F$2,IF(V1074=Apoio!$F$3,Apoio!$F$3,IF(V1074=Apoio!$F$4,Apoio!$F$4,IF(X1074="","",IF(V1074="","",IF(X1074-TODAY()&gt;0,X1074-TODAY(),"Venceu"))))))</f>
        <v>Venceu</v>
      </c>
      <c r="Z1074" s="35"/>
      <c r="AA1074" s="32"/>
      <c r="AC1074" s="44"/>
    </row>
    <row r="1075" spans="1:29" ht="30" customHeight="1">
      <c r="A1075" s="23">
        <v>1079</v>
      </c>
      <c r="B1075" s="24" t="s">
        <v>4040</v>
      </c>
      <c r="C1075" s="30" t="str">
        <f>IF(B1075&gt;0,VLOOKUP(MID(B1075,1,5),Apoio!A:B,2,FALSE),"")</f>
        <v>SE</v>
      </c>
      <c r="D1075" s="30" t="s">
        <v>3941</v>
      </c>
      <c r="E1075" s="24"/>
      <c r="F1075" s="24" t="s">
        <v>2395</v>
      </c>
      <c r="G1075" s="35" t="s">
        <v>4106</v>
      </c>
      <c r="H1075" s="24"/>
      <c r="I1075" s="24" t="s">
        <v>31</v>
      </c>
      <c r="J1075" s="24" t="s">
        <v>858</v>
      </c>
      <c r="K1075" s="28">
        <v>44504</v>
      </c>
      <c r="L1075" s="28"/>
      <c r="M1075" s="28"/>
      <c r="N1075" s="28"/>
      <c r="O1075" s="28"/>
      <c r="P1075" s="28">
        <v>44504</v>
      </c>
      <c r="Q1075" s="28"/>
      <c r="R1075" s="28"/>
      <c r="S1075" s="24">
        <v>3082249</v>
      </c>
      <c r="T1075" s="24">
        <v>3085267</v>
      </c>
      <c r="U1075" s="30" t="str">
        <f t="shared" si="36"/>
        <v>Despachado COSOL</v>
      </c>
      <c r="V1075" s="25" t="s">
        <v>38</v>
      </c>
      <c r="W1075" s="24"/>
      <c r="X1075" s="36" t="str">
        <f t="shared" ref="X1075:X1105" si="38">IF(W1075&gt;0,Q1075+W1075,"")</f>
        <v/>
      </c>
      <c r="Y1075" s="30" t="str">
        <f ca="1">IF(V1075=Apoio!$F$2,Apoio!$F$2,IF(V1075=Apoio!$F$3,Apoio!$F$3,IF(V1075=Apoio!$F$4,Apoio!$F$4,IF(X1075="","",IF(V1075="","",IF(X1075-TODAY()&gt;0,X1075-TODAY(),"Venceu"))))))</f>
        <v>Resolvido</v>
      </c>
      <c r="Z1075" s="35"/>
      <c r="AA1075" s="32"/>
      <c r="AC1075" s="44"/>
    </row>
    <row r="1076" spans="1:29" ht="30" customHeight="1">
      <c r="A1076" s="23">
        <v>1080</v>
      </c>
      <c r="B1076" s="24" t="s">
        <v>4107</v>
      </c>
      <c r="C1076" s="30" t="str">
        <f>IF(B1076&gt;0,VLOOKUP(MID(B1076,1,5),Apoio!A:B,2,FALSE),"")</f>
        <v>BA</v>
      </c>
      <c r="D1076" s="30" t="s">
        <v>3941</v>
      </c>
      <c r="E1076" s="24"/>
      <c r="F1076" s="24" t="s">
        <v>2395</v>
      </c>
      <c r="G1076" s="35" t="s">
        <v>4108</v>
      </c>
      <c r="H1076" s="24"/>
      <c r="I1076" s="24"/>
      <c r="J1076" s="24" t="s">
        <v>874</v>
      </c>
      <c r="K1076" s="28">
        <v>44490</v>
      </c>
      <c r="L1076" s="28"/>
      <c r="M1076" s="28">
        <v>44490</v>
      </c>
      <c r="N1076" s="28">
        <v>44496</v>
      </c>
      <c r="O1076" s="28"/>
      <c r="P1076" s="28">
        <v>44505</v>
      </c>
      <c r="Q1076" s="28">
        <v>44508</v>
      </c>
      <c r="R1076" s="28"/>
      <c r="S1076" s="24">
        <v>3062003</v>
      </c>
      <c r="T1076" s="24">
        <v>3084219</v>
      </c>
      <c r="U1076" s="30" t="str">
        <f t="shared" si="36"/>
        <v>Despachado CNA</v>
      </c>
      <c r="V1076" s="25" t="s">
        <v>38</v>
      </c>
      <c r="W1076" s="24"/>
      <c r="X1076" s="36" t="str">
        <f t="shared" si="38"/>
        <v/>
      </c>
      <c r="Y1076" s="30" t="str">
        <f ca="1">IF(V1076=Apoio!$F$2,Apoio!$F$2,IF(V1076=Apoio!$F$3,Apoio!$F$3,IF(V1076=Apoio!$F$4,Apoio!$F$4,IF(X1076="","",IF(V1076="","",IF(X1076-TODAY()&gt;0,X1076-TODAY(),"Venceu"))))))</f>
        <v>Resolvido</v>
      </c>
      <c r="Z1076" s="35"/>
      <c r="AA1076" s="32"/>
      <c r="AC1076" s="44"/>
    </row>
    <row r="1077" spans="1:29" ht="30" customHeight="1">
      <c r="A1077" s="23">
        <v>1081</v>
      </c>
      <c r="B1077" s="24" t="s">
        <v>4109</v>
      </c>
      <c r="C1077" s="30" t="str">
        <f>IF(B1077&gt;0,VLOOKUP(MID(B1077,1,5),Apoio!A:B,2,FALSE),"")</f>
        <v>SP</v>
      </c>
      <c r="D1077" s="30" t="s">
        <v>1256</v>
      </c>
      <c r="E1077" s="24"/>
      <c r="F1077" s="24" t="s">
        <v>2395</v>
      </c>
      <c r="G1077" s="35" t="s">
        <v>4110</v>
      </c>
      <c r="H1077" s="24"/>
      <c r="I1077" s="24"/>
      <c r="J1077" s="24" t="s">
        <v>714</v>
      </c>
      <c r="K1077" s="28">
        <v>44498</v>
      </c>
      <c r="L1077" s="28"/>
      <c r="M1077" s="28">
        <v>44498</v>
      </c>
      <c r="N1077" s="28">
        <v>44504</v>
      </c>
      <c r="O1077" s="28"/>
      <c r="P1077" s="28">
        <v>44505</v>
      </c>
      <c r="Q1077" s="28">
        <v>44505</v>
      </c>
      <c r="R1077" s="28"/>
      <c r="S1077" s="24">
        <v>3077536</v>
      </c>
      <c r="T1077" s="24"/>
      <c r="U1077" s="30" t="str">
        <f t="shared" si="36"/>
        <v>Despachado CNA</v>
      </c>
      <c r="V1077" s="25"/>
      <c r="W1077" s="24"/>
      <c r="X1077" s="36" t="str">
        <f t="shared" si="38"/>
        <v/>
      </c>
      <c r="Y1077" s="30" t="str">
        <f ca="1">IF(V1077=Apoio!$F$2,Apoio!$F$2,IF(V1077=Apoio!$F$3,Apoio!$F$3,IF(V1077=Apoio!$F$4,Apoio!$F$4,IF(X1077="","",IF(V1077="","",IF(X1077-TODAY()&gt;0,X1077-TODAY(),"Venceu"))))))</f>
        <v/>
      </c>
      <c r="Z1077" s="35"/>
      <c r="AA1077" s="32"/>
      <c r="AC1077" s="44"/>
    </row>
    <row r="1078" spans="1:29" ht="30" customHeight="1">
      <c r="A1078" s="23">
        <v>1082</v>
      </c>
      <c r="B1078" s="24" t="s">
        <v>2535</v>
      </c>
      <c r="C1078" s="30" t="str">
        <f>IF(B1078&gt;0,VLOOKUP(MID(B1078,1,5),Apoio!A:B,2,FALSE),"")</f>
        <v>PE</v>
      </c>
      <c r="D1078" s="30" t="s">
        <v>1798</v>
      </c>
      <c r="E1078" s="24"/>
      <c r="F1078" s="24" t="s">
        <v>2395</v>
      </c>
      <c r="G1078" s="35" t="s">
        <v>4111</v>
      </c>
      <c r="H1078" s="24"/>
      <c r="I1078" s="24"/>
      <c r="J1078" s="24" t="s">
        <v>44</v>
      </c>
      <c r="K1078" s="28">
        <v>44483</v>
      </c>
      <c r="L1078" s="28"/>
      <c r="M1078" s="28">
        <v>44483</v>
      </c>
      <c r="N1078" s="28">
        <v>44497</v>
      </c>
      <c r="O1078" s="28"/>
      <c r="P1078" s="28">
        <v>44505</v>
      </c>
      <c r="Q1078" s="28">
        <v>44505</v>
      </c>
      <c r="R1078" s="28"/>
      <c r="S1078" s="24">
        <v>3068101</v>
      </c>
      <c r="T1078" s="24">
        <v>3084939</v>
      </c>
      <c r="U1078" s="30" t="str">
        <f t="shared" si="36"/>
        <v>Despachado CNA</v>
      </c>
      <c r="V1078" s="25" t="s">
        <v>38</v>
      </c>
      <c r="W1078" s="24"/>
      <c r="X1078" s="36" t="str">
        <f t="shared" si="38"/>
        <v/>
      </c>
      <c r="Y1078" s="30" t="str">
        <f ca="1">IF(V1078=Apoio!$F$2,Apoio!$F$2,IF(V1078=Apoio!$F$3,Apoio!$F$3,IF(V1078=Apoio!$F$4,Apoio!$F$4,IF(X1078="","",IF(V1078="","",IF(X1078-TODAY()&gt;0,X1078-TODAY(),"Venceu"))))))</f>
        <v>Resolvido</v>
      </c>
      <c r="Z1078" s="35"/>
      <c r="AA1078" s="32"/>
      <c r="AC1078" s="44"/>
    </row>
    <row r="1079" spans="1:29" ht="30" customHeight="1">
      <c r="A1079" s="23">
        <v>1083</v>
      </c>
      <c r="B1079" s="24" t="s">
        <v>4112</v>
      </c>
      <c r="C1079" s="30" t="str">
        <f>IF(B1079&gt;0,VLOOKUP(MID(B1079,1,5),Apoio!A:B,2,FALSE),"")</f>
        <v>PA</v>
      </c>
      <c r="D1079" s="30" t="s">
        <v>3941</v>
      </c>
      <c r="E1079" s="24"/>
      <c r="F1079" s="24" t="s">
        <v>2395</v>
      </c>
      <c r="G1079" s="35" t="s">
        <v>4113</v>
      </c>
      <c r="H1079" s="24"/>
      <c r="I1079" s="24"/>
      <c r="J1079" s="24" t="s">
        <v>44</v>
      </c>
      <c r="K1079" s="28">
        <v>44503</v>
      </c>
      <c r="L1079" s="28"/>
      <c r="M1079" s="28">
        <v>44504</v>
      </c>
      <c r="N1079" s="28">
        <v>44505</v>
      </c>
      <c r="O1079" s="28"/>
      <c r="P1079" s="28">
        <v>44505</v>
      </c>
      <c r="Q1079" s="28">
        <v>44505</v>
      </c>
      <c r="R1079" s="28"/>
      <c r="S1079" s="24">
        <v>3079234</v>
      </c>
      <c r="T1079" s="24">
        <v>3084195</v>
      </c>
      <c r="U1079" s="30" t="str">
        <f t="shared" si="36"/>
        <v>Despachado CNA</v>
      </c>
      <c r="V1079" s="25" t="s">
        <v>38</v>
      </c>
      <c r="W1079" s="24"/>
      <c r="X1079" s="36" t="str">
        <f t="shared" si="38"/>
        <v/>
      </c>
      <c r="Y1079" s="30" t="str">
        <f ca="1">IF(V1079=Apoio!$F$2,Apoio!$F$2,IF(V1079=Apoio!$F$3,Apoio!$F$3,IF(V1079=Apoio!$F$4,Apoio!$F$4,IF(X1079="","",IF(V1079="","",IF(X1079-TODAY()&gt;0,X1079-TODAY(),"Venceu"))))))</f>
        <v>Resolvido</v>
      </c>
      <c r="Z1079" s="35"/>
      <c r="AA1079" s="32"/>
      <c r="AC1079" s="44"/>
    </row>
    <row r="1080" spans="1:29" ht="30" customHeight="1">
      <c r="A1080" s="23">
        <v>1084</v>
      </c>
      <c r="B1080" s="24" t="s">
        <v>4114</v>
      </c>
      <c r="C1080" s="30" t="str">
        <f>IF(B1080&gt;0,VLOOKUP(MID(B1080,1,5),Apoio!A:B,2,FALSE),"")</f>
        <v>CE</v>
      </c>
      <c r="D1080" s="30" t="s">
        <v>1057</v>
      </c>
      <c r="E1080" s="24"/>
      <c r="F1080" s="24" t="s">
        <v>2395</v>
      </c>
      <c r="G1080" s="35" t="s">
        <v>4115</v>
      </c>
      <c r="H1080" s="24"/>
      <c r="I1080" s="24"/>
      <c r="J1080" s="24" t="s">
        <v>858</v>
      </c>
      <c r="K1080" s="28">
        <v>44503</v>
      </c>
      <c r="L1080" s="28"/>
      <c r="M1080" s="28"/>
      <c r="N1080" s="28"/>
      <c r="O1080" s="28"/>
      <c r="P1080" s="28">
        <v>44505</v>
      </c>
      <c r="Q1080" s="28">
        <v>44505</v>
      </c>
      <c r="R1080" s="28"/>
      <c r="S1080" s="24">
        <v>3084299</v>
      </c>
      <c r="T1080" s="24">
        <v>84895</v>
      </c>
      <c r="U1080" s="30" t="str">
        <f t="shared" si="36"/>
        <v>Despachado CNA</v>
      </c>
      <c r="V1080" s="25" t="s">
        <v>38</v>
      </c>
      <c r="W1080" s="24"/>
      <c r="X1080" s="36" t="str">
        <f t="shared" si="38"/>
        <v/>
      </c>
      <c r="Y1080" s="30" t="str">
        <f ca="1">IF(V1080=Apoio!$F$2,Apoio!$F$2,IF(V1080=Apoio!$F$3,Apoio!$F$3,IF(V1080=Apoio!$F$4,Apoio!$F$4,IF(X1080="","",IF(V1080="","",IF(X1080-TODAY()&gt;0,X1080-TODAY(),"Venceu"))))))</f>
        <v>Resolvido</v>
      </c>
      <c r="Z1080" s="35"/>
      <c r="AA1080" s="32"/>
      <c r="AC1080" s="44"/>
    </row>
    <row r="1081" spans="1:29" ht="30" customHeight="1">
      <c r="A1081" s="23">
        <v>1085</v>
      </c>
      <c r="B1081" s="24" t="s">
        <v>4116</v>
      </c>
      <c r="C1081" s="30" t="str">
        <f>IF(B1081&gt;0,VLOOKUP(MID(B1081,1,5),Apoio!A:B,2,FALSE),"")</f>
        <v>CNA</v>
      </c>
      <c r="D1081" s="30" t="s">
        <v>1798</v>
      </c>
      <c r="E1081" s="24"/>
      <c r="F1081" s="24" t="s">
        <v>2395</v>
      </c>
      <c r="G1081" s="35" t="s">
        <v>4117</v>
      </c>
      <c r="H1081" s="24"/>
      <c r="I1081" s="24"/>
      <c r="J1081" s="24" t="s">
        <v>858</v>
      </c>
      <c r="K1081" s="28">
        <v>44505</v>
      </c>
      <c r="L1081" s="28"/>
      <c r="M1081" s="28"/>
      <c r="N1081" s="28"/>
      <c r="O1081" s="28"/>
      <c r="P1081" s="28">
        <v>44505</v>
      </c>
      <c r="Q1081" s="28">
        <v>44509</v>
      </c>
      <c r="R1081" s="28"/>
      <c r="S1081" s="24">
        <v>3085697</v>
      </c>
      <c r="T1081" s="24">
        <v>3085935</v>
      </c>
      <c r="U1081" s="30" t="str">
        <f t="shared" si="36"/>
        <v>Despachado CNA</v>
      </c>
      <c r="V1081" s="25" t="s">
        <v>38</v>
      </c>
      <c r="W1081" s="24"/>
      <c r="X1081" s="36" t="str">
        <f t="shared" si="38"/>
        <v/>
      </c>
      <c r="Y1081" s="30" t="str">
        <f ca="1">IF(V1081=Apoio!$F$2,Apoio!$F$2,IF(V1081=Apoio!$F$3,Apoio!$F$3,IF(V1081=Apoio!$F$4,Apoio!$F$4,IF(X1081="","",IF(V1081="","",IF(X1081-TODAY()&gt;0,X1081-TODAY(),"Venceu"))))))</f>
        <v>Resolvido</v>
      </c>
      <c r="Z1081" s="35"/>
      <c r="AA1081" s="32"/>
      <c r="AC1081" s="44"/>
    </row>
    <row r="1082" spans="1:29" ht="30" customHeight="1">
      <c r="A1082" s="23">
        <v>1086</v>
      </c>
      <c r="B1082" s="24" t="s">
        <v>1859</v>
      </c>
      <c r="C1082" s="30" t="str">
        <f>IF(B1082&gt;0,VLOOKUP(MID(B1082,1,5),Apoio!A:B,2,FALSE),"")</f>
        <v>CNA</v>
      </c>
      <c r="D1082" s="24" t="s">
        <v>1057</v>
      </c>
      <c r="E1082" s="24"/>
      <c r="F1082" s="24" t="s">
        <v>2395</v>
      </c>
      <c r="G1082" s="35" t="s">
        <v>4118</v>
      </c>
      <c r="H1082" s="24"/>
      <c r="I1082" s="24"/>
      <c r="J1082" s="24" t="s">
        <v>858</v>
      </c>
      <c r="K1082" s="28">
        <v>44505</v>
      </c>
      <c r="L1082" s="28"/>
      <c r="M1082" s="28"/>
      <c r="N1082" s="28"/>
      <c r="O1082" s="28"/>
      <c r="P1082" s="28">
        <v>44505</v>
      </c>
      <c r="Q1082" s="28"/>
      <c r="R1082" s="28"/>
      <c r="S1082" s="24">
        <v>3086556</v>
      </c>
      <c r="T1082" s="24"/>
      <c r="U1082" s="30" t="str">
        <f t="shared" si="36"/>
        <v>Despachado COSOL</v>
      </c>
      <c r="V1082" s="25" t="s">
        <v>38</v>
      </c>
      <c r="W1082" s="24"/>
      <c r="X1082" s="36" t="str">
        <f t="shared" si="38"/>
        <v/>
      </c>
      <c r="Y1082" s="30" t="str">
        <f ca="1">IF(V1082=Apoio!$F$2,Apoio!$F$2,IF(V1082=Apoio!$F$3,Apoio!$F$3,IF(V1082=Apoio!$F$4,Apoio!$F$4,IF(X1082="","",IF(V1082="","",IF(X1082-TODAY()&gt;0,X1082-TODAY(),"Venceu"))))))</f>
        <v>Resolvido</v>
      </c>
      <c r="Z1082" s="35" t="s">
        <v>4119</v>
      </c>
      <c r="AA1082" s="32"/>
      <c r="AC1082" s="44"/>
    </row>
    <row r="1083" spans="1:29" ht="30" customHeight="1">
      <c r="A1083" s="23">
        <v>1087</v>
      </c>
      <c r="B1083" s="30" t="s">
        <v>4120</v>
      </c>
      <c r="C1083" s="30" t="str">
        <f>IF(B1083&gt;0,VLOOKUP(MID(B1083,1,5),Apoio!A:B,2,FALSE),"")</f>
        <v>RJ</v>
      </c>
      <c r="D1083" s="30" t="s">
        <v>1045</v>
      </c>
      <c r="G1083" s="40" t="s">
        <v>4121</v>
      </c>
      <c r="H1083" s="24"/>
      <c r="I1083" s="24"/>
      <c r="J1083" s="24"/>
      <c r="K1083" s="28"/>
      <c r="L1083" s="28"/>
      <c r="M1083" s="28"/>
      <c r="N1083" s="28"/>
      <c r="O1083" s="28"/>
      <c r="P1083" s="28"/>
      <c r="Q1083" s="28"/>
      <c r="R1083" s="28"/>
      <c r="S1083" s="24"/>
      <c r="T1083" s="24"/>
      <c r="U1083" s="30" t="str">
        <f t="shared" si="36"/>
        <v>Registrar demanda</v>
      </c>
      <c r="V1083" s="25"/>
      <c r="W1083" s="24"/>
      <c r="X1083" s="36" t="str">
        <f t="shared" si="38"/>
        <v/>
      </c>
      <c r="Y1083" s="30" t="str">
        <f ca="1">IF(V1083=Apoio!$F$2,Apoio!$F$2,IF(V1083=Apoio!$F$3,Apoio!$F$3,IF(V1083=Apoio!$F$4,Apoio!$F$4,IF(X1083="","",IF(V1083="","",IF(X1083-TODAY()&gt;0,X1083-TODAY(),"Venceu"))))))</f>
        <v/>
      </c>
      <c r="Z1083" s="35"/>
      <c r="AA1083" s="32"/>
      <c r="AC1083" s="44"/>
    </row>
    <row r="1084" spans="1:29" ht="30" customHeight="1">
      <c r="A1084" s="23">
        <v>1088</v>
      </c>
      <c r="B1084" s="30" t="s">
        <v>4122</v>
      </c>
      <c r="C1084" s="30" t="str">
        <f>IF(B1084&gt;0,VLOOKUP(MID(B1084,1,5),Apoio!A:B,2,FALSE),"")</f>
        <v>SP</v>
      </c>
      <c r="D1084" s="30" t="s">
        <v>1086</v>
      </c>
      <c r="G1084" s="35" t="s">
        <v>3923</v>
      </c>
      <c r="H1084" s="24"/>
      <c r="I1084" s="24"/>
      <c r="J1084" s="24"/>
      <c r="K1084" s="28"/>
      <c r="L1084" s="28"/>
      <c r="M1084" s="28"/>
      <c r="N1084" s="28"/>
      <c r="O1084" s="28"/>
      <c r="P1084" s="28"/>
      <c r="Q1084" s="28"/>
      <c r="R1084" s="28"/>
      <c r="S1084" s="24"/>
      <c r="T1084" s="24"/>
      <c r="U1084" s="30" t="str">
        <f t="shared" si="36"/>
        <v>Registrar demanda</v>
      </c>
      <c r="V1084" s="25"/>
      <c r="W1084" s="24"/>
      <c r="X1084" s="36" t="str">
        <f t="shared" si="38"/>
        <v/>
      </c>
      <c r="Y1084" s="30" t="str">
        <f ca="1">IF(V1084=Apoio!$F$2,Apoio!$F$2,IF(V1084=Apoio!$F$3,Apoio!$F$3,IF(V1084=Apoio!$F$4,Apoio!$F$4,IF(X1084="","",IF(V1084="","",IF(X1084-TODAY()&gt;0,X1084-TODAY(),"Venceu"))))))</f>
        <v/>
      </c>
      <c r="Z1084" s="35"/>
      <c r="AA1084" s="32"/>
      <c r="AC1084" s="44"/>
    </row>
    <row r="1085" spans="1:29" ht="30" customHeight="1">
      <c r="A1085" s="23">
        <v>1089</v>
      </c>
      <c r="B1085" s="24" t="s">
        <v>4123</v>
      </c>
      <c r="C1085" s="30" t="str">
        <f>IF(B1085&gt;0,VLOOKUP(MID(B1085,1,5),Apoio!A:B,2,FALSE),"")</f>
        <v>BA</v>
      </c>
      <c r="D1085" s="30" t="s">
        <v>3941</v>
      </c>
      <c r="E1085" s="24"/>
      <c r="F1085" s="24" t="s">
        <v>2395</v>
      </c>
      <c r="G1085" s="35" t="s">
        <v>4124</v>
      </c>
      <c r="H1085" s="24"/>
      <c r="I1085" s="24"/>
      <c r="J1085" s="24" t="s">
        <v>44</v>
      </c>
      <c r="K1085" s="28">
        <v>44504</v>
      </c>
      <c r="L1085" s="28"/>
      <c r="M1085" s="28">
        <v>44504</v>
      </c>
      <c r="N1085" s="28">
        <v>44509</v>
      </c>
      <c r="O1085" s="28"/>
      <c r="P1085" s="28">
        <v>44510</v>
      </c>
      <c r="Q1085" s="28">
        <v>44512</v>
      </c>
      <c r="R1085" s="28"/>
      <c r="S1085" s="24"/>
      <c r="T1085" s="24">
        <v>3094009</v>
      </c>
      <c r="U1085" s="30" t="str">
        <f t="shared" si="36"/>
        <v>Despachado CNA</v>
      </c>
      <c r="V1085" s="25" t="s">
        <v>38</v>
      </c>
      <c r="W1085" s="24"/>
      <c r="X1085" s="36" t="str">
        <f t="shared" si="38"/>
        <v/>
      </c>
      <c r="Y1085" s="30" t="str">
        <f ca="1">IF(V1085=Apoio!$F$2,Apoio!$F$2,IF(V1085=Apoio!$F$3,Apoio!$F$3,IF(V1085=Apoio!$F$4,Apoio!$F$4,IF(X1085="","",IF(V1085="","",IF(X1085-TODAY()&gt;0,X1085-TODAY(),"Venceu"))))))</f>
        <v>Resolvido</v>
      </c>
      <c r="Z1085" s="35"/>
      <c r="AA1085" s="32"/>
      <c r="AC1085" s="44"/>
    </row>
    <row r="1086" spans="1:29" ht="30" customHeight="1">
      <c r="A1086" s="23">
        <v>1090</v>
      </c>
      <c r="B1086" s="24" t="s">
        <v>4125</v>
      </c>
      <c r="C1086" s="30" t="str">
        <f>IF(B1086&gt;0,VLOOKUP(MID(B1086,1,5),Apoio!A:B,2,FALSE),"")</f>
        <v>CNA</v>
      </c>
      <c r="D1086" s="30" t="s">
        <v>1122</v>
      </c>
      <c r="E1086" s="24"/>
      <c r="F1086" s="24" t="s">
        <v>2395</v>
      </c>
      <c r="G1086" s="35" t="s">
        <v>4126</v>
      </c>
      <c r="H1086" s="24"/>
      <c r="I1086" s="24"/>
      <c r="J1086" s="24" t="s">
        <v>858</v>
      </c>
      <c r="K1086" s="28">
        <v>44494</v>
      </c>
      <c r="L1086" s="28"/>
      <c r="M1086" s="28"/>
      <c r="N1086" s="28"/>
      <c r="O1086" s="28"/>
      <c r="P1086" s="28">
        <v>44509</v>
      </c>
      <c r="Q1086" s="28">
        <v>44510</v>
      </c>
      <c r="R1086" s="28"/>
      <c r="S1086" s="24">
        <v>3084357</v>
      </c>
      <c r="T1086" s="24">
        <v>3095222</v>
      </c>
      <c r="U1086" s="30" t="str">
        <f t="shared" si="36"/>
        <v>Despachado CNA</v>
      </c>
      <c r="V1086" s="25" t="s">
        <v>38</v>
      </c>
      <c r="W1086" s="24"/>
      <c r="X1086" s="36" t="str">
        <f t="shared" si="38"/>
        <v/>
      </c>
      <c r="Y1086" s="30" t="str">
        <f ca="1">IF(V1086=Apoio!$F$2,Apoio!$F$2,IF(V1086=Apoio!$F$3,Apoio!$F$3,IF(V1086=Apoio!$F$4,Apoio!$F$4,IF(X1086="","",IF(V1086="","",IF(X1086-TODAY()&gt;0,X1086-TODAY(),"Venceu"))))))</f>
        <v>Resolvido</v>
      </c>
      <c r="Z1086" s="35"/>
      <c r="AA1086" s="32"/>
      <c r="AC1086" s="44"/>
    </row>
    <row r="1087" spans="1:29" ht="30" customHeight="1">
      <c r="A1087" s="23">
        <v>1091</v>
      </c>
      <c r="B1087" s="24" t="s">
        <v>985</v>
      </c>
      <c r="C1087" s="30" t="str">
        <f>IF(B1087&gt;0,VLOOKUP(MID(B1087,1,5),Apoio!A:B,2,FALSE),"")</f>
        <v>CNA</v>
      </c>
      <c r="D1087" s="30" t="s">
        <v>1068</v>
      </c>
      <c r="E1087" s="24"/>
      <c r="F1087" s="24" t="s">
        <v>2395</v>
      </c>
      <c r="G1087" s="35" t="s">
        <v>4127</v>
      </c>
      <c r="H1087" s="24"/>
      <c r="I1087" s="24"/>
      <c r="J1087" s="24" t="s">
        <v>874</v>
      </c>
      <c r="K1087" s="28">
        <v>44476</v>
      </c>
      <c r="L1087" s="28"/>
      <c r="M1087" s="28">
        <v>44498</v>
      </c>
      <c r="N1087" s="28">
        <v>44508</v>
      </c>
      <c r="O1087" s="28"/>
      <c r="P1087" s="28">
        <v>44510</v>
      </c>
      <c r="Q1087" s="28"/>
      <c r="R1087" s="28"/>
      <c r="S1087" s="24">
        <v>3081816</v>
      </c>
      <c r="T1087" s="24"/>
      <c r="U1087" s="30" t="str">
        <f t="shared" ref="U1087:U1105" si="39">IF(B1087&gt;0,IF(R1087&gt;0,$R$1,IF(Q1087&gt;0,$Q$1,IF(P1087&gt;0,$P$1,IF(O1087&gt;0,$O$1,IF(N1087&gt;0,$N$1,IF(M1087&gt;0,$M$1,IF(L1087&gt;0,$L$1,IF(K1087&gt;0,$K$1,"Registrar demanda")))))))),"")</f>
        <v>Despachado COSOL</v>
      </c>
      <c r="V1087" s="25"/>
      <c r="W1087" s="24"/>
      <c r="X1087" s="36" t="str">
        <f t="shared" si="38"/>
        <v/>
      </c>
      <c r="Y1087" s="30" t="str">
        <f ca="1">IF(V1087=Apoio!$F$2,Apoio!$F$2,IF(V1087=Apoio!$F$3,Apoio!$F$3,IF(V1087=Apoio!$F$4,Apoio!$F$4,IF(X1087="","",IF(V1087="","",IF(X1087-TODAY()&gt;0,X1087-TODAY(),"Venceu"))))))</f>
        <v/>
      </c>
      <c r="Z1087" s="35"/>
      <c r="AA1087" s="32"/>
      <c r="AC1087" s="44"/>
    </row>
    <row r="1088" spans="1:29" ht="30" customHeight="1">
      <c r="A1088" s="23">
        <v>1092</v>
      </c>
      <c r="B1088" s="24" t="s">
        <v>4088</v>
      </c>
      <c r="C1088" s="30" t="str">
        <f>IF(B1088&gt;0,VLOOKUP(MID(B1088,1,5),Apoio!A:B,2,FALSE),"")</f>
        <v>MG</v>
      </c>
      <c r="D1088" s="30" t="s">
        <v>3941</v>
      </c>
      <c r="E1088" s="24"/>
      <c r="F1088" s="24" t="s">
        <v>2395</v>
      </c>
      <c r="G1088" s="35" t="s">
        <v>4128</v>
      </c>
      <c r="H1088" s="24"/>
      <c r="I1088" s="24" t="s">
        <v>31</v>
      </c>
      <c r="J1088" s="24" t="s">
        <v>44</v>
      </c>
      <c r="K1088" s="28">
        <v>44508</v>
      </c>
      <c r="L1088" s="28"/>
      <c r="M1088" s="28">
        <v>44508</v>
      </c>
      <c r="N1088" s="28">
        <v>44510</v>
      </c>
      <c r="O1088" s="28"/>
      <c r="P1088" s="28">
        <v>44510</v>
      </c>
      <c r="Q1088" s="28">
        <v>44512</v>
      </c>
      <c r="R1088" s="28"/>
      <c r="S1088" s="24">
        <v>3096960</v>
      </c>
      <c r="T1088" s="24">
        <v>3097837</v>
      </c>
      <c r="U1088" s="30" t="str">
        <f t="shared" si="39"/>
        <v>Despachado CNA</v>
      </c>
      <c r="V1088" s="25" t="s">
        <v>38</v>
      </c>
      <c r="W1088" s="24"/>
      <c r="X1088" s="36" t="str">
        <f t="shared" si="38"/>
        <v/>
      </c>
      <c r="Y1088" s="30" t="str">
        <f ca="1">IF(V1088=Apoio!$F$2,Apoio!$F$2,IF(V1088=Apoio!$F$3,Apoio!$F$3,IF(V1088=Apoio!$F$4,Apoio!$F$4,IF(X1088="","",IF(V1088="","",IF(X1088-TODAY()&gt;0,X1088-TODAY(),"Venceu"))))))</f>
        <v>Resolvido</v>
      </c>
      <c r="Z1088" s="35"/>
      <c r="AA1088" s="32"/>
      <c r="AC1088" s="44"/>
    </row>
    <row r="1089" spans="1:29" ht="30" customHeight="1">
      <c r="A1089" s="23">
        <v>1093</v>
      </c>
      <c r="B1089" s="24" t="s">
        <v>2236</v>
      </c>
      <c r="C1089" s="30" t="str">
        <f>IF(B1089&gt;0,VLOOKUP(MID(B1089,1,5),Apoio!A:B,2,FALSE),"")</f>
        <v>BA</v>
      </c>
      <c r="D1089" s="24" t="s">
        <v>1363</v>
      </c>
      <c r="E1089" s="24"/>
      <c r="F1089" s="24" t="s">
        <v>2395</v>
      </c>
      <c r="G1089" s="35" t="s">
        <v>4129</v>
      </c>
      <c r="H1089" s="24"/>
      <c r="I1089" s="24"/>
      <c r="J1089" s="24" t="s">
        <v>714</v>
      </c>
      <c r="K1089" s="28">
        <v>44504</v>
      </c>
      <c r="L1089" s="28"/>
      <c r="M1089" s="28">
        <v>44504</v>
      </c>
      <c r="N1089" s="28">
        <v>44510</v>
      </c>
      <c r="O1089" s="28"/>
      <c r="P1089" s="28">
        <v>44510</v>
      </c>
      <c r="Q1089" s="28">
        <v>44517</v>
      </c>
      <c r="R1089" s="28"/>
      <c r="S1089" s="24">
        <v>3098032</v>
      </c>
      <c r="T1089" s="24" t="s">
        <v>4130</v>
      </c>
      <c r="U1089" s="30" t="str">
        <f t="shared" si="39"/>
        <v>Despachado CNA</v>
      </c>
      <c r="V1089" s="25" t="s">
        <v>424</v>
      </c>
      <c r="W1089" s="24">
        <f>6*30</f>
        <v>180</v>
      </c>
      <c r="X1089" s="36">
        <f t="shared" si="38"/>
        <v>44697</v>
      </c>
      <c r="Y1089" s="30" t="str">
        <f ca="1">IF(V1089=Apoio!$F$2,Apoio!$F$2,IF(V1089=Apoio!$F$3,Apoio!$F$3,IF(V1089=Apoio!$F$4,Apoio!$F$4,IF(X1089="","",IF(V1089="","",IF(X1089-TODAY()&gt;0,X1089-TODAY(),"Venceu"))))))</f>
        <v>Venceu</v>
      </c>
      <c r="Z1089" s="35"/>
      <c r="AA1089" s="32"/>
      <c r="AC1089" s="44"/>
    </row>
    <row r="1090" spans="1:29" ht="30" customHeight="1">
      <c r="A1090" s="23">
        <v>1094</v>
      </c>
      <c r="B1090" s="24" t="s">
        <v>4131</v>
      </c>
      <c r="C1090" s="30" t="str">
        <f>IF(B1090&gt;0,VLOOKUP(MID(B1090,1,5),Apoio!A:B,2,FALSE),"")</f>
        <v>GO</v>
      </c>
      <c r="D1090" s="30" t="s">
        <v>1256</v>
      </c>
      <c r="E1090" s="24"/>
      <c r="F1090" s="24" t="s">
        <v>2395</v>
      </c>
      <c r="G1090" s="35" t="s">
        <v>4132</v>
      </c>
      <c r="H1090" s="24"/>
      <c r="I1090" s="24"/>
      <c r="J1090" s="24" t="s">
        <v>874</v>
      </c>
      <c r="K1090" s="28">
        <v>44509</v>
      </c>
      <c r="L1090" s="28"/>
      <c r="M1090" s="28">
        <v>44509</v>
      </c>
      <c r="N1090" s="28">
        <v>44510</v>
      </c>
      <c r="O1090" s="28"/>
      <c r="P1090" s="28">
        <v>44510</v>
      </c>
      <c r="Q1090" s="28">
        <v>44517</v>
      </c>
      <c r="R1090" s="28"/>
      <c r="S1090" s="24">
        <v>3097862</v>
      </c>
      <c r="T1090" s="24">
        <v>3100347</v>
      </c>
      <c r="U1090" s="30" t="str">
        <f t="shared" si="39"/>
        <v>Despachado CNA</v>
      </c>
      <c r="V1090" s="25"/>
      <c r="W1090" s="24"/>
      <c r="X1090" s="36" t="str">
        <f t="shared" si="38"/>
        <v/>
      </c>
      <c r="Y1090" s="30" t="str">
        <f ca="1">IF(V1090=Apoio!$F$2,Apoio!$F$2,IF(V1090=Apoio!$F$3,Apoio!$F$3,IF(V1090=Apoio!$F$4,Apoio!$F$4,IF(X1090="","",IF(V1090="","",IF(X1090-TODAY()&gt;0,X1090-TODAY(),"Venceu"))))))</f>
        <v/>
      </c>
      <c r="Z1090" s="35"/>
      <c r="AA1090" s="32"/>
      <c r="AC1090" s="44"/>
    </row>
    <row r="1091" spans="1:29" ht="30" customHeight="1">
      <c r="A1091" s="23">
        <v>1095</v>
      </c>
      <c r="B1091" s="24" t="s">
        <v>4133</v>
      </c>
      <c r="C1091" s="30" t="str">
        <f>IF(B1091&gt;0,VLOOKUP(MID(B1091,1,5),Apoio!A:B,2,FALSE),"")</f>
        <v>PR</v>
      </c>
      <c r="D1091" s="30" t="s">
        <v>3941</v>
      </c>
      <c r="E1091" s="24"/>
      <c r="F1091" s="24" t="s">
        <v>2395</v>
      </c>
      <c r="G1091" s="35" t="s">
        <v>4134</v>
      </c>
      <c r="H1091" s="24"/>
      <c r="I1091" s="24"/>
      <c r="J1091" s="24" t="s">
        <v>44</v>
      </c>
      <c r="K1091" s="28">
        <v>44504</v>
      </c>
      <c r="L1091" s="28"/>
      <c r="M1091" s="28">
        <v>44504</v>
      </c>
      <c r="N1091" s="28">
        <v>44511</v>
      </c>
      <c r="O1091" s="28"/>
      <c r="P1091" s="28">
        <v>44511</v>
      </c>
      <c r="Q1091" s="28">
        <v>44512</v>
      </c>
      <c r="R1091" s="28"/>
      <c r="S1091" s="24">
        <v>3097694</v>
      </c>
      <c r="T1091" s="24">
        <v>3102045</v>
      </c>
      <c r="U1091" s="30" t="str">
        <f t="shared" si="39"/>
        <v>Despachado CNA</v>
      </c>
      <c r="V1091" s="25" t="s">
        <v>38</v>
      </c>
      <c r="W1091" s="24"/>
      <c r="X1091" s="36" t="str">
        <f t="shared" si="38"/>
        <v/>
      </c>
      <c r="Y1091" s="30" t="str">
        <f ca="1">IF(V1091=Apoio!$F$2,Apoio!$F$2,IF(V1091=Apoio!$F$3,Apoio!$F$3,IF(V1091=Apoio!$F$4,Apoio!$F$4,IF(X1091="","",IF(V1091="","",IF(X1091-TODAY()&gt;0,X1091-TODAY(),"Venceu"))))))</f>
        <v>Resolvido</v>
      </c>
      <c r="Z1091" s="35"/>
      <c r="AA1091" s="32"/>
      <c r="AC1091" s="44"/>
    </row>
    <row r="1092" spans="1:29" ht="30" customHeight="1">
      <c r="A1092" s="23">
        <v>1096</v>
      </c>
      <c r="B1092" s="24" t="s">
        <v>2759</v>
      </c>
      <c r="C1092" s="30" t="str">
        <f>IF(B1092&gt;0,VLOOKUP(MID(B1092,1,5),Apoio!A:B,2,FALSE),"")</f>
        <v>SP</v>
      </c>
      <c r="D1092" s="30" t="s">
        <v>3941</v>
      </c>
      <c r="E1092" s="24"/>
      <c r="F1092" s="24" t="s">
        <v>2395</v>
      </c>
      <c r="G1092" s="35" t="s">
        <v>4135</v>
      </c>
      <c r="H1092" s="24"/>
      <c r="I1092" s="24"/>
      <c r="J1092" s="24" t="s">
        <v>44</v>
      </c>
      <c r="K1092" s="28">
        <v>44510</v>
      </c>
      <c r="L1092" s="28"/>
      <c r="M1092" s="28">
        <v>44510</v>
      </c>
      <c r="N1092" s="28">
        <v>44512</v>
      </c>
      <c r="O1092" s="28"/>
      <c r="P1092" s="28">
        <v>44512</v>
      </c>
      <c r="Q1092" s="28">
        <v>44512</v>
      </c>
      <c r="R1092" s="28"/>
      <c r="S1092" s="24">
        <v>3101076</v>
      </c>
      <c r="T1092" s="24">
        <v>3105872</v>
      </c>
      <c r="U1092" s="30" t="str">
        <f t="shared" si="39"/>
        <v>Despachado CNA</v>
      </c>
      <c r="V1092" s="25"/>
      <c r="W1092" s="24"/>
      <c r="X1092" s="36" t="str">
        <f t="shared" si="38"/>
        <v/>
      </c>
      <c r="Y1092" s="30" t="str">
        <f ca="1">IF(V1092=Apoio!$F$2,Apoio!$F$2,IF(V1092=Apoio!$F$3,Apoio!$F$3,IF(V1092=Apoio!$F$4,Apoio!$F$4,IF(X1092="","",IF(V1092="","",IF(X1092-TODAY()&gt;0,X1092-TODAY(),"Venceu"))))))</f>
        <v/>
      </c>
      <c r="Z1092" s="35"/>
      <c r="AA1092" s="32"/>
      <c r="AC1092" s="44"/>
    </row>
    <row r="1093" spans="1:29" ht="30" customHeight="1">
      <c r="A1093" s="23">
        <v>1097</v>
      </c>
      <c r="B1093" s="24" t="s">
        <v>4044</v>
      </c>
      <c r="C1093" s="30" t="str">
        <f>IF(B1093&gt;0,VLOOKUP(MID(B1093,1,5),Apoio!A:B,2,FALSE),"")</f>
        <v>SP</v>
      </c>
      <c r="D1093" s="30" t="s">
        <v>3941</v>
      </c>
      <c r="E1093" s="24"/>
      <c r="F1093" s="24" t="s">
        <v>2395</v>
      </c>
      <c r="G1093" s="35" t="s">
        <v>4136</v>
      </c>
      <c r="H1093" s="24"/>
      <c r="I1093" s="24" t="s">
        <v>31</v>
      </c>
      <c r="J1093" s="24" t="s">
        <v>714</v>
      </c>
      <c r="K1093" s="28">
        <v>44505</v>
      </c>
      <c r="L1093" s="28"/>
      <c r="M1093" s="28">
        <v>44505</v>
      </c>
      <c r="N1093" s="28">
        <v>44510</v>
      </c>
      <c r="O1093" s="28"/>
      <c r="P1093" s="28">
        <v>44518</v>
      </c>
      <c r="Q1093" s="28"/>
      <c r="R1093" s="28"/>
      <c r="S1093" s="24">
        <v>3093307</v>
      </c>
      <c r="T1093" s="24"/>
      <c r="U1093" s="30" t="str">
        <f t="shared" si="39"/>
        <v>Despachado COSOL</v>
      </c>
      <c r="V1093" s="25"/>
      <c r="W1093" s="24"/>
      <c r="X1093" s="36" t="str">
        <f t="shared" si="38"/>
        <v/>
      </c>
      <c r="Y1093" s="30" t="str">
        <f ca="1">IF(V1093=Apoio!$F$2,Apoio!$F$2,IF(V1093=Apoio!$F$3,Apoio!$F$3,IF(V1093=Apoio!$F$4,Apoio!$F$4,IF(X1093="","",IF(V1093="","",IF(X1093-TODAY()&gt;0,X1093-TODAY(),"Venceu"))))))</f>
        <v/>
      </c>
      <c r="Z1093" s="35"/>
      <c r="AA1093" s="32"/>
      <c r="AC1093" s="44"/>
    </row>
    <row r="1094" spans="1:29" ht="30" customHeight="1">
      <c r="A1094" s="23">
        <v>1098</v>
      </c>
      <c r="B1094" s="24" t="s">
        <v>4137</v>
      </c>
      <c r="C1094" s="30" t="str">
        <f>IF(B1094&gt;0,VLOOKUP(MID(B1094,1,5),Apoio!A:B,2,FALSE),"")</f>
        <v>MA</v>
      </c>
      <c r="D1094" s="30" t="s">
        <v>3941</v>
      </c>
      <c r="E1094" s="24"/>
      <c r="F1094" s="24" t="s">
        <v>2395</v>
      </c>
      <c r="G1094" s="35" t="s">
        <v>4138</v>
      </c>
      <c r="H1094" s="24"/>
      <c r="I1094" s="24"/>
      <c r="J1094" s="24" t="s">
        <v>714</v>
      </c>
      <c r="K1094" s="28">
        <v>44504</v>
      </c>
      <c r="L1094" s="28"/>
      <c r="M1094" s="28">
        <v>44504</v>
      </c>
      <c r="N1094" s="28">
        <v>44516</v>
      </c>
      <c r="O1094" s="28"/>
      <c r="P1094" s="28">
        <v>44518</v>
      </c>
      <c r="Q1094" s="28">
        <v>44522</v>
      </c>
      <c r="R1094" s="28"/>
      <c r="S1094" s="24">
        <v>3081886</v>
      </c>
      <c r="T1094" s="24">
        <v>3125323</v>
      </c>
      <c r="U1094" s="30" t="str">
        <f t="shared" si="39"/>
        <v>Despachado CNA</v>
      </c>
      <c r="V1094" s="25" t="s">
        <v>38</v>
      </c>
      <c r="W1094" s="24"/>
      <c r="X1094" s="36" t="str">
        <f t="shared" si="38"/>
        <v/>
      </c>
      <c r="Y1094" s="30" t="str">
        <f ca="1">IF(V1094=Apoio!$F$2,Apoio!$F$2,IF(V1094=Apoio!$F$3,Apoio!$F$3,IF(V1094=Apoio!$F$4,Apoio!$F$4,IF(X1094="","",IF(V1094="","",IF(X1094-TODAY()&gt;0,X1094-TODAY(),"Venceu"))))))</f>
        <v>Resolvido</v>
      </c>
      <c r="Z1094" s="35"/>
      <c r="AA1094" s="32"/>
      <c r="AC1094" s="44"/>
    </row>
    <row r="1095" spans="1:29" ht="30" customHeight="1">
      <c r="A1095" s="23">
        <v>1099</v>
      </c>
      <c r="B1095" s="24" t="s">
        <v>4139</v>
      </c>
      <c r="C1095" s="30" t="str">
        <f>IF(B1095&gt;0,VLOOKUP(MID(B1095,1,5),Apoio!A:B,2,FALSE),"")</f>
        <v>SP</v>
      </c>
      <c r="D1095" s="30" t="s">
        <v>3941</v>
      </c>
      <c r="E1095" s="24"/>
      <c r="F1095" s="24" t="s">
        <v>2395</v>
      </c>
      <c r="G1095" s="35" t="s">
        <v>4140</v>
      </c>
      <c r="H1095" s="24"/>
      <c r="I1095" s="24"/>
      <c r="J1095" s="24" t="s">
        <v>714</v>
      </c>
      <c r="K1095" s="28">
        <v>44504</v>
      </c>
      <c r="L1095" s="28"/>
      <c r="M1095" s="28">
        <v>44504</v>
      </c>
      <c r="N1095" s="28">
        <v>44517</v>
      </c>
      <c r="O1095" s="28"/>
      <c r="P1095" s="28">
        <v>44518</v>
      </c>
      <c r="Q1095" s="28">
        <v>44522</v>
      </c>
      <c r="R1095" s="28"/>
      <c r="S1095" s="24">
        <v>3099402</v>
      </c>
      <c r="T1095" s="24">
        <v>3115724</v>
      </c>
      <c r="U1095" s="30" t="str">
        <f t="shared" si="39"/>
        <v>Despachado CNA</v>
      </c>
      <c r="V1095" s="25" t="s">
        <v>424</v>
      </c>
      <c r="W1095" s="24">
        <v>30</v>
      </c>
      <c r="X1095" s="36">
        <f t="shared" si="38"/>
        <v>44552</v>
      </c>
      <c r="Y1095" s="30" t="str">
        <f ca="1">IF(V1095=Apoio!$F$2,Apoio!$F$2,IF(V1095=Apoio!$F$3,Apoio!$F$3,IF(V1095=Apoio!$F$4,Apoio!$F$4,IF(X1095="","",IF(V1095="","",IF(X1095-TODAY()&gt;0,X1095-TODAY(),"Venceu"))))))</f>
        <v>Venceu</v>
      </c>
      <c r="Z1095" s="35"/>
      <c r="AA1095" s="32"/>
      <c r="AC1095" s="44"/>
    </row>
    <row r="1096" spans="1:29" ht="30" customHeight="1">
      <c r="A1096" s="23">
        <v>1100</v>
      </c>
      <c r="B1096" s="24" t="s">
        <v>2184</v>
      </c>
      <c r="C1096" s="30" t="str">
        <f>IF(B1096&gt;0,VLOOKUP(MID(B1096,1,5),Apoio!A:B,2,FALSE),"")</f>
        <v>CNA</v>
      </c>
      <c r="D1096" s="30" t="s">
        <v>1068</v>
      </c>
      <c r="E1096" s="24"/>
      <c r="F1096" s="24" t="s">
        <v>2395</v>
      </c>
      <c r="G1096" s="35" t="s">
        <v>2188</v>
      </c>
      <c r="H1096" s="24"/>
      <c r="I1096" s="24"/>
      <c r="J1096" s="24" t="s">
        <v>858</v>
      </c>
      <c r="K1096" s="28">
        <v>43903</v>
      </c>
      <c r="L1096" s="28"/>
      <c r="M1096" s="28"/>
      <c r="N1096" s="28"/>
      <c r="O1096" s="28"/>
      <c r="P1096" s="28">
        <v>44519</v>
      </c>
      <c r="Q1096" s="28">
        <v>44522</v>
      </c>
      <c r="R1096" s="28"/>
      <c r="S1096" s="24">
        <v>3119735</v>
      </c>
      <c r="T1096" s="24">
        <v>3120680</v>
      </c>
      <c r="U1096" s="30" t="str">
        <f t="shared" si="39"/>
        <v>Despachado CNA</v>
      </c>
      <c r="V1096" s="25" t="s">
        <v>38</v>
      </c>
      <c r="W1096" s="24"/>
      <c r="X1096" s="36" t="str">
        <f t="shared" si="38"/>
        <v/>
      </c>
      <c r="Y1096" s="30" t="str">
        <f ca="1">IF(V1096=Apoio!$F$2,Apoio!$F$2,IF(V1096=Apoio!$F$3,Apoio!$F$3,IF(V1096=Apoio!$F$4,Apoio!$F$4,IF(X1096="","",IF(V1096="","",IF(X1096-TODAY()&gt;0,X1096-TODAY(),"Venceu"))))))</f>
        <v>Resolvido</v>
      </c>
      <c r="Z1096" s="35"/>
      <c r="AA1096" s="32"/>
      <c r="AC1096" s="44"/>
    </row>
    <row r="1097" spans="1:29" ht="30" customHeight="1">
      <c r="A1097" s="23">
        <v>1101</v>
      </c>
      <c r="B1097" s="24" t="s">
        <v>4079</v>
      </c>
      <c r="C1097" s="30" t="str">
        <f>IF(B1097&gt;0,VLOOKUP(MID(B1097,1,5),Apoio!A:B,2,FALSE),"")</f>
        <v>CE</v>
      </c>
      <c r="D1097" s="30" t="s">
        <v>3941</v>
      </c>
      <c r="E1097" s="24"/>
      <c r="F1097" s="24" t="s">
        <v>2395</v>
      </c>
      <c r="G1097" s="35" t="s">
        <v>4141</v>
      </c>
      <c r="H1097" s="24"/>
      <c r="I1097" s="24" t="s">
        <v>31</v>
      </c>
      <c r="J1097" s="24" t="s">
        <v>874</v>
      </c>
      <c r="K1097" s="28">
        <v>44516</v>
      </c>
      <c r="L1097" s="28"/>
      <c r="M1097" s="28">
        <v>44516</v>
      </c>
      <c r="N1097" s="28">
        <v>44519</v>
      </c>
      <c r="O1097" s="28"/>
      <c r="P1097" s="28">
        <v>44519</v>
      </c>
      <c r="Q1097" s="28">
        <v>44523</v>
      </c>
      <c r="R1097" s="28"/>
      <c r="S1097" s="24">
        <v>3118765</v>
      </c>
      <c r="T1097" s="24">
        <v>3120438</v>
      </c>
      <c r="U1097" s="30" t="str">
        <f t="shared" si="39"/>
        <v>Despachado CNA</v>
      </c>
      <c r="V1097" s="25" t="s">
        <v>38</v>
      </c>
      <c r="W1097" s="24"/>
      <c r="X1097" s="36" t="str">
        <f t="shared" si="38"/>
        <v/>
      </c>
      <c r="Y1097" s="30" t="str">
        <f ca="1">IF(V1097=Apoio!$F$2,Apoio!$F$2,IF(V1097=Apoio!$F$3,Apoio!$F$3,IF(V1097=Apoio!$F$4,Apoio!$F$4,IF(X1097="","",IF(V1097="","",IF(X1097-TODAY()&gt;0,X1097-TODAY(),"Venceu"))))))</f>
        <v>Resolvido</v>
      </c>
      <c r="Z1097" s="35"/>
      <c r="AA1097" s="32"/>
      <c r="AC1097" s="44"/>
    </row>
    <row r="1098" spans="1:29" ht="30" customHeight="1">
      <c r="A1098" s="23">
        <v>1102</v>
      </c>
      <c r="B1098" s="24" t="s">
        <v>4142</v>
      </c>
      <c r="C1098" s="30" t="str">
        <f>IF(B1098&gt;0,VLOOKUP(MID(B1098,1,5),Apoio!A:B,2,FALSE),"")</f>
        <v>PE</v>
      </c>
      <c r="D1098" s="30" t="s">
        <v>3941</v>
      </c>
      <c r="E1098" s="24"/>
      <c r="F1098" s="24" t="s">
        <v>2395</v>
      </c>
      <c r="G1098" s="35" t="s">
        <v>4143</v>
      </c>
      <c r="H1098" s="24"/>
      <c r="I1098" s="24"/>
      <c r="J1098" s="24" t="s">
        <v>874</v>
      </c>
      <c r="K1098" s="28">
        <v>44504</v>
      </c>
      <c r="L1098" s="28"/>
      <c r="M1098" s="28">
        <v>44504</v>
      </c>
      <c r="N1098" s="28">
        <v>44519</v>
      </c>
      <c r="O1098" s="28"/>
      <c r="P1098" s="28">
        <v>44519</v>
      </c>
      <c r="Q1098" s="28">
        <v>44519</v>
      </c>
      <c r="R1098" s="28"/>
      <c r="S1098" s="24">
        <v>3102707</v>
      </c>
      <c r="T1098" s="24">
        <v>3120019</v>
      </c>
      <c r="U1098" s="30" t="str">
        <f t="shared" si="39"/>
        <v>Despachado CNA</v>
      </c>
      <c r="V1098" s="25" t="s">
        <v>38</v>
      </c>
      <c r="W1098" s="24"/>
      <c r="X1098" s="36" t="str">
        <f t="shared" si="38"/>
        <v/>
      </c>
      <c r="Y1098" s="30" t="str">
        <f ca="1">IF(V1098=Apoio!$F$2,Apoio!$F$2,IF(V1098=Apoio!$F$3,Apoio!$F$3,IF(V1098=Apoio!$F$4,Apoio!$F$4,IF(X1098="","",IF(V1098="","",IF(X1098-TODAY()&gt;0,X1098-TODAY(),"Venceu"))))))</f>
        <v>Resolvido</v>
      </c>
      <c r="Z1098" s="35"/>
      <c r="AA1098" s="32"/>
      <c r="AC1098" s="44"/>
    </row>
    <row r="1099" spans="1:29" ht="30" customHeight="1">
      <c r="A1099" s="23">
        <v>1103</v>
      </c>
      <c r="B1099" s="24" t="s">
        <v>4144</v>
      </c>
      <c r="C1099" s="30" t="str">
        <f>IF(B1099&gt;0,VLOOKUP(MID(B1099,1,5),Apoio!A:B,2,FALSE),"")</f>
        <v>MS</v>
      </c>
      <c r="D1099" s="30" t="s">
        <v>1291</v>
      </c>
      <c r="E1099" s="24"/>
      <c r="F1099" s="24" t="s">
        <v>2395</v>
      </c>
      <c r="G1099" s="35" t="s">
        <v>4145</v>
      </c>
      <c r="H1099" s="24"/>
      <c r="I1099" s="24"/>
      <c r="J1099" s="24" t="s">
        <v>714</v>
      </c>
      <c r="K1099" s="28">
        <v>44510</v>
      </c>
      <c r="L1099" s="28"/>
      <c r="M1099" s="28">
        <v>44510</v>
      </c>
      <c r="N1099" s="28">
        <v>44519</v>
      </c>
      <c r="O1099" s="28"/>
      <c r="P1099" s="28">
        <v>44522</v>
      </c>
      <c r="Q1099" s="28"/>
      <c r="R1099" s="28"/>
      <c r="S1099" s="24">
        <v>3108711</v>
      </c>
      <c r="T1099" s="24"/>
      <c r="U1099" s="30" t="str">
        <f t="shared" si="39"/>
        <v>Despachado COSOL</v>
      </c>
      <c r="V1099" s="25" t="s">
        <v>38</v>
      </c>
      <c r="W1099" s="24"/>
      <c r="X1099" s="36" t="str">
        <f t="shared" si="38"/>
        <v/>
      </c>
      <c r="Y1099" s="30" t="str">
        <f ca="1">IF(V1099=Apoio!$F$2,Apoio!$F$2,IF(V1099=Apoio!$F$3,Apoio!$F$3,IF(V1099=Apoio!$F$4,Apoio!$F$4,IF(X1099="","",IF(V1099="","",IF(X1099-TODAY()&gt;0,X1099-TODAY(),"Venceu"))))))</f>
        <v>Resolvido</v>
      </c>
      <c r="Z1099" s="35"/>
      <c r="AA1099" s="32"/>
      <c r="AC1099" s="44"/>
    </row>
    <row r="1100" spans="1:29" ht="30" customHeight="1">
      <c r="A1100" s="23">
        <v>1104</v>
      </c>
      <c r="B1100" s="24" t="s">
        <v>4146</v>
      </c>
      <c r="C1100" s="30" t="str">
        <f>IF(B1100&gt;0,VLOOKUP(MID(B1100,1,5),Apoio!A:B,2,FALSE),"")</f>
        <v>RN</v>
      </c>
      <c r="D1100" s="30" t="s">
        <v>3941</v>
      </c>
      <c r="E1100" s="24"/>
      <c r="F1100" s="24" t="s">
        <v>2395</v>
      </c>
      <c r="G1100" s="35" t="s">
        <v>4147</v>
      </c>
      <c r="H1100" s="24"/>
      <c r="I1100" s="24"/>
      <c r="J1100" s="24" t="s">
        <v>714</v>
      </c>
      <c r="K1100" s="28">
        <v>44518</v>
      </c>
      <c r="L1100" s="28"/>
      <c r="M1100" s="28">
        <v>44519</v>
      </c>
      <c r="N1100" s="28">
        <v>44523</v>
      </c>
      <c r="O1100" s="28"/>
      <c r="P1100" s="28">
        <v>44523</v>
      </c>
      <c r="Q1100" s="28">
        <v>44524</v>
      </c>
      <c r="R1100" s="28"/>
      <c r="S1100" s="24">
        <v>3121737</v>
      </c>
      <c r="T1100" s="24">
        <v>3130100</v>
      </c>
      <c r="U1100" s="30" t="str">
        <f t="shared" si="39"/>
        <v>Despachado CNA</v>
      </c>
      <c r="V1100" s="25" t="s">
        <v>38</v>
      </c>
      <c r="W1100" s="24"/>
      <c r="X1100" s="36" t="str">
        <f t="shared" si="38"/>
        <v/>
      </c>
      <c r="Y1100" s="30" t="str">
        <f ca="1">IF(V1100=Apoio!$F$2,Apoio!$F$2,IF(V1100=Apoio!$F$3,Apoio!$F$3,IF(V1100=Apoio!$F$4,Apoio!$F$4,IF(X1100="","",IF(V1100="","",IF(X1100-TODAY()&gt;0,X1100-TODAY(),"Venceu"))))))</f>
        <v>Resolvido</v>
      </c>
      <c r="Z1100" s="35"/>
      <c r="AA1100" s="32"/>
      <c r="AC1100" s="44"/>
    </row>
    <row r="1101" spans="1:29" ht="30" customHeight="1">
      <c r="A1101" s="23">
        <v>1105</v>
      </c>
      <c r="B1101" s="24" t="s">
        <v>4148</v>
      </c>
      <c r="C1101" s="30" t="str">
        <f>IF(B1101&gt;0,VLOOKUP(MID(B1101,1,5),Apoio!A:B,2,FALSE),"")</f>
        <v>PR</v>
      </c>
      <c r="D1101" s="30" t="s">
        <v>3941</v>
      </c>
      <c r="E1101" s="24"/>
      <c r="F1101" s="24" t="s">
        <v>2395</v>
      </c>
      <c r="G1101" s="35" t="s">
        <v>4149</v>
      </c>
      <c r="H1101" s="24"/>
      <c r="I1101" s="24"/>
      <c r="J1101" s="24" t="s">
        <v>874</v>
      </c>
      <c r="K1101" s="28">
        <v>44510</v>
      </c>
      <c r="L1101" s="28"/>
      <c r="M1101" s="28">
        <v>44510</v>
      </c>
      <c r="N1101" s="28">
        <v>44522</v>
      </c>
      <c r="O1101" s="28"/>
      <c r="P1101" s="28">
        <v>44524</v>
      </c>
      <c r="Q1101" s="28">
        <v>44524</v>
      </c>
      <c r="R1101" s="28"/>
      <c r="S1101" s="24">
        <v>3119034</v>
      </c>
      <c r="T1101" s="24">
        <v>3130161</v>
      </c>
      <c r="U1101" s="30" t="str">
        <f t="shared" si="39"/>
        <v>Despachado CNA</v>
      </c>
      <c r="V1101" s="25" t="s">
        <v>38</v>
      </c>
      <c r="W1101" s="24"/>
      <c r="X1101" s="36" t="str">
        <f t="shared" si="38"/>
        <v/>
      </c>
      <c r="Y1101" s="30" t="str">
        <f ca="1">IF(V1101=Apoio!$F$2,Apoio!$F$2,IF(V1101=Apoio!$F$3,Apoio!$F$3,IF(V1101=Apoio!$F$4,Apoio!$F$4,IF(X1101="","",IF(V1101="","",IF(X1101-TODAY()&gt;0,X1101-TODAY(),"Venceu"))))))</f>
        <v>Resolvido</v>
      </c>
      <c r="Z1101" s="35"/>
      <c r="AA1101" s="32"/>
      <c r="AC1101" s="44"/>
    </row>
    <row r="1102" spans="1:29" ht="30" customHeight="1">
      <c r="A1102" s="23">
        <v>1106</v>
      </c>
      <c r="B1102" s="24" t="s">
        <v>3256</v>
      </c>
      <c r="C1102" s="30" t="str">
        <f>IF(B1102&gt;0,VLOOKUP(MID(B1102,1,5),Apoio!A:B,2,FALSE),"")</f>
        <v>BA</v>
      </c>
      <c r="D1102" s="30" t="s">
        <v>1653</v>
      </c>
      <c r="E1102" s="24"/>
      <c r="F1102" s="24" t="s">
        <v>2395</v>
      </c>
      <c r="G1102" s="35" t="s">
        <v>4150</v>
      </c>
      <c r="H1102" s="24"/>
      <c r="I1102" s="24"/>
      <c r="J1102" s="24" t="s">
        <v>44</v>
      </c>
      <c r="K1102" s="28">
        <v>44525</v>
      </c>
      <c r="L1102" s="28"/>
      <c r="M1102" s="28">
        <v>44525</v>
      </c>
      <c r="N1102" s="28">
        <v>44529</v>
      </c>
      <c r="O1102" s="28"/>
      <c r="P1102" s="28">
        <v>44529</v>
      </c>
      <c r="Q1102" s="28">
        <v>44530</v>
      </c>
      <c r="R1102" s="28"/>
      <c r="S1102" s="24">
        <v>3141804</v>
      </c>
      <c r="T1102" s="24">
        <v>3143992</v>
      </c>
      <c r="U1102" s="30" t="str">
        <f t="shared" si="39"/>
        <v>Despachado CNA</v>
      </c>
      <c r="V1102" s="25" t="s">
        <v>38</v>
      </c>
      <c r="W1102" s="24"/>
      <c r="X1102" s="36" t="str">
        <f t="shared" si="38"/>
        <v/>
      </c>
      <c r="Y1102" s="30" t="str">
        <f ca="1">IF(V1102=Apoio!$F$2,Apoio!$F$2,IF(V1102=Apoio!$F$3,Apoio!$F$3,IF(V1102=Apoio!$F$4,Apoio!$F$4,IF(X1102="","",IF(V1102="","",IF(X1102-TODAY()&gt;0,X1102-TODAY(),"Venceu"))))))</f>
        <v>Resolvido</v>
      </c>
      <c r="Z1102" s="35"/>
      <c r="AA1102" s="32"/>
      <c r="AC1102" s="44"/>
    </row>
    <row r="1103" spans="1:29" ht="30" customHeight="1">
      <c r="A1103" s="23">
        <v>1107</v>
      </c>
      <c r="B1103" s="24" t="s">
        <v>1098</v>
      </c>
      <c r="C1103" s="30" t="str">
        <f>IF(B1103&gt;0,VLOOKUP(MID(B1103,1,5),Apoio!A:B,2,FALSE),"")</f>
        <v>MT</v>
      </c>
      <c r="D1103" s="30" t="s">
        <v>1045</v>
      </c>
      <c r="E1103" s="24"/>
      <c r="F1103" s="24" t="s">
        <v>2395</v>
      </c>
      <c r="G1103" s="35" t="s">
        <v>4151</v>
      </c>
      <c r="H1103" s="24"/>
      <c r="I1103" s="24"/>
      <c r="J1103" s="24" t="s">
        <v>858</v>
      </c>
      <c r="K1103" s="28">
        <v>44512</v>
      </c>
      <c r="L1103" s="28"/>
      <c r="M1103" s="28"/>
      <c r="N1103" s="28"/>
      <c r="O1103" s="28"/>
      <c r="P1103" s="28">
        <v>44524</v>
      </c>
      <c r="Q1103" s="28"/>
      <c r="R1103" s="28"/>
      <c r="S1103" s="24">
        <v>3131567</v>
      </c>
      <c r="T1103" s="24"/>
      <c r="U1103" s="30" t="str">
        <f t="shared" si="39"/>
        <v>Despachado COSOL</v>
      </c>
      <c r="V1103" s="25"/>
      <c r="W1103" s="24"/>
      <c r="X1103" s="36" t="str">
        <f t="shared" si="38"/>
        <v/>
      </c>
      <c r="Y1103" s="30" t="str">
        <f ca="1">IF(V1103=Apoio!$F$2,Apoio!$F$2,IF(V1103=Apoio!$F$3,Apoio!$F$3,IF(V1103=Apoio!$F$4,Apoio!$F$4,IF(X1103="","",IF(V1103="","",IF(X1103-TODAY()&gt;0,X1103-TODAY(),"Venceu"))))))</f>
        <v/>
      </c>
      <c r="Z1103" s="35"/>
      <c r="AA1103" s="32"/>
      <c r="AC1103" s="44"/>
    </row>
    <row r="1104" spans="1:29" ht="30" customHeight="1">
      <c r="A1104" s="23">
        <v>1108</v>
      </c>
      <c r="B1104" s="24" t="s">
        <v>1893</v>
      </c>
      <c r="C1104" s="30" t="str">
        <f>IF(B1104&gt;0,VLOOKUP(MID(B1104,1,5),Apoio!A:B,2,FALSE),"")</f>
        <v>CNA</v>
      </c>
      <c r="D1104" s="30" t="s">
        <v>1250</v>
      </c>
      <c r="E1104" s="24"/>
      <c r="F1104" s="24" t="s">
        <v>2395</v>
      </c>
      <c r="G1104" s="35" t="s">
        <v>4152</v>
      </c>
      <c r="H1104" s="24"/>
      <c r="I1104" s="24"/>
      <c r="J1104" s="24" t="s">
        <v>858</v>
      </c>
      <c r="K1104" s="28">
        <v>44516</v>
      </c>
      <c r="L1104" s="28"/>
      <c r="M1104" s="28"/>
      <c r="N1104" s="28"/>
      <c r="O1104" s="28"/>
      <c r="P1104" s="28">
        <v>44524</v>
      </c>
      <c r="Q1104" s="28">
        <v>44526</v>
      </c>
      <c r="R1104" s="28">
        <v>44531</v>
      </c>
      <c r="S1104" s="24">
        <v>3132500</v>
      </c>
      <c r="T1104" s="24">
        <v>3148594</v>
      </c>
      <c r="U1104" s="30" t="str">
        <f t="shared" si="39"/>
        <v>Despachado IPHAN</v>
      </c>
      <c r="V1104" s="25"/>
      <c r="W1104" s="24"/>
      <c r="X1104" s="36" t="str">
        <f t="shared" si="38"/>
        <v/>
      </c>
      <c r="Y1104" s="30" t="str">
        <f ca="1">IF(V1104=Apoio!$F$2,Apoio!$F$2,IF(V1104=Apoio!$F$3,Apoio!$F$3,IF(V1104=Apoio!$F$4,Apoio!$F$4,IF(X1104="","",IF(V1104="","",IF(X1104-TODAY()&gt;0,X1104-TODAY(),"Venceu"))))))</f>
        <v/>
      </c>
      <c r="Z1104" s="35"/>
      <c r="AA1104" s="32"/>
      <c r="AC1104" s="44"/>
    </row>
    <row r="1105" spans="1:29" ht="30" customHeight="1">
      <c r="A1105" s="23">
        <v>1109</v>
      </c>
      <c r="B1105" s="24" t="s">
        <v>4153</v>
      </c>
      <c r="C1105" s="30" t="str">
        <f>IF(B1105&gt;0,VLOOKUP(MID(B1105,1,5),Apoio!A:B,2,FALSE),"")</f>
        <v>CNA</v>
      </c>
      <c r="D1105" s="30" t="s">
        <v>4154</v>
      </c>
      <c r="E1105" s="24"/>
      <c r="F1105" s="24" t="s">
        <v>2395</v>
      </c>
      <c r="G1105" s="35" t="s">
        <v>4155</v>
      </c>
      <c r="H1105" s="24"/>
      <c r="I1105" s="24"/>
      <c r="J1105" s="24" t="s">
        <v>858</v>
      </c>
      <c r="K1105" s="28"/>
      <c r="L1105" s="28"/>
      <c r="M1105" s="28"/>
      <c r="N1105" s="28"/>
      <c r="O1105" s="28"/>
      <c r="P1105" s="28"/>
      <c r="Q1105" s="28"/>
      <c r="R1105" s="28"/>
      <c r="S1105" s="24"/>
      <c r="T1105" s="24"/>
      <c r="U1105" s="30" t="str">
        <f t="shared" si="39"/>
        <v>Registrar demanda</v>
      </c>
      <c r="V1105" s="25" t="s">
        <v>38</v>
      </c>
      <c r="W1105" s="24"/>
      <c r="X1105" s="36" t="str">
        <f t="shared" si="38"/>
        <v/>
      </c>
      <c r="Y1105" s="30" t="str">
        <f ca="1">IF(V1105=Apoio!$F$2,Apoio!$F$2,IF(V1105=Apoio!$F$3,Apoio!$F$3,IF(V1105=Apoio!$F$4,Apoio!$F$4,IF(X1105="","",IF(V1105="","",IF(X1105-TODAY()&gt;0,X1105-TODAY(),"Venceu"))))))</f>
        <v>Resolvido</v>
      </c>
      <c r="Z1105" s="35"/>
      <c r="AA1105" s="32"/>
      <c r="AC1105" s="44"/>
    </row>
    <row r="1106" spans="1:29" ht="30" customHeight="1">
      <c r="A1106" s="119">
        <v>1110</v>
      </c>
      <c r="B1106" s="24" t="s">
        <v>3877</v>
      </c>
      <c r="C1106" s="30" t="s">
        <v>397</v>
      </c>
      <c r="D1106" s="30" t="s">
        <v>1653</v>
      </c>
      <c r="E1106" s="24"/>
      <c r="F1106" s="24"/>
      <c r="G1106" s="35" t="s">
        <v>4156</v>
      </c>
      <c r="H1106" s="24"/>
      <c r="I1106" s="24"/>
      <c r="J1106" s="24" t="s">
        <v>4157</v>
      </c>
      <c r="K1106" s="28">
        <v>44383</v>
      </c>
      <c r="L1106" s="28"/>
      <c r="M1106" s="28"/>
      <c r="N1106" s="28"/>
      <c r="O1106" s="28"/>
      <c r="P1106" s="28"/>
      <c r="Q1106" s="28"/>
      <c r="R1106" s="28"/>
      <c r="S1106" s="24"/>
      <c r="T1106" s="24"/>
      <c r="U1106" s="30"/>
      <c r="V1106" s="25" t="s">
        <v>4158</v>
      </c>
      <c r="W1106" s="24"/>
      <c r="X1106" s="36"/>
      <c r="Y1106" s="30" t="s">
        <v>4159</v>
      </c>
      <c r="Z1106" s="35"/>
      <c r="AA1106" s="32"/>
      <c r="AC1106" s="44"/>
    </row>
    <row r="1107" spans="1:29" ht="30" customHeight="1">
      <c r="A1107" s="23">
        <v>1111</v>
      </c>
      <c r="B1107" s="24" t="s">
        <v>4160</v>
      </c>
      <c r="C1107" s="30" t="s">
        <v>255</v>
      </c>
      <c r="D1107" s="30" t="s">
        <v>3941</v>
      </c>
      <c r="E1107" s="24"/>
      <c r="F1107" s="24"/>
      <c r="G1107" s="35" t="s">
        <v>4161</v>
      </c>
      <c r="H1107" s="24"/>
      <c r="I1107" s="24"/>
      <c r="J1107" s="24" t="s">
        <v>874</v>
      </c>
      <c r="K1107" s="28">
        <v>44510</v>
      </c>
      <c r="L1107" s="28"/>
      <c r="M1107" s="28">
        <v>44510</v>
      </c>
      <c r="N1107" s="28">
        <v>44524</v>
      </c>
      <c r="O1107" s="28"/>
      <c r="P1107" s="28">
        <v>44524</v>
      </c>
      <c r="Q1107" s="28">
        <v>44525</v>
      </c>
      <c r="R1107" s="28"/>
      <c r="S1107" s="24">
        <v>3127109</v>
      </c>
      <c r="T1107" s="24">
        <v>3132743</v>
      </c>
      <c r="U1107" s="30" t="s">
        <v>4162</v>
      </c>
      <c r="V1107" s="25" t="s">
        <v>4158</v>
      </c>
      <c r="W1107" s="24"/>
      <c r="X1107" s="36"/>
      <c r="Y1107" s="30" t="s">
        <v>4159</v>
      </c>
      <c r="Z1107" s="35" t="s">
        <v>3949</v>
      </c>
      <c r="AA1107" s="32"/>
      <c r="AC1107" s="44"/>
    </row>
    <row r="1108" spans="1:29" ht="30" customHeight="1">
      <c r="A1108" s="23">
        <v>1112</v>
      </c>
      <c r="B1108" s="24" t="s">
        <v>4163</v>
      </c>
      <c r="C1108" s="30" t="s">
        <v>131</v>
      </c>
      <c r="D1108" s="30" t="s">
        <v>3941</v>
      </c>
      <c r="E1108" s="24"/>
      <c r="F1108" s="24"/>
      <c r="G1108" s="35" t="s">
        <v>4164</v>
      </c>
      <c r="H1108" s="24"/>
      <c r="I1108" s="24"/>
      <c r="J1108" s="24" t="s">
        <v>44</v>
      </c>
      <c r="K1108" s="28">
        <v>44532</v>
      </c>
      <c r="L1108" s="28"/>
      <c r="M1108" s="28">
        <v>44532</v>
      </c>
      <c r="N1108" s="28">
        <v>44532</v>
      </c>
      <c r="O1108" s="28"/>
      <c r="P1108" s="28">
        <v>44533</v>
      </c>
      <c r="Q1108" s="28">
        <v>44533</v>
      </c>
      <c r="R1108" s="28"/>
      <c r="S1108" s="24">
        <v>3154580</v>
      </c>
      <c r="T1108" s="24">
        <v>3157718</v>
      </c>
      <c r="U1108" s="30" t="s">
        <v>4162</v>
      </c>
      <c r="V1108" s="25" t="s">
        <v>4158</v>
      </c>
      <c r="W1108" s="24"/>
      <c r="X1108" s="36"/>
      <c r="Y1108" s="30" t="s">
        <v>4159</v>
      </c>
      <c r="Z1108" s="35" t="s">
        <v>3949</v>
      </c>
      <c r="AA1108" s="32"/>
      <c r="AC1108" s="44"/>
    </row>
    <row r="1109" spans="1:29" ht="30" customHeight="1">
      <c r="A1109" s="23">
        <v>1113</v>
      </c>
      <c r="B1109" s="24" t="s">
        <v>4165</v>
      </c>
      <c r="C1109" s="30" t="s">
        <v>166</v>
      </c>
      <c r="D1109" s="30" t="s">
        <v>4166</v>
      </c>
      <c r="E1109" s="24"/>
      <c r="F1109" s="24"/>
      <c r="G1109" s="35" t="s">
        <v>4167</v>
      </c>
      <c r="H1109" s="24"/>
      <c r="I1109" s="24"/>
      <c r="J1109" s="24" t="s">
        <v>4157</v>
      </c>
      <c r="K1109" s="28">
        <v>44518</v>
      </c>
      <c r="L1109" s="28"/>
      <c r="M1109" s="28">
        <v>44518</v>
      </c>
      <c r="N1109" s="28">
        <v>44525</v>
      </c>
      <c r="O1109" s="28"/>
      <c r="P1109" s="28">
        <v>44526</v>
      </c>
      <c r="Q1109" s="28">
        <v>44526</v>
      </c>
      <c r="R1109" s="28"/>
      <c r="S1109" s="24">
        <v>3118101</v>
      </c>
      <c r="T1109" s="24">
        <v>3136612</v>
      </c>
      <c r="U1109" s="30" t="s">
        <v>4162</v>
      </c>
      <c r="V1109" s="25" t="s">
        <v>4158</v>
      </c>
      <c r="W1109" s="24"/>
      <c r="X1109" s="36"/>
      <c r="Y1109" s="30" t="s">
        <v>4159</v>
      </c>
      <c r="Z1109" s="35"/>
      <c r="AA1109" s="32"/>
      <c r="AC1109" s="44"/>
    </row>
    <row r="1110" spans="1:29" ht="30" customHeight="1">
      <c r="A1110" s="23">
        <v>1114</v>
      </c>
      <c r="B1110" s="24" t="s">
        <v>2396</v>
      </c>
      <c r="C1110" s="30" t="s">
        <v>61</v>
      </c>
      <c r="D1110" s="30" t="s">
        <v>1664</v>
      </c>
      <c r="E1110" s="24"/>
      <c r="F1110" s="24"/>
      <c r="G1110" s="35" t="s">
        <v>3884</v>
      </c>
      <c r="H1110" s="24"/>
      <c r="I1110" s="24"/>
      <c r="J1110" s="24" t="s">
        <v>874</v>
      </c>
      <c r="K1110" s="28">
        <v>44540</v>
      </c>
      <c r="L1110" s="28"/>
      <c r="M1110" s="28">
        <v>44540</v>
      </c>
      <c r="N1110" s="28">
        <v>44543</v>
      </c>
      <c r="O1110" s="28"/>
      <c r="P1110" s="28">
        <v>44544</v>
      </c>
      <c r="Q1110" s="28">
        <v>44552</v>
      </c>
      <c r="R1110" s="28"/>
      <c r="S1110" s="24">
        <v>3179641</v>
      </c>
      <c r="T1110" s="24">
        <v>3185356</v>
      </c>
      <c r="U1110" s="30" t="s">
        <v>4162</v>
      </c>
      <c r="V1110" s="25" t="s">
        <v>4158</v>
      </c>
      <c r="W1110" s="24"/>
      <c r="X1110" s="36"/>
      <c r="Y1110" s="30" t="s">
        <v>4159</v>
      </c>
      <c r="Z1110" s="35"/>
      <c r="AA1110" s="32"/>
      <c r="AC1110" s="44"/>
    </row>
    <row r="1111" spans="1:29" ht="30" customHeight="1">
      <c r="A1111" s="23">
        <v>1115</v>
      </c>
      <c r="B1111" s="24" t="s">
        <v>4109</v>
      </c>
      <c r="C1111" s="30" t="s">
        <v>226</v>
      </c>
      <c r="D1111" s="30" t="s">
        <v>1256</v>
      </c>
      <c r="E1111" s="24"/>
      <c r="F1111" s="24"/>
      <c r="G1111" s="35" t="s">
        <v>4168</v>
      </c>
      <c r="H1111" s="24"/>
      <c r="I1111" s="24"/>
      <c r="J1111" s="24" t="s">
        <v>714</v>
      </c>
      <c r="K1111" s="28">
        <v>44525</v>
      </c>
      <c r="L1111" s="28"/>
      <c r="M1111" s="28">
        <v>44525</v>
      </c>
      <c r="N1111" s="28">
        <v>44525</v>
      </c>
      <c r="O1111" s="28"/>
      <c r="P1111" s="28">
        <v>44526</v>
      </c>
      <c r="Q1111" s="28">
        <v>44526</v>
      </c>
      <c r="R1111" s="28"/>
      <c r="S1111" s="24">
        <v>3134474</v>
      </c>
      <c r="T1111" s="24">
        <v>3137729</v>
      </c>
      <c r="U1111" s="30" t="s">
        <v>4162</v>
      </c>
      <c r="V1111" s="25" t="s">
        <v>4158</v>
      </c>
      <c r="W1111" s="24"/>
      <c r="X1111" s="36"/>
      <c r="Y1111" s="30" t="s">
        <v>4159</v>
      </c>
      <c r="Z1111" s="35"/>
      <c r="AA1111" s="32"/>
      <c r="AC1111" s="44"/>
    </row>
    <row r="1112" spans="1:29" ht="30" customHeight="1">
      <c r="A1112" s="23">
        <v>1116</v>
      </c>
      <c r="B1112" s="24" t="s">
        <v>4137</v>
      </c>
      <c r="C1112" s="30" t="s">
        <v>413</v>
      </c>
      <c r="D1112" s="30" t="s">
        <v>3941</v>
      </c>
      <c r="E1112" s="24"/>
      <c r="F1112" s="24"/>
      <c r="G1112" s="35" t="s">
        <v>4169</v>
      </c>
      <c r="H1112" s="24"/>
      <c r="I1112" s="24"/>
      <c r="J1112" s="24" t="s">
        <v>714</v>
      </c>
      <c r="K1112" s="28">
        <v>44504</v>
      </c>
      <c r="L1112" s="28"/>
      <c r="M1112" s="28">
        <v>44504</v>
      </c>
      <c r="N1112" s="28">
        <v>44516</v>
      </c>
      <c r="O1112" s="28"/>
      <c r="P1112" s="28">
        <v>44518</v>
      </c>
      <c r="Q1112" s="28">
        <v>44522</v>
      </c>
      <c r="R1112" s="28"/>
      <c r="S1112" s="24">
        <v>3086949</v>
      </c>
      <c r="T1112" s="24">
        <v>3115126</v>
      </c>
      <c r="U1112" s="30" t="s">
        <v>4162</v>
      </c>
      <c r="V1112" s="25" t="s">
        <v>4158</v>
      </c>
      <c r="W1112" s="24"/>
      <c r="X1112" s="36"/>
      <c r="Y1112" s="30" t="s">
        <v>4159</v>
      </c>
      <c r="Z1112" s="35"/>
      <c r="AA1112" s="32"/>
      <c r="AC1112" s="44"/>
    </row>
    <row r="1113" spans="1:29" ht="30" customHeight="1">
      <c r="A1113" s="23">
        <v>1117</v>
      </c>
      <c r="B1113" s="24" t="s">
        <v>2617</v>
      </c>
      <c r="C1113" s="30" t="s">
        <v>397</v>
      </c>
      <c r="D1113" s="30" t="s">
        <v>1653</v>
      </c>
      <c r="E1113" s="24"/>
      <c r="F1113" s="24"/>
      <c r="G1113" s="35" t="s">
        <v>4170</v>
      </c>
      <c r="H1113" s="24"/>
      <c r="I1113" s="24"/>
      <c r="J1113" s="24"/>
      <c r="K1113" s="28"/>
      <c r="L1113" s="28"/>
      <c r="M1113" s="28"/>
      <c r="N1113" s="28"/>
      <c r="O1113" s="28"/>
      <c r="P1113" s="28"/>
      <c r="Q1113" s="28"/>
      <c r="R1113" s="28"/>
      <c r="S1113" s="24"/>
      <c r="T1113" s="24"/>
      <c r="U1113" s="30"/>
      <c r="V1113" s="25"/>
      <c r="W1113" s="24"/>
      <c r="X1113" s="36"/>
      <c r="Y1113" s="30"/>
      <c r="Z1113" s="35"/>
      <c r="AA1113" s="32"/>
      <c r="AC1113" s="44"/>
    </row>
    <row r="1114" spans="1:29" ht="30" customHeight="1">
      <c r="A1114" s="23">
        <v>1118</v>
      </c>
      <c r="B1114" s="24" t="s">
        <v>4171</v>
      </c>
      <c r="C1114" s="30" t="s">
        <v>4172</v>
      </c>
      <c r="D1114" s="30" t="s">
        <v>1063</v>
      </c>
      <c r="E1114" s="24"/>
      <c r="F1114" s="24"/>
      <c r="G1114" s="35" t="s">
        <v>4173</v>
      </c>
      <c r="H1114" s="24"/>
      <c r="I1114" s="24"/>
      <c r="J1114" s="24" t="s">
        <v>4174</v>
      </c>
      <c r="K1114" s="28">
        <v>44529</v>
      </c>
      <c r="L1114" s="28"/>
      <c r="M1114" s="28">
        <v>44529</v>
      </c>
      <c r="N1114" s="28">
        <v>44529</v>
      </c>
      <c r="O1114" s="28"/>
      <c r="P1114" s="28">
        <v>44529</v>
      </c>
      <c r="Q1114" s="28">
        <v>44529</v>
      </c>
      <c r="R1114" s="28"/>
      <c r="S1114" s="24">
        <v>3140738</v>
      </c>
      <c r="T1114" s="24">
        <v>3141760</v>
      </c>
      <c r="U1114" s="30"/>
      <c r="V1114" s="25" t="s">
        <v>4158</v>
      </c>
      <c r="W1114" s="24"/>
      <c r="X1114" s="36"/>
      <c r="Y1114" s="30" t="s">
        <v>4158</v>
      </c>
      <c r="Z1114" s="35"/>
      <c r="AA1114" s="32"/>
      <c r="AC1114" s="44"/>
    </row>
    <row r="1115" spans="1:29" ht="30" customHeight="1">
      <c r="A1115" s="23">
        <v>1119</v>
      </c>
      <c r="B1115" s="24" t="s">
        <v>4175</v>
      </c>
      <c r="C1115" s="30" t="s">
        <v>61</v>
      </c>
      <c r="D1115" s="30" t="s">
        <v>3941</v>
      </c>
      <c r="E1115" s="24"/>
      <c r="F1115" s="24"/>
      <c r="G1115" s="35" t="s">
        <v>4176</v>
      </c>
      <c r="H1115" s="24"/>
      <c r="I1115" s="24"/>
      <c r="J1115" s="24" t="s">
        <v>4177</v>
      </c>
      <c r="K1115" s="28">
        <v>44524</v>
      </c>
      <c r="L1115" s="28"/>
      <c r="M1115" s="28">
        <v>44524</v>
      </c>
      <c r="N1115" s="28">
        <v>44529</v>
      </c>
      <c r="O1115" s="28"/>
      <c r="P1115" s="28">
        <v>44529</v>
      </c>
      <c r="Q1115" s="28">
        <v>44529</v>
      </c>
      <c r="R1115" s="28"/>
      <c r="S1115" s="24">
        <v>3137427</v>
      </c>
      <c r="T1115" s="24">
        <v>3141103</v>
      </c>
      <c r="U1115" s="30"/>
      <c r="V1115" s="25" t="s">
        <v>4158</v>
      </c>
      <c r="W1115" s="24"/>
      <c r="X1115" s="36"/>
      <c r="Y1115" s="30" t="s">
        <v>4159</v>
      </c>
      <c r="Z1115" s="35"/>
      <c r="AA1115" s="32"/>
      <c r="AC1115" s="44"/>
    </row>
    <row r="1116" spans="1:29" ht="30" customHeight="1">
      <c r="A1116" s="23">
        <v>1120</v>
      </c>
      <c r="B1116" s="24" t="s">
        <v>4178</v>
      </c>
      <c r="C1116" s="30" t="s">
        <v>397</v>
      </c>
      <c r="D1116" s="30" t="s">
        <v>3941</v>
      </c>
      <c r="E1116" s="24"/>
      <c r="F1116" s="24"/>
      <c r="G1116" s="35" t="s">
        <v>4179</v>
      </c>
      <c r="H1116" s="24"/>
      <c r="I1116" s="24"/>
      <c r="J1116" s="24" t="s">
        <v>4180</v>
      </c>
      <c r="K1116" s="28">
        <v>44524</v>
      </c>
      <c r="L1116" s="28"/>
      <c r="M1116" s="28">
        <v>44524</v>
      </c>
      <c r="N1116" s="28">
        <v>44530</v>
      </c>
      <c r="O1116" s="28"/>
      <c r="P1116" s="28">
        <v>44530</v>
      </c>
      <c r="Q1116" s="28">
        <v>44533</v>
      </c>
      <c r="R1116" s="28"/>
      <c r="S1116" s="24">
        <v>3138326</v>
      </c>
      <c r="T1116" s="24">
        <v>3146369</v>
      </c>
      <c r="U1116" s="30"/>
      <c r="V1116" s="25" t="s">
        <v>4158</v>
      </c>
      <c r="W1116" s="24"/>
      <c r="X1116" s="36"/>
      <c r="Y1116" s="30" t="s">
        <v>4159</v>
      </c>
      <c r="Z1116" s="35"/>
      <c r="AA1116" s="32"/>
      <c r="AC1116" s="44"/>
    </row>
    <row r="1117" spans="1:29" ht="30" customHeight="1">
      <c r="A1117" s="23">
        <v>1121</v>
      </c>
      <c r="B1117" s="24" t="s">
        <v>4112</v>
      </c>
      <c r="C1117" s="30" t="s">
        <v>191</v>
      </c>
      <c r="D1117" s="30" t="s">
        <v>3941</v>
      </c>
      <c r="E1117" s="24"/>
      <c r="F1117" s="24"/>
      <c r="G1117" s="35" t="s">
        <v>4181</v>
      </c>
      <c r="H1117" s="24"/>
      <c r="I1117" s="24"/>
      <c r="J1117" s="24" t="s">
        <v>44</v>
      </c>
      <c r="K1117" s="28">
        <v>44529</v>
      </c>
      <c r="L1117" s="28"/>
      <c r="M1117" s="28">
        <v>44529</v>
      </c>
      <c r="N1117" s="28">
        <v>44530</v>
      </c>
      <c r="O1117" s="28"/>
      <c r="P1117" s="28">
        <v>44530</v>
      </c>
      <c r="Q1117" s="28">
        <v>44533</v>
      </c>
      <c r="R1117" s="28"/>
      <c r="S1117" s="24">
        <v>3143911</v>
      </c>
      <c r="T1117" s="24">
        <v>3146394</v>
      </c>
      <c r="U1117" s="30"/>
      <c r="V1117" s="25" t="s">
        <v>38</v>
      </c>
      <c r="W1117" s="24"/>
      <c r="X1117" s="36"/>
      <c r="Y1117" s="30" t="s">
        <v>4182</v>
      </c>
      <c r="Z1117" s="35"/>
      <c r="AA1117" s="32"/>
      <c r="AC1117" s="44"/>
    </row>
    <row r="1118" spans="1:29" ht="30" customHeight="1">
      <c r="A1118" s="23">
        <v>1122</v>
      </c>
      <c r="B1118" s="24" t="s">
        <v>4183</v>
      </c>
      <c r="C1118" s="30" t="s">
        <v>218</v>
      </c>
      <c r="D1118" s="30" t="s">
        <v>1363</v>
      </c>
      <c r="E1118" s="24"/>
      <c r="F1118" s="24"/>
      <c r="G1118" s="35" t="s">
        <v>4184</v>
      </c>
      <c r="H1118" s="24"/>
      <c r="I1118" s="24"/>
      <c r="J1118" s="24" t="s">
        <v>714</v>
      </c>
      <c r="K1118" s="28">
        <v>44526</v>
      </c>
      <c r="L1118" s="28"/>
      <c r="M1118" s="28">
        <v>44526</v>
      </c>
      <c r="N1118" s="28">
        <v>44530</v>
      </c>
      <c r="O1118" s="28"/>
      <c r="P1118" s="28">
        <v>44530</v>
      </c>
      <c r="Q1118" s="28">
        <v>44531</v>
      </c>
      <c r="R1118" s="28"/>
      <c r="S1118" s="24">
        <v>3140440</v>
      </c>
      <c r="T1118" s="24">
        <v>3147067</v>
      </c>
      <c r="U1118" s="30"/>
      <c r="V1118" s="25" t="s">
        <v>4158</v>
      </c>
      <c r="W1118" s="24"/>
      <c r="X1118" s="36"/>
      <c r="Y1118" s="30" t="s">
        <v>4159</v>
      </c>
      <c r="Z1118" s="35"/>
      <c r="AA1118" s="32"/>
      <c r="AC1118" s="44"/>
    </row>
    <row r="1119" spans="1:29" ht="30" customHeight="1">
      <c r="A1119" s="23">
        <v>1123</v>
      </c>
      <c r="B1119" s="24" t="s">
        <v>4122</v>
      </c>
      <c r="C1119" s="30" t="s">
        <v>4185</v>
      </c>
      <c r="D1119" s="30" t="s">
        <v>4186</v>
      </c>
      <c r="E1119" s="24"/>
      <c r="F1119" s="24"/>
      <c r="G1119" s="35" t="s">
        <v>4187</v>
      </c>
      <c r="H1119" s="24"/>
      <c r="I1119" s="24"/>
      <c r="J1119" s="24" t="s">
        <v>714</v>
      </c>
      <c r="K1119" s="28">
        <v>44526</v>
      </c>
      <c r="L1119" s="28"/>
      <c r="M1119" s="28">
        <v>44526</v>
      </c>
      <c r="N1119" s="28">
        <v>44532</v>
      </c>
      <c r="O1119" s="28"/>
      <c r="P1119" s="28">
        <v>44532</v>
      </c>
      <c r="Q1119" s="28">
        <v>44539</v>
      </c>
      <c r="R1119" s="28"/>
      <c r="S1119" s="24">
        <v>3146570</v>
      </c>
      <c r="T1119" s="24">
        <v>3152847</v>
      </c>
      <c r="U1119" s="30"/>
      <c r="V1119" s="25" t="s">
        <v>4158</v>
      </c>
      <c r="W1119" s="24"/>
      <c r="X1119" s="36"/>
      <c r="Y1119" s="30" t="s">
        <v>4159</v>
      </c>
      <c r="Z1119" s="35"/>
      <c r="AA1119" s="32"/>
      <c r="AC1119" s="44"/>
    </row>
    <row r="1120" spans="1:29" ht="30" customHeight="1">
      <c r="A1120" s="23">
        <v>1124</v>
      </c>
      <c r="B1120" s="24" t="s">
        <v>4188</v>
      </c>
      <c r="C1120" s="30" t="s">
        <v>4185</v>
      </c>
      <c r="D1120" s="30" t="s">
        <v>4186</v>
      </c>
      <c r="E1120" s="24"/>
      <c r="F1120" s="24"/>
      <c r="G1120" s="35" t="s">
        <v>4189</v>
      </c>
      <c r="H1120" s="24"/>
      <c r="I1120" s="24"/>
      <c r="J1120" s="24" t="s">
        <v>714</v>
      </c>
      <c r="K1120" s="28">
        <v>44526</v>
      </c>
      <c r="L1120" s="28"/>
      <c r="M1120" s="28">
        <v>44526</v>
      </c>
      <c r="N1120" s="28">
        <v>44532</v>
      </c>
      <c r="O1120" s="28"/>
      <c r="P1120" s="28">
        <v>44532</v>
      </c>
      <c r="Q1120" s="28">
        <v>44533</v>
      </c>
      <c r="R1120" s="28"/>
      <c r="S1120" s="24">
        <v>3146574</v>
      </c>
      <c r="T1120" s="24">
        <v>3152969</v>
      </c>
      <c r="U1120" s="30"/>
      <c r="V1120" s="25" t="s">
        <v>4158</v>
      </c>
      <c r="W1120" s="24"/>
      <c r="X1120" s="36"/>
      <c r="Y1120" s="30" t="s">
        <v>4159</v>
      </c>
      <c r="Z1120" s="35"/>
      <c r="AA1120" s="32"/>
      <c r="AC1120" s="44"/>
    </row>
    <row r="1121" spans="1:30" ht="30" customHeight="1">
      <c r="A1121" s="23">
        <v>1125</v>
      </c>
      <c r="B1121" s="24" t="s">
        <v>4190</v>
      </c>
      <c r="C1121" s="30" t="s">
        <v>166</v>
      </c>
      <c r="D1121" s="30" t="s">
        <v>4186</v>
      </c>
      <c r="E1121" s="24"/>
      <c r="F1121" s="24"/>
      <c r="G1121" s="35" t="s">
        <v>4191</v>
      </c>
      <c r="H1121" s="24"/>
      <c r="I1121" s="24"/>
      <c r="J1121" s="24" t="s">
        <v>714</v>
      </c>
      <c r="K1121" s="28">
        <v>44526</v>
      </c>
      <c r="L1121" s="28"/>
      <c r="M1121" s="28">
        <v>44526</v>
      </c>
      <c r="N1121" s="28">
        <v>44531</v>
      </c>
      <c r="O1121" s="28"/>
      <c r="P1121" s="28">
        <v>44532</v>
      </c>
      <c r="Q1121" s="28">
        <v>44533</v>
      </c>
      <c r="R1121" s="28"/>
      <c r="S1121" s="24">
        <v>3146563</v>
      </c>
      <c r="T1121" s="24">
        <v>3152988</v>
      </c>
      <c r="U1121" s="30"/>
      <c r="V1121" s="25" t="s">
        <v>4158</v>
      </c>
      <c r="W1121" s="24"/>
      <c r="X1121" s="36"/>
      <c r="Y1121" s="30" t="s">
        <v>4159</v>
      </c>
      <c r="Z1121" s="35"/>
      <c r="AA1121" s="32"/>
      <c r="AC1121" s="44"/>
    </row>
    <row r="1122" spans="1:30" ht="30" customHeight="1">
      <c r="A1122" s="23">
        <v>1126</v>
      </c>
      <c r="B1122" s="24" t="s">
        <v>4192</v>
      </c>
      <c r="C1122" s="30" t="s">
        <v>131</v>
      </c>
      <c r="D1122" s="30" t="s">
        <v>3941</v>
      </c>
      <c r="E1122" s="24"/>
      <c r="F1122" s="24"/>
      <c r="G1122" s="35" t="s">
        <v>4193</v>
      </c>
      <c r="H1122" s="24"/>
      <c r="I1122" s="24"/>
      <c r="J1122" s="24" t="s">
        <v>4177</v>
      </c>
      <c r="K1122" s="28">
        <v>44526</v>
      </c>
      <c r="L1122" s="28"/>
      <c r="M1122" s="28">
        <v>44526</v>
      </c>
      <c r="N1122" s="28">
        <v>44531</v>
      </c>
      <c r="O1122" s="28"/>
      <c r="P1122" s="28">
        <v>44532</v>
      </c>
      <c r="Q1122" s="28">
        <v>44533</v>
      </c>
      <c r="R1122" s="28"/>
      <c r="S1122" s="24">
        <v>3144317</v>
      </c>
      <c r="T1122" s="24">
        <v>3154298</v>
      </c>
      <c r="U1122" s="30"/>
      <c r="V1122" s="25" t="s">
        <v>4158</v>
      </c>
      <c r="W1122" s="24"/>
      <c r="X1122" s="36"/>
      <c r="Y1122" s="30" t="s">
        <v>4159</v>
      </c>
      <c r="Z1122" s="35"/>
      <c r="AA1122" s="32"/>
      <c r="AC1122" s="44"/>
    </row>
    <row r="1123" spans="1:30" ht="30" customHeight="1">
      <c r="A1123" s="23">
        <v>1127</v>
      </c>
      <c r="B1123" s="24" t="s">
        <v>2309</v>
      </c>
      <c r="C1123" s="30" t="s">
        <v>4194</v>
      </c>
      <c r="D1123" s="30" t="s">
        <v>1974</v>
      </c>
      <c r="E1123" s="24"/>
      <c r="F1123" s="24"/>
      <c r="G1123" s="35" t="s">
        <v>4195</v>
      </c>
      <c r="H1123" s="24"/>
      <c r="I1123" s="24"/>
      <c r="J1123" s="24" t="s">
        <v>714</v>
      </c>
      <c r="K1123" s="28">
        <v>44531</v>
      </c>
      <c r="L1123" s="28"/>
      <c r="M1123" s="28">
        <v>44531</v>
      </c>
      <c r="N1123" s="28">
        <v>44533</v>
      </c>
      <c r="O1123" s="28"/>
      <c r="P1123" s="28">
        <v>44533</v>
      </c>
      <c r="Q1123" s="28">
        <v>44536</v>
      </c>
      <c r="R1123" s="28"/>
      <c r="S1123" s="24">
        <v>3152703</v>
      </c>
      <c r="T1123" s="24">
        <v>3156505</v>
      </c>
      <c r="U1123" s="30"/>
      <c r="V1123" s="25" t="s">
        <v>4158</v>
      </c>
      <c r="W1123" s="24"/>
      <c r="X1123" s="36"/>
      <c r="Y1123" s="30" t="s">
        <v>4159</v>
      </c>
      <c r="Z1123" s="35"/>
      <c r="AA1123" s="32"/>
      <c r="AC1123" s="44"/>
    </row>
    <row r="1124" spans="1:30" ht="30" customHeight="1">
      <c r="A1124" s="23">
        <v>1128</v>
      </c>
      <c r="B1124" s="24" t="s">
        <v>4123</v>
      </c>
      <c r="C1124" s="30" t="s">
        <v>89</v>
      </c>
      <c r="D1124" s="30" t="s">
        <v>3941</v>
      </c>
      <c r="E1124" s="24"/>
      <c r="F1124" s="24"/>
      <c r="G1124" s="35" t="s">
        <v>4196</v>
      </c>
      <c r="H1124" s="24"/>
      <c r="I1124" s="24"/>
      <c r="J1124" s="24" t="s">
        <v>44</v>
      </c>
      <c r="K1124" s="28">
        <v>44533</v>
      </c>
      <c r="L1124" s="28"/>
      <c r="M1124" s="28">
        <v>44533</v>
      </c>
      <c r="N1124" s="28">
        <v>44533</v>
      </c>
      <c r="O1124" s="28"/>
      <c r="P1124" s="28">
        <v>44533</v>
      </c>
      <c r="Q1124" s="28">
        <v>44533</v>
      </c>
      <c r="R1124" s="28"/>
      <c r="S1124" s="24">
        <v>3157677</v>
      </c>
      <c r="T1124" s="24">
        <v>3158108</v>
      </c>
      <c r="U1124" s="30"/>
      <c r="V1124" s="25" t="s">
        <v>38</v>
      </c>
      <c r="W1124" s="24"/>
      <c r="X1124" s="36"/>
      <c r="Y1124" s="30" t="s">
        <v>4182</v>
      </c>
      <c r="Z1124" s="35" t="s">
        <v>3949</v>
      </c>
      <c r="AA1124" s="32"/>
      <c r="AC1124" s="44"/>
    </row>
    <row r="1125" spans="1:30" ht="30" customHeight="1">
      <c r="A1125" s="23">
        <v>1129</v>
      </c>
      <c r="B1125" s="24" t="s">
        <v>4197</v>
      </c>
      <c r="C1125" s="30" t="s">
        <v>89</v>
      </c>
      <c r="D1125" s="30" t="s">
        <v>3941</v>
      </c>
      <c r="E1125" s="24"/>
      <c r="F1125" s="24"/>
      <c r="G1125" s="35" t="s">
        <v>4198</v>
      </c>
      <c r="H1125" s="24"/>
      <c r="I1125" s="24"/>
      <c r="J1125" s="24" t="s">
        <v>714</v>
      </c>
      <c r="K1125" s="28">
        <v>44524</v>
      </c>
      <c r="L1125" s="28"/>
      <c r="M1125" s="28">
        <v>44524</v>
      </c>
      <c r="N1125" s="28">
        <v>44529</v>
      </c>
      <c r="O1125" s="28"/>
      <c r="P1125" s="28">
        <v>44533</v>
      </c>
      <c r="Q1125" s="28">
        <v>44551</v>
      </c>
      <c r="R1125" s="28"/>
      <c r="S1125" s="24">
        <v>3133372</v>
      </c>
      <c r="T1125" s="24">
        <v>3158692</v>
      </c>
      <c r="U1125" s="30"/>
      <c r="V1125" s="25" t="s">
        <v>38</v>
      </c>
      <c r="W1125" s="24"/>
      <c r="X1125" s="36"/>
      <c r="Y1125" s="30" t="s">
        <v>4182</v>
      </c>
      <c r="Z1125" s="35" t="s">
        <v>3966</v>
      </c>
      <c r="AA1125" s="32"/>
      <c r="AC1125" s="44"/>
    </row>
    <row r="1126" spans="1:30" ht="30" customHeight="1">
      <c r="A1126" s="23">
        <v>1130</v>
      </c>
      <c r="B1126" s="24" t="s">
        <v>4199</v>
      </c>
      <c r="C1126" s="30" t="s">
        <v>89</v>
      </c>
      <c r="D1126" s="30" t="s">
        <v>4166</v>
      </c>
      <c r="E1126" s="24"/>
      <c r="F1126" s="24"/>
      <c r="G1126" s="35" t="s">
        <v>4200</v>
      </c>
      <c r="H1126" s="24"/>
      <c r="I1126" s="24"/>
      <c r="J1126" s="24" t="s">
        <v>714</v>
      </c>
      <c r="K1126" s="28">
        <v>44526</v>
      </c>
      <c r="L1126" s="28"/>
      <c r="M1126" s="28">
        <v>44526</v>
      </c>
      <c r="N1126" s="28">
        <v>44532</v>
      </c>
      <c r="O1126" s="28"/>
      <c r="P1126" s="28">
        <v>44533</v>
      </c>
      <c r="Q1126" s="28">
        <v>44552</v>
      </c>
      <c r="R1126" s="28"/>
      <c r="S1126" s="24">
        <v>3140483</v>
      </c>
      <c r="T1126" s="24">
        <v>3158906</v>
      </c>
      <c r="U1126" s="30"/>
      <c r="V1126" s="25" t="s">
        <v>38</v>
      </c>
      <c r="W1126" s="24"/>
      <c r="X1126" s="36"/>
      <c r="Y1126" s="30" t="s">
        <v>4182</v>
      </c>
      <c r="Z1126" s="35" t="s">
        <v>3966</v>
      </c>
      <c r="AA1126" s="32"/>
      <c r="AC1126" s="44"/>
    </row>
    <row r="1127" spans="1:30" ht="30" customHeight="1">
      <c r="A1127" s="23">
        <v>1131</v>
      </c>
      <c r="B1127" s="24" t="s">
        <v>4201</v>
      </c>
      <c r="C1127" s="30" t="s">
        <v>218</v>
      </c>
      <c r="D1127" s="30" t="s">
        <v>1057</v>
      </c>
      <c r="E1127" s="24"/>
      <c r="F1127" s="24"/>
      <c r="G1127" s="35" t="s">
        <v>4202</v>
      </c>
      <c r="H1127" s="24"/>
      <c r="I1127" s="24"/>
      <c r="J1127" s="24" t="s">
        <v>4174</v>
      </c>
      <c r="K1127" s="28">
        <v>44536</v>
      </c>
      <c r="L1127" s="28"/>
      <c r="M1127" s="28">
        <v>44536</v>
      </c>
      <c r="N1127" s="28">
        <v>44536</v>
      </c>
      <c r="O1127" s="28"/>
      <c r="P1127" s="28">
        <v>44536</v>
      </c>
      <c r="Q1127" s="28">
        <v>44539</v>
      </c>
      <c r="R1127" s="28"/>
      <c r="S1127" s="24">
        <v>3159172</v>
      </c>
      <c r="T1127" s="24"/>
      <c r="U1127" s="30"/>
      <c r="V1127" s="25" t="s">
        <v>38</v>
      </c>
      <c r="W1127" s="24"/>
      <c r="X1127" s="36"/>
      <c r="Y1127" s="30" t="s">
        <v>4182</v>
      </c>
      <c r="Z1127" s="35" t="s">
        <v>4203</v>
      </c>
      <c r="AA1127" s="32"/>
      <c r="AC1127" s="44"/>
    </row>
    <row r="1128" spans="1:30" ht="30" customHeight="1">
      <c r="A1128" s="23">
        <v>1132</v>
      </c>
      <c r="B1128" s="24" t="s">
        <v>4204</v>
      </c>
      <c r="C1128" s="30" t="s">
        <v>4172</v>
      </c>
      <c r="D1128" s="30" t="s">
        <v>1057</v>
      </c>
      <c r="E1128" s="24"/>
      <c r="F1128" s="24"/>
      <c r="G1128" s="35" t="s">
        <v>4205</v>
      </c>
      <c r="H1128" s="24"/>
      <c r="I1128" s="24"/>
      <c r="J1128" s="24" t="s">
        <v>4174</v>
      </c>
      <c r="K1128" s="28">
        <v>44536</v>
      </c>
      <c r="L1128" s="28"/>
      <c r="M1128" s="28">
        <v>44536</v>
      </c>
      <c r="N1128" s="28">
        <v>44536</v>
      </c>
      <c r="O1128" s="28"/>
      <c r="P1128" s="28">
        <v>44536</v>
      </c>
      <c r="Q1128" s="28">
        <v>44546</v>
      </c>
      <c r="R1128" s="28"/>
      <c r="S1128" s="24">
        <v>3160964</v>
      </c>
      <c r="T1128" s="24"/>
      <c r="U1128" s="30"/>
      <c r="V1128" s="25" t="s">
        <v>38</v>
      </c>
      <c r="W1128" s="24"/>
      <c r="X1128" s="36"/>
      <c r="Y1128" s="30" t="s">
        <v>4182</v>
      </c>
      <c r="Z1128" s="35"/>
      <c r="AA1128" s="32"/>
      <c r="AC1128" s="44"/>
    </row>
    <row r="1129" spans="1:30" ht="30" customHeight="1">
      <c r="A1129" s="23">
        <v>1133</v>
      </c>
      <c r="B1129" s="24" t="s">
        <v>4206</v>
      </c>
      <c r="C1129" s="30" t="s">
        <v>318</v>
      </c>
      <c r="D1129" s="30" t="s">
        <v>2185</v>
      </c>
      <c r="E1129" s="24"/>
      <c r="F1129" s="24"/>
      <c r="G1129" s="35" t="s">
        <v>4207</v>
      </c>
      <c r="H1129" s="24"/>
      <c r="I1129" s="24"/>
      <c r="J1129" s="24" t="s">
        <v>4174</v>
      </c>
      <c r="K1129" s="28">
        <v>44536</v>
      </c>
      <c r="L1129" s="28"/>
      <c r="M1129" s="28">
        <v>44536</v>
      </c>
      <c r="N1129" s="28">
        <v>44536</v>
      </c>
      <c r="O1129" s="28"/>
      <c r="P1129" s="28">
        <v>44536</v>
      </c>
      <c r="Q1129" s="28"/>
      <c r="R1129" s="28"/>
      <c r="S1129" s="24">
        <v>3163555</v>
      </c>
      <c r="T1129" s="24"/>
      <c r="U1129" s="30"/>
      <c r="V1129" s="25" t="s">
        <v>38</v>
      </c>
      <c r="W1129" s="24"/>
      <c r="X1129" s="36"/>
      <c r="Y1129" s="30" t="s">
        <v>4182</v>
      </c>
      <c r="Z1129" s="35"/>
      <c r="AA1129" s="32"/>
      <c r="AC1129" s="44"/>
    </row>
    <row r="1130" spans="1:30" ht="30" customHeight="1">
      <c r="A1130" s="23">
        <v>1134</v>
      </c>
      <c r="B1130" s="24" t="s">
        <v>4208</v>
      </c>
      <c r="C1130" s="30" t="s">
        <v>89</v>
      </c>
      <c r="D1130" s="30" t="s">
        <v>3941</v>
      </c>
      <c r="E1130" s="24"/>
      <c r="F1130" s="24"/>
      <c r="G1130" s="35" t="s">
        <v>4209</v>
      </c>
      <c r="H1130" s="24"/>
      <c r="I1130" s="24"/>
      <c r="J1130" s="24" t="s">
        <v>874</v>
      </c>
      <c r="K1130" s="28">
        <v>44524</v>
      </c>
      <c r="L1130" s="28"/>
      <c r="M1130" s="28">
        <v>44524</v>
      </c>
      <c r="N1130" s="28">
        <v>44532</v>
      </c>
      <c r="O1130" s="28"/>
      <c r="P1130" s="28">
        <v>44536</v>
      </c>
      <c r="Q1130" s="28">
        <v>44544</v>
      </c>
      <c r="R1130" s="28"/>
      <c r="S1130" s="24">
        <v>3146888</v>
      </c>
      <c r="T1130" s="24">
        <v>3159139</v>
      </c>
      <c r="U1130" s="30"/>
      <c r="V1130" s="25" t="s">
        <v>38</v>
      </c>
      <c r="W1130" s="24"/>
      <c r="X1130" s="36"/>
      <c r="Y1130" s="30" t="s">
        <v>4182</v>
      </c>
      <c r="Z1130" s="35"/>
      <c r="AA1130" s="32"/>
      <c r="AC1130" s="44"/>
    </row>
    <row r="1131" spans="1:30" ht="30" customHeight="1">
      <c r="A1131" s="23">
        <v>1135</v>
      </c>
      <c r="B1131" s="24" t="s">
        <v>4210</v>
      </c>
      <c r="C1131" s="30" t="s">
        <v>78</v>
      </c>
      <c r="D1131" s="30" t="s">
        <v>3941</v>
      </c>
      <c r="E1131" s="24"/>
      <c r="F1131" s="24"/>
      <c r="G1131" s="35" t="s">
        <v>4211</v>
      </c>
      <c r="H1131" s="24"/>
      <c r="I1131" s="24"/>
      <c r="J1131" s="24" t="s">
        <v>4174</v>
      </c>
      <c r="K1131" s="28">
        <v>44574</v>
      </c>
      <c r="L1131" s="28"/>
      <c r="M1131" s="28">
        <v>44574</v>
      </c>
      <c r="N1131" s="28">
        <v>44578</v>
      </c>
      <c r="O1131" s="28"/>
      <c r="P1131" s="28">
        <v>44578</v>
      </c>
      <c r="Q1131" s="28"/>
      <c r="R1131" s="28"/>
      <c r="S1131" s="24">
        <v>3244925</v>
      </c>
      <c r="T1131" s="24"/>
      <c r="U1131" s="30"/>
      <c r="V1131" s="25" t="s">
        <v>38</v>
      </c>
      <c r="W1131" s="24"/>
      <c r="X1131" s="36"/>
      <c r="Y1131" s="30"/>
      <c r="Z1131" s="35"/>
      <c r="AA1131" s="32"/>
      <c r="AC1131" s="44"/>
    </row>
    <row r="1132" spans="1:30" ht="30" customHeight="1">
      <c r="A1132" s="23">
        <v>1136</v>
      </c>
      <c r="B1132" s="24" t="s">
        <v>985</v>
      </c>
      <c r="C1132" s="30" t="s">
        <v>413</v>
      </c>
      <c r="D1132" s="30" t="s">
        <v>1743</v>
      </c>
      <c r="E1132" s="24"/>
      <c r="F1132" s="24"/>
      <c r="G1132" s="35" t="s">
        <v>4212</v>
      </c>
      <c r="H1132" s="24"/>
      <c r="I1132" s="24"/>
      <c r="J1132" s="24" t="s">
        <v>874</v>
      </c>
      <c r="K1132" s="28">
        <v>44498</v>
      </c>
      <c r="L1132" s="28"/>
      <c r="M1132" s="28">
        <v>44498</v>
      </c>
      <c r="N1132" s="28">
        <v>44508</v>
      </c>
      <c r="O1132" s="28"/>
      <c r="P1132" s="28">
        <v>44510</v>
      </c>
      <c r="Q1132" s="28">
        <v>44522</v>
      </c>
      <c r="R1132" s="28"/>
      <c r="S1132" s="24">
        <v>3081816</v>
      </c>
      <c r="T1132" s="24">
        <v>3096285</v>
      </c>
      <c r="U1132" s="30"/>
      <c r="V1132" s="25" t="s">
        <v>38</v>
      </c>
      <c r="W1132" s="24"/>
      <c r="X1132" s="36"/>
      <c r="Y1132" s="30" t="s">
        <v>38</v>
      </c>
      <c r="Z1132" s="35"/>
      <c r="AA1132" s="32"/>
      <c r="AC1132" s="44"/>
    </row>
    <row r="1133" spans="1:30" ht="30" customHeight="1">
      <c r="A1133" s="23">
        <v>1137</v>
      </c>
      <c r="B1133" s="24" t="s">
        <v>4213</v>
      </c>
      <c r="C1133" s="30" t="s">
        <v>4214</v>
      </c>
      <c r="D1133" s="30" t="s">
        <v>3941</v>
      </c>
      <c r="E1133" s="24"/>
      <c r="F1133" s="24"/>
      <c r="G1133" s="35" t="s">
        <v>4215</v>
      </c>
      <c r="H1133" s="24"/>
      <c r="I1133" s="24"/>
      <c r="J1133" s="24" t="s">
        <v>44</v>
      </c>
      <c r="K1133" s="28">
        <v>44566</v>
      </c>
      <c r="L1133" s="28"/>
      <c r="M1133" s="28">
        <v>44566</v>
      </c>
      <c r="N1133" s="28">
        <v>44567</v>
      </c>
      <c r="O1133" s="28"/>
      <c r="P1133" s="28">
        <v>44567</v>
      </c>
      <c r="Q1133" s="28">
        <v>44567</v>
      </c>
      <c r="R1133" s="28"/>
      <c r="S1133" s="24">
        <v>3229821</v>
      </c>
      <c r="T1133" s="24">
        <v>3231113</v>
      </c>
      <c r="U1133" s="30"/>
      <c r="V1133" s="25" t="s">
        <v>38</v>
      </c>
      <c r="W1133" s="24"/>
      <c r="X1133" s="36"/>
      <c r="Y1133" s="30" t="s">
        <v>38</v>
      </c>
      <c r="Z1133" s="35" t="s">
        <v>3949</v>
      </c>
      <c r="AA1133" s="32"/>
      <c r="AC1133" s="44"/>
    </row>
    <row r="1134" spans="1:30" ht="30" customHeight="1">
      <c r="A1134" s="23">
        <v>1138</v>
      </c>
      <c r="B1134" s="24" t="s">
        <v>4216</v>
      </c>
      <c r="C1134" s="30" t="s">
        <v>89</v>
      </c>
      <c r="D1134" s="30" t="s">
        <v>3941</v>
      </c>
      <c r="E1134" s="24"/>
      <c r="F1134" s="24"/>
      <c r="G1134" s="35" t="s">
        <v>4217</v>
      </c>
      <c r="H1134" s="24"/>
      <c r="I1134" s="24"/>
      <c r="J1134" s="24" t="s">
        <v>4180</v>
      </c>
      <c r="K1134" s="28">
        <v>44536</v>
      </c>
      <c r="L1134" s="28"/>
      <c r="M1134" s="28">
        <v>44536</v>
      </c>
      <c r="N1134" s="28">
        <v>44539</v>
      </c>
      <c r="O1134" s="28"/>
      <c r="P1134" s="28">
        <v>44539</v>
      </c>
      <c r="Q1134" s="28">
        <v>44540</v>
      </c>
      <c r="R1134" s="28"/>
      <c r="S1134" s="24">
        <v>3169696</v>
      </c>
      <c r="T1134" s="24">
        <v>3174171</v>
      </c>
      <c r="U1134" s="30"/>
      <c r="V1134" s="25" t="s">
        <v>38</v>
      </c>
      <c r="W1134" s="24"/>
      <c r="X1134" s="36"/>
      <c r="Y1134" s="30" t="s">
        <v>38</v>
      </c>
      <c r="Z1134" s="35" t="s">
        <v>3949</v>
      </c>
      <c r="AA1134" s="32"/>
      <c r="AC1134" s="44"/>
    </row>
    <row r="1135" spans="1:30" ht="30" customHeight="1">
      <c r="A1135" s="23">
        <v>1139</v>
      </c>
      <c r="B1135" s="24" t="s">
        <v>4218</v>
      </c>
      <c r="C1135" s="30" t="s">
        <v>84</v>
      </c>
      <c r="D1135" s="30" t="s">
        <v>3941</v>
      </c>
      <c r="E1135" s="24"/>
      <c r="F1135" s="24"/>
      <c r="G1135" s="35" t="s">
        <v>4219</v>
      </c>
      <c r="H1135" s="24"/>
      <c r="I1135" s="24"/>
      <c r="J1135" s="24" t="s">
        <v>874</v>
      </c>
      <c r="K1135" s="28">
        <v>44539</v>
      </c>
      <c r="L1135" s="28"/>
      <c r="M1135" s="28">
        <v>44539</v>
      </c>
      <c r="N1135" s="28">
        <v>44539</v>
      </c>
      <c r="O1135" s="28"/>
      <c r="P1135" s="28">
        <v>44539</v>
      </c>
      <c r="Q1135" s="28">
        <v>44540</v>
      </c>
      <c r="R1135" s="28"/>
      <c r="S1135" s="24">
        <v>3174124</v>
      </c>
      <c r="T1135" s="24">
        <v>3174214</v>
      </c>
      <c r="U1135" s="30"/>
      <c r="V1135" s="25" t="s">
        <v>38</v>
      </c>
      <c r="W1135" s="24"/>
      <c r="X1135" s="36"/>
      <c r="Y1135" s="30" t="s">
        <v>38</v>
      </c>
      <c r="Z1135" s="35"/>
      <c r="AA1135" s="32"/>
      <c r="AC1135" s="44"/>
    </row>
    <row r="1136" spans="1:30" ht="30" customHeight="1">
      <c r="A1136" s="23">
        <v>1140</v>
      </c>
      <c r="B1136" s="24" t="s">
        <v>4220</v>
      </c>
      <c r="C1136" s="30" t="s">
        <v>4221</v>
      </c>
      <c r="D1136" s="30" t="s">
        <v>4166</v>
      </c>
      <c r="E1136" s="24"/>
      <c r="F1136" s="24"/>
      <c r="G1136" s="35" t="s">
        <v>4222</v>
      </c>
      <c r="H1136" s="24"/>
      <c r="I1136" s="24"/>
      <c r="J1136" s="24" t="s">
        <v>44</v>
      </c>
      <c r="K1136" s="28">
        <v>44537</v>
      </c>
      <c r="L1136" s="28"/>
      <c r="M1136" s="28">
        <v>44537</v>
      </c>
      <c r="N1136" s="28">
        <v>44540</v>
      </c>
      <c r="O1136" s="28"/>
      <c r="P1136" s="28">
        <v>44540</v>
      </c>
      <c r="Q1136" s="28">
        <v>44544</v>
      </c>
      <c r="R1136" s="28"/>
      <c r="S1136" s="24">
        <v>3174919</v>
      </c>
      <c r="T1136" s="24"/>
      <c r="U1136" s="30"/>
      <c r="V1136" s="25" t="s">
        <v>38</v>
      </c>
      <c r="W1136" s="24"/>
      <c r="X1136" s="36"/>
      <c r="Y1136" s="30" t="s">
        <v>38</v>
      </c>
      <c r="Z1136" s="35"/>
      <c r="AA1136" s="32"/>
      <c r="AC1136" s="44"/>
      <c r="AD1136" s="34" t="s">
        <v>33</v>
      </c>
    </row>
    <row r="1137" spans="1:30" ht="30" customHeight="1">
      <c r="A1137" s="23">
        <v>1141</v>
      </c>
      <c r="B1137" s="24" t="s">
        <v>4139</v>
      </c>
      <c r="C1137" s="30" t="s">
        <v>4185</v>
      </c>
      <c r="D1137" s="30" t="s">
        <v>3941</v>
      </c>
      <c r="E1137" s="24"/>
      <c r="F1137" s="24"/>
      <c r="G1137" s="35" t="s">
        <v>4140</v>
      </c>
      <c r="H1137" s="24"/>
      <c r="I1137" s="24"/>
      <c r="J1137" s="24" t="s">
        <v>4157</v>
      </c>
      <c r="K1137" s="28">
        <v>44533</v>
      </c>
      <c r="L1137" s="28"/>
      <c r="M1137" s="28">
        <v>44533</v>
      </c>
      <c r="N1137" s="28">
        <v>44533</v>
      </c>
      <c r="O1137" s="28"/>
      <c r="P1137" s="28">
        <v>44540</v>
      </c>
      <c r="Q1137" s="28"/>
      <c r="R1137" s="28"/>
      <c r="S1137" s="24">
        <v>3156438</v>
      </c>
      <c r="T1137" s="24">
        <v>3177651</v>
      </c>
      <c r="U1137" s="30"/>
      <c r="V1137" s="25" t="s">
        <v>38</v>
      </c>
      <c r="W1137" s="24"/>
      <c r="X1137" s="36"/>
      <c r="Y1137" s="30" t="s">
        <v>38</v>
      </c>
      <c r="Z1137" s="35" t="s">
        <v>3949</v>
      </c>
      <c r="AA1137" s="32"/>
      <c r="AC1137" s="44"/>
      <c r="AD1137" s="34" t="s">
        <v>33</v>
      </c>
    </row>
    <row r="1138" spans="1:30" ht="30" customHeight="1">
      <c r="A1138" s="23">
        <v>1142</v>
      </c>
      <c r="B1138" s="24" t="s">
        <v>2508</v>
      </c>
      <c r="C1138" s="30" t="s">
        <v>89</v>
      </c>
      <c r="D1138" s="30" t="s">
        <v>1057</v>
      </c>
      <c r="E1138" s="24"/>
      <c r="F1138" s="24"/>
      <c r="G1138" s="35" t="s">
        <v>4223</v>
      </c>
      <c r="H1138" s="24"/>
      <c r="I1138" s="24"/>
      <c r="J1138" s="24" t="s">
        <v>4157</v>
      </c>
      <c r="K1138" s="28">
        <v>44467</v>
      </c>
      <c r="L1138" s="28"/>
      <c r="M1138" s="28">
        <v>44467</v>
      </c>
      <c r="N1138" s="28">
        <v>44470</v>
      </c>
      <c r="O1138" s="28"/>
      <c r="P1138" s="28">
        <v>44540</v>
      </c>
      <c r="Q1138" s="28"/>
      <c r="R1138" s="28"/>
      <c r="S1138" s="24">
        <v>2995894</v>
      </c>
      <c r="T1138" s="24">
        <v>3005052</v>
      </c>
      <c r="U1138" s="30"/>
      <c r="V1138" s="25" t="s">
        <v>38</v>
      </c>
      <c r="W1138" s="24"/>
      <c r="X1138" s="36"/>
      <c r="Y1138" s="30" t="s">
        <v>38</v>
      </c>
      <c r="Z1138" s="35"/>
      <c r="AA1138" s="32"/>
      <c r="AC1138" s="44"/>
      <c r="AD1138" s="34" t="s">
        <v>33</v>
      </c>
    </row>
    <row r="1139" spans="1:30" ht="30" customHeight="1">
      <c r="A1139" s="23">
        <v>1143</v>
      </c>
      <c r="B1139" s="24" t="s">
        <v>4224</v>
      </c>
      <c r="C1139" s="30" t="s">
        <v>202</v>
      </c>
      <c r="D1139" s="30" t="s">
        <v>3941</v>
      </c>
      <c r="E1139" s="24"/>
      <c r="F1139" s="24"/>
      <c r="G1139" s="35" t="s">
        <v>4225</v>
      </c>
      <c r="H1139" s="24"/>
      <c r="I1139" s="24"/>
      <c r="J1139" s="24" t="s">
        <v>874</v>
      </c>
      <c r="K1139" s="28">
        <v>44544</v>
      </c>
      <c r="L1139" s="28"/>
      <c r="M1139" s="28">
        <v>44544</v>
      </c>
      <c r="N1139" s="28">
        <v>44544</v>
      </c>
      <c r="O1139" s="28"/>
      <c r="P1139" s="28">
        <v>44544</v>
      </c>
      <c r="Q1139" s="28">
        <v>44544</v>
      </c>
      <c r="R1139" s="28"/>
      <c r="S1139" s="24">
        <v>3184366</v>
      </c>
      <c r="T1139" s="24">
        <v>3184661</v>
      </c>
      <c r="U1139" s="30"/>
      <c r="V1139" s="25" t="s">
        <v>38</v>
      </c>
      <c r="W1139" s="24"/>
      <c r="X1139" s="36"/>
      <c r="Y1139" s="30" t="s">
        <v>38</v>
      </c>
      <c r="Z1139" s="35"/>
      <c r="AA1139" s="32"/>
      <c r="AC1139" s="44"/>
      <c r="AD1139" s="34" t="s">
        <v>33</v>
      </c>
    </row>
    <row r="1140" spans="1:30" ht="30" customHeight="1">
      <c r="A1140" s="23">
        <v>1144</v>
      </c>
      <c r="B1140" s="24" t="s">
        <v>4226</v>
      </c>
      <c r="C1140" s="30" t="s">
        <v>30</v>
      </c>
      <c r="D1140" s="30" t="s">
        <v>1256</v>
      </c>
      <c r="E1140" s="24"/>
      <c r="F1140" s="24"/>
      <c r="G1140" s="35" t="s">
        <v>4227</v>
      </c>
      <c r="H1140" s="24"/>
      <c r="I1140" s="24"/>
      <c r="J1140" s="24" t="s">
        <v>858</v>
      </c>
      <c r="K1140" s="28">
        <v>44544</v>
      </c>
      <c r="L1140" s="28"/>
      <c r="M1140" s="28">
        <v>44544</v>
      </c>
      <c r="N1140" s="28">
        <v>44544</v>
      </c>
      <c r="O1140" s="28"/>
      <c r="P1140" s="28">
        <v>44544</v>
      </c>
      <c r="Q1140" s="28">
        <v>44545</v>
      </c>
      <c r="R1140" s="28"/>
      <c r="S1140" s="24">
        <v>3185453</v>
      </c>
      <c r="T1140" s="24">
        <v>3186213</v>
      </c>
      <c r="U1140" s="30"/>
      <c r="V1140" s="25" t="s">
        <v>38</v>
      </c>
      <c r="W1140" s="24"/>
      <c r="X1140" s="36"/>
      <c r="Y1140" s="30" t="s">
        <v>38</v>
      </c>
      <c r="Z1140" s="35"/>
      <c r="AA1140" s="32"/>
      <c r="AC1140" s="44"/>
      <c r="AD1140" s="34" t="s">
        <v>33</v>
      </c>
    </row>
    <row r="1141" spans="1:30" ht="30" customHeight="1">
      <c r="A1141" s="23">
        <v>1145</v>
      </c>
      <c r="B1141" s="24" t="s">
        <v>3846</v>
      </c>
      <c r="C1141" s="30"/>
      <c r="D1141" s="30" t="s">
        <v>1045</v>
      </c>
      <c r="E1141" s="24"/>
      <c r="F1141" s="24"/>
      <c r="G1141" s="35" t="s">
        <v>3847</v>
      </c>
      <c r="H1141" s="24"/>
      <c r="I1141" s="24"/>
      <c r="J1141" s="24" t="s">
        <v>858</v>
      </c>
      <c r="K1141" s="28">
        <v>44414</v>
      </c>
      <c r="L1141" s="28"/>
      <c r="M1141" s="28">
        <v>44414</v>
      </c>
      <c r="N1141" s="28">
        <v>44414</v>
      </c>
      <c r="O1141" s="28"/>
      <c r="P1141" s="28">
        <v>44414</v>
      </c>
      <c r="Q1141" s="28"/>
      <c r="R1141" s="28"/>
      <c r="S1141" s="24">
        <v>2870751</v>
      </c>
      <c r="T1141" s="24"/>
      <c r="U1141" s="30"/>
      <c r="V1141" s="25"/>
      <c r="W1141" s="24"/>
      <c r="X1141" s="36"/>
      <c r="Y1141" s="30"/>
      <c r="Z1141" s="35"/>
      <c r="AA1141" s="32"/>
      <c r="AC1141" s="44"/>
      <c r="AD1141" s="34" t="s">
        <v>33</v>
      </c>
    </row>
    <row r="1142" spans="1:30" ht="30" customHeight="1">
      <c r="A1142" s="23">
        <v>1146</v>
      </c>
      <c r="B1142" s="24" t="s">
        <v>4228</v>
      </c>
      <c r="C1142" s="30" t="s">
        <v>89</v>
      </c>
      <c r="D1142" s="30" t="s">
        <v>3941</v>
      </c>
      <c r="E1142" s="24"/>
      <c r="F1142" s="24"/>
      <c r="G1142" s="35" t="s">
        <v>4229</v>
      </c>
      <c r="H1142" s="24"/>
      <c r="I1142" s="24"/>
      <c r="J1142" s="24" t="s">
        <v>44</v>
      </c>
      <c r="K1142" s="28">
        <v>44546</v>
      </c>
      <c r="L1142" s="28"/>
      <c r="M1142" s="28">
        <v>44546</v>
      </c>
      <c r="N1142" s="28">
        <v>44547</v>
      </c>
      <c r="O1142" s="28"/>
      <c r="P1142" s="28">
        <v>44547</v>
      </c>
      <c r="Q1142" s="28">
        <v>44547</v>
      </c>
      <c r="R1142" s="28"/>
      <c r="S1142" s="24">
        <v>3193149</v>
      </c>
      <c r="T1142" s="24">
        <v>3194926</v>
      </c>
      <c r="U1142" s="30"/>
      <c r="V1142" s="25" t="s">
        <v>38</v>
      </c>
      <c r="W1142" s="24"/>
      <c r="X1142" s="36"/>
      <c r="Y1142" s="30" t="s">
        <v>38</v>
      </c>
      <c r="Z1142" s="35"/>
      <c r="AA1142" s="32"/>
      <c r="AC1142" s="44"/>
      <c r="AD1142" s="34" t="s">
        <v>33</v>
      </c>
    </row>
    <row r="1143" spans="1:30" ht="30" customHeight="1">
      <c r="A1143" s="23">
        <v>1147</v>
      </c>
      <c r="B1143" s="24" t="s">
        <v>4230</v>
      </c>
      <c r="C1143" s="30" t="s">
        <v>166</v>
      </c>
      <c r="D1143" s="30" t="s">
        <v>1057</v>
      </c>
      <c r="E1143" s="24"/>
      <c r="F1143" s="24"/>
      <c r="G1143" s="35" t="s">
        <v>4231</v>
      </c>
      <c r="H1143" s="24"/>
      <c r="I1143" s="24"/>
      <c r="J1143" s="24" t="s">
        <v>858</v>
      </c>
      <c r="K1143" s="28">
        <v>44546</v>
      </c>
      <c r="L1143" s="28"/>
      <c r="M1143" s="28">
        <v>44546</v>
      </c>
      <c r="N1143" s="28">
        <v>44546</v>
      </c>
      <c r="O1143" s="28"/>
      <c r="P1143" s="28">
        <v>44546</v>
      </c>
      <c r="Q1143" s="28">
        <v>44547</v>
      </c>
      <c r="R1143" s="28"/>
      <c r="S1143" s="24">
        <v>3189724</v>
      </c>
      <c r="T1143" s="24">
        <v>3193826</v>
      </c>
      <c r="U1143" s="30"/>
      <c r="V1143" s="25" t="s">
        <v>38</v>
      </c>
      <c r="W1143" s="24"/>
      <c r="X1143" s="36"/>
      <c r="Y1143" s="30" t="s">
        <v>38</v>
      </c>
      <c r="Z1143" s="35"/>
      <c r="AA1143" s="32"/>
      <c r="AC1143" s="44"/>
      <c r="AD1143" s="34" t="s">
        <v>33</v>
      </c>
    </row>
    <row r="1144" spans="1:30" ht="30" customHeight="1">
      <c r="A1144" s="23">
        <v>1148</v>
      </c>
      <c r="B1144" s="24" t="s">
        <v>4086</v>
      </c>
      <c r="C1144" s="30" t="s">
        <v>89</v>
      </c>
      <c r="D1144" s="30" t="s">
        <v>1743</v>
      </c>
      <c r="E1144" s="24"/>
      <c r="F1144" s="24"/>
      <c r="G1144" s="35" t="s">
        <v>4232</v>
      </c>
      <c r="H1144" s="24"/>
      <c r="I1144" s="24"/>
      <c r="J1144" s="24" t="s">
        <v>858</v>
      </c>
      <c r="K1144" s="28">
        <v>44495</v>
      </c>
      <c r="L1144" s="28"/>
      <c r="M1144" s="28">
        <v>44495</v>
      </c>
      <c r="N1144" s="28">
        <v>44495</v>
      </c>
      <c r="O1144" s="28"/>
      <c r="P1144" s="28">
        <v>44495</v>
      </c>
      <c r="Q1144" s="28">
        <v>44497</v>
      </c>
      <c r="R1144" s="28"/>
      <c r="S1144" s="24">
        <v>3048263</v>
      </c>
      <c r="T1144" s="24">
        <v>3060260</v>
      </c>
      <c r="U1144" s="30"/>
      <c r="V1144" s="25" t="s">
        <v>38</v>
      </c>
      <c r="W1144" s="24"/>
      <c r="X1144" s="36"/>
      <c r="Y1144" s="30" t="s">
        <v>38</v>
      </c>
      <c r="Z1144" s="35"/>
      <c r="AA1144" s="32"/>
      <c r="AC1144" s="44"/>
      <c r="AD1144" s="34" t="s">
        <v>33</v>
      </c>
    </row>
    <row r="1145" spans="1:30" ht="30" customHeight="1">
      <c r="A1145" s="23">
        <v>1149</v>
      </c>
      <c r="B1145" s="24" t="s">
        <v>4233</v>
      </c>
      <c r="C1145" s="30"/>
      <c r="D1145" s="30" t="s">
        <v>1122</v>
      </c>
      <c r="E1145" s="24"/>
      <c r="F1145" s="24"/>
      <c r="G1145" s="35" t="s">
        <v>4234</v>
      </c>
      <c r="H1145" s="24"/>
      <c r="I1145" s="24"/>
      <c r="J1145" s="24" t="s">
        <v>4157</v>
      </c>
      <c r="K1145" s="28">
        <v>44550</v>
      </c>
      <c r="L1145" s="28"/>
      <c r="M1145" s="28">
        <v>44550</v>
      </c>
      <c r="N1145" s="28">
        <v>44551</v>
      </c>
      <c r="O1145" s="28"/>
      <c r="P1145" s="28">
        <v>44552</v>
      </c>
      <c r="Q1145" s="28">
        <v>44553</v>
      </c>
      <c r="R1145" s="28"/>
      <c r="S1145" s="24">
        <v>3201014</v>
      </c>
      <c r="T1145" s="24">
        <v>3204513</v>
      </c>
      <c r="U1145" s="30"/>
      <c r="V1145" s="25" t="s">
        <v>38</v>
      </c>
      <c r="W1145" s="24"/>
      <c r="X1145" s="36"/>
      <c r="Y1145" s="30" t="s">
        <v>38</v>
      </c>
      <c r="Z1145" s="35"/>
      <c r="AA1145" s="32"/>
      <c r="AC1145" s="44"/>
      <c r="AD1145" s="34" t="s">
        <v>33</v>
      </c>
    </row>
    <row r="1146" spans="1:30" ht="30" customHeight="1">
      <c r="A1146" s="23">
        <v>1150</v>
      </c>
      <c r="B1146" s="24" t="s">
        <v>4235</v>
      </c>
      <c r="C1146" s="30" t="s">
        <v>191</v>
      </c>
      <c r="D1146" s="30" t="s">
        <v>4166</v>
      </c>
      <c r="E1146" s="24"/>
      <c r="F1146" s="24"/>
      <c r="G1146" s="35" t="s">
        <v>4236</v>
      </c>
      <c r="H1146" s="24"/>
      <c r="I1146" s="24"/>
      <c r="J1146" s="24" t="s">
        <v>874</v>
      </c>
      <c r="K1146" s="28">
        <v>44550</v>
      </c>
      <c r="L1146" s="28"/>
      <c r="M1146" s="28">
        <v>44550</v>
      </c>
      <c r="N1146" s="28">
        <v>44553</v>
      </c>
      <c r="O1146" s="28"/>
      <c r="P1146" s="28">
        <v>44553</v>
      </c>
      <c r="Q1146" s="28">
        <v>44553</v>
      </c>
      <c r="R1146" s="28"/>
      <c r="S1146" s="24">
        <v>3203054</v>
      </c>
      <c r="T1146" s="24">
        <v>3207066</v>
      </c>
      <c r="U1146" s="30"/>
      <c r="V1146" s="25" t="s">
        <v>38</v>
      </c>
      <c r="W1146" s="24"/>
      <c r="X1146" s="36"/>
      <c r="Y1146" s="30" t="s">
        <v>38</v>
      </c>
      <c r="Z1146" s="35"/>
      <c r="AA1146" s="32"/>
      <c r="AC1146" s="44"/>
      <c r="AD1146" s="34" t="s">
        <v>33</v>
      </c>
    </row>
    <row r="1147" spans="1:30" ht="30" customHeight="1">
      <c r="A1147" s="23">
        <v>1151</v>
      </c>
      <c r="B1147" s="24" t="s">
        <v>4237</v>
      </c>
      <c r="C1147" s="30" t="s">
        <v>4238</v>
      </c>
      <c r="D1147" s="30" t="s">
        <v>3941</v>
      </c>
      <c r="E1147" s="24"/>
      <c r="F1147" s="24"/>
      <c r="G1147" s="35" t="s">
        <v>4239</v>
      </c>
      <c r="H1147" s="24"/>
      <c r="I1147" s="24"/>
      <c r="J1147" s="24" t="s">
        <v>4157</v>
      </c>
      <c r="K1147" s="28">
        <v>44550</v>
      </c>
      <c r="L1147" s="28"/>
      <c r="M1147" s="28">
        <v>44550</v>
      </c>
      <c r="N1147" s="28">
        <v>44553</v>
      </c>
      <c r="O1147" s="28"/>
      <c r="P1147" s="28">
        <v>44553</v>
      </c>
      <c r="Q1147" s="28">
        <v>44556</v>
      </c>
      <c r="R1147" s="28"/>
      <c r="S1147" s="24">
        <v>3205616</v>
      </c>
      <c r="T1147" s="24">
        <v>3208101</v>
      </c>
      <c r="U1147" s="30"/>
      <c r="V1147" s="25" t="s">
        <v>38</v>
      </c>
      <c r="W1147" s="24"/>
      <c r="X1147" s="36"/>
      <c r="Y1147" s="30" t="s">
        <v>38</v>
      </c>
      <c r="Z1147" s="35"/>
      <c r="AA1147" s="32"/>
      <c r="AC1147" s="44"/>
      <c r="AD1147" s="34" t="s">
        <v>33</v>
      </c>
    </row>
    <row r="1148" spans="1:30" ht="30" customHeight="1">
      <c r="A1148" s="23">
        <v>1152</v>
      </c>
      <c r="B1148" s="24" t="s">
        <v>4146</v>
      </c>
      <c r="C1148" s="30" t="s">
        <v>89</v>
      </c>
      <c r="D1148" s="30" t="s">
        <v>3941</v>
      </c>
      <c r="E1148" s="24"/>
      <c r="F1148" s="24"/>
      <c r="G1148" s="35" t="s">
        <v>4240</v>
      </c>
      <c r="H1148" s="24"/>
      <c r="I1148" s="24"/>
      <c r="J1148" s="24" t="s">
        <v>858</v>
      </c>
      <c r="K1148" s="28">
        <v>44557</v>
      </c>
      <c r="L1148" s="28"/>
      <c r="M1148" s="28">
        <v>44557</v>
      </c>
      <c r="N1148" s="28">
        <v>44557</v>
      </c>
      <c r="O1148" s="28"/>
      <c r="P1148" s="28">
        <v>44557</v>
      </c>
      <c r="Q1148" s="28">
        <v>44557</v>
      </c>
      <c r="R1148" s="28"/>
      <c r="S1148" s="24">
        <v>3210945</v>
      </c>
      <c r="T1148" s="24">
        <v>3211666</v>
      </c>
      <c r="U1148" s="30"/>
      <c r="V1148" s="25" t="s">
        <v>38</v>
      </c>
      <c r="W1148" s="24"/>
      <c r="X1148" s="36"/>
      <c r="Y1148" s="30" t="s">
        <v>38</v>
      </c>
      <c r="Z1148" s="35"/>
      <c r="AA1148" s="32"/>
      <c r="AC1148" s="44"/>
      <c r="AD1148" s="34" t="s">
        <v>33</v>
      </c>
    </row>
    <row r="1149" spans="1:30" ht="30" customHeight="1">
      <c r="A1149" s="23">
        <v>1153</v>
      </c>
      <c r="B1149" s="24" t="s">
        <v>3797</v>
      </c>
      <c r="C1149" s="30" t="s">
        <v>89</v>
      </c>
      <c r="D1149" s="30" t="s">
        <v>1399</v>
      </c>
      <c r="E1149" s="24"/>
      <c r="F1149" s="24"/>
      <c r="G1149" s="35" t="s">
        <v>4241</v>
      </c>
      <c r="H1149" s="24"/>
      <c r="I1149" s="24"/>
      <c r="J1149" s="24" t="s">
        <v>4157</v>
      </c>
      <c r="K1149" s="28">
        <v>44547</v>
      </c>
      <c r="L1149" s="28"/>
      <c r="M1149" s="28">
        <v>44547</v>
      </c>
      <c r="N1149" s="28">
        <v>44552</v>
      </c>
      <c r="O1149" s="28"/>
      <c r="P1149" s="28">
        <v>44557</v>
      </c>
      <c r="Q1149" s="28">
        <v>44557</v>
      </c>
      <c r="R1149" s="28"/>
      <c r="S1149" s="24">
        <v>3201686</v>
      </c>
      <c r="T1149" s="24">
        <v>3211005</v>
      </c>
      <c r="U1149" s="30"/>
      <c r="V1149" s="25" t="s">
        <v>38</v>
      </c>
      <c r="W1149" s="24"/>
      <c r="X1149" s="36"/>
      <c r="Y1149" s="30" t="s">
        <v>38</v>
      </c>
      <c r="Z1149" s="35"/>
      <c r="AA1149" s="32"/>
      <c r="AC1149" s="44"/>
      <c r="AD1149" s="34" t="s">
        <v>33</v>
      </c>
    </row>
    <row r="1150" spans="1:30" ht="30" customHeight="1">
      <c r="A1150" s="23">
        <v>1154</v>
      </c>
      <c r="B1150" s="24" t="s">
        <v>4242</v>
      </c>
      <c r="C1150" s="30" t="s">
        <v>202</v>
      </c>
      <c r="D1150" s="30" t="s">
        <v>3941</v>
      </c>
      <c r="E1150" s="24"/>
      <c r="F1150" s="24"/>
      <c r="G1150" s="35" t="s">
        <v>4243</v>
      </c>
      <c r="H1150" s="24"/>
      <c r="I1150" s="24"/>
      <c r="J1150" s="24" t="s">
        <v>4157</v>
      </c>
      <c r="K1150" s="28">
        <v>44550</v>
      </c>
      <c r="L1150" s="28"/>
      <c r="M1150" s="28">
        <v>44550</v>
      </c>
      <c r="N1150" s="28">
        <v>44554</v>
      </c>
      <c r="O1150" s="28"/>
      <c r="P1150" s="28">
        <v>44557</v>
      </c>
      <c r="Q1150" s="28">
        <v>44560</v>
      </c>
      <c r="R1150" s="28"/>
      <c r="S1150" s="24">
        <v>3205613</v>
      </c>
      <c r="T1150" s="24">
        <v>3213681</v>
      </c>
      <c r="U1150" s="30"/>
      <c r="V1150" s="25" t="s">
        <v>38</v>
      </c>
      <c r="W1150" s="24"/>
      <c r="X1150" s="36"/>
      <c r="Y1150" s="30" t="s">
        <v>38</v>
      </c>
      <c r="Z1150" s="35"/>
      <c r="AA1150" s="32"/>
      <c r="AC1150" s="44"/>
      <c r="AD1150" s="34" t="s">
        <v>33</v>
      </c>
    </row>
    <row r="1151" spans="1:30" ht="30" customHeight="1">
      <c r="A1151" s="23">
        <v>1155</v>
      </c>
      <c r="B1151" s="24" t="s">
        <v>4244</v>
      </c>
      <c r="C1151" s="30" t="s">
        <v>255</v>
      </c>
      <c r="D1151" s="30" t="s">
        <v>3941</v>
      </c>
      <c r="E1151" s="24"/>
      <c r="F1151" s="24"/>
      <c r="G1151" s="35" t="s">
        <v>4245</v>
      </c>
      <c r="H1151" s="24"/>
      <c r="I1151" s="24"/>
      <c r="J1151" s="24" t="s">
        <v>44</v>
      </c>
      <c r="K1151" s="28">
        <v>44557</v>
      </c>
      <c r="L1151" s="28"/>
      <c r="M1151" s="28">
        <v>44557</v>
      </c>
      <c r="N1151" s="28">
        <v>44558</v>
      </c>
      <c r="O1151" s="28"/>
      <c r="P1151" s="28">
        <v>44558</v>
      </c>
      <c r="Q1151" s="28">
        <v>44560</v>
      </c>
      <c r="R1151" s="28"/>
      <c r="S1151" s="24">
        <v>3209888</v>
      </c>
      <c r="T1151" s="24">
        <v>3212271</v>
      </c>
      <c r="U1151" s="30"/>
      <c r="V1151" s="25" t="s">
        <v>38</v>
      </c>
      <c r="W1151" s="24"/>
      <c r="X1151" s="36"/>
      <c r="Y1151" s="30" t="s">
        <v>38</v>
      </c>
      <c r="Z1151" s="35"/>
      <c r="AA1151" s="32"/>
      <c r="AC1151" s="44"/>
      <c r="AD1151" s="34" t="s">
        <v>33</v>
      </c>
    </row>
    <row r="1152" spans="1:30" ht="30" customHeight="1">
      <c r="A1152" s="23">
        <v>1156</v>
      </c>
      <c r="B1152" s="24" t="s">
        <v>4246</v>
      </c>
      <c r="C1152" s="30" t="s">
        <v>166</v>
      </c>
      <c r="D1152" s="30" t="s">
        <v>3941</v>
      </c>
      <c r="E1152" s="24"/>
      <c r="F1152" s="24"/>
      <c r="G1152" s="35" t="s">
        <v>4247</v>
      </c>
      <c r="H1152" s="24"/>
      <c r="I1152" s="24"/>
      <c r="J1152" s="24" t="s">
        <v>44</v>
      </c>
      <c r="K1152" s="28">
        <v>44557</v>
      </c>
      <c r="L1152" s="28"/>
      <c r="M1152" s="28">
        <v>44557</v>
      </c>
      <c r="N1152" s="28">
        <v>44559</v>
      </c>
      <c r="O1152" s="28"/>
      <c r="P1152" s="28">
        <v>44559</v>
      </c>
      <c r="Q1152" s="28">
        <v>44560</v>
      </c>
      <c r="R1152" s="28"/>
      <c r="S1152" s="24">
        <v>3212482</v>
      </c>
      <c r="T1152" s="24">
        <v>3215177</v>
      </c>
      <c r="U1152" s="30"/>
      <c r="V1152" s="25" t="s">
        <v>38</v>
      </c>
      <c r="W1152" s="24"/>
      <c r="X1152" s="36"/>
      <c r="Y1152" s="30" t="s">
        <v>38</v>
      </c>
      <c r="Z1152" s="35"/>
      <c r="AA1152" s="32"/>
      <c r="AC1152" s="44"/>
      <c r="AD1152" s="34" t="s">
        <v>33</v>
      </c>
    </row>
    <row r="1153" spans="1:30" ht="30" customHeight="1">
      <c r="A1153" s="23">
        <v>1157</v>
      </c>
      <c r="B1153" s="24" t="s">
        <v>4248</v>
      </c>
      <c r="C1153" s="30" t="s">
        <v>397</v>
      </c>
      <c r="D1153" s="30" t="s">
        <v>1178</v>
      </c>
      <c r="E1153" s="24"/>
      <c r="F1153" s="24"/>
      <c r="G1153" s="35" t="s">
        <v>4249</v>
      </c>
      <c r="H1153" s="24"/>
      <c r="I1153" s="24"/>
      <c r="J1153" s="24"/>
      <c r="K1153" s="28">
        <v>44559</v>
      </c>
      <c r="L1153" s="28"/>
      <c r="M1153" s="28"/>
      <c r="N1153" s="28"/>
      <c r="O1153" s="28"/>
      <c r="P1153" s="28"/>
      <c r="Q1153" s="28"/>
      <c r="R1153" s="28"/>
      <c r="S1153" s="24">
        <v>3214353</v>
      </c>
      <c r="T1153" s="24"/>
      <c r="U1153" s="30"/>
      <c r="V1153" s="25" t="s">
        <v>38</v>
      </c>
      <c r="W1153" s="24"/>
      <c r="X1153" s="36"/>
      <c r="Y1153" s="30" t="s">
        <v>38</v>
      </c>
      <c r="Z1153" s="35"/>
      <c r="AA1153" s="32"/>
      <c r="AC1153" s="44"/>
      <c r="AD1153" s="34" t="s">
        <v>33</v>
      </c>
    </row>
    <row r="1154" spans="1:30" ht="30" customHeight="1">
      <c r="A1154" s="23">
        <v>1158</v>
      </c>
      <c r="B1154" s="24" t="s">
        <v>1683</v>
      </c>
      <c r="C1154" s="30" t="s">
        <v>218</v>
      </c>
      <c r="D1154" s="30" t="s">
        <v>1057</v>
      </c>
      <c r="E1154" s="24"/>
      <c r="F1154" s="24"/>
      <c r="G1154" s="35" t="s">
        <v>4250</v>
      </c>
      <c r="H1154" s="24"/>
      <c r="I1154" s="24"/>
      <c r="J1154" s="24" t="s">
        <v>858</v>
      </c>
      <c r="K1154" s="28">
        <v>44559</v>
      </c>
      <c r="L1154" s="28"/>
      <c r="M1154" s="28">
        <v>44559</v>
      </c>
      <c r="N1154" s="28">
        <v>44559</v>
      </c>
      <c r="O1154" s="28"/>
      <c r="P1154" s="28">
        <v>44559</v>
      </c>
      <c r="Q1154" s="28">
        <v>44564</v>
      </c>
      <c r="R1154" s="28"/>
      <c r="S1154" s="24">
        <v>3214647</v>
      </c>
      <c r="T1154" s="24">
        <v>3218449</v>
      </c>
      <c r="U1154" s="30"/>
      <c r="V1154" s="25" t="s">
        <v>38</v>
      </c>
      <c r="W1154" s="24"/>
      <c r="X1154" s="36"/>
      <c r="Y1154" s="30" t="s">
        <v>38</v>
      </c>
      <c r="Z1154" s="35"/>
      <c r="AA1154" s="32"/>
      <c r="AC1154" s="44"/>
      <c r="AD1154" s="34" t="s">
        <v>33</v>
      </c>
    </row>
    <row r="1155" spans="1:30" ht="30" customHeight="1">
      <c r="A1155" s="23">
        <v>1159</v>
      </c>
      <c r="B1155" s="24" t="s">
        <v>4251</v>
      </c>
      <c r="C1155" s="30" t="s">
        <v>397</v>
      </c>
      <c r="D1155" s="30" t="s">
        <v>1122</v>
      </c>
      <c r="E1155" s="24" t="s">
        <v>1044</v>
      </c>
      <c r="F1155" s="24" t="s">
        <v>4252</v>
      </c>
      <c r="G1155" s="35" t="s">
        <v>4253</v>
      </c>
      <c r="H1155" s="24"/>
      <c r="I1155" s="24"/>
      <c r="J1155" s="24" t="s">
        <v>858</v>
      </c>
      <c r="K1155" s="28">
        <v>42584</v>
      </c>
      <c r="L1155" s="28"/>
      <c r="M1155" s="28"/>
      <c r="N1155" s="28"/>
      <c r="O1155" s="28"/>
      <c r="P1155" s="28"/>
      <c r="Q1155" s="28"/>
      <c r="R1155" s="28"/>
      <c r="S1155" s="24"/>
      <c r="T1155" s="24"/>
      <c r="U1155" s="30"/>
      <c r="V1155" s="25" t="s">
        <v>38</v>
      </c>
      <c r="W1155" s="24"/>
      <c r="X1155" s="36"/>
      <c r="Y1155" s="30" t="s">
        <v>38</v>
      </c>
      <c r="Z1155" s="35"/>
      <c r="AA1155" s="32"/>
      <c r="AC1155" s="44"/>
      <c r="AD1155" s="34" t="s">
        <v>33</v>
      </c>
    </row>
    <row r="1156" spans="1:30" ht="30" customHeight="1">
      <c r="A1156" s="23">
        <v>1160</v>
      </c>
      <c r="B1156" s="24" t="s">
        <v>4254</v>
      </c>
      <c r="C1156" s="30" t="s">
        <v>191</v>
      </c>
      <c r="D1156" s="30" t="s">
        <v>3941</v>
      </c>
      <c r="E1156" s="24"/>
      <c r="F1156" s="24"/>
      <c r="G1156" s="35" t="s">
        <v>4255</v>
      </c>
      <c r="H1156" s="24"/>
      <c r="I1156" s="24"/>
      <c r="J1156" s="24" t="s">
        <v>44</v>
      </c>
      <c r="K1156" s="28">
        <v>44557</v>
      </c>
      <c r="L1156" s="28"/>
      <c r="M1156" s="28">
        <v>44557</v>
      </c>
      <c r="N1156" s="28">
        <v>44560</v>
      </c>
      <c r="O1156" s="28"/>
      <c r="P1156" s="28">
        <v>44560</v>
      </c>
      <c r="Q1156" s="28">
        <v>44566</v>
      </c>
      <c r="R1156" s="28"/>
      <c r="S1156" s="24">
        <v>3214287</v>
      </c>
      <c r="T1156" s="24">
        <v>3217270</v>
      </c>
      <c r="U1156" s="30"/>
      <c r="V1156" s="25" t="s">
        <v>38</v>
      </c>
      <c r="W1156" s="24"/>
      <c r="X1156" s="36"/>
      <c r="Y1156" s="30" t="s">
        <v>38</v>
      </c>
      <c r="Z1156" s="35"/>
      <c r="AA1156" s="32"/>
      <c r="AC1156" s="44"/>
      <c r="AD1156" s="34" t="s">
        <v>33</v>
      </c>
    </row>
    <row r="1157" spans="1:30" ht="30" customHeight="1">
      <c r="A1157" s="23">
        <v>1161</v>
      </c>
      <c r="B1157" s="24" t="s">
        <v>4256</v>
      </c>
      <c r="C1157" s="30" t="s">
        <v>397</v>
      </c>
      <c r="D1157" s="30" t="s">
        <v>1045</v>
      </c>
      <c r="E1157" s="24"/>
      <c r="F1157" s="24"/>
      <c r="G1157" s="35" t="s">
        <v>4257</v>
      </c>
      <c r="H1157" s="24"/>
      <c r="I1157" s="24"/>
      <c r="J1157" s="24" t="s">
        <v>874</v>
      </c>
      <c r="K1157" s="28">
        <v>44494</v>
      </c>
      <c r="L1157" s="28"/>
      <c r="M1157" s="28">
        <v>44494</v>
      </c>
      <c r="N1157" s="28">
        <v>44523</v>
      </c>
      <c r="O1157" s="28"/>
      <c r="P1157" s="28">
        <v>44560</v>
      </c>
      <c r="Q1157" s="28"/>
      <c r="R1157" s="28"/>
      <c r="S1157" s="24">
        <v>3106000</v>
      </c>
      <c r="T1157" s="24">
        <v>3217467</v>
      </c>
      <c r="U1157" s="30"/>
      <c r="V1157" s="25"/>
      <c r="W1157" s="24"/>
      <c r="X1157" s="36"/>
      <c r="Y1157" s="30"/>
      <c r="Z1157" s="35"/>
      <c r="AA1157" s="32"/>
      <c r="AC1157" s="44"/>
      <c r="AD1157" s="34" t="s">
        <v>33</v>
      </c>
    </row>
    <row r="1158" spans="1:30" ht="30" customHeight="1">
      <c r="A1158" s="23">
        <v>1162</v>
      </c>
      <c r="B1158" s="24" t="s">
        <v>4258</v>
      </c>
      <c r="C1158" s="30" t="s">
        <v>218</v>
      </c>
      <c r="D1158" s="30" t="s">
        <v>3941</v>
      </c>
      <c r="E1158" s="24"/>
      <c r="F1158" s="24"/>
      <c r="G1158" s="35" t="s">
        <v>4259</v>
      </c>
      <c r="H1158" s="24"/>
      <c r="I1158" s="24"/>
      <c r="J1158" s="24" t="s">
        <v>44</v>
      </c>
      <c r="K1158" s="28">
        <v>44559</v>
      </c>
      <c r="L1158" s="28"/>
      <c r="M1158" s="28">
        <v>44559</v>
      </c>
      <c r="N1158" s="28">
        <v>44561</v>
      </c>
      <c r="O1158" s="28"/>
      <c r="P1158" s="28">
        <v>44561</v>
      </c>
      <c r="Q1158" s="28" t="s">
        <v>4260</v>
      </c>
      <c r="R1158" s="28"/>
      <c r="S1158" s="24">
        <v>3217692</v>
      </c>
      <c r="T1158" s="24">
        <v>3219615</v>
      </c>
      <c r="U1158" s="30"/>
      <c r="V1158" s="25" t="s">
        <v>38</v>
      </c>
      <c r="W1158" s="24"/>
      <c r="X1158" s="36"/>
      <c r="Y1158" s="30" t="s">
        <v>38</v>
      </c>
      <c r="Z1158" s="35"/>
      <c r="AA1158" s="32"/>
      <c r="AC1158" s="44"/>
      <c r="AD1158" s="34" t="s">
        <v>33</v>
      </c>
    </row>
    <row r="1159" spans="1:30" ht="30" customHeight="1">
      <c r="A1159" s="23">
        <v>1163</v>
      </c>
      <c r="B1159" s="24" t="s">
        <v>4261</v>
      </c>
      <c r="C1159" s="30" t="s">
        <v>166</v>
      </c>
      <c r="D1159" s="30" t="s">
        <v>1057</v>
      </c>
      <c r="E1159" s="24"/>
      <c r="F1159" s="24"/>
      <c r="G1159" s="35" t="s">
        <v>4262</v>
      </c>
      <c r="H1159" s="24"/>
      <c r="I1159" s="24"/>
      <c r="J1159" s="24" t="s">
        <v>858</v>
      </c>
      <c r="K1159" s="28">
        <v>44561</v>
      </c>
      <c r="L1159" s="28"/>
      <c r="M1159" s="28">
        <v>44561</v>
      </c>
      <c r="N1159" s="28">
        <v>44561</v>
      </c>
      <c r="O1159" s="28"/>
      <c r="P1159" s="28">
        <v>44561</v>
      </c>
      <c r="Q1159" s="28"/>
      <c r="R1159" s="28"/>
      <c r="S1159" s="24">
        <v>3168907</v>
      </c>
      <c r="T1159" s="24"/>
      <c r="U1159" s="30"/>
      <c r="V1159" s="25"/>
      <c r="W1159" s="24"/>
      <c r="X1159" s="36"/>
      <c r="Y1159" s="30"/>
      <c r="Z1159" s="35"/>
      <c r="AA1159" s="32"/>
      <c r="AC1159" s="44"/>
      <c r="AD1159" s="34" t="s">
        <v>33</v>
      </c>
    </row>
    <row r="1160" spans="1:30" ht="30" customHeight="1">
      <c r="A1160" s="23">
        <v>1164</v>
      </c>
      <c r="B1160" s="24" t="s">
        <v>569</v>
      </c>
      <c r="C1160" s="30" t="s">
        <v>84</v>
      </c>
      <c r="D1160" s="30" t="s">
        <v>4263</v>
      </c>
      <c r="E1160" s="24"/>
      <c r="F1160" s="24"/>
      <c r="G1160" s="35" t="s">
        <v>4264</v>
      </c>
      <c r="H1160" s="24"/>
      <c r="I1160" s="24"/>
      <c r="J1160" s="24" t="s">
        <v>874</v>
      </c>
      <c r="K1160" s="28">
        <v>44200</v>
      </c>
      <c r="L1160" s="28"/>
      <c r="M1160" s="28">
        <v>44200</v>
      </c>
      <c r="N1160" s="28">
        <v>44209</v>
      </c>
      <c r="O1160" s="28"/>
      <c r="P1160" s="28">
        <v>44214</v>
      </c>
      <c r="Q1160" s="28">
        <v>44214</v>
      </c>
      <c r="R1160" s="28"/>
      <c r="S1160" s="24">
        <v>2415051</v>
      </c>
      <c r="T1160" s="24">
        <v>2429934</v>
      </c>
      <c r="U1160" s="30"/>
      <c r="V1160" s="25" t="s">
        <v>38</v>
      </c>
      <c r="W1160" s="24"/>
      <c r="X1160" s="36"/>
      <c r="Y1160" s="30" t="s">
        <v>38</v>
      </c>
      <c r="Z1160" s="35"/>
      <c r="AA1160" s="32"/>
      <c r="AC1160" s="44"/>
      <c r="AD1160" s="34" t="s">
        <v>33</v>
      </c>
    </row>
    <row r="1161" spans="1:30" ht="30" customHeight="1">
      <c r="A1161" s="23">
        <v>1165</v>
      </c>
      <c r="B1161" s="24" t="s">
        <v>4265</v>
      </c>
      <c r="C1161" s="30" t="s">
        <v>84</v>
      </c>
      <c r="D1161" s="30" t="s">
        <v>3941</v>
      </c>
      <c r="E1161" s="24"/>
      <c r="F1161" s="24"/>
      <c r="G1161" s="35" t="s">
        <v>4266</v>
      </c>
      <c r="H1161" s="24"/>
      <c r="I1161" s="24"/>
      <c r="J1161" s="24" t="s">
        <v>44</v>
      </c>
      <c r="K1161" s="28">
        <v>44564</v>
      </c>
      <c r="L1161" s="28"/>
      <c r="M1161" s="28">
        <v>44564</v>
      </c>
      <c r="N1161" s="28">
        <v>44566</v>
      </c>
      <c r="O1161" s="28"/>
      <c r="P1161" s="28">
        <v>44566</v>
      </c>
      <c r="Q1161" s="28">
        <v>44567</v>
      </c>
      <c r="R1161" s="28"/>
      <c r="S1161" s="24">
        <v>3223335</v>
      </c>
      <c r="T1161" s="24">
        <v>3226864</v>
      </c>
      <c r="U1161" s="30"/>
      <c r="V1161" s="25" t="s">
        <v>38</v>
      </c>
      <c r="W1161" s="24"/>
      <c r="X1161" s="36"/>
      <c r="Y1161" s="30" t="s">
        <v>38</v>
      </c>
      <c r="Z1161" s="35" t="s">
        <v>4267</v>
      </c>
      <c r="AA1161" s="32"/>
      <c r="AC1161" s="44"/>
      <c r="AD1161" s="34" t="s">
        <v>33</v>
      </c>
    </row>
    <row r="1162" spans="1:30" ht="30" customHeight="1">
      <c r="A1162" s="23">
        <v>1166</v>
      </c>
      <c r="B1162" s="24" t="s">
        <v>2762</v>
      </c>
      <c r="C1162" s="30" t="s">
        <v>4214</v>
      </c>
      <c r="D1162" s="30" t="s">
        <v>1363</v>
      </c>
      <c r="E1162" s="24"/>
      <c r="F1162" s="24"/>
      <c r="G1162" s="35" t="s">
        <v>4268</v>
      </c>
      <c r="H1162" s="24"/>
      <c r="I1162" s="24"/>
      <c r="J1162" s="24" t="s">
        <v>858</v>
      </c>
      <c r="K1162" s="28">
        <v>44566</v>
      </c>
      <c r="L1162" s="28"/>
      <c r="M1162" s="28">
        <v>44566</v>
      </c>
      <c r="N1162" s="28">
        <v>44566</v>
      </c>
      <c r="O1162" s="28"/>
      <c r="P1162" s="28">
        <v>44566</v>
      </c>
      <c r="Q1162" s="28">
        <v>44571</v>
      </c>
      <c r="R1162" s="28"/>
      <c r="S1162" s="24">
        <v>3228826</v>
      </c>
      <c r="T1162" s="24">
        <v>3231872</v>
      </c>
      <c r="U1162" s="30"/>
      <c r="V1162" s="25" t="s">
        <v>38</v>
      </c>
      <c r="W1162" s="24"/>
      <c r="X1162" s="36"/>
      <c r="Y1162" s="30" t="s">
        <v>38</v>
      </c>
      <c r="Z1162" s="35"/>
      <c r="AA1162" s="32"/>
      <c r="AC1162" s="44"/>
      <c r="AD1162" s="34" t="s">
        <v>33</v>
      </c>
    </row>
    <row r="1163" spans="1:30" ht="30" customHeight="1">
      <c r="A1163" s="23">
        <v>1167</v>
      </c>
      <c r="B1163" s="24" t="s">
        <v>4269</v>
      </c>
      <c r="C1163" s="30" t="s">
        <v>4185</v>
      </c>
      <c r="D1163" s="30" t="s">
        <v>1256</v>
      </c>
      <c r="E1163" s="24"/>
      <c r="F1163" s="24"/>
      <c r="G1163" s="35" t="s">
        <v>4270</v>
      </c>
      <c r="H1163" s="24"/>
      <c r="I1163" s="24"/>
      <c r="J1163" s="24" t="s">
        <v>44</v>
      </c>
      <c r="K1163" s="28">
        <v>44566</v>
      </c>
      <c r="L1163" s="28"/>
      <c r="M1163" s="28">
        <v>44566</v>
      </c>
      <c r="N1163" s="28">
        <v>44567</v>
      </c>
      <c r="O1163" s="28"/>
      <c r="P1163" s="28">
        <v>44567</v>
      </c>
      <c r="Q1163" s="28">
        <v>44568</v>
      </c>
      <c r="R1163" s="28"/>
      <c r="S1163" s="24">
        <v>3229243</v>
      </c>
      <c r="T1163" s="24">
        <v>3230843</v>
      </c>
      <c r="U1163" s="30"/>
      <c r="V1163" s="25" t="s">
        <v>38</v>
      </c>
      <c r="W1163" s="24"/>
      <c r="X1163" s="36"/>
      <c r="Y1163" s="30" t="s">
        <v>38</v>
      </c>
      <c r="Z1163" s="35"/>
      <c r="AA1163" s="32"/>
      <c r="AC1163" s="44"/>
      <c r="AD1163" s="34" t="s">
        <v>33</v>
      </c>
    </row>
    <row r="1164" spans="1:30" ht="30" customHeight="1">
      <c r="A1164" s="23">
        <v>1168</v>
      </c>
      <c r="B1164" s="24" t="s">
        <v>4271</v>
      </c>
      <c r="C1164" s="30" t="s">
        <v>89</v>
      </c>
      <c r="D1164" s="30" t="s">
        <v>3941</v>
      </c>
      <c r="E1164" s="24"/>
      <c r="F1164" s="24"/>
      <c r="G1164" s="35" t="s">
        <v>4272</v>
      </c>
      <c r="H1164" s="24"/>
      <c r="I1164" s="24"/>
      <c r="J1164" s="24" t="s">
        <v>874</v>
      </c>
      <c r="K1164" s="28">
        <v>44550</v>
      </c>
      <c r="L1164" s="28"/>
      <c r="M1164" s="28">
        <v>44550</v>
      </c>
      <c r="N1164" s="28">
        <v>44567</v>
      </c>
      <c r="O1164" s="28"/>
      <c r="P1164" s="28">
        <v>44568</v>
      </c>
      <c r="Q1164" s="28">
        <v>44568</v>
      </c>
      <c r="R1164" s="28"/>
      <c r="S1164" s="24">
        <v>3228906</v>
      </c>
      <c r="T1164" s="24">
        <v>3232419</v>
      </c>
      <c r="U1164" s="30"/>
      <c r="V1164" s="25" t="s">
        <v>38</v>
      </c>
      <c r="W1164" s="24"/>
      <c r="X1164" s="36"/>
      <c r="Y1164" s="30" t="s">
        <v>38</v>
      </c>
      <c r="Z1164" s="35" t="s">
        <v>3949</v>
      </c>
      <c r="AA1164" s="32"/>
      <c r="AC1164" s="44"/>
      <c r="AD1164" s="34" t="s">
        <v>33</v>
      </c>
    </row>
    <row r="1165" spans="1:30" ht="30" customHeight="1">
      <c r="A1165" s="23">
        <v>1169</v>
      </c>
      <c r="B1165" s="24" t="s">
        <v>4273</v>
      </c>
      <c r="C1165" s="30" t="s">
        <v>191</v>
      </c>
      <c r="D1165" s="30" t="s">
        <v>3941</v>
      </c>
      <c r="E1165" s="24"/>
      <c r="F1165" s="24"/>
      <c r="G1165" s="35" t="s">
        <v>4274</v>
      </c>
      <c r="H1165" s="24"/>
      <c r="I1165" s="24"/>
      <c r="J1165" s="24" t="s">
        <v>874</v>
      </c>
      <c r="K1165" s="28">
        <v>44551</v>
      </c>
      <c r="L1165" s="28"/>
      <c r="M1165" s="28">
        <v>44551</v>
      </c>
      <c r="N1165" s="28">
        <v>44568</v>
      </c>
      <c r="O1165" s="28"/>
      <c r="P1165" s="28">
        <v>44568</v>
      </c>
      <c r="Q1165" s="28">
        <v>44568</v>
      </c>
      <c r="R1165" s="28"/>
      <c r="S1165" s="24">
        <v>3231928</v>
      </c>
      <c r="T1165" s="24">
        <v>3233428</v>
      </c>
      <c r="U1165" s="30"/>
      <c r="V1165" s="25" t="s">
        <v>38</v>
      </c>
      <c r="W1165" s="24"/>
      <c r="X1165" s="36"/>
      <c r="Y1165" s="30" t="s">
        <v>38</v>
      </c>
      <c r="Z1165" s="35" t="s">
        <v>3949</v>
      </c>
      <c r="AA1165" s="32"/>
      <c r="AC1165" s="44"/>
      <c r="AD1165" s="34" t="s">
        <v>33</v>
      </c>
    </row>
    <row r="1166" spans="1:30" ht="30" customHeight="1">
      <c r="A1166" s="23">
        <v>1170</v>
      </c>
      <c r="B1166" s="24" t="s">
        <v>4275</v>
      </c>
      <c r="C1166" s="30" t="s">
        <v>397</v>
      </c>
      <c r="D1166" s="30" t="s">
        <v>1178</v>
      </c>
      <c r="E1166" s="24"/>
      <c r="F1166" s="24"/>
      <c r="G1166" s="35" t="s">
        <v>4276</v>
      </c>
      <c r="H1166" s="24"/>
      <c r="I1166" s="24"/>
      <c r="J1166" s="24" t="s">
        <v>858</v>
      </c>
      <c r="K1166" s="28">
        <v>44568</v>
      </c>
      <c r="L1166" s="28"/>
      <c r="M1166" s="28">
        <v>44568</v>
      </c>
      <c r="N1166" s="28">
        <v>44568</v>
      </c>
      <c r="O1166" s="28"/>
      <c r="P1166" s="28">
        <v>44568</v>
      </c>
      <c r="Q1166" s="28">
        <v>44568</v>
      </c>
      <c r="R1166" s="28"/>
      <c r="S1166" s="24">
        <v>3231168</v>
      </c>
      <c r="T1166" s="24"/>
      <c r="U1166" s="30"/>
      <c r="V1166" s="25" t="s">
        <v>38</v>
      </c>
      <c r="W1166" s="24"/>
      <c r="X1166" s="36"/>
      <c r="Y1166" s="30" t="s">
        <v>38</v>
      </c>
      <c r="Z1166" s="35"/>
      <c r="AA1166" s="32"/>
      <c r="AC1166" s="44"/>
      <c r="AD1166" s="34" t="s">
        <v>33</v>
      </c>
    </row>
    <row r="1167" spans="1:30" ht="30" customHeight="1">
      <c r="A1167" s="23">
        <v>1171</v>
      </c>
      <c r="B1167" s="24" t="s">
        <v>3952</v>
      </c>
      <c r="C1167" s="30" t="s">
        <v>4185</v>
      </c>
      <c r="D1167" s="30" t="s">
        <v>1045</v>
      </c>
      <c r="E1167" s="24"/>
      <c r="F1167" s="24"/>
      <c r="G1167" s="35" t="s">
        <v>3953</v>
      </c>
      <c r="H1167" s="24"/>
      <c r="I1167" s="24"/>
      <c r="J1167" s="24" t="s">
        <v>858</v>
      </c>
      <c r="K1167" s="28">
        <v>44438</v>
      </c>
      <c r="L1167" s="28"/>
      <c r="M1167" s="28">
        <v>44438</v>
      </c>
      <c r="N1167" s="28">
        <v>44453</v>
      </c>
      <c r="O1167" s="28"/>
      <c r="P1167" s="28">
        <v>44453</v>
      </c>
      <c r="Q1167" s="28">
        <v>44454</v>
      </c>
      <c r="R1167" s="28"/>
      <c r="S1167" s="24">
        <v>2958438</v>
      </c>
      <c r="T1167" s="24">
        <v>2965556</v>
      </c>
      <c r="U1167" s="30"/>
      <c r="V1167" s="25" t="s">
        <v>38</v>
      </c>
      <c r="W1167" s="24"/>
      <c r="X1167" s="36"/>
      <c r="Y1167" s="30" t="s">
        <v>38</v>
      </c>
      <c r="Z1167" s="35"/>
      <c r="AA1167" s="32"/>
      <c r="AC1167" s="44"/>
      <c r="AD1167" s="34" t="s">
        <v>33</v>
      </c>
    </row>
    <row r="1168" spans="1:30" ht="30" customHeight="1">
      <c r="A1168" s="23">
        <v>1172</v>
      </c>
      <c r="B1168" s="24" t="s">
        <v>2389</v>
      </c>
      <c r="C1168" s="30" t="s">
        <v>4214</v>
      </c>
      <c r="D1168" s="30" t="s">
        <v>1256</v>
      </c>
      <c r="E1168" s="24"/>
      <c r="F1168" s="24"/>
      <c r="G1168" s="35" t="s">
        <v>4277</v>
      </c>
      <c r="H1168" s="24"/>
      <c r="I1168" s="24"/>
      <c r="J1168" s="24" t="s">
        <v>44</v>
      </c>
      <c r="K1168" s="28">
        <v>44571</v>
      </c>
      <c r="L1168" s="28"/>
      <c r="M1168" s="28">
        <v>44571</v>
      </c>
      <c r="N1168" s="28">
        <v>44571</v>
      </c>
      <c r="O1168" s="28"/>
      <c r="P1168" s="28">
        <v>44571</v>
      </c>
      <c r="Q1168" s="28">
        <v>44571</v>
      </c>
      <c r="R1168" s="28"/>
      <c r="S1168" s="24">
        <v>3235552</v>
      </c>
      <c r="T1168" s="24">
        <v>3237032</v>
      </c>
      <c r="U1168" s="30"/>
      <c r="V1168" s="25" t="s">
        <v>38</v>
      </c>
      <c r="W1168" s="24"/>
      <c r="X1168" s="36"/>
      <c r="Y1168" s="30" t="s">
        <v>38</v>
      </c>
      <c r="Z1168" s="35"/>
      <c r="AA1168" s="32"/>
      <c r="AC1168" s="44"/>
      <c r="AD1168" s="34" t="s">
        <v>33</v>
      </c>
    </row>
    <row r="1169" spans="1:30" ht="30" customHeight="1">
      <c r="A1169" s="23">
        <v>1173</v>
      </c>
      <c r="B1169" s="24" t="s">
        <v>3945</v>
      </c>
      <c r="C1169" s="30" t="s">
        <v>4214</v>
      </c>
      <c r="D1169" s="30" t="s">
        <v>1256</v>
      </c>
      <c r="E1169" s="24"/>
      <c r="F1169" s="24"/>
      <c r="G1169" s="35" t="s">
        <v>4278</v>
      </c>
      <c r="H1169" s="24"/>
      <c r="I1169" s="24"/>
      <c r="J1169" s="24" t="s">
        <v>874</v>
      </c>
      <c r="K1169" s="28">
        <v>44568</v>
      </c>
      <c r="L1169" s="28"/>
      <c r="M1169" s="28">
        <v>44568</v>
      </c>
      <c r="N1169" s="28">
        <v>44573</v>
      </c>
      <c r="O1169" s="28"/>
      <c r="P1169" s="28">
        <v>44573</v>
      </c>
      <c r="Q1169" s="28">
        <v>44573</v>
      </c>
      <c r="R1169" s="28"/>
      <c r="S1169" s="24">
        <v>3240351</v>
      </c>
      <c r="T1169" s="24">
        <v>3242158</v>
      </c>
      <c r="U1169" s="30"/>
      <c r="V1169" s="25" t="s">
        <v>38</v>
      </c>
      <c r="W1169" s="24"/>
      <c r="X1169" s="36"/>
      <c r="Y1169" s="30" t="s">
        <v>38</v>
      </c>
      <c r="Z1169" s="35"/>
      <c r="AA1169" s="32"/>
      <c r="AC1169" s="44"/>
      <c r="AD1169" s="34" t="s">
        <v>33</v>
      </c>
    </row>
    <row r="1170" spans="1:30" ht="30" customHeight="1">
      <c r="A1170" s="23">
        <v>1174</v>
      </c>
      <c r="B1170" s="24" t="s">
        <v>4279</v>
      </c>
      <c r="C1170" s="30" t="s">
        <v>110</v>
      </c>
      <c r="D1170" s="30" t="s">
        <v>3941</v>
      </c>
      <c r="E1170" s="24"/>
      <c r="F1170" s="24"/>
      <c r="G1170" s="35" t="s">
        <v>4280</v>
      </c>
      <c r="H1170" s="24"/>
      <c r="I1170" s="24"/>
      <c r="J1170" s="24" t="s">
        <v>44</v>
      </c>
      <c r="K1170" s="28">
        <v>44572</v>
      </c>
      <c r="L1170" s="28"/>
      <c r="M1170" s="28">
        <v>44572</v>
      </c>
      <c r="N1170" s="28">
        <v>44574</v>
      </c>
      <c r="O1170" s="28"/>
      <c r="P1170" s="28">
        <v>44574</v>
      </c>
      <c r="Q1170" s="28">
        <v>44575</v>
      </c>
      <c r="R1170" s="28"/>
      <c r="S1170" s="24">
        <v>3241186</v>
      </c>
      <c r="T1170" s="24">
        <v>3244253</v>
      </c>
      <c r="U1170" s="30"/>
      <c r="V1170" s="25" t="s">
        <v>38</v>
      </c>
      <c r="W1170" s="24"/>
      <c r="X1170" s="36"/>
      <c r="Y1170" s="30" t="s">
        <v>38</v>
      </c>
      <c r="Z1170" s="35" t="s">
        <v>3949</v>
      </c>
      <c r="AA1170" s="32"/>
      <c r="AC1170" s="44"/>
      <c r="AD1170" s="34" t="s">
        <v>33</v>
      </c>
    </row>
    <row r="1171" spans="1:30" ht="30" customHeight="1">
      <c r="A1171" s="23">
        <v>1175</v>
      </c>
      <c r="B1171" s="24" t="s">
        <v>4281</v>
      </c>
      <c r="C1171" s="30" t="s">
        <v>84</v>
      </c>
      <c r="D1171" s="30" t="s">
        <v>3941</v>
      </c>
      <c r="E1171" s="24"/>
      <c r="F1171" s="24"/>
      <c r="G1171" s="35" t="s">
        <v>4282</v>
      </c>
      <c r="H1171" s="24"/>
      <c r="I1171" s="24"/>
      <c r="J1171" s="24" t="s">
        <v>874</v>
      </c>
      <c r="K1171" s="28">
        <v>44571</v>
      </c>
      <c r="L1171" s="28"/>
      <c r="M1171" s="28">
        <v>44571</v>
      </c>
      <c r="N1171" s="28">
        <v>44574</v>
      </c>
      <c r="O1171" s="28"/>
      <c r="P1171" s="28">
        <v>44574</v>
      </c>
      <c r="Q1171" s="28">
        <v>44575</v>
      </c>
      <c r="R1171" s="28"/>
      <c r="S1171" s="24">
        <v>3245230</v>
      </c>
      <c r="T1171" s="24">
        <v>3245777</v>
      </c>
      <c r="U1171" s="30"/>
      <c r="V1171" s="25" t="s">
        <v>38</v>
      </c>
      <c r="W1171" s="24"/>
      <c r="X1171" s="36"/>
      <c r="Y1171" s="30" t="s">
        <v>38</v>
      </c>
      <c r="Z1171" s="35" t="s">
        <v>3949</v>
      </c>
      <c r="AA1171" s="32"/>
      <c r="AC1171" s="44"/>
      <c r="AD1171" s="34" t="s">
        <v>33</v>
      </c>
    </row>
    <row r="1172" spans="1:30" ht="30" customHeight="1">
      <c r="A1172" s="23">
        <v>1176</v>
      </c>
      <c r="B1172" s="24" t="s">
        <v>4283</v>
      </c>
      <c r="C1172" s="30" t="s">
        <v>30</v>
      </c>
      <c r="D1172" s="30" t="s">
        <v>1057</v>
      </c>
      <c r="E1172" s="24"/>
      <c r="F1172" s="24"/>
      <c r="G1172" s="35" t="s">
        <v>4284</v>
      </c>
      <c r="H1172" s="24"/>
      <c r="I1172" s="24"/>
      <c r="J1172" s="24" t="s">
        <v>858</v>
      </c>
      <c r="K1172" s="28">
        <v>44575</v>
      </c>
      <c r="L1172" s="28"/>
      <c r="M1172" s="28">
        <v>44575</v>
      </c>
      <c r="N1172" s="28">
        <v>44575</v>
      </c>
      <c r="O1172" s="28"/>
      <c r="P1172" s="28">
        <v>44575</v>
      </c>
      <c r="Q1172" s="28"/>
      <c r="R1172" s="28"/>
      <c r="S1172" s="24">
        <v>3222627</v>
      </c>
      <c r="T1172" s="24"/>
      <c r="U1172" s="30"/>
      <c r="V1172" s="25"/>
      <c r="W1172" s="24"/>
      <c r="X1172" s="36"/>
      <c r="Y1172" s="30"/>
      <c r="Z1172" s="35"/>
      <c r="AA1172" s="32"/>
      <c r="AC1172" s="44"/>
      <c r="AD1172" s="34" t="s">
        <v>33</v>
      </c>
    </row>
    <row r="1173" spans="1:30" ht="30" customHeight="1">
      <c r="A1173" s="23">
        <v>1177</v>
      </c>
      <c r="B1173" s="24" t="s">
        <v>4210</v>
      </c>
      <c r="C1173" s="30" t="str">
        <f>IF(B1173&gt;0,VLOOKUP(MID(B1173,1,5),Apoio!A:B,2,FALSE),"")</f>
        <v>PE</v>
      </c>
      <c r="D1173" s="30" t="s">
        <v>3941</v>
      </c>
      <c r="E1173" s="24"/>
      <c r="F1173" s="24"/>
      <c r="G1173" s="35" t="s">
        <v>4285</v>
      </c>
      <c r="H1173" s="24"/>
      <c r="I1173" s="24"/>
      <c r="J1173" s="24" t="s">
        <v>858</v>
      </c>
      <c r="K1173" s="28">
        <v>44582</v>
      </c>
      <c r="L1173" s="28"/>
      <c r="M1173" s="28">
        <v>44582</v>
      </c>
      <c r="N1173" s="28">
        <v>44582</v>
      </c>
      <c r="O1173" s="28"/>
      <c r="P1173" s="28">
        <v>44582</v>
      </c>
      <c r="Q1173" s="28"/>
      <c r="R1173" s="28"/>
      <c r="S1173" s="24">
        <v>3261756</v>
      </c>
      <c r="T1173" s="24"/>
      <c r="U1173" s="30" t="str">
        <f t="shared" ref="U1173:U1204" si="40">IF(B1173&gt;0,IF(R1173&gt;0,$R$1,IF(Q1173&gt;0,$Q$1,IF(P1173&gt;0,$P$1,IF(O1173&gt;0,$O$1,IF(N1173&gt;0,$N$1,IF(M1173&gt;0,$M$1,IF(L1173&gt;0,$L$1,IF(K1173&gt;0,$K$1,"Registrar demanda")))))))),"")</f>
        <v>Despachado COSOL</v>
      </c>
      <c r="V1173" s="25" t="s">
        <v>38</v>
      </c>
      <c r="W1173" s="24"/>
      <c r="X1173" s="36" t="str">
        <f t="shared" ref="X1173:X1236" si="41">IF(W1173&gt;0,Q1173+W1173,"")</f>
        <v/>
      </c>
      <c r="Y1173" s="30" t="str">
        <f ca="1">IF(V1173=Apoio!$F$2,Apoio!$F$2,IF(V1173=Apoio!$F$3,Apoio!$F$3,IF(V1173=Apoio!$F$4,Apoio!$F$4,IF(X1173="","",IF(V1173="","",IF(X1173-TODAY()&gt;0,X1173-TODAY(),"Venceu"))))))</f>
        <v>Resolvido</v>
      </c>
      <c r="Z1173" s="35"/>
      <c r="AA1173" s="32"/>
      <c r="AC1173" s="44"/>
      <c r="AD1173" s="34" t="s">
        <v>31</v>
      </c>
    </row>
    <row r="1174" spans="1:30" ht="30" customHeight="1">
      <c r="A1174" s="23">
        <v>1178</v>
      </c>
      <c r="B1174" s="24" t="s">
        <v>4286</v>
      </c>
      <c r="C1174" s="30" t="str">
        <f>IF(B1174&gt;0,VLOOKUP(MID(B1174,1,5),Apoio!A:B,2,FALSE),"")</f>
        <v>PI</v>
      </c>
      <c r="D1174" s="30" t="s">
        <v>3941</v>
      </c>
      <c r="E1174" s="24"/>
      <c r="F1174" s="24" t="s">
        <v>2395</v>
      </c>
      <c r="G1174" s="35" t="s">
        <v>4287</v>
      </c>
      <c r="H1174" s="24"/>
      <c r="I1174" s="24"/>
      <c r="J1174" s="24" t="s">
        <v>44</v>
      </c>
      <c r="K1174" s="28">
        <v>44572</v>
      </c>
      <c r="L1174" s="28"/>
      <c r="M1174" s="28">
        <v>44572</v>
      </c>
      <c r="N1174" s="28">
        <v>44575</v>
      </c>
      <c r="O1174" s="28"/>
      <c r="P1174" s="28">
        <v>44578</v>
      </c>
      <c r="Q1174" s="28"/>
      <c r="R1174" s="28"/>
      <c r="S1174" s="24">
        <v>3244732</v>
      </c>
      <c r="T1174" s="24">
        <v>3249402</v>
      </c>
      <c r="U1174" s="30" t="str">
        <f t="shared" si="40"/>
        <v>Despachado COSOL</v>
      </c>
      <c r="V1174" s="25" t="s">
        <v>38</v>
      </c>
      <c r="W1174" s="24"/>
      <c r="X1174" s="36" t="str">
        <f t="shared" si="41"/>
        <v/>
      </c>
      <c r="Y1174" s="30" t="str">
        <f ca="1">IF(V1174=Apoio!$F$2,Apoio!$F$2,IF(V1174=Apoio!$F$3,Apoio!$F$3,IF(V1174=Apoio!$F$4,Apoio!$F$4,IF(X1174="","",IF(V1174="","",IF(X1174-TODAY()&gt;0,X1174-TODAY(),"Venceu"))))))</f>
        <v>Resolvido</v>
      </c>
      <c r="Z1174" s="35"/>
      <c r="AA1174" s="32"/>
      <c r="AC1174" s="44"/>
      <c r="AD1174" s="34" t="s">
        <v>33</v>
      </c>
    </row>
    <row r="1175" spans="1:30" ht="30" customHeight="1">
      <c r="A1175" s="23">
        <v>1179</v>
      </c>
      <c r="B1175" s="24" t="s">
        <v>4288</v>
      </c>
      <c r="C1175" s="30" t="str">
        <f>IF(B1175&gt;0,VLOOKUP(MID(B1175,1,5),Apoio!A:B,2,FALSE),"")</f>
        <v>RS</v>
      </c>
      <c r="D1175" s="30" t="s">
        <v>4289</v>
      </c>
      <c r="E1175" s="24"/>
      <c r="F1175" s="24" t="s">
        <v>2395</v>
      </c>
      <c r="G1175" s="35" t="s">
        <v>4290</v>
      </c>
      <c r="H1175" s="24"/>
      <c r="I1175" s="24"/>
      <c r="J1175" s="24" t="s">
        <v>44</v>
      </c>
      <c r="K1175" s="28">
        <v>44578</v>
      </c>
      <c r="L1175" s="28"/>
      <c r="M1175" s="28">
        <v>44578</v>
      </c>
      <c r="N1175" s="28">
        <v>44579</v>
      </c>
      <c r="O1175" s="28"/>
      <c r="P1175" s="28">
        <v>44579</v>
      </c>
      <c r="Q1175" s="28">
        <v>44579</v>
      </c>
      <c r="R1175" s="28"/>
      <c r="S1175" s="24">
        <v>3252402</v>
      </c>
      <c r="T1175" s="24">
        <v>3253426</v>
      </c>
      <c r="U1175" s="30" t="str">
        <f t="shared" si="40"/>
        <v>Despachado CNA</v>
      </c>
      <c r="V1175" s="25" t="s">
        <v>38</v>
      </c>
      <c r="W1175" s="24"/>
      <c r="X1175" s="36" t="str">
        <f t="shared" si="41"/>
        <v/>
      </c>
      <c r="Y1175" s="30" t="str">
        <f ca="1">IF(V1175=Apoio!$F$2,Apoio!$F$2,IF(V1175=Apoio!$F$3,Apoio!$F$3,IF(V1175=Apoio!$F$4,Apoio!$F$4,IF(X1175="","",IF(V1175="","",IF(X1175-TODAY()&gt;0,X1175-TODAY(),"Venceu"))))))</f>
        <v>Resolvido</v>
      </c>
      <c r="Z1175" s="35"/>
      <c r="AA1175" s="32"/>
      <c r="AC1175" s="44"/>
      <c r="AD1175" s="34" t="s">
        <v>33</v>
      </c>
    </row>
    <row r="1176" spans="1:30" ht="30" customHeight="1">
      <c r="A1176" s="23">
        <v>1180</v>
      </c>
      <c r="B1176" s="24" t="s">
        <v>4291</v>
      </c>
      <c r="C1176" s="30" t="str">
        <f>IF(B1176&gt;0,VLOOKUP(MID(B1176,1,5),Apoio!A:B,2,FALSE),"")</f>
        <v>SC</v>
      </c>
      <c r="D1176" s="30" t="s">
        <v>1798</v>
      </c>
      <c r="E1176" s="24"/>
      <c r="F1176" s="24" t="s">
        <v>2395</v>
      </c>
      <c r="G1176" s="35" t="s">
        <v>4292</v>
      </c>
      <c r="H1176" s="24"/>
      <c r="I1176" s="24"/>
      <c r="J1176" s="24" t="s">
        <v>44</v>
      </c>
      <c r="K1176" s="28">
        <v>44565</v>
      </c>
      <c r="L1176" s="28"/>
      <c r="M1176" s="28">
        <v>44565</v>
      </c>
      <c r="N1176" s="28">
        <v>44578</v>
      </c>
      <c r="O1176" s="28"/>
      <c r="P1176" s="28">
        <v>44579</v>
      </c>
      <c r="Q1176" s="28">
        <v>44586</v>
      </c>
      <c r="R1176" s="28"/>
      <c r="S1176" s="24">
        <v>3246402</v>
      </c>
      <c r="T1176" s="24">
        <v>3246402</v>
      </c>
      <c r="U1176" s="30" t="str">
        <f t="shared" si="40"/>
        <v>Despachado CNA</v>
      </c>
      <c r="V1176" s="25" t="s">
        <v>38</v>
      </c>
      <c r="W1176" s="24"/>
      <c r="X1176" s="36" t="str">
        <f t="shared" si="41"/>
        <v/>
      </c>
      <c r="Y1176" s="30" t="str">
        <f ca="1">IF(V1176=Apoio!$F$2,Apoio!$F$2,IF(V1176=Apoio!$F$3,Apoio!$F$3,IF(V1176=Apoio!$F$4,Apoio!$F$4,IF(X1176="","",IF(V1176="","",IF(X1176-TODAY()&gt;0,X1176-TODAY(),"Venceu"))))))</f>
        <v>Resolvido</v>
      </c>
      <c r="Z1176" s="35"/>
      <c r="AA1176" s="32"/>
      <c r="AC1176" s="44"/>
      <c r="AD1176" s="34" t="s">
        <v>33</v>
      </c>
    </row>
    <row r="1177" spans="1:30" ht="30" customHeight="1">
      <c r="A1177" s="23">
        <v>1181</v>
      </c>
      <c r="B1177" s="24" t="s">
        <v>4293</v>
      </c>
      <c r="C1177" s="30" t="str">
        <f>IF(B1177&gt;0,VLOOKUP(MID(B1177,1,5),Apoio!A:B,2,FALSE),"")</f>
        <v>RS</v>
      </c>
      <c r="D1177" s="30" t="s">
        <v>1256</v>
      </c>
      <c r="E1177" s="24"/>
      <c r="F1177" s="24" t="s">
        <v>2395</v>
      </c>
      <c r="G1177" s="35" t="s">
        <v>4294</v>
      </c>
      <c r="H1177" s="24"/>
      <c r="I1177" s="24"/>
      <c r="J1177" s="24" t="s">
        <v>714</v>
      </c>
      <c r="K1177" s="28">
        <v>44578</v>
      </c>
      <c r="L1177" s="28"/>
      <c r="M1177" s="28">
        <v>44578</v>
      </c>
      <c r="N1177" s="28">
        <v>44579</v>
      </c>
      <c r="O1177" s="28"/>
      <c r="P1177" s="28">
        <v>44579</v>
      </c>
      <c r="Q1177" s="28">
        <v>44580</v>
      </c>
      <c r="R1177" s="28"/>
      <c r="S1177" s="24">
        <v>3252622</v>
      </c>
      <c r="T1177" s="24">
        <v>3254967</v>
      </c>
      <c r="U1177" s="30" t="str">
        <f t="shared" si="40"/>
        <v>Despachado CNA</v>
      </c>
      <c r="V1177" s="25" t="s">
        <v>38</v>
      </c>
      <c r="W1177" s="24"/>
      <c r="X1177" s="36" t="str">
        <f t="shared" si="41"/>
        <v/>
      </c>
      <c r="Y1177" s="30" t="str">
        <f ca="1">IF(V1177=Apoio!$F$2,Apoio!$F$2,IF(V1177=Apoio!$F$3,Apoio!$F$3,IF(V1177=Apoio!$F$4,Apoio!$F$4,IF(X1177="","",IF(V1177="","",IF(X1177-TODAY()&gt;0,X1177-TODAY(),"Venceu"))))))</f>
        <v>Resolvido</v>
      </c>
      <c r="Z1177" s="35"/>
      <c r="AA1177" s="32"/>
      <c r="AC1177" s="44"/>
      <c r="AD1177" s="34" t="s">
        <v>33</v>
      </c>
    </row>
    <row r="1178" spans="1:30" ht="30" customHeight="1">
      <c r="A1178" s="23">
        <v>1182</v>
      </c>
      <c r="B1178" s="24" t="s">
        <v>985</v>
      </c>
      <c r="C1178" s="30" t="str">
        <f>IF(B1178&gt;0,VLOOKUP(MID(B1178,1,5),Apoio!A:B,2,FALSE),"")</f>
        <v>CNA</v>
      </c>
      <c r="D1178" s="30" t="s">
        <v>1798</v>
      </c>
      <c r="E1178" s="24"/>
      <c r="F1178" s="24" t="s">
        <v>2395</v>
      </c>
      <c r="G1178" s="35" t="s">
        <v>4295</v>
      </c>
      <c r="H1178" s="24"/>
      <c r="I1178" s="24"/>
      <c r="J1178" s="24" t="s">
        <v>858</v>
      </c>
      <c r="K1178" s="28">
        <v>44580</v>
      </c>
      <c r="L1178" s="28"/>
      <c r="M1178" s="28">
        <v>44580</v>
      </c>
      <c r="N1178" s="28">
        <v>44580</v>
      </c>
      <c r="O1178" s="28"/>
      <c r="P1178" s="28">
        <v>44580</v>
      </c>
      <c r="Q1178" s="28"/>
      <c r="R1178" s="28"/>
      <c r="S1178" s="24"/>
      <c r="T1178" s="24"/>
      <c r="U1178" s="30" t="str">
        <f t="shared" si="40"/>
        <v>Despachado COSOL</v>
      </c>
      <c r="V1178" s="25" t="s">
        <v>38</v>
      </c>
      <c r="W1178" s="24"/>
      <c r="X1178" s="36" t="str">
        <f t="shared" si="41"/>
        <v/>
      </c>
      <c r="Y1178" s="30" t="str">
        <f ca="1">IF(V1178=Apoio!$F$2,Apoio!$F$2,IF(V1178=Apoio!$F$3,Apoio!$F$3,IF(V1178=Apoio!$F$4,Apoio!$F$4,IF(X1178="","",IF(V1178="","",IF(X1178-TODAY()&gt;0,X1178-TODAY(),"Venceu"))))))</f>
        <v>Resolvido</v>
      </c>
      <c r="Z1178" s="35"/>
      <c r="AA1178" s="32"/>
      <c r="AC1178" s="44"/>
      <c r="AD1178" s="34" t="s">
        <v>31</v>
      </c>
    </row>
    <row r="1179" spans="1:30" ht="30" customHeight="1">
      <c r="A1179" s="23">
        <v>1183</v>
      </c>
      <c r="B1179" s="24" t="s">
        <v>4208</v>
      </c>
      <c r="C1179" s="30" t="str">
        <f>IF(B1179&gt;0,VLOOKUP(MID(B1179,1,5),Apoio!A:B,2,FALSE),"")</f>
        <v>BA</v>
      </c>
      <c r="D1179" s="30" t="s">
        <v>3941</v>
      </c>
      <c r="E1179" s="24"/>
      <c r="F1179" s="24" t="s">
        <v>2395</v>
      </c>
      <c r="G1179" s="35" t="s">
        <v>4296</v>
      </c>
      <c r="H1179" s="24"/>
      <c r="I1179" s="24"/>
      <c r="J1179" s="24" t="s">
        <v>858</v>
      </c>
      <c r="K1179" s="28">
        <v>44580</v>
      </c>
      <c r="L1179" s="28"/>
      <c r="M1179" s="28">
        <v>44580</v>
      </c>
      <c r="N1179" s="28">
        <v>44580</v>
      </c>
      <c r="O1179" s="28"/>
      <c r="P1179" s="28">
        <v>44580</v>
      </c>
      <c r="Q1179" s="28">
        <v>44582</v>
      </c>
      <c r="R1179" s="28"/>
      <c r="S1179" s="24">
        <v>3255920</v>
      </c>
      <c r="T1179" s="28" t="s">
        <v>4297</v>
      </c>
      <c r="U1179" s="30" t="str">
        <f t="shared" si="40"/>
        <v>Despachado CNA</v>
      </c>
      <c r="V1179" s="25" t="s">
        <v>38</v>
      </c>
      <c r="W1179" s="24"/>
      <c r="X1179" s="36" t="str">
        <f t="shared" si="41"/>
        <v/>
      </c>
      <c r="Y1179" s="30" t="str">
        <f ca="1">IF(V1179=Apoio!$F$2,Apoio!$F$2,IF(V1179=Apoio!$F$3,Apoio!$F$3,IF(V1179=Apoio!$F$4,Apoio!$F$4,IF(X1179="","",IF(V1179="","",IF(X1179-TODAY()&gt;0,X1179-TODAY(),"Venceu"))))))</f>
        <v>Resolvido</v>
      </c>
      <c r="Z1179" s="35"/>
      <c r="AA1179" s="32"/>
      <c r="AC1179" s="44"/>
      <c r="AD1179" s="34" t="s">
        <v>31</v>
      </c>
    </row>
    <row r="1180" spans="1:30" ht="30" customHeight="1">
      <c r="A1180" s="23">
        <v>1184</v>
      </c>
      <c r="B1180" s="24" t="s">
        <v>4298</v>
      </c>
      <c r="C1180" s="30" t="e">
        <f>IF(B1180&gt;0,VLOOKUP(MID(B1180,1,5),Apoio!A:B,2,FALSE),"")</f>
        <v>#N/A</v>
      </c>
      <c r="D1180" s="30" t="s">
        <v>1122</v>
      </c>
      <c r="E1180" s="24"/>
      <c r="F1180" s="24" t="s">
        <v>2395</v>
      </c>
      <c r="G1180" s="35" t="s">
        <v>4299</v>
      </c>
      <c r="H1180" s="24"/>
      <c r="I1180" s="24"/>
      <c r="J1180" s="24" t="s">
        <v>858</v>
      </c>
      <c r="K1180" s="28">
        <v>44580</v>
      </c>
      <c r="L1180" s="28"/>
      <c r="M1180" s="28">
        <v>44580</v>
      </c>
      <c r="N1180" s="28">
        <v>44580</v>
      </c>
      <c r="O1180" s="28"/>
      <c r="P1180" s="28">
        <v>44580</v>
      </c>
      <c r="Q1180" s="28">
        <v>44600</v>
      </c>
      <c r="R1180" s="28"/>
      <c r="S1180" s="24">
        <v>3256448</v>
      </c>
      <c r="T1180" s="24">
        <v>3287100</v>
      </c>
      <c r="U1180" s="30" t="str">
        <f t="shared" si="40"/>
        <v>Despachado CNA</v>
      </c>
      <c r="V1180" s="25" t="s">
        <v>38</v>
      </c>
      <c r="W1180" s="24"/>
      <c r="X1180" s="36" t="str">
        <f t="shared" si="41"/>
        <v/>
      </c>
      <c r="Y1180" s="30" t="str">
        <f ca="1">IF(V1180=Apoio!$F$2,Apoio!$F$2,IF(V1180=Apoio!$F$3,Apoio!$F$3,IF(V1180=Apoio!$F$4,Apoio!$F$4,IF(X1180="","",IF(V1180="","",IF(X1180-TODAY()&gt;0,X1180-TODAY(),"Venceu"))))))</f>
        <v>Resolvido</v>
      </c>
      <c r="Z1180" s="35"/>
      <c r="AA1180" s="32"/>
      <c r="AC1180" s="44"/>
      <c r="AD1180" s="34" t="s">
        <v>33</v>
      </c>
    </row>
    <row r="1181" spans="1:30" ht="30" customHeight="1">
      <c r="A1181" s="23">
        <v>1185</v>
      </c>
      <c r="B1181" s="24" t="s">
        <v>2776</v>
      </c>
      <c r="C1181" s="30" t="str">
        <f>IF(B1181&gt;0,VLOOKUP(MID(B1181,1,5),Apoio!A:B,2,FALSE),"")</f>
        <v>CNA</v>
      </c>
      <c r="D1181" s="30" t="s">
        <v>1653</v>
      </c>
      <c r="E1181" s="24"/>
      <c r="F1181" s="24" t="s">
        <v>2395</v>
      </c>
      <c r="G1181" s="35" t="s">
        <v>4300</v>
      </c>
      <c r="H1181" s="24"/>
      <c r="I1181" s="24"/>
      <c r="J1181" s="24" t="s">
        <v>874</v>
      </c>
      <c r="K1181" s="28">
        <v>44483</v>
      </c>
      <c r="L1181" s="28"/>
      <c r="M1181" s="28">
        <v>44483</v>
      </c>
      <c r="N1181" s="28">
        <v>44566</v>
      </c>
      <c r="O1181" s="28"/>
      <c r="P1181" s="28">
        <v>44580</v>
      </c>
      <c r="Q1181" s="28">
        <v>44585</v>
      </c>
      <c r="R1181" s="28"/>
      <c r="S1181" s="24">
        <v>3192875</v>
      </c>
      <c r="T1181" s="24">
        <v>3256560</v>
      </c>
      <c r="U1181" s="30" t="str">
        <f t="shared" si="40"/>
        <v>Despachado CNA</v>
      </c>
      <c r="V1181" s="25" t="s">
        <v>38</v>
      </c>
      <c r="W1181" s="24"/>
      <c r="X1181" s="36" t="str">
        <f t="shared" si="41"/>
        <v/>
      </c>
      <c r="Y1181" s="30" t="str">
        <f ca="1">IF(V1181=Apoio!$F$2,Apoio!$F$2,IF(V1181=Apoio!$F$3,Apoio!$F$3,IF(V1181=Apoio!$F$4,Apoio!$F$4,IF(X1181="","",IF(V1181="","",IF(X1181-TODAY()&gt;0,X1181-TODAY(),"Venceu"))))))</f>
        <v>Resolvido</v>
      </c>
      <c r="Z1181" s="35"/>
      <c r="AA1181" s="32"/>
      <c r="AC1181" s="44"/>
      <c r="AD1181" s="34" t="s">
        <v>33</v>
      </c>
    </row>
    <row r="1182" spans="1:30" ht="30" customHeight="1">
      <c r="A1182" s="23">
        <v>1186</v>
      </c>
      <c r="B1182" s="24" t="s">
        <v>4301</v>
      </c>
      <c r="C1182" s="30" t="str">
        <f>IF(B1182&gt;0,VLOOKUP(MID(B1182,1,5),Apoio!A:B,2,FALSE),"")</f>
        <v>PI</v>
      </c>
      <c r="D1182" s="30" t="s">
        <v>1317</v>
      </c>
      <c r="E1182" s="24"/>
      <c r="F1182" s="24" t="s">
        <v>2395</v>
      </c>
      <c r="G1182" s="35" t="s">
        <v>4302</v>
      </c>
      <c r="H1182" s="24"/>
      <c r="I1182" s="24"/>
      <c r="J1182" s="24" t="s">
        <v>858</v>
      </c>
      <c r="K1182" s="28">
        <v>44575</v>
      </c>
      <c r="L1182" s="28"/>
      <c r="M1182" s="28">
        <v>44575</v>
      </c>
      <c r="N1182" s="28">
        <v>44581</v>
      </c>
      <c r="O1182" s="28"/>
      <c r="P1182" s="28">
        <v>44581</v>
      </c>
      <c r="Q1182" s="28">
        <v>44586</v>
      </c>
      <c r="R1182" s="28"/>
      <c r="S1182" s="24">
        <v>3247262</v>
      </c>
      <c r="T1182" s="24">
        <v>3244930</v>
      </c>
      <c r="U1182" s="30" t="str">
        <f t="shared" si="40"/>
        <v>Despachado CNA</v>
      </c>
      <c r="V1182" s="25" t="s">
        <v>38</v>
      </c>
      <c r="W1182" s="24"/>
      <c r="X1182" s="36" t="str">
        <f t="shared" si="41"/>
        <v/>
      </c>
      <c r="Y1182" s="30" t="str">
        <f ca="1">IF(V1182=Apoio!$F$2,Apoio!$F$2,IF(V1182=Apoio!$F$3,Apoio!$F$3,IF(V1182=Apoio!$F$4,Apoio!$F$4,IF(X1182="","",IF(V1182="","",IF(X1182-TODAY()&gt;0,X1182-TODAY(),"Venceu"))))))</f>
        <v>Resolvido</v>
      </c>
      <c r="Z1182" s="35"/>
      <c r="AA1182" s="32"/>
      <c r="AC1182" s="44"/>
      <c r="AD1182" s="34" t="s">
        <v>33</v>
      </c>
    </row>
    <row r="1183" spans="1:30" ht="30" customHeight="1">
      <c r="A1183" s="23">
        <v>1187</v>
      </c>
      <c r="B1183" s="24" t="s">
        <v>4040</v>
      </c>
      <c r="C1183" s="30" t="str">
        <f>IF(B1183&gt;0,VLOOKUP(MID(B1183,1,5),Apoio!A:B,2,FALSE),"")</f>
        <v>SE</v>
      </c>
      <c r="D1183" s="30" t="s">
        <v>3941</v>
      </c>
      <c r="E1183" s="24"/>
      <c r="F1183" s="24" t="s">
        <v>2395</v>
      </c>
      <c r="G1183" s="35" t="s">
        <v>4303</v>
      </c>
      <c r="H1183" s="24"/>
      <c r="I1183" s="24"/>
      <c r="J1183" s="24" t="s">
        <v>714</v>
      </c>
      <c r="K1183" s="28">
        <v>44579</v>
      </c>
      <c r="L1183" s="28"/>
      <c r="M1183" s="28">
        <v>44579</v>
      </c>
      <c r="N1183" s="28">
        <v>44581</v>
      </c>
      <c r="O1183" s="28"/>
      <c r="P1183" s="28">
        <v>44581</v>
      </c>
      <c r="Q1183" s="28">
        <v>44588</v>
      </c>
      <c r="R1183" s="28"/>
      <c r="S1183" s="24">
        <v>3255789</v>
      </c>
      <c r="T1183" s="24">
        <v>3259402</v>
      </c>
      <c r="U1183" s="30" t="str">
        <f t="shared" si="40"/>
        <v>Despachado CNA</v>
      </c>
      <c r="V1183" s="25" t="s">
        <v>38</v>
      </c>
      <c r="W1183" s="24"/>
      <c r="X1183" s="36" t="str">
        <f t="shared" si="41"/>
        <v/>
      </c>
      <c r="Y1183" s="30" t="str">
        <f ca="1">IF(V1183=Apoio!$F$2,Apoio!$F$2,IF(V1183=Apoio!$F$3,Apoio!$F$3,IF(V1183=Apoio!$F$4,Apoio!$F$4,IF(X1183="","",IF(V1183="","",IF(X1183-TODAY()&gt;0,X1183-TODAY(),"Venceu"))))))</f>
        <v>Resolvido</v>
      </c>
      <c r="Z1183" s="35"/>
      <c r="AA1183" s="32"/>
      <c r="AC1183" s="44"/>
      <c r="AD1183" s="34" t="s">
        <v>31</v>
      </c>
    </row>
    <row r="1184" spans="1:30" ht="30" customHeight="1">
      <c r="A1184" s="23">
        <v>1188</v>
      </c>
      <c r="B1184" s="24" t="s">
        <v>4304</v>
      </c>
      <c r="C1184" s="30" t="str">
        <f>IF(B1184&gt;0,VLOOKUP(MID(B1184,1,5),Apoio!A:B,2,FALSE),"")</f>
        <v>RS</v>
      </c>
      <c r="D1184" s="30" t="s">
        <v>3941</v>
      </c>
      <c r="E1184" s="24"/>
      <c r="F1184" s="24" t="s">
        <v>2395</v>
      </c>
      <c r="G1184" s="35" t="s">
        <v>4305</v>
      </c>
      <c r="H1184" s="24"/>
      <c r="I1184" s="24"/>
      <c r="J1184" s="24" t="s">
        <v>44</v>
      </c>
      <c r="K1184" s="28">
        <v>44578</v>
      </c>
      <c r="L1184" s="28"/>
      <c r="M1184" s="28">
        <v>44578</v>
      </c>
      <c r="N1184" s="28">
        <v>44581</v>
      </c>
      <c r="O1184" s="28"/>
      <c r="P1184" s="28">
        <v>44581</v>
      </c>
      <c r="Q1184" s="28"/>
      <c r="R1184" s="28"/>
      <c r="S1184" s="24">
        <v>3256285</v>
      </c>
      <c r="T1184" s="24"/>
      <c r="U1184" s="30" t="str">
        <f t="shared" si="40"/>
        <v>Despachado COSOL</v>
      </c>
      <c r="V1184" s="25" t="s">
        <v>38</v>
      </c>
      <c r="W1184" s="24"/>
      <c r="X1184" s="36" t="str">
        <f t="shared" si="41"/>
        <v/>
      </c>
      <c r="Y1184" s="30" t="str">
        <f ca="1">IF(V1184=Apoio!$F$2,Apoio!$F$2,IF(V1184=Apoio!$F$3,Apoio!$F$3,IF(V1184=Apoio!$F$4,Apoio!$F$4,IF(X1184="","",IF(V1184="","",IF(X1184-TODAY()&gt;0,X1184-TODAY(),"Venceu"))))))</f>
        <v>Resolvido</v>
      </c>
      <c r="Z1184" s="35"/>
      <c r="AA1184" s="32"/>
      <c r="AC1184" s="44"/>
      <c r="AD1184" s="34" t="s">
        <v>31</v>
      </c>
    </row>
    <row r="1185" spans="1:30" ht="30" customHeight="1">
      <c r="A1185" s="23">
        <v>1189</v>
      </c>
      <c r="B1185" s="24" t="s">
        <v>4306</v>
      </c>
      <c r="C1185" s="30" t="str">
        <f>IF(B1185&gt;0,VLOOKUP(MID(B1185,1,5),Apoio!A:B,2,FALSE),"")</f>
        <v>SC</v>
      </c>
      <c r="D1185" s="30" t="s">
        <v>4307</v>
      </c>
      <c r="E1185" s="24"/>
      <c r="F1185" s="24" t="s">
        <v>2395</v>
      </c>
      <c r="G1185" s="35" t="s">
        <v>4308</v>
      </c>
      <c r="H1185" s="24"/>
      <c r="I1185" s="24"/>
      <c r="J1185" s="24" t="s">
        <v>874</v>
      </c>
      <c r="K1185" s="28">
        <v>44546</v>
      </c>
      <c r="L1185" s="28"/>
      <c r="M1185" s="28">
        <v>44546</v>
      </c>
      <c r="N1185" s="28">
        <v>44581</v>
      </c>
      <c r="O1185" s="28"/>
      <c r="P1185" s="28">
        <v>44581</v>
      </c>
      <c r="Q1185" s="28">
        <v>44600</v>
      </c>
      <c r="R1185" s="28"/>
      <c r="S1185" s="24">
        <v>3256581</v>
      </c>
      <c r="T1185" s="24">
        <v>3291173</v>
      </c>
      <c r="U1185" s="30" t="str">
        <f t="shared" si="40"/>
        <v>Despachado CNA</v>
      </c>
      <c r="V1185" s="25" t="s">
        <v>38</v>
      </c>
      <c r="W1185" s="24"/>
      <c r="X1185" s="36" t="str">
        <f t="shared" si="41"/>
        <v/>
      </c>
      <c r="Y1185" s="30" t="str">
        <f ca="1">IF(V1185=Apoio!$F$2,Apoio!$F$2,IF(V1185=Apoio!$F$3,Apoio!$F$3,IF(V1185=Apoio!$F$4,Apoio!$F$4,IF(X1185="","",IF(V1185="","",IF(X1185-TODAY()&gt;0,X1185-TODAY(),"Venceu"))))))</f>
        <v>Resolvido</v>
      </c>
      <c r="Z1185" s="35"/>
      <c r="AA1185" s="32"/>
      <c r="AC1185" s="44"/>
      <c r="AD1185" s="34" t="s">
        <v>33</v>
      </c>
    </row>
    <row r="1186" spans="1:30" ht="30" customHeight="1">
      <c r="A1186" s="23">
        <v>1190</v>
      </c>
      <c r="B1186" s="24" t="s">
        <v>4197</v>
      </c>
      <c r="C1186" s="30" t="str">
        <f>IF(B1186&gt;0,VLOOKUP(MID(B1186,1,5),Apoio!A:B,2,FALSE),"")</f>
        <v>BA</v>
      </c>
      <c r="D1186" s="30" t="s">
        <v>3941</v>
      </c>
      <c r="E1186" s="24"/>
      <c r="F1186" s="24" t="s">
        <v>2395</v>
      </c>
      <c r="G1186" s="35" t="s">
        <v>4309</v>
      </c>
      <c r="H1186" s="24"/>
      <c r="I1186" s="24"/>
      <c r="J1186" s="24" t="s">
        <v>858</v>
      </c>
      <c r="K1186" s="28">
        <v>44582</v>
      </c>
      <c r="L1186" s="28"/>
      <c r="M1186" s="28">
        <v>44582</v>
      </c>
      <c r="N1186" s="28">
        <v>44582</v>
      </c>
      <c r="O1186" s="28"/>
      <c r="P1186" s="28">
        <v>44582</v>
      </c>
      <c r="Q1186" s="28">
        <v>44582</v>
      </c>
      <c r="R1186" s="28"/>
      <c r="S1186" s="24">
        <v>3262616</v>
      </c>
      <c r="T1186" s="24">
        <v>3262830</v>
      </c>
      <c r="U1186" s="30" t="str">
        <f t="shared" si="40"/>
        <v>Despachado CNA</v>
      </c>
      <c r="V1186" s="25" t="s">
        <v>38</v>
      </c>
      <c r="W1186" s="24"/>
      <c r="X1186" s="36" t="str">
        <f t="shared" si="41"/>
        <v/>
      </c>
      <c r="Y1186" s="30" t="str">
        <f ca="1">IF(V1186=Apoio!$F$2,Apoio!$F$2,IF(V1186=Apoio!$F$3,Apoio!$F$3,IF(V1186=Apoio!$F$4,Apoio!$F$4,IF(X1186="","",IF(V1186="","",IF(X1186-TODAY()&gt;0,X1186-TODAY(),"Venceu"))))))</f>
        <v>Resolvido</v>
      </c>
      <c r="Z1186" s="35"/>
      <c r="AA1186" s="32"/>
      <c r="AC1186" s="44"/>
      <c r="AD1186" s="34" t="s">
        <v>31</v>
      </c>
    </row>
    <row r="1187" spans="1:30" ht="30" customHeight="1">
      <c r="A1187" s="23">
        <v>1191</v>
      </c>
      <c r="B1187" s="24" t="s">
        <v>268</v>
      </c>
      <c r="C1187" s="30" t="str">
        <f>IF(B1187&gt;0,VLOOKUP(MID(B1187,1,5),Apoio!A:B,2,FALSE),"")</f>
        <v>RN</v>
      </c>
      <c r="D1187" s="30" t="s">
        <v>1798</v>
      </c>
      <c r="E1187" s="24"/>
      <c r="F1187" s="24" t="s">
        <v>2395</v>
      </c>
      <c r="G1187" s="35" t="s">
        <v>4310</v>
      </c>
      <c r="H1187" s="24"/>
      <c r="I1187" s="24"/>
      <c r="J1187" s="24" t="s">
        <v>858</v>
      </c>
      <c r="K1187" s="28">
        <v>44582</v>
      </c>
      <c r="L1187" s="28"/>
      <c r="M1187" s="28">
        <v>44582</v>
      </c>
      <c r="N1187" s="28">
        <v>44582</v>
      </c>
      <c r="O1187" s="28"/>
      <c r="P1187" s="28">
        <v>44582</v>
      </c>
      <c r="Q1187" s="28">
        <v>44586</v>
      </c>
      <c r="R1187" s="28"/>
      <c r="S1187" s="24">
        <v>3262895</v>
      </c>
      <c r="T1187" s="24">
        <v>3263579</v>
      </c>
      <c r="U1187" s="30" t="str">
        <f t="shared" si="40"/>
        <v>Despachado CNA</v>
      </c>
      <c r="V1187" s="25"/>
      <c r="W1187" s="24"/>
      <c r="X1187" s="36" t="str">
        <f t="shared" si="41"/>
        <v/>
      </c>
      <c r="Y1187" s="30" t="str">
        <f ca="1">IF(V1187=Apoio!$F$2,Apoio!$F$2,IF(V1187=Apoio!$F$3,Apoio!$F$3,IF(V1187=Apoio!$F$4,Apoio!$F$4,IF(X1187="","",IF(V1187="","",IF(X1187-TODAY()&gt;0,X1187-TODAY(),"Venceu"))))))</f>
        <v/>
      </c>
      <c r="Z1187" s="35"/>
      <c r="AA1187" s="32"/>
      <c r="AC1187" s="44"/>
      <c r="AD1187" s="34" t="s">
        <v>33</v>
      </c>
    </row>
    <row r="1188" spans="1:30" ht="30" customHeight="1">
      <c r="A1188" s="23">
        <v>1192</v>
      </c>
      <c r="B1188" s="24" t="s">
        <v>962</v>
      </c>
      <c r="C1188" s="30" t="str">
        <f>IF(B1188&gt;0,VLOOKUP(MID(B1188,1,5),Apoio!A:B,2,FALSE),"")</f>
        <v>CE</v>
      </c>
      <c r="D1188" s="30" t="s">
        <v>1798</v>
      </c>
      <c r="E1188" s="24"/>
      <c r="F1188" s="24" t="s">
        <v>2395</v>
      </c>
      <c r="G1188" s="35" t="s">
        <v>4311</v>
      </c>
      <c r="H1188" s="24"/>
      <c r="I1188" s="24"/>
      <c r="J1188" s="24" t="s">
        <v>714</v>
      </c>
      <c r="K1188" s="28"/>
      <c r="L1188" s="28"/>
      <c r="M1188" s="28">
        <v>44582</v>
      </c>
      <c r="N1188" s="28">
        <v>44582</v>
      </c>
      <c r="O1188" s="28"/>
      <c r="P1188" s="28">
        <v>44582</v>
      </c>
      <c r="Q1188" s="28"/>
      <c r="R1188" s="28"/>
      <c r="S1188" s="24">
        <v>3433218</v>
      </c>
      <c r="T1188" s="24"/>
      <c r="U1188" s="30" t="str">
        <f t="shared" si="40"/>
        <v>Despachado COSOL</v>
      </c>
      <c r="V1188" s="25"/>
      <c r="W1188" s="24"/>
      <c r="X1188" s="36" t="str">
        <f t="shared" si="41"/>
        <v/>
      </c>
      <c r="Y1188" s="30" t="str">
        <f ca="1">IF(V1188=Apoio!$F$2,Apoio!$F$2,IF(V1188=Apoio!$F$3,Apoio!$F$3,IF(V1188=Apoio!$F$4,Apoio!$F$4,IF(X1188="","",IF(V1188="","",IF(X1188-TODAY()&gt;0,X1188-TODAY(),"Venceu"))))))</f>
        <v/>
      </c>
      <c r="Z1188" s="35"/>
      <c r="AA1188" s="32"/>
      <c r="AC1188" s="44"/>
      <c r="AD1188" s="34" t="s">
        <v>31</v>
      </c>
    </row>
    <row r="1189" spans="1:30" ht="30" customHeight="1">
      <c r="A1189" s="23">
        <v>1193</v>
      </c>
      <c r="B1189" s="24" t="s">
        <v>2559</v>
      </c>
      <c r="C1189" s="30" t="str">
        <f>IF(B1189&gt;0,VLOOKUP(MID(B1189,1,5),Apoio!A:B,2,FALSE),"")</f>
        <v>CNA</v>
      </c>
      <c r="D1189" s="30" t="s">
        <v>1178</v>
      </c>
      <c r="E1189" s="24"/>
      <c r="F1189" s="24" t="s">
        <v>2395</v>
      </c>
      <c r="G1189" s="35" t="s">
        <v>4312</v>
      </c>
      <c r="H1189" s="24"/>
      <c r="I1189" s="24"/>
      <c r="J1189" s="24" t="s">
        <v>858</v>
      </c>
      <c r="K1189" s="28">
        <v>44364</v>
      </c>
      <c r="L1189" s="28"/>
      <c r="M1189" s="28">
        <v>44364</v>
      </c>
      <c r="N1189" s="28">
        <v>44365</v>
      </c>
      <c r="O1189" s="28"/>
      <c r="P1189" s="28">
        <v>44365</v>
      </c>
      <c r="Q1189" s="28">
        <v>44508</v>
      </c>
      <c r="R1189" s="28"/>
      <c r="S1189" s="24">
        <v>2749952</v>
      </c>
      <c r="T1189" s="24">
        <v>3089125</v>
      </c>
      <c r="U1189" s="30" t="str">
        <f t="shared" si="40"/>
        <v>Despachado CNA</v>
      </c>
      <c r="V1189" s="25" t="s">
        <v>38</v>
      </c>
      <c r="W1189" s="24"/>
      <c r="X1189" s="36" t="str">
        <f t="shared" si="41"/>
        <v/>
      </c>
      <c r="Y1189" s="30" t="str">
        <f ca="1">IF(V1189=Apoio!$F$2,Apoio!$F$2,IF(V1189=Apoio!$F$3,Apoio!$F$3,IF(V1189=Apoio!$F$4,Apoio!$F$4,IF(X1189="","",IF(V1189="","",IF(X1189-TODAY()&gt;0,X1189-TODAY(),"Venceu"))))))</f>
        <v>Resolvido</v>
      </c>
      <c r="Z1189" s="35"/>
      <c r="AA1189" s="32"/>
      <c r="AC1189" s="44"/>
      <c r="AD1189" s="34" t="s">
        <v>31</v>
      </c>
    </row>
    <row r="1190" spans="1:30" ht="30" customHeight="1">
      <c r="A1190" s="23">
        <v>1194</v>
      </c>
      <c r="B1190" s="24" t="s">
        <v>4313</v>
      </c>
      <c r="C1190" s="30" t="str">
        <f>IF(B1190&gt;0,VLOOKUP(MID(B1190,1,5),Apoio!A:B,2,FALSE),"")</f>
        <v>SC</v>
      </c>
      <c r="D1190" s="30" t="s">
        <v>1256</v>
      </c>
      <c r="E1190" s="24"/>
      <c r="F1190" s="24" t="s">
        <v>2395</v>
      </c>
      <c r="G1190" s="35" t="s">
        <v>4314</v>
      </c>
      <c r="H1190" s="24"/>
      <c r="I1190" s="24"/>
      <c r="J1190" s="24" t="s">
        <v>858</v>
      </c>
      <c r="K1190" s="28">
        <v>44585</v>
      </c>
      <c r="L1190" s="28"/>
      <c r="M1190" s="28">
        <v>44586</v>
      </c>
      <c r="N1190" s="28">
        <v>44586</v>
      </c>
      <c r="O1190" s="28"/>
      <c r="P1190" s="28">
        <v>44586</v>
      </c>
      <c r="Q1190" s="28"/>
      <c r="R1190" s="28"/>
      <c r="S1190" s="24">
        <v>3268366</v>
      </c>
      <c r="T1190" s="24"/>
      <c r="U1190" s="30" t="str">
        <f t="shared" si="40"/>
        <v>Despachado COSOL</v>
      </c>
      <c r="V1190" s="25" t="s">
        <v>38</v>
      </c>
      <c r="W1190" s="24"/>
      <c r="X1190" s="36" t="str">
        <f t="shared" si="41"/>
        <v/>
      </c>
      <c r="Y1190" s="30" t="str">
        <f ca="1">IF(V1190=Apoio!$F$2,Apoio!$F$2,IF(V1190=Apoio!$F$3,Apoio!$F$3,IF(V1190=Apoio!$F$4,Apoio!$F$4,IF(X1190="","",IF(V1190="","",IF(X1190-TODAY()&gt;0,X1190-TODAY(),"Venceu"))))))</f>
        <v>Resolvido</v>
      </c>
      <c r="Z1190" s="35"/>
      <c r="AA1190" s="32"/>
      <c r="AC1190" s="44"/>
      <c r="AD1190" s="34" t="s">
        <v>31</v>
      </c>
    </row>
    <row r="1191" spans="1:30" ht="30" customHeight="1">
      <c r="A1191" s="23">
        <v>1195</v>
      </c>
      <c r="B1191" s="24" t="s">
        <v>4315</v>
      </c>
      <c r="C1191" s="30" t="str">
        <f>IF(B1191&gt;0,VLOOKUP(MID(B1191,1,5),Apoio!A:B,2,FALSE),"")</f>
        <v>RS</v>
      </c>
      <c r="D1191" s="30" t="s">
        <v>1256</v>
      </c>
      <c r="E1191" s="24"/>
      <c r="F1191" s="24" t="s">
        <v>2395</v>
      </c>
      <c r="G1191" s="35" t="s">
        <v>4316</v>
      </c>
      <c r="H1191" s="24"/>
      <c r="I1191" s="24"/>
      <c r="J1191" s="24" t="s">
        <v>858</v>
      </c>
      <c r="K1191" s="28">
        <v>44586</v>
      </c>
      <c r="L1191" s="28"/>
      <c r="M1191" s="28">
        <v>44586</v>
      </c>
      <c r="N1191" s="28">
        <v>44586</v>
      </c>
      <c r="O1191" s="28"/>
      <c r="P1191" s="28">
        <v>44586</v>
      </c>
      <c r="Q1191" s="28">
        <v>44587</v>
      </c>
      <c r="R1191" s="28"/>
      <c r="S1191" s="24">
        <v>3268466</v>
      </c>
      <c r="T1191" s="24"/>
      <c r="U1191" s="30" t="str">
        <f t="shared" si="40"/>
        <v>Despachado CNA</v>
      </c>
      <c r="V1191" s="25" t="s">
        <v>38</v>
      </c>
      <c r="W1191" s="24"/>
      <c r="X1191" s="36" t="str">
        <f t="shared" si="41"/>
        <v/>
      </c>
      <c r="Y1191" s="30" t="str">
        <f ca="1">IF(V1191=Apoio!$F$2,Apoio!$F$2,IF(V1191=Apoio!$F$3,Apoio!$F$3,IF(V1191=Apoio!$F$4,Apoio!$F$4,IF(X1191="","",IF(V1191="","",IF(X1191-TODAY()&gt;0,X1191-TODAY(),"Venceu"))))))</f>
        <v>Resolvido</v>
      </c>
      <c r="Z1191" s="35"/>
      <c r="AA1191" s="32"/>
      <c r="AC1191" s="44"/>
      <c r="AD1191" s="34" t="s">
        <v>33</v>
      </c>
    </row>
    <row r="1192" spans="1:30" ht="30" customHeight="1">
      <c r="A1192" s="23">
        <v>1196</v>
      </c>
      <c r="B1192" s="24" t="s">
        <v>2666</v>
      </c>
      <c r="C1192" s="30" t="str">
        <f>IF(B1192&gt;0,VLOOKUP(MID(B1192,1,5),Apoio!A:B,2,FALSE),"")</f>
        <v>SP</v>
      </c>
      <c r="D1192" s="30" t="s">
        <v>1399</v>
      </c>
      <c r="E1192" s="24"/>
      <c r="F1192" s="24" t="s">
        <v>2395</v>
      </c>
      <c r="G1192" s="35" t="s">
        <v>4317</v>
      </c>
      <c r="H1192" s="24"/>
      <c r="I1192" s="24"/>
      <c r="J1192" s="24" t="s">
        <v>858</v>
      </c>
      <c r="K1192" s="28">
        <v>44586</v>
      </c>
      <c r="L1192" s="28"/>
      <c r="M1192" s="28">
        <v>44586</v>
      </c>
      <c r="N1192" s="28">
        <v>44586</v>
      </c>
      <c r="O1192" s="28"/>
      <c r="P1192" s="28">
        <v>44586</v>
      </c>
      <c r="Q1192" s="28"/>
      <c r="R1192" s="28"/>
      <c r="S1192" s="24">
        <v>3268633</v>
      </c>
      <c r="T1192" s="24"/>
      <c r="U1192" s="30" t="str">
        <f t="shared" si="40"/>
        <v>Despachado COSOL</v>
      </c>
      <c r="V1192" s="25" t="s">
        <v>38</v>
      </c>
      <c r="W1192" s="24"/>
      <c r="X1192" s="36" t="str">
        <f t="shared" si="41"/>
        <v/>
      </c>
      <c r="Y1192" s="30" t="str">
        <f ca="1">IF(V1192=Apoio!$F$2,Apoio!$F$2,IF(V1192=Apoio!$F$3,Apoio!$F$3,IF(V1192=Apoio!$F$4,Apoio!$F$4,IF(X1192="","",IF(V1192="","",IF(X1192-TODAY()&gt;0,X1192-TODAY(),"Venceu"))))))</f>
        <v>Resolvido</v>
      </c>
      <c r="Z1192" s="35"/>
      <c r="AA1192" s="32"/>
      <c r="AC1192" s="44"/>
      <c r="AD1192" s="34" t="s">
        <v>31</v>
      </c>
    </row>
    <row r="1193" spans="1:30" ht="30" customHeight="1">
      <c r="A1193" s="23">
        <v>1197</v>
      </c>
      <c r="B1193" s="24" t="s">
        <v>2523</v>
      </c>
      <c r="C1193" s="30" t="str">
        <f>IF(B1193&gt;0,VLOOKUP(MID(B1193,1,5),Apoio!A:B,2,FALSE),"")</f>
        <v>MG</v>
      </c>
      <c r="D1193" s="30" t="s">
        <v>1256</v>
      </c>
      <c r="E1193" s="24"/>
      <c r="F1193" s="24" t="s">
        <v>2395</v>
      </c>
      <c r="G1193" s="35" t="s">
        <v>4318</v>
      </c>
      <c r="H1193" s="24"/>
      <c r="I1193" s="24"/>
      <c r="J1193" s="24" t="s">
        <v>714</v>
      </c>
      <c r="K1193" s="28">
        <v>44585</v>
      </c>
      <c r="L1193" s="28"/>
      <c r="M1193" s="28">
        <v>44585</v>
      </c>
      <c r="N1193" s="28">
        <v>44586</v>
      </c>
      <c r="O1193" s="28"/>
      <c r="P1193" s="28">
        <v>44586</v>
      </c>
      <c r="Q1193" s="28">
        <v>44587</v>
      </c>
      <c r="R1193" s="28"/>
      <c r="S1193" s="28" t="s">
        <v>4319</v>
      </c>
      <c r="T1193" s="24"/>
      <c r="U1193" s="30" t="str">
        <f t="shared" si="40"/>
        <v>Despachado CNA</v>
      </c>
      <c r="V1193" s="25" t="s">
        <v>38</v>
      </c>
      <c r="W1193" s="24"/>
      <c r="X1193" s="36" t="str">
        <f t="shared" si="41"/>
        <v/>
      </c>
      <c r="Y1193" s="30" t="str">
        <f ca="1">IF(V1193=Apoio!$F$2,Apoio!$F$2,IF(V1193=Apoio!$F$3,Apoio!$F$3,IF(V1193=Apoio!$F$4,Apoio!$F$4,IF(X1193="","",IF(V1193="","",IF(X1193-TODAY()&gt;0,X1193-TODAY(),"Venceu"))))))</f>
        <v>Resolvido</v>
      </c>
      <c r="Z1193" s="35"/>
      <c r="AA1193" s="32"/>
      <c r="AC1193" s="44"/>
      <c r="AD1193" s="34" t="s">
        <v>31</v>
      </c>
    </row>
    <row r="1194" spans="1:30" ht="30" customHeight="1">
      <c r="A1194" s="23">
        <v>1198</v>
      </c>
      <c r="B1194" s="24" t="s">
        <v>4320</v>
      </c>
      <c r="C1194" s="30" t="str">
        <f>IF(B1194&gt;0,VLOOKUP(MID(B1194,1,5),Apoio!A:B,2,FALSE),"")</f>
        <v>CNA</v>
      </c>
      <c r="D1194" s="30" t="s">
        <v>1045</v>
      </c>
      <c r="E1194" s="24"/>
      <c r="F1194" s="24" t="s">
        <v>2395</v>
      </c>
      <c r="G1194" s="35" t="s">
        <v>4321</v>
      </c>
      <c r="H1194" s="24"/>
      <c r="I1194" s="24"/>
      <c r="J1194" s="24" t="s">
        <v>858</v>
      </c>
      <c r="K1194" s="28">
        <v>44587</v>
      </c>
      <c r="L1194" s="28"/>
      <c r="M1194" s="28">
        <v>44587</v>
      </c>
      <c r="N1194" s="28">
        <v>44587</v>
      </c>
      <c r="O1194" s="28"/>
      <c r="P1194" s="28">
        <v>44587</v>
      </c>
      <c r="Q1194" s="28"/>
      <c r="R1194" s="28"/>
      <c r="S1194" s="24" t="s">
        <v>4322</v>
      </c>
      <c r="T1194" s="24"/>
      <c r="U1194" s="30" t="str">
        <f t="shared" si="40"/>
        <v>Despachado COSOL</v>
      </c>
      <c r="V1194" s="25" t="s">
        <v>38</v>
      </c>
      <c r="W1194" s="24"/>
      <c r="X1194" s="36" t="str">
        <f t="shared" si="41"/>
        <v/>
      </c>
      <c r="Y1194" s="30" t="str">
        <f ca="1">IF(V1194=Apoio!$F$2,Apoio!$F$2,IF(V1194=Apoio!$F$3,Apoio!$F$3,IF(V1194=Apoio!$F$4,Apoio!$F$4,IF(X1194="","",IF(V1194="","",IF(X1194-TODAY()&gt;0,X1194-TODAY(),"Venceu"))))))</f>
        <v>Resolvido</v>
      </c>
      <c r="Z1194" s="35"/>
      <c r="AA1194" s="32"/>
      <c r="AC1194" s="44"/>
      <c r="AD1194" s="34" t="s">
        <v>31</v>
      </c>
    </row>
    <row r="1195" spans="1:30" ht="30" customHeight="1">
      <c r="A1195" s="23">
        <v>1199</v>
      </c>
      <c r="B1195" s="24" t="s">
        <v>4323</v>
      </c>
      <c r="C1195" s="30" t="str">
        <f>IF(B1195&gt;0,VLOOKUP(MID(B1195,1,5),Apoio!A:B,2,FALSE),"")</f>
        <v>CE</v>
      </c>
      <c r="D1195" s="30" t="s">
        <v>3941</v>
      </c>
      <c r="E1195" s="24"/>
      <c r="F1195" s="24" t="s">
        <v>2395</v>
      </c>
      <c r="G1195" s="35" t="s">
        <v>4324</v>
      </c>
      <c r="H1195" s="24"/>
      <c r="I1195" s="24"/>
      <c r="J1195" s="24" t="s">
        <v>714</v>
      </c>
      <c r="K1195" s="28">
        <v>44613</v>
      </c>
      <c r="L1195" s="28"/>
      <c r="M1195" s="28">
        <v>44610</v>
      </c>
      <c r="N1195" s="28">
        <v>44613</v>
      </c>
      <c r="O1195" s="28"/>
      <c r="P1195" s="28">
        <v>44616</v>
      </c>
      <c r="Q1195" s="28">
        <v>44630</v>
      </c>
      <c r="R1195" s="28"/>
      <c r="S1195" s="24">
        <v>3324778</v>
      </c>
      <c r="T1195" s="24">
        <v>3335035</v>
      </c>
      <c r="U1195" s="30" t="str">
        <f t="shared" si="40"/>
        <v>Despachado CNA</v>
      </c>
      <c r="V1195" s="25" t="s">
        <v>38</v>
      </c>
      <c r="W1195" s="24"/>
      <c r="X1195" s="36" t="str">
        <f t="shared" si="41"/>
        <v/>
      </c>
      <c r="Y1195" s="30" t="str">
        <f ca="1">IF(V1195=Apoio!$F$2,Apoio!$F$2,IF(V1195=Apoio!$F$3,Apoio!$F$3,IF(V1195=Apoio!$F$4,Apoio!$F$4,IF(X1195="","",IF(V1195="","",IF(X1195-TODAY()&gt;0,X1195-TODAY(),"Venceu"))))))</f>
        <v>Resolvido</v>
      </c>
      <c r="Z1195" s="35"/>
      <c r="AA1195" s="32"/>
      <c r="AC1195" s="44"/>
      <c r="AD1195" s="34" t="s">
        <v>31</v>
      </c>
    </row>
    <row r="1196" spans="1:30" ht="30" customHeight="1">
      <c r="A1196" s="23">
        <v>1200</v>
      </c>
      <c r="B1196" s="24" t="s">
        <v>2027</v>
      </c>
      <c r="C1196" s="30" t="str">
        <f>IF(B1196&gt;0,VLOOKUP(MID(B1196,1,5),Apoio!A:B,2,FALSE),"")</f>
        <v>MA</v>
      </c>
      <c r="D1196" s="30" t="s">
        <v>1068</v>
      </c>
      <c r="E1196" s="24"/>
      <c r="F1196" s="24" t="s">
        <v>2395</v>
      </c>
      <c r="G1196" s="35" t="s">
        <v>4325</v>
      </c>
      <c r="H1196" s="24"/>
      <c r="I1196" s="24"/>
      <c r="J1196" s="24" t="s">
        <v>874</v>
      </c>
      <c r="K1196" s="28">
        <v>44565</v>
      </c>
      <c r="L1196" s="28"/>
      <c r="M1196" s="28">
        <v>44565</v>
      </c>
      <c r="N1196" s="28">
        <v>44582</v>
      </c>
      <c r="O1196" s="28"/>
      <c r="P1196" s="28">
        <v>44588</v>
      </c>
      <c r="Q1196" s="28">
        <v>44600</v>
      </c>
      <c r="R1196" s="28"/>
      <c r="S1196" s="24">
        <v>3259042</v>
      </c>
      <c r="T1196" s="24">
        <v>3286059</v>
      </c>
      <c r="U1196" s="30" t="str">
        <f t="shared" si="40"/>
        <v>Despachado CNA</v>
      </c>
      <c r="V1196" s="25" t="s">
        <v>38</v>
      </c>
      <c r="W1196" s="24"/>
      <c r="X1196" s="36" t="str">
        <f t="shared" si="41"/>
        <v/>
      </c>
      <c r="Y1196" s="30" t="str">
        <f ca="1">IF(V1196=Apoio!$F$2,Apoio!$F$2,IF(V1196=Apoio!$F$3,Apoio!$F$3,IF(V1196=Apoio!$F$4,Apoio!$F$4,IF(X1196="","",IF(V1196="","",IF(X1196-TODAY()&gt;0,X1196-TODAY(),"Venceu"))))))</f>
        <v>Resolvido</v>
      </c>
      <c r="Z1196" s="35"/>
      <c r="AA1196" s="32"/>
      <c r="AC1196" s="44"/>
      <c r="AD1196" s="34" t="s">
        <v>33</v>
      </c>
    </row>
    <row r="1197" spans="1:30" ht="30" customHeight="1">
      <c r="A1197" s="23">
        <v>1201</v>
      </c>
      <c r="B1197" s="24" t="s">
        <v>4326</v>
      </c>
      <c r="C1197" s="30" t="str">
        <f>IF(B1197&gt;0,VLOOKUP(MID(B1197,1,5),Apoio!A:B,2,FALSE),"")</f>
        <v>SC</v>
      </c>
      <c r="D1197" s="30" t="s">
        <v>1798</v>
      </c>
      <c r="E1197" s="24"/>
      <c r="F1197" s="24" t="s">
        <v>2395</v>
      </c>
      <c r="G1197" s="35" t="s">
        <v>4327</v>
      </c>
      <c r="H1197" s="24"/>
      <c r="I1197" s="24"/>
      <c r="J1197" s="24" t="s">
        <v>874</v>
      </c>
      <c r="K1197" s="28">
        <v>44547</v>
      </c>
      <c r="L1197" s="28"/>
      <c r="M1197" s="28">
        <v>44547</v>
      </c>
      <c r="N1197" s="28">
        <v>44547</v>
      </c>
      <c r="O1197" s="28"/>
      <c r="P1197" s="28">
        <v>44588</v>
      </c>
      <c r="Q1197" s="28">
        <v>44588</v>
      </c>
      <c r="R1197" s="28"/>
      <c r="S1197" s="24">
        <v>3233354</v>
      </c>
      <c r="T1197" s="24">
        <v>3273186</v>
      </c>
      <c r="U1197" s="30" t="str">
        <f t="shared" si="40"/>
        <v>Despachado CNA</v>
      </c>
      <c r="V1197" s="25" t="s">
        <v>38</v>
      </c>
      <c r="W1197" s="24"/>
      <c r="X1197" s="36" t="str">
        <f t="shared" si="41"/>
        <v/>
      </c>
      <c r="Y1197" s="30" t="str">
        <f ca="1">IF(V1197=Apoio!$F$2,Apoio!$F$2,IF(V1197=Apoio!$F$3,Apoio!$F$3,IF(V1197=Apoio!$F$4,Apoio!$F$4,IF(X1197="","",IF(V1197="","",IF(X1197-TODAY()&gt;0,X1197-TODAY(),"Venceu"))))))</f>
        <v>Resolvido</v>
      </c>
      <c r="Z1197" s="35"/>
      <c r="AA1197" s="32"/>
      <c r="AC1197" s="44"/>
      <c r="AD1197" s="34" t="s">
        <v>33</v>
      </c>
    </row>
    <row r="1198" spans="1:30" ht="30" customHeight="1">
      <c r="A1198" s="23">
        <v>1202</v>
      </c>
      <c r="B1198" s="24" t="s">
        <v>732</v>
      </c>
      <c r="C1198" s="30" t="str">
        <f>IF(B1198&gt;0,VLOOKUP(MID(B1198,1,5),Apoio!A:B,2,FALSE),"")</f>
        <v>BA</v>
      </c>
      <c r="D1198" s="30" t="s">
        <v>1122</v>
      </c>
      <c r="E1198" s="24"/>
      <c r="F1198" s="24" t="s">
        <v>2395</v>
      </c>
      <c r="G1198" s="35" t="s">
        <v>4328</v>
      </c>
      <c r="H1198" s="24"/>
      <c r="I1198" s="24"/>
      <c r="J1198" s="24" t="s">
        <v>858</v>
      </c>
      <c r="K1198" s="28">
        <v>44571</v>
      </c>
      <c r="L1198" s="28"/>
      <c r="M1198" s="28">
        <v>44571</v>
      </c>
      <c r="N1198" s="28">
        <v>44571</v>
      </c>
      <c r="O1198" s="28"/>
      <c r="P1198" s="28">
        <v>44571</v>
      </c>
      <c r="Q1198" s="28">
        <v>44652</v>
      </c>
      <c r="R1198" s="28"/>
      <c r="S1198" s="24">
        <v>3236317</v>
      </c>
      <c r="T1198" s="24">
        <v>3417934</v>
      </c>
      <c r="U1198" s="30" t="str">
        <f t="shared" si="40"/>
        <v>Despachado CNA</v>
      </c>
      <c r="V1198" s="25" t="s">
        <v>38</v>
      </c>
      <c r="W1198" s="24"/>
      <c r="X1198" s="36" t="str">
        <f t="shared" si="41"/>
        <v/>
      </c>
      <c r="Y1198" s="30" t="str">
        <f ca="1">IF(V1198=Apoio!$F$2,Apoio!$F$2,IF(V1198=Apoio!$F$3,Apoio!$F$3,IF(V1198=Apoio!$F$4,Apoio!$F$4,IF(X1198="","",IF(V1198="","",IF(X1198-TODAY()&gt;0,X1198-TODAY(),"Venceu"))))))</f>
        <v>Resolvido</v>
      </c>
      <c r="Z1198" s="35"/>
      <c r="AA1198" s="32"/>
      <c r="AC1198" s="44"/>
      <c r="AD1198" s="34" t="s">
        <v>31</v>
      </c>
    </row>
    <row r="1199" spans="1:30" ht="30" customHeight="1">
      <c r="A1199" s="23">
        <v>1203</v>
      </c>
      <c r="B1199" s="24" t="s">
        <v>3797</v>
      </c>
      <c r="C1199" s="30" t="str">
        <f>IF(B1199&gt;0,VLOOKUP(MID(B1199,1,5),Apoio!A:B,2,FALSE),"")</f>
        <v>BA</v>
      </c>
      <c r="D1199" s="30" t="s">
        <v>1399</v>
      </c>
      <c r="E1199" s="24"/>
      <c r="F1199" s="24" t="s">
        <v>2395</v>
      </c>
      <c r="G1199" s="35" t="s">
        <v>4241</v>
      </c>
      <c r="H1199" s="24"/>
      <c r="I1199" s="24"/>
      <c r="J1199" s="24" t="s">
        <v>714</v>
      </c>
      <c r="K1199" s="28">
        <v>44581</v>
      </c>
      <c r="L1199" s="28"/>
      <c r="M1199" s="28">
        <v>44585</v>
      </c>
      <c r="N1199" s="28">
        <v>44588</v>
      </c>
      <c r="O1199" s="28"/>
      <c r="P1199" s="28">
        <v>44588</v>
      </c>
      <c r="Q1199" s="28">
        <v>44600</v>
      </c>
      <c r="R1199" s="28"/>
      <c r="S1199" s="24">
        <v>3265446</v>
      </c>
      <c r="T1199" s="24">
        <v>3286299</v>
      </c>
      <c r="U1199" s="30" t="str">
        <f t="shared" si="40"/>
        <v>Despachado CNA</v>
      </c>
      <c r="V1199" s="25" t="s">
        <v>38</v>
      </c>
      <c r="W1199" s="24"/>
      <c r="X1199" s="36" t="str">
        <f t="shared" si="41"/>
        <v/>
      </c>
      <c r="Y1199" s="30" t="str">
        <f ca="1">IF(V1199=Apoio!$F$2,Apoio!$F$2,IF(V1199=Apoio!$F$3,Apoio!$F$3,IF(V1199=Apoio!$F$4,Apoio!$F$4,IF(X1199="","",IF(V1199="","",IF(X1199-TODAY()&gt;0,X1199-TODAY(),"Venceu"))))))</f>
        <v>Resolvido</v>
      </c>
      <c r="Z1199" s="35"/>
      <c r="AA1199" s="32"/>
      <c r="AC1199" s="44"/>
      <c r="AD1199" s="34" t="s">
        <v>31</v>
      </c>
    </row>
    <row r="1200" spans="1:30" ht="30" customHeight="1">
      <c r="A1200" s="23">
        <v>1204</v>
      </c>
      <c r="B1200" s="24" t="s">
        <v>4329</v>
      </c>
      <c r="C1200" s="30" t="str">
        <f>IF(B1200&gt;0,VLOOKUP(MID(B1200,1,5),Apoio!A:B,2,FALSE),"")</f>
        <v>SC</v>
      </c>
      <c r="D1200" s="30" t="s">
        <v>1256</v>
      </c>
      <c r="E1200" s="24"/>
      <c r="F1200" s="24" t="s">
        <v>2395</v>
      </c>
      <c r="G1200" s="35" t="s">
        <v>4330</v>
      </c>
      <c r="H1200" s="24"/>
      <c r="I1200" s="24"/>
      <c r="J1200" s="24" t="s">
        <v>858</v>
      </c>
      <c r="K1200" s="28">
        <v>44588</v>
      </c>
      <c r="L1200" s="28"/>
      <c r="M1200" s="28">
        <v>44588</v>
      </c>
      <c r="N1200" s="28">
        <v>44588</v>
      </c>
      <c r="O1200" s="28"/>
      <c r="P1200" s="28">
        <v>44588</v>
      </c>
      <c r="Q1200" s="28">
        <v>44594</v>
      </c>
      <c r="R1200" s="28"/>
      <c r="S1200" s="24">
        <v>3274920</v>
      </c>
      <c r="T1200" s="24">
        <v>3275629</v>
      </c>
      <c r="U1200" s="30" t="str">
        <f t="shared" si="40"/>
        <v>Despachado CNA</v>
      </c>
      <c r="V1200" s="25" t="s">
        <v>38</v>
      </c>
      <c r="W1200" s="24"/>
      <c r="X1200" s="36" t="str">
        <f t="shared" si="41"/>
        <v/>
      </c>
      <c r="Y1200" s="30" t="str">
        <f ca="1">IF(V1200=Apoio!$F$2,Apoio!$F$2,IF(V1200=Apoio!$F$3,Apoio!$F$3,IF(V1200=Apoio!$F$4,Apoio!$F$4,IF(X1200="","",IF(V1200="","",IF(X1200-TODAY()&gt;0,X1200-TODAY(),"Venceu"))))))</f>
        <v>Resolvido</v>
      </c>
      <c r="Z1200" s="35"/>
      <c r="AA1200" s="32"/>
      <c r="AC1200" s="44"/>
      <c r="AD1200" s="34" t="s">
        <v>31</v>
      </c>
    </row>
    <row r="1201" spans="1:30" ht="30" customHeight="1">
      <c r="A1201" s="23">
        <v>1205</v>
      </c>
      <c r="B1201" s="24" t="s">
        <v>4201</v>
      </c>
      <c r="C1201" s="30" t="str">
        <f>IF(B1201&gt;0,VLOOKUP(MID(B1201,1,5),Apoio!A:B,2,FALSE),"")</f>
        <v>PR</v>
      </c>
      <c r="D1201" s="30" t="s">
        <v>1317</v>
      </c>
      <c r="E1201" s="24" t="s">
        <v>4331</v>
      </c>
      <c r="F1201" s="24" t="s">
        <v>2395</v>
      </c>
      <c r="G1201" s="35" t="s">
        <v>4332</v>
      </c>
      <c r="H1201" s="24"/>
      <c r="I1201" s="24"/>
      <c r="J1201" s="24" t="s">
        <v>858</v>
      </c>
      <c r="K1201" s="28">
        <v>44579</v>
      </c>
      <c r="L1201" s="28"/>
      <c r="M1201" s="28">
        <v>44579</v>
      </c>
      <c r="N1201" s="28">
        <v>44588</v>
      </c>
      <c r="O1201" s="28"/>
      <c r="P1201" s="28">
        <v>44588</v>
      </c>
      <c r="Q1201" s="28">
        <v>44588</v>
      </c>
      <c r="R1201" s="28"/>
      <c r="S1201" s="24">
        <v>3254419</v>
      </c>
      <c r="T1201" s="24">
        <v>3275491</v>
      </c>
      <c r="U1201" s="30" t="str">
        <f t="shared" si="40"/>
        <v>Despachado CNA</v>
      </c>
      <c r="V1201" s="25" t="s">
        <v>38</v>
      </c>
      <c r="W1201" s="24"/>
      <c r="X1201" s="36" t="str">
        <f t="shared" si="41"/>
        <v/>
      </c>
      <c r="Y1201" s="30" t="str">
        <f ca="1">IF(V1201=Apoio!$F$2,Apoio!$F$2,IF(V1201=Apoio!$F$3,Apoio!$F$3,IF(V1201=Apoio!$F$4,Apoio!$F$4,IF(X1201="","",IF(V1201="","",IF(X1201-TODAY()&gt;0,X1201-TODAY(),"Venceu"))))))</f>
        <v>Resolvido</v>
      </c>
      <c r="Z1201" s="35"/>
      <c r="AA1201" s="32"/>
      <c r="AC1201" s="44"/>
      <c r="AD1201" s="34" t="s">
        <v>31</v>
      </c>
    </row>
    <row r="1202" spans="1:30" ht="30" customHeight="1">
      <c r="A1202" s="23">
        <v>1206</v>
      </c>
      <c r="B1202" s="24" t="s">
        <v>4333</v>
      </c>
      <c r="C1202" s="30" t="str">
        <f>IF(B1202&gt;0,VLOOKUP(MID(B1202,1,5),Apoio!A:B,2,FALSE),"")</f>
        <v>SP</v>
      </c>
      <c r="D1202" s="30" t="s">
        <v>1798</v>
      </c>
      <c r="E1202" s="24"/>
      <c r="F1202" s="24" t="s">
        <v>2395</v>
      </c>
      <c r="G1202" s="35" t="s">
        <v>4334</v>
      </c>
      <c r="H1202" s="24"/>
      <c r="I1202" s="24"/>
      <c r="J1202" s="24" t="s">
        <v>858</v>
      </c>
      <c r="K1202" s="28">
        <v>44580</v>
      </c>
      <c r="L1202" s="28"/>
      <c r="M1202" s="28">
        <v>44588</v>
      </c>
      <c r="N1202" s="28">
        <v>44588</v>
      </c>
      <c r="O1202" s="28"/>
      <c r="P1202" s="28">
        <v>44588</v>
      </c>
      <c r="Q1202" s="28"/>
      <c r="R1202" s="28"/>
      <c r="S1202" s="24">
        <v>3275723</v>
      </c>
      <c r="T1202" s="24"/>
      <c r="U1202" s="30" t="str">
        <f t="shared" si="40"/>
        <v>Despachado COSOL</v>
      </c>
      <c r="V1202" s="25" t="s">
        <v>38</v>
      </c>
      <c r="W1202" s="24"/>
      <c r="X1202" s="36" t="str">
        <f t="shared" si="41"/>
        <v/>
      </c>
      <c r="Y1202" s="30" t="str">
        <f ca="1">IF(V1202=Apoio!$F$2,Apoio!$F$2,IF(V1202=Apoio!$F$3,Apoio!$F$3,IF(V1202=Apoio!$F$4,Apoio!$F$4,IF(X1202="","",IF(V1202="","",IF(X1202-TODAY()&gt;0,X1202-TODAY(),"Venceu"))))))</f>
        <v>Resolvido</v>
      </c>
      <c r="Z1202" s="35"/>
      <c r="AA1202" s="32"/>
      <c r="AC1202" s="44"/>
      <c r="AD1202" s="34" t="s">
        <v>31</v>
      </c>
    </row>
    <row r="1203" spans="1:30" ht="30" customHeight="1">
      <c r="A1203" s="23">
        <v>1207</v>
      </c>
      <c r="B1203" s="24" t="s">
        <v>524</v>
      </c>
      <c r="C1203" s="30" t="str">
        <f>IF(B1203&gt;0,VLOOKUP(MID(B1203,1,5),Apoio!A:B,2,FALSE),"")</f>
        <v>RS</v>
      </c>
      <c r="D1203" s="30" t="s">
        <v>1049</v>
      </c>
      <c r="E1203" s="24"/>
      <c r="F1203" s="24" t="s">
        <v>2395</v>
      </c>
      <c r="G1203" s="35" t="s">
        <v>4335</v>
      </c>
      <c r="H1203" s="24"/>
      <c r="I1203" s="24"/>
      <c r="J1203" s="24" t="s">
        <v>714</v>
      </c>
      <c r="K1203" s="28">
        <v>44547</v>
      </c>
      <c r="L1203" s="28"/>
      <c r="M1203" s="28">
        <v>44547</v>
      </c>
      <c r="N1203" s="28">
        <v>44547</v>
      </c>
      <c r="O1203" s="28"/>
      <c r="P1203" s="28">
        <v>44588</v>
      </c>
      <c r="Q1203" s="28">
        <v>44600</v>
      </c>
      <c r="R1203" s="28"/>
      <c r="S1203" s="24"/>
      <c r="T1203" s="24"/>
      <c r="U1203" s="30" t="str">
        <f t="shared" si="40"/>
        <v>Despachado CNA</v>
      </c>
      <c r="V1203" s="25"/>
      <c r="W1203" s="24"/>
      <c r="X1203" s="36" t="str">
        <f t="shared" si="41"/>
        <v/>
      </c>
      <c r="Y1203" s="30" t="str">
        <f ca="1">IF(V1203=Apoio!$F$2,Apoio!$F$2,IF(V1203=Apoio!$F$3,Apoio!$F$3,IF(V1203=Apoio!$F$4,Apoio!$F$4,IF(X1203="","",IF(V1203="","",IF(X1203-TODAY()&gt;0,X1203-TODAY(),"Venceu"))))))</f>
        <v/>
      </c>
      <c r="Z1203" s="35"/>
      <c r="AA1203" s="32"/>
      <c r="AC1203" s="44"/>
      <c r="AD1203" s="34" t="s">
        <v>33</v>
      </c>
    </row>
    <row r="1204" spans="1:30" ht="30" customHeight="1">
      <c r="A1204" s="23">
        <v>1208</v>
      </c>
      <c r="B1204" s="24" t="s">
        <v>2396</v>
      </c>
      <c r="C1204" s="30" t="str">
        <f>IF(B1204&gt;0,VLOOKUP(MID(B1204,1,5),Apoio!A:B,2,FALSE),"")</f>
        <v>CNA</v>
      </c>
      <c r="D1204" s="30" t="s">
        <v>1664</v>
      </c>
      <c r="E1204" s="24"/>
      <c r="F1204" s="24" t="s">
        <v>2395</v>
      </c>
      <c r="G1204" s="35" t="s">
        <v>4336</v>
      </c>
      <c r="H1204" s="24"/>
      <c r="I1204" s="24"/>
      <c r="J1204" s="24" t="s">
        <v>44</v>
      </c>
      <c r="K1204" s="28">
        <v>44588</v>
      </c>
      <c r="L1204" s="28"/>
      <c r="M1204" s="28">
        <v>44588</v>
      </c>
      <c r="N1204" s="28">
        <v>44594</v>
      </c>
      <c r="O1204" s="28"/>
      <c r="P1204" s="28">
        <v>44594</v>
      </c>
      <c r="Q1204" s="28">
        <v>44594</v>
      </c>
      <c r="R1204" s="28"/>
      <c r="S1204" s="24">
        <v>3277217</v>
      </c>
      <c r="T1204" s="24">
        <v>3278876</v>
      </c>
      <c r="U1204" s="30" t="str">
        <f t="shared" si="40"/>
        <v>Despachado CNA</v>
      </c>
      <c r="V1204" s="25" t="s">
        <v>38</v>
      </c>
      <c r="W1204" s="24"/>
      <c r="X1204" s="36" t="str">
        <f t="shared" si="41"/>
        <v/>
      </c>
      <c r="Y1204" s="30" t="str">
        <f ca="1">IF(V1204=Apoio!$F$2,Apoio!$F$2,IF(V1204=Apoio!$F$3,Apoio!$F$3,IF(V1204=Apoio!$F$4,Apoio!$F$4,IF(X1204="","",IF(V1204="","",IF(X1204-TODAY()&gt;0,X1204-TODAY(),"Venceu"))))))</f>
        <v>Resolvido</v>
      </c>
      <c r="Z1204" s="35"/>
      <c r="AA1204" s="32"/>
      <c r="AC1204" s="44"/>
      <c r="AD1204" s="34" t="s">
        <v>31</v>
      </c>
    </row>
    <row r="1205" spans="1:30" ht="30" customHeight="1">
      <c r="A1205" s="23">
        <v>1209</v>
      </c>
      <c r="B1205" s="24" t="s">
        <v>4337</v>
      </c>
      <c r="C1205" s="30" t="str">
        <f>IF(B1205&gt;0,VLOOKUP(MID(B1205,1,5),Apoio!A:B,2,FALSE),"")</f>
        <v>CNA</v>
      </c>
      <c r="D1205" s="30" t="s">
        <v>1178</v>
      </c>
      <c r="E1205" s="24"/>
      <c r="F1205" s="24" t="s">
        <v>2395</v>
      </c>
      <c r="G1205" s="35" t="s">
        <v>4338</v>
      </c>
      <c r="H1205" s="24"/>
      <c r="I1205" s="24"/>
      <c r="J1205" s="24" t="s">
        <v>858</v>
      </c>
      <c r="K1205" s="28">
        <v>44594</v>
      </c>
      <c r="L1205" s="28"/>
      <c r="M1205" s="28">
        <v>44594</v>
      </c>
      <c r="N1205" s="28">
        <v>44596</v>
      </c>
      <c r="O1205" s="28"/>
      <c r="P1205" s="28">
        <v>44596</v>
      </c>
      <c r="Q1205" s="28">
        <v>44608</v>
      </c>
      <c r="R1205" s="28"/>
      <c r="S1205" s="24">
        <v>3285682</v>
      </c>
      <c r="T1205" s="24">
        <v>3287099</v>
      </c>
      <c r="U1205" s="30" t="str">
        <f t="shared" ref="U1205:U1226" si="42">IF(B1205&gt;0,IF(R1205&gt;0,$R$1,IF(Q1205&gt;0,$Q$1,IF(P1205&gt;0,$P$1,IF(O1205&gt;0,$O$1,IF(N1205&gt;0,$N$1,IF(M1205&gt;0,$M$1,IF(L1205&gt;0,$L$1,IF(K1205&gt;0,$K$1,"Registrar demanda")))))))),"")</f>
        <v>Despachado CNA</v>
      </c>
      <c r="V1205" s="25" t="s">
        <v>38</v>
      </c>
      <c r="W1205" s="24"/>
      <c r="X1205" s="36" t="str">
        <f t="shared" si="41"/>
        <v/>
      </c>
      <c r="Y1205" s="30" t="str">
        <f ca="1">IF(V1205=Apoio!$F$2,Apoio!$F$2,IF(V1205=Apoio!$F$3,Apoio!$F$3,IF(V1205=Apoio!$F$4,Apoio!$F$4,IF(X1205="","",IF(V1205="","",IF(X1205-TODAY()&gt;0,X1205-TODAY(),"Venceu"))))))</f>
        <v>Resolvido</v>
      </c>
      <c r="Z1205" s="35"/>
      <c r="AA1205" s="32"/>
      <c r="AC1205" s="44"/>
      <c r="AD1205" s="34" t="s">
        <v>33</v>
      </c>
    </row>
    <row r="1206" spans="1:30" ht="30" customHeight="1">
      <c r="A1206" s="23">
        <v>1210</v>
      </c>
      <c r="B1206" s="24" t="s">
        <v>4339</v>
      </c>
      <c r="C1206" s="30" t="str">
        <f>IF(B1206&gt;0,VLOOKUP(MID(B1206,1,5),Apoio!A:B,2,FALSE),"")</f>
        <v>RS</v>
      </c>
      <c r="D1206" s="30" t="s">
        <v>1256</v>
      </c>
      <c r="E1206" s="24"/>
      <c r="F1206" s="24" t="s">
        <v>2395</v>
      </c>
      <c r="G1206" s="35" t="s">
        <v>4340</v>
      </c>
      <c r="H1206" s="24"/>
      <c r="I1206" s="24"/>
      <c r="J1206" s="24" t="s">
        <v>858</v>
      </c>
      <c r="K1206" s="28">
        <v>44594</v>
      </c>
      <c r="L1206" s="28"/>
      <c r="M1206" s="28">
        <v>44594</v>
      </c>
      <c r="N1206" s="28">
        <v>44594</v>
      </c>
      <c r="O1206" s="28"/>
      <c r="P1206" s="28">
        <v>44594</v>
      </c>
      <c r="Q1206" s="28">
        <v>44596</v>
      </c>
      <c r="R1206" s="28"/>
      <c r="S1206" s="24">
        <v>3278042</v>
      </c>
      <c r="T1206" s="24">
        <v>3282415</v>
      </c>
      <c r="U1206" s="30" t="str">
        <f t="shared" si="42"/>
        <v>Despachado CNA</v>
      </c>
      <c r="V1206" s="25" t="s">
        <v>38</v>
      </c>
      <c r="W1206" s="24"/>
      <c r="X1206" s="36" t="str">
        <f t="shared" si="41"/>
        <v/>
      </c>
      <c r="Y1206" s="30" t="str">
        <f ca="1">IF(V1206=Apoio!$F$2,Apoio!$F$2,IF(V1206=Apoio!$F$3,Apoio!$F$3,IF(V1206=Apoio!$F$4,Apoio!$F$4,IF(X1206="","",IF(V1206="","",IF(X1206-TODAY()&gt;0,X1206-TODAY(),"Venceu"))))))</f>
        <v>Resolvido</v>
      </c>
      <c r="Z1206" s="35"/>
      <c r="AA1206" s="32"/>
      <c r="AC1206" s="44"/>
      <c r="AD1206" s="34" t="s">
        <v>31</v>
      </c>
    </row>
    <row r="1207" spans="1:30" ht="30" customHeight="1">
      <c r="A1207" s="23">
        <v>1211</v>
      </c>
      <c r="B1207" s="24" t="s">
        <v>4341</v>
      </c>
      <c r="C1207" s="30" t="str">
        <f>IF(B1207&gt;0,VLOOKUP(MID(B1207,1,5),Apoio!A:B,2,FALSE),"")</f>
        <v>SP</v>
      </c>
      <c r="D1207" s="30" t="s">
        <v>3941</v>
      </c>
      <c r="E1207" s="24"/>
      <c r="F1207" s="24" t="s">
        <v>2395</v>
      </c>
      <c r="G1207" s="35" t="s">
        <v>4342</v>
      </c>
      <c r="H1207" s="24"/>
      <c r="I1207" s="24"/>
      <c r="J1207" s="24" t="s">
        <v>44</v>
      </c>
      <c r="K1207" s="28">
        <v>44587</v>
      </c>
      <c r="L1207" s="28"/>
      <c r="M1207" s="28">
        <v>44587</v>
      </c>
      <c r="N1207" s="28">
        <v>44594</v>
      </c>
      <c r="O1207" s="28"/>
      <c r="P1207" s="28">
        <v>44594</v>
      </c>
      <c r="Q1207" s="28"/>
      <c r="R1207" s="28"/>
      <c r="S1207" s="24">
        <v>3277580</v>
      </c>
      <c r="T1207" s="24"/>
      <c r="U1207" s="30" t="str">
        <f t="shared" si="42"/>
        <v>Despachado COSOL</v>
      </c>
      <c r="V1207" s="25" t="s">
        <v>38</v>
      </c>
      <c r="W1207" s="24"/>
      <c r="X1207" s="36" t="str">
        <f t="shared" si="41"/>
        <v/>
      </c>
      <c r="Y1207" s="30" t="str">
        <f ca="1">IF(V1207=Apoio!$F$2,Apoio!$F$2,IF(V1207=Apoio!$F$3,Apoio!$F$3,IF(V1207=Apoio!$F$4,Apoio!$F$4,IF(X1207="","",IF(V1207="","",IF(X1207-TODAY()&gt;0,X1207-TODAY(),"Venceu"))))))</f>
        <v>Resolvido</v>
      </c>
      <c r="Z1207" s="35"/>
      <c r="AA1207" s="32"/>
      <c r="AC1207" s="44"/>
      <c r="AD1207" s="34" t="s">
        <v>31</v>
      </c>
    </row>
    <row r="1208" spans="1:30" ht="30" customHeight="1">
      <c r="A1208" s="23">
        <v>1212</v>
      </c>
      <c r="B1208" s="24" t="s">
        <v>4343</v>
      </c>
      <c r="C1208" s="30" t="str">
        <f>IF(B1208&gt;0,VLOOKUP(MID(B1208,1,5),Apoio!A:B,2,FALSE),"")</f>
        <v>PI</v>
      </c>
      <c r="D1208" s="30" t="s">
        <v>3941</v>
      </c>
      <c r="E1208" s="24"/>
      <c r="F1208" s="24" t="s">
        <v>2395</v>
      </c>
      <c r="G1208" s="35" t="s">
        <v>4344</v>
      </c>
      <c r="H1208" s="24"/>
      <c r="I1208" s="24"/>
      <c r="J1208" s="24" t="s">
        <v>714</v>
      </c>
      <c r="K1208" s="28">
        <v>44587</v>
      </c>
      <c r="L1208" s="28"/>
      <c r="M1208" s="28">
        <v>44587</v>
      </c>
      <c r="N1208" s="28">
        <v>44594</v>
      </c>
      <c r="O1208" s="28"/>
      <c r="P1208" s="28">
        <v>44594</v>
      </c>
      <c r="Q1208" s="28">
        <v>44600</v>
      </c>
      <c r="R1208" s="28"/>
      <c r="S1208" s="24">
        <v>3273182</v>
      </c>
      <c r="T1208" s="24">
        <v>3281540</v>
      </c>
      <c r="U1208" s="30" t="str">
        <f t="shared" si="42"/>
        <v>Despachado CNA</v>
      </c>
      <c r="V1208" s="25" t="s">
        <v>38</v>
      </c>
      <c r="W1208" s="24"/>
      <c r="X1208" s="36" t="str">
        <f t="shared" si="41"/>
        <v/>
      </c>
      <c r="Y1208" s="30" t="str">
        <f ca="1">IF(V1208=Apoio!$F$2,Apoio!$F$2,IF(V1208=Apoio!$F$3,Apoio!$F$3,IF(V1208=Apoio!$F$4,Apoio!$F$4,IF(X1208="","",IF(V1208="","",IF(X1208-TODAY()&gt;0,X1208-TODAY(),"Venceu"))))))</f>
        <v>Resolvido</v>
      </c>
      <c r="Z1208" s="35"/>
      <c r="AA1208" s="32"/>
      <c r="AC1208" s="44"/>
      <c r="AD1208" s="34" t="s">
        <v>31</v>
      </c>
    </row>
    <row r="1209" spans="1:30" ht="30" customHeight="1">
      <c r="A1209" s="23">
        <v>1213</v>
      </c>
      <c r="B1209" s="24" t="s">
        <v>1758</v>
      </c>
      <c r="C1209" s="30" t="str">
        <f>IF(B1209&gt;0,VLOOKUP(MID(B1209,1,5),Apoio!A:B,2,FALSE),"")</f>
        <v>CNA</v>
      </c>
      <c r="D1209" s="30" t="s">
        <v>1317</v>
      </c>
      <c r="E1209" s="24"/>
      <c r="F1209" s="24" t="s">
        <v>2395</v>
      </c>
      <c r="G1209" s="35" t="s">
        <v>4345</v>
      </c>
      <c r="H1209" s="24"/>
      <c r="I1209" s="24"/>
      <c r="J1209" s="24" t="s">
        <v>44</v>
      </c>
      <c r="K1209" s="28">
        <v>44585</v>
      </c>
      <c r="L1209" s="28"/>
      <c r="M1209" s="28">
        <v>44585</v>
      </c>
      <c r="N1209" s="28">
        <v>44596</v>
      </c>
      <c r="O1209" s="28"/>
      <c r="P1209" s="28">
        <v>44596</v>
      </c>
      <c r="Q1209" s="28">
        <v>44607</v>
      </c>
      <c r="R1209" s="28"/>
      <c r="S1209" s="24">
        <v>3285804</v>
      </c>
      <c r="T1209" s="24">
        <v>3286278</v>
      </c>
      <c r="U1209" s="30" t="str">
        <f t="shared" si="42"/>
        <v>Despachado CNA</v>
      </c>
      <c r="V1209" s="25" t="s">
        <v>38</v>
      </c>
      <c r="W1209" s="24"/>
      <c r="X1209" s="36" t="str">
        <f t="shared" si="41"/>
        <v/>
      </c>
      <c r="Y1209" s="30" t="str">
        <f ca="1">IF(V1209=Apoio!$F$2,Apoio!$F$2,IF(V1209=Apoio!$F$3,Apoio!$F$3,IF(V1209=Apoio!$F$4,Apoio!$F$4,IF(X1209="","",IF(V1209="","",IF(X1209-TODAY()&gt;0,X1209-TODAY(),"Venceu"))))))</f>
        <v>Resolvido</v>
      </c>
      <c r="Z1209" s="35"/>
      <c r="AA1209" s="32"/>
      <c r="AC1209" s="44"/>
      <c r="AD1209" s="34" t="s">
        <v>33</v>
      </c>
    </row>
    <row r="1210" spans="1:30" ht="30" customHeight="1">
      <c r="A1210" s="23">
        <v>1214</v>
      </c>
      <c r="B1210" s="24" t="s">
        <v>4346</v>
      </c>
      <c r="C1210" s="30" t="s">
        <v>4347</v>
      </c>
      <c r="D1210" s="30" t="s">
        <v>1256</v>
      </c>
      <c r="E1210" s="24"/>
      <c r="F1210" s="24" t="s">
        <v>2395</v>
      </c>
      <c r="G1210" s="35" t="s">
        <v>4348</v>
      </c>
      <c r="H1210" s="24"/>
      <c r="I1210" s="24"/>
      <c r="J1210" s="24" t="s">
        <v>858</v>
      </c>
      <c r="K1210" s="28">
        <v>44595</v>
      </c>
      <c r="L1210" s="28"/>
      <c r="M1210" s="28">
        <v>44595</v>
      </c>
      <c r="N1210" s="28">
        <v>44596</v>
      </c>
      <c r="O1210" s="28"/>
      <c r="P1210" s="28">
        <v>44596</v>
      </c>
      <c r="Q1210" s="28"/>
      <c r="R1210" s="28"/>
      <c r="S1210" s="24">
        <v>3282894</v>
      </c>
      <c r="T1210" s="24"/>
      <c r="U1210" s="30" t="str">
        <f t="shared" si="42"/>
        <v>Despachado COSOL</v>
      </c>
      <c r="V1210" s="25" t="s">
        <v>38</v>
      </c>
      <c r="W1210" s="24"/>
      <c r="X1210" s="36" t="str">
        <f t="shared" si="41"/>
        <v/>
      </c>
      <c r="Y1210" s="30" t="str">
        <f ca="1">IF(V1210=Apoio!$F$2,Apoio!$F$2,IF(V1210=Apoio!$F$3,Apoio!$F$3,IF(V1210=Apoio!$F$4,Apoio!$F$4,IF(X1210="","",IF(V1210="","",IF(X1210-TODAY()&gt;0,X1210-TODAY(),"Venceu"))))))</f>
        <v>Resolvido</v>
      </c>
      <c r="Z1210" s="35"/>
      <c r="AA1210" s="32"/>
      <c r="AC1210" s="44"/>
      <c r="AD1210" s="34" t="s">
        <v>31</v>
      </c>
    </row>
    <row r="1211" spans="1:30" ht="30" customHeight="1">
      <c r="A1211" s="23">
        <v>1215</v>
      </c>
      <c r="B1211" s="24" t="s">
        <v>135</v>
      </c>
      <c r="C1211" s="30" t="str">
        <f>IF(B1211&gt;0,VLOOKUP(MID(B1211,1,5),Apoio!A:B,2,FALSE),"")</f>
        <v>RS</v>
      </c>
      <c r="D1211" s="30" t="s">
        <v>1798</v>
      </c>
      <c r="E1211" s="24"/>
      <c r="F1211" s="24" t="s">
        <v>2395</v>
      </c>
      <c r="G1211" s="35" t="s">
        <v>4349</v>
      </c>
      <c r="H1211" s="24"/>
      <c r="I1211" s="24"/>
      <c r="J1211" s="24" t="s">
        <v>858</v>
      </c>
      <c r="K1211" s="28">
        <v>44610</v>
      </c>
      <c r="L1211" s="28"/>
      <c r="M1211" s="28">
        <v>44610</v>
      </c>
      <c r="N1211" s="28">
        <v>44610</v>
      </c>
      <c r="O1211" s="28"/>
      <c r="P1211" s="28">
        <v>44610</v>
      </c>
      <c r="Q1211" s="28"/>
      <c r="R1211" s="28"/>
      <c r="S1211" s="24">
        <v>3320811</v>
      </c>
      <c r="T1211" s="24"/>
      <c r="U1211" s="30" t="str">
        <f t="shared" si="42"/>
        <v>Despachado COSOL</v>
      </c>
      <c r="V1211" s="25" t="s">
        <v>38</v>
      </c>
      <c r="W1211" s="24"/>
      <c r="X1211" s="36" t="str">
        <f t="shared" si="41"/>
        <v/>
      </c>
      <c r="Y1211" s="30" t="str">
        <f ca="1">IF(V1211=Apoio!$F$2,Apoio!$F$2,IF(V1211=Apoio!$F$3,Apoio!$F$3,IF(V1211=Apoio!$F$4,Apoio!$F$4,IF(X1211="","",IF(V1211="","",IF(X1211-TODAY()&gt;0,X1211-TODAY(),"Venceu"))))))</f>
        <v>Resolvido</v>
      </c>
      <c r="Z1211" s="35"/>
      <c r="AA1211" s="32"/>
      <c r="AC1211" s="44"/>
      <c r="AD1211" s="34" t="s">
        <v>33</v>
      </c>
    </row>
    <row r="1212" spans="1:30" ht="30" customHeight="1">
      <c r="A1212" s="23">
        <v>1216</v>
      </c>
      <c r="B1212" s="24" t="s">
        <v>4350</v>
      </c>
      <c r="C1212" s="30" t="str">
        <f>IF(B1212&gt;0,VLOOKUP(MID(B1212,1,5),Apoio!A:B,2,FALSE),"")</f>
        <v>MA</v>
      </c>
      <c r="D1212" s="30" t="s">
        <v>1798</v>
      </c>
      <c r="E1212" s="24"/>
      <c r="F1212" s="24" t="s">
        <v>2395</v>
      </c>
      <c r="G1212" s="35" t="s">
        <v>4351</v>
      </c>
      <c r="H1212" s="24"/>
      <c r="I1212" s="24"/>
      <c r="J1212" s="24" t="s">
        <v>44</v>
      </c>
      <c r="K1212" s="28">
        <v>44606</v>
      </c>
      <c r="L1212" s="28"/>
      <c r="M1212" s="28">
        <v>44606</v>
      </c>
      <c r="N1212" s="28">
        <v>44609</v>
      </c>
      <c r="O1212" s="28"/>
      <c r="P1212" s="28">
        <v>44610</v>
      </c>
      <c r="Q1212" s="28"/>
      <c r="R1212" s="28"/>
      <c r="S1212" s="24">
        <v>3312574</v>
      </c>
      <c r="T1212" s="24">
        <v>3321303</v>
      </c>
      <c r="U1212" s="30" t="str">
        <f t="shared" si="42"/>
        <v>Despachado COSOL</v>
      </c>
      <c r="V1212" s="25" t="s">
        <v>38</v>
      </c>
      <c r="W1212" s="24"/>
      <c r="X1212" s="36" t="str">
        <f t="shared" si="41"/>
        <v/>
      </c>
      <c r="Y1212" s="30" t="str">
        <f ca="1">IF(V1212=Apoio!$F$2,Apoio!$F$2,IF(V1212=Apoio!$F$3,Apoio!$F$3,IF(V1212=Apoio!$F$4,Apoio!$F$4,IF(X1212="","",IF(V1212="","",IF(X1212-TODAY()&gt;0,X1212-TODAY(),"Venceu"))))))</f>
        <v>Resolvido</v>
      </c>
      <c r="Z1212" s="35"/>
      <c r="AA1212" s="32"/>
      <c r="AC1212" s="44"/>
      <c r="AD1212" s="34" t="s">
        <v>33</v>
      </c>
    </row>
    <row r="1213" spans="1:30" ht="30" customHeight="1">
      <c r="A1213" s="23">
        <v>1217</v>
      </c>
      <c r="B1213" s="24" t="s">
        <v>1959</v>
      </c>
      <c r="C1213" s="30" t="str">
        <f>IF(B1213&gt;0,VLOOKUP(MID(B1213,1,5),Apoio!A:B,2,FALSE),"")</f>
        <v>CNA</v>
      </c>
      <c r="D1213" s="30" t="s">
        <v>1178</v>
      </c>
      <c r="E1213" s="24"/>
      <c r="F1213" s="24" t="s">
        <v>2395</v>
      </c>
      <c r="G1213" s="35" t="s">
        <v>4352</v>
      </c>
      <c r="H1213" s="24"/>
      <c r="I1213" s="24"/>
      <c r="J1213" s="24" t="s">
        <v>714</v>
      </c>
      <c r="K1213" s="28">
        <v>44595</v>
      </c>
      <c r="L1213" s="28"/>
      <c r="M1213" s="28">
        <v>44599</v>
      </c>
      <c r="N1213" s="28">
        <v>44600</v>
      </c>
      <c r="O1213" s="28"/>
      <c r="P1213" s="28"/>
      <c r="Q1213" s="28"/>
      <c r="R1213" s="28"/>
      <c r="S1213" s="24">
        <v>3289209</v>
      </c>
      <c r="T1213" s="24"/>
      <c r="U1213" s="30" t="str">
        <f t="shared" si="42"/>
        <v>Término da análise</v>
      </c>
      <c r="V1213" s="25" t="s">
        <v>38</v>
      </c>
      <c r="W1213" s="24"/>
      <c r="X1213" s="36" t="str">
        <f t="shared" si="41"/>
        <v/>
      </c>
      <c r="Y1213" s="30" t="str">
        <f ca="1">IF(V1213=Apoio!$F$2,Apoio!$F$2,IF(V1213=Apoio!$F$3,Apoio!$F$3,IF(V1213=Apoio!$F$4,Apoio!$F$4,IF(X1213="","",IF(V1213="","",IF(X1213-TODAY()&gt;0,X1213-TODAY(),"Venceu"))))))</f>
        <v>Resolvido</v>
      </c>
      <c r="Z1213" s="35"/>
      <c r="AA1213" s="32"/>
      <c r="AC1213" s="44"/>
      <c r="AD1213" s="34" t="s">
        <v>33</v>
      </c>
    </row>
    <row r="1214" spans="1:30" ht="30" customHeight="1">
      <c r="A1214" s="23">
        <v>1218</v>
      </c>
      <c r="B1214" s="24" t="s">
        <v>4353</v>
      </c>
      <c r="C1214" s="30" t="str">
        <f>IF(B1214&gt;0,VLOOKUP(MID(B1214,1,5),Apoio!A:B,2,FALSE),"")</f>
        <v>PI</v>
      </c>
      <c r="D1214" s="30" t="s">
        <v>2185</v>
      </c>
      <c r="E1214" s="24"/>
      <c r="F1214" s="24" t="s">
        <v>2395</v>
      </c>
      <c r="G1214" s="35" t="s">
        <v>4354</v>
      </c>
      <c r="H1214" s="24"/>
      <c r="I1214" s="24"/>
      <c r="J1214" s="24" t="s">
        <v>44</v>
      </c>
      <c r="K1214" s="28">
        <v>44600</v>
      </c>
      <c r="L1214" s="28"/>
      <c r="M1214" s="28">
        <v>44601</v>
      </c>
      <c r="N1214" s="28">
        <v>44601</v>
      </c>
      <c r="O1214" s="28"/>
      <c r="P1214" s="28">
        <v>44601</v>
      </c>
      <c r="Q1214" s="28"/>
      <c r="R1214" s="28"/>
      <c r="S1214" s="24">
        <v>3296344</v>
      </c>
      <c r="T1214" s="24"/>
      <c r="U1214" s="30" t="str">
        <f t="shared" si="42"/>
        <v>Despachado COSOL</v>
      </c>
      <c r="V1214" s="25" t="s">
        <v>38</v>
      </c>
      <c r="W1214" s="24"/>
      <c r="X1214" s="36" t="str">
        <f t="shared" si="41"/>
        <v/>
      </c>
      <c r="Y1214" s="30" t="str">
        <f ca="1">IF(V1214=Apoio!$F$2,Apoio!$F$2,IF(V1214=Apoio!$F$3,Apoio!$F$3,IF(V1214=Apoio!$F$4,Apoio!$F$4,IF(X1214="","",IF(V1214="","",IF(X1214-TODAY()&gt;0,X1214-TODAY(),"Venceu"))))))</f>
        <v>Resolvido</v>
      </c>
      <c r="Z1214" s="35"/>
      <c r="AA1214" s="32"/>
      <c r="AC1214" s="44"/>
      <c r="AD1214" s="34" t="s">
        <v>33</v>
      </c>
    </row>
    <row r="1215" spans="1:30" ht="30" customHeight="1">
      <c r="A1215" s="23">
        <v>1219</v>
      </c>
      <c r="B1215" s="24" t="s">
        <v>4355</v>
      </c>
      <c r="C1215" s="30" t="str">
        <f>IF(B1215&gt;0,VLOOKUP(MID(B1215,1,5),Apoio!A:B,2,FALSE),"")</f>
        <v>AM</v>
      </c>
      <c r="D1215" s="30" t="s">
        <v>1974</v>
      </c>
      <c r="E1215" s="24"/>
      <c r="F1215" s="24" t="s">
        <v>2395</v>
      </c>
      <c r="G1215" s="35" t="s">
        <v>4356</v>
      </c>
      <c r="H1215" s="24"/>
      <c r="I1215" s="24"/>
      <c r="J1215" s="24" t="s">
        <v>714</v>
      </c>
      <c r="K1215" s="28">
        <v>44601</v>
      </c>
      <c r="L1215" s="28"/>
      <c r="M1215" s="28">
        <v>44601</v>
      </c>
      <c r="N1215" s="28">
        <v>44602</v>
      </c>
      <c r="O1215" s="28"/>
      <c r="P1215" s="28">
        <v>44602</v>
      </c>
      <c r="Q1215" s="28"/>
      <c r="R1215" s="28"/>
      <c r="S1215" s="24">
        <v>3300674</v>
      </c>
      <c r="T1215" s="24"/>
      <c r="U1215" s="30" t="str">
        <f t="shared" si="42"/>
        <v>Despachado COSOL</v>
      </c>
      <c r="V1215" s="25" t="s">
        <v>38</v>
      </c>
      <c r="W1215" s="24"/>
      <c r="X1215" s="36" t="str">
        <f t="shared" si="41"/>
        <v/>
      </c>
      <c r="Y1215" s="30" t="str">
        <f ca="1">IF(V1215=Apoio!$F$2,Apoio!$F$2,IF(V1215=Apoio!$F$3,Apoio!$F$3,IF(V1215=Apoio!$F$4,Apoio!$F$4,IF(X1215="","",IF(V1215="","",IF(X1215-TODAY()&gt;0,X1215-TODAY(),"Venceu"))))))</f>
        <v>Resolvido</v>
      </c>
      <c r="Z1215" s="35"/>
      <c r="AA1215" s="32"/>
      <c r="AC1215" s="44"/>
      <c r="AD1215" s="34" t="s">
        <v>33</v>
      </c>
    </row>
    <row r="1216" spans="1:30" ht="30" customHeight="1">
      <c r="A1216" s="23">
        <v>1220</v>
      </c>
      <c r="B1216" s="24" t="s">
        <v>918</v>
      </c>
      <c r="C1216" s="30" t="str">
        <f>IF(B1216&gt;0,VLOOKUP(MID(B1216,1,5),Apoio!A:B,2,FALSE),"")</f>
        <v>MT</v>
      </c>
      <c r="D1216" s="30" t="s">
        <v>1798</v>
      </c>
      <c r="E1216" s="24"/>
      <c r="F1216" s="24" t="s">
        <v>2395</v>
      </c>
      <c r="G1216" s="35" t="s">
        <v>4357</v>
      </c>
      <c r="H1216" s="24"/>
      <c r="I1216" s="24"/>
      <c r="J1216" s="24" t="s">
        <v>714</v>
      </c>
      <c r="K1216" s="28">
        <v>44569</v>
      </c>
      <c r="L1216" s="28"/>
      <c r="M1216" s="28">
        <v>44594</v>
      </c>
      <c r="N1216" s="28">
        <v>44600</v>
      </c>
      <c r="O1216" s="28"/>
      <c r="P1216" s="28">
        <v>44600</v>
      </c>
      <c r="Q1216" s="28"/>
      <c r="R1216" s="28"/>
      <c r="S1216" s="24">
        <v>3290390</v>
      </c>
      <c r="T1216" s="24"/>
      <c r="U1216" s="30" t="str">
        <f t="shared" si="42"/>
        <v>Despachado COSOL</v>
      </c>
      <c r="V1216" s="25" t="s">
        <v>38</v>
      </c>
      <c r="W1216" s="24"/>
      <c r="X1216" s="36" t="str">
        <f t="shared" si="41"/>
        <v/>
      </c>
      <c r="Y1216" s="30" t="str">
        <f ca="1">IF(V1216=Apoio!$F$2,Apoio!$F$2,IF(V1216=Apoio!$F$3,Apoio!$F$3,IF(V1216=Apoio!$F$4,Apoio!$F$4,IF(X1216="","",IF(V1216="","",IF(X1216-TODAY()&gt;0,X1216-TODAY(),"Venceu"))))))</f>
        <v>Resolvido</v>
      </c>
      <c r="Z1216" s="35"/>
      <c r="AA1216" s="32"/>
      <c r="AC1216" s="44"/>
      <c r="AD1216" s="34" t="s">
        <v>33</v>
      </c>
    </row>
    <row r="1217" spans="1:30" ht="30" customHeight="1">
      <c r="A1217" s="23">
        <v>1221</v>
      </c>
      <c r="B1217" s="24" t="s">
        <v>953</v>
      </c>
      <c r="C1217" s="30" t="str">
        <f>IF(B1217&gt;0,VLOOKUP(MID(B1217,1,5),Apoio!A:B,2,FALSE),"")</f>
        <v>MT</v>
      </c>
      <c r="D1217" s="30" t="s">
        <v>1798</v>
      </c>
      <c r="E1217" s="24"/>
      <c r="F1217" s="24" t="s">
        <v>2395</v>
      </c>
      <c r="G1217" s="35" t="s">
        <v>4358</v>
      </c>
      <c r="H1217" s="24"/>
      <c r="I1217" s="24"/>
      <c r="J1217" s="24" t="s">
        <v>714</v>
      </c>
      <c r="K1217" s="28">
        <v>44602</v>
      </c>
      <c r="L1217" s="28"/>
      <c r="M1217" s="28">
        <v>44602</v>
      </c>
      <c r="N1217" s="28">
        <v>44606</v>
      </c>
      <c r="O1217" s="28"/>
      <c r="P1217" s="28">
        <v>44606</v>
      </c>
      <c r="Q1217" s="28"/>
      <c r="R1217" s="28"/>
      <c r="S1217" s="24">
        <v>3303030</v>
      </c>
      <c r="T1217" s="24"/>
      <c r="U1217" s="30" t="str">
        <f t="shared" si="42"/>
        <v>Despachado COSOL</v>
      </c>
      <c r="V1217" s="25" t="s">
        <v>38</v>
      </c>
      <c r="W1217" s="24"/>
      <c r="X1217" s="36" t="str">
        <f t="shared" si="41"/>
        <v/>
      </c>
      <c r="Y1217" s="30" t="str">
        <f ca="1">IF(V1217=Apoio!$F$2,Apoio!$F$2,IF(V1217=Apoio!$F$3,Apoio!$F$3,IF(V1217=Apoio!$F$4,Apoio!$F$4,IF(X1217="","",IF(V1217="","",IF(X1217-TODAY()&gt;0,X1217-TODAY(),"Venceu"))))))</f>
        <v>Resolvido</v>
      </c>
      <c r="Z1217" s="35"/>
      <c r="AA1217" s="32"/>
      <c r="AC1217" s="44"/>
      <c r="AD1217" s="34" t="s">
        <v>33</v>
      </c>
    </row>
    <row r="1218" spans="1:30" ht="30" customHeight="1">
      <c r="A1218" s="23">
        <v>1222</v>
      </c>
      <c r="B1218" s="24" t="s">
        <v>262</v>
      </c>
      <c r="C1218" s="30" t="str">
        <f>IF(B1218&gt;0,VLOOKUP(MID(B1218,1,5),Apoio!A:B,2,FALSE),"")</f>
        <v>RS</v>
      </c>
      <c r="D1218" s="30" t="s">
        <v>1063</v>
      </c>
      <c r="E1218" s="24"/>
      <c r="F1218" s="24" t="s">
        <v>2395</v>
      </c>
      <c r="G1218" s="35" t="s">
        <v>4359</v>
      </c>
      <c r="H1218" s="24"/>
      <c r="I1218" s="24"/>
      <c r="J1218" s="24" t="s">
        <v>874</v>
      </c>
      <c r="K1218" s="28">
        <v>44564</v>
      </c>
      <c r="L1218" s="28"/>
      <c r="M1218" s="28">
        <v>44564</v>
      </c>
      <c r="N1218" s="28">
        <v>44603</v>
      </c>
      <c r="O1218" s="28"/>
      <c r="P1218" s="28">
        <v>44603</v>
      </c>
      <c r="Q1218" s="28"/>
      <c r="R1218" s="28"/>
      <c r="S1218" s="24">
        <v>3300632</v>
      </c>
      <c r="T1218" s="24">
        <v>3305585</v>
      </c>
      <c r="U1218" s="30" t="str">
        <f t="shared" si="42"/>
        <v>Despachado COSOL</v>
      </c>
      <c r="V1218" s="25" t="s">
        <v>38</v>
      </c>
      <c r="W1218" s="24"/>
      <c r="X1218" s="36" t="str">
        <f t="shared" si="41"/>
        <v/>
      </c>
      <c r="Y1218" s="30" t="str">
        <f ca="1">IF(V1218=Apoio!$F$2,Apoio!$F$2,IF(V1218=Apoio!$F$3,Apoio!$F$3,IF(V1218=Apoio!$F$4,Apoio!$F$4,IF(X1218="","",IF(V1218="","",IF(X1218-TODAY()&gt;0,X1218-TODAY(),"Venceu"))))))</f>
        <v>Resolvido</v>
      </c>
      <c r="Z1218" s="35"/>
      <c r="AA1218" s="32"/>
      <c r="AC1218" s="44"/>
      <c r="AD1218" s="34" t="s">
        <v>33</v>
      </c>
    </row>
    <row r="1219" spans="1:30" ht="30" customHeight="1">
      <c r="A1219" s="23">
        <v>1223</v>
      </c>
      <c r="B1219" s="24" t="s">
        <v>4360</v>
      </c>
      <c r="C1219" s="30" t="str">
        <f>IF(B1219&gt;0,VLOOKUP(MID(B1219,1,5),Apoio!A:B,2,FALSE),"")</f>
        <v>RS</v>
      </c>
      <c r="D1219" s="30" t="s">
        <v>1122</v>
      </c>
      <c r="E1219" s="24"/>
      <c r="F1219" s="24" t="s">
        <v>2395</v>
      </c>
      <c r="G1219" s="35" t="s">
        <v>4361</v>
      </c>
      <c r="H1219" s="24"/>
      <c r="I1219" s="24"/>
      <c r="J1219" s="24" t="s">
        <v>714</v>
      </c>
      <c r="K1219" s="28">
        <v>44607</v>
      </c>
      <c r="L1219" s="28"/>
      <c r="M1219" s="28">
        <v>44608</v>
      </c>
      <c r="N1219" s="28">
        <v>44610</v>
      </c>
      <c r="O1219" s="28"/>
      <c r="P1219" s="28">
        <v>44610</v>
      </c>
      <c r="Q1219" s="28"/>
      <c r="R1219" s="28"/>
      <c r="S1219" s="24" t="s">
        <v>4362</v>
      </c>
      <c r="T1219" s="24"/>
      <c r="U1219" s="30" t="str">
        <f t="shared" si="42"/>
        <v>Despachado COSOL</v>
      </c>
      <c r="V1219" s="25" t="s">
        <v>38</v>
      </c>
      <c r="W1219" s="24"/>
      <c r="X1219" s="36" t="str">
        <f t="shared" si="41"/>
        <v/>
      </c>
      <c r="Y1219" s="30" t="str">
        <f ca="1">IF(V1219=Apoio!$F$2,Apoio!$F$2,IF(V1219=Apoio!$F$3,Apoio!$F$3,IF(V1219=Apoio!$F$4,Apoio!$F$4,IF(X1219="","",IF(V1219="","",IF(X1219-TODAY()&gt;0,X1219-TODAY(),"Venceu"))))))</f>
        <v>Resolvido</v>
      </c>
      <c r="Z1219" s="35"/>
      <c r="AA1219" s="32"/>
      <c r="AC1219" s="44"/>
      <c r="AD1219" s="34" t="s">
        <v>31</v>
      </c>
    </row>
    <row r="1220" spans="1:30" ht="30" customHeight="1">
      <c r="A1220" s="23">
        <v>1224</v>
      </c>
      <c r="B1220" s="24" t="s">
        <v>4323</v>
      </c>
      <c r="C1220" s="30" t="str">
        <f>IF(B1220&gt;0,VLOOKUP(MID(B1220,1,5),Apoio!A:B,2,FALSE),"")</f>
        <v>CE</v>
      </c>
      <c r="D1220" s="30" t="s">
        <v>3941</v>
      </c>
      <c r="E1220" s="24"/>
      <c r="F1220" s="24" t="s">
        <v>2395</v>
      </c>
      <c r="G1220" s="35" t="s">
        <v>4363</v>
      </c>
      <c r="H1220" s="24"/>
      <c r="I1220" s="24"/>
      <c r="J1220" s="24" t="s">
        <v>714</v>
      </c>
      <c r="K1220" s="28">
        <v>44585</v>
      </c>
      <c r="L1220" s="28"/>
      <c r="M1220" s="28">
        <v>44585</v>
      </c>
      <c r="N1220" s="28">
        <v>44587</v>
      </c>
      <c r="O1220" s="28"/>
      <c r="P1220" s="28">
        <v>44587</v>
      </c>
      <c r="Q1220" s="28"/>
      <c r="R1220" s="28"/>
      <c r="S1220" s="24" t="s">
        <v>4364</v>
      </c>
      <c r="T1220" s="24"/>
      <c r="U1220" s="30" t="str">
        <f t="shared" si="42"/>
        <v>Despachado COSOL</v>
      </c>
      <c r="V1220" s="25" t="s">
        <v>38</v>
      </c>
      <c r="W1220" s="24"/>
      <c r="X1220" s="36" t="str">
        <f t="shared" si="41"/>
        <v/>
      </c>
      <c r="Y1220" s="30" t="str">
        <f ca="1">IF(V1220=Apoio!$F$2,Apoio!$F$2,IF(V1220=Apoio!$F$3,Apoio!$F$3,IF(V1220=Apoio!$F$4,Apoio!$F$4,IF(X1220="","",IF(V1220="","",IF(X1220-TODAY()&gt;0,X1220-TODAY(),"Venceu"))))))</f>
        <v>Resolvido</v>
      </c>
      <c r="Z1220" s="35"/>
      <c r="AA1220" s="32"/>
      <c r="AC1220" s="44"/>
      <c r="AD1220" s="34" t="s">
        <v>31</v>
      </c>
    </row>
    <row r="1221" spans="1:30" ht="30" customHeight="1">
      <c r="A1221" s="23">
        <v>1225</v>
      </c>
      <c r="B1221" s="24" t="s">
        <v>962</v>
      </c>
      <c r="C1221" s="30" t="str">
        <f>IF(B1221&gt;0,VLOOKUP(MID(B1221,1,5),Apoio!A:B,2,FALSE),"")</f>
        <v>CE</v>
      </c>
      <c r="D1221" s="30" t="s">
        <v>1798</v>
      </c>
      <c r="E1221" s="24"/>
      <c r="F1221" s="24" t="s">
        <v>2395</v>
      </c>
      <c r="G1221" s="35" t="s">
        <v>4311</v>
      </c>
      <c r="H1221" s="24"/>
      <c r="I1221" s="24"/>
      <c r="J1221" s="24" t="s">
        <v>714</v>
      </c>
      <c r="K1221" s="28">
        <v>44575</v>
      </c>
      <c r="L1221" s="28"/>
      <c r="M1221" s="28">
        <v>44578</v>
      </c>
      <c r="N1221" s="28">
        <v>44582</v>
      </c>
      <c r="O1221" s="28"/>
      <c r="P1221" s="28">
        <v>44582</v>
      </c>
      <c r="Q1221" s="28"/>
      <c r="R1221" s="28"/>
      <c r="S1221" s="24" t="s">
        <v>4365</v>
      </c>
      <c r="T1221" s="24"/>
      <c r="U1221" s="30" t="str">
        <f t="shared" si="42"/>
        <v>Despachado COSOL</v>
      </c>
      <c r="V1221" s="25" t="s">
        <v>38</v>
      </c>
      <c r="W1221" s="24"/>
      <c r="X1221" s="36" t="str">
        <f t="shared" si="41"/>
        <v/>
      </c>
      <c r="Y1221" s="30" t="str">
        <f ca="1">IF(V1221=Apoio!$F$2,Apoio!$F$2,IF(V1221=Apoio!$F$3,Apoio!$F$3,IF(V1221=Apoio!$F$4,Apoio!$F$4,IF(X1221="","",IF(V1221="","",IF(X1221-TODAY()&gt;0,X1221-TODAY(),"Venceu"))))))</f>
        <v>Resolvido</v>
      </c>
      <c r="Z1221" s="35"/>
      <c r="AA1221" s="32"/>
      <c r="AC1221" s="44"/>
      <c r="AD1221" s="34" t="s">
        <v>33</v>
      </c>
    </row>
    <row r="1222" spans="1:30" ht="30" customHeight="1">
      <c r="A1222" s="23">
        <v>1226</v>
      </c>
      <c r="B1222" s="24" t="s">
        <v>4366</v>
      </c>
      <c r="C1222" s="30" t="str">
        <f>IF(B1222&gt;0,VLOOKUP(MID(B1222,1,5),Apoio!A:B,2,FALSE),"")</f>
        <v>RO</v>
      </c>
      <c r="D1222" s="30" t="s">
        <v>1798</v>
      </c>
      <c r="E1222" s="24"/>
      <c r="F1222" s="24" t="s">
        <v>2395</v>
      </c>
      <c r="G1222" s="35" t="s">
        <v>4311</v>
      </c>
      <c r="H1222" s="24"/>
      <c r="I1222" s="24"/>
      <c r="J1222" s="24" t="s">
        <v>874</v>
      </c>
      <c r="K1222" s="28">
        <v>44599</v>
      </c>
      <c r="L1222" s="28"/>
      <c r="M1222" s="28">
        <v>44600</v>
      </c>
      <c r="N1222" s="28">
        <v>44601</v>
      </c>
      <c r="O1222" s="28"/>
      <c r="P1222" s="28">
        <v>44602</v>
      </c>
      <c r="Q1222" s="28"/>
      <c r="R1222" s="28"/>
      <c r="S1222" s="24">
        <v>3296615</v>
      </c>
      <c r="T1222" s="24"/>
      <c r="U1222" s="30" t="str">
        <f t="shared" si="42"/>
        <v>Despachado COSOL</v>
      </c>
      <c r="V1222" s="25" t="s">
        <v>38</v>
      </c>
      <c r="W1222" s="24"/>
      <c r="X1222" s="36" t="str">
        <f t="shared" si="41"/>
        <v/>
      </c>
      <c r="Y1222" s="30" t="str">
        <f ca="1">IF(V1222=Apoio!$F$2,Apoio!$F$2,IF(V1222=Apoio!$F$3,Apoio!$F$3,IF(V1222=Apoio!$F$4,Apoio!$F$4,IF(X1222="","",IF(V1222="","",IF(X1222-TODAY()&gt;0,X1222-TODAY(),"Venceu"))))))</f>
        <v>Resolvido</v>
      </c>
      <c r="Z1222" s="35"/>
      <c r="AA1222" s="32"/>
      <c r="AC1222" s="44"/>
      <c r="AD1222" s="34" t="s">
        <v>31</v>
      </c>
    </row>
    <row r="1223" spans="1:30" ht="30" customHeight="1">
      <c r="A1223" s="23">
        <v>1227</v>
      </c>
      <c r="B1223" s="24" t="s">
        <v>4367</v>
      </c>
      <c r="C1223" s="30" t="str">
        <f>IF(B1223&gt;0,VLOOKUP(MID(B1223,1,5),Apoio!A:B,2,FALSE),"")</f>
        <v>RN</v>
      </c>
      <c r="D1223" s="30" t="s">
        <v>3941</v>
      </c>
      <c r="E1223" s="24"/>
      <c r="F1223" s="24" t="s">
        <v>2395</v>
      </c>
      <c r="G1223" s="35" t="s">
        <v>4368</v>
      </c>
      <c r="H1223" s="24"/>
      <c r="I1223" s="24"/>
      <c r="J1223" s="24" t="s">
        <v>714</v>
      </c>
      <c r="K1223" s="28">
        <v>44600</v>
      </c>
      <c r="L1223" s="28"/>
      <c r="M1223" s="28">
        <v>44600</v>
      </c>
      <c r="N1223" s="28">
        <v>44603</v>
      </c>
      <c r="O1223" s="28"/>
      <c r="P1223" s="28">
        <v>44603</v>
      </c>
      <c r="Q1223" s="28"/>
      <c r="R1223" s="28"/>
      <c r="S1223" s="24" t="s">
        <v>4369</v>
      </c>
      <c r="T1223" s="24"/>
      <c r="U1223" s="30" t="str">
        <f t="shared" si="42"/>
        <v>Despachado COSOL</v>
      </c>
      <c r="V1223" s="25" t="s">
        <v>38</v>
      </c>
      <c r="W1223" s="24"/>
      <c r="X1223" s="36" t="str">
        <f t="shared" si="41"/>
        <v/>
      </c>
      <c r="Y1223" s="30" t="str">
        <f ca="1">IF(V1223=Apoio!$F$2,Apoio!$F$2,IF(V1223=Apoio!$F$3,Apoio!$F$3,IF(V1223=Apoio!$F$4,Apoio!$F$4,IF(X1223="","",IF(V1223="","",IF(X1223-TODAY()&gt;0,X1223-TODAY(),"Venceu"))))))</f>
        <v>Resolvido</v>
      </c>
      <c r="Z1223" s="35"/>
      <c r="AA1223" s="32"/>
      <c r="AC1223" s="44"/>
      <c r="AD1223" s="34" t="s">
        <v>31</v>
      </c>
    </row>
    <row r="1224" spans="1:30" ht="30" customHeight="1">
      <c r="A1224" s="23">
        <v>1228</v>
      </c>
      <c r="B1224" s="24" t="s">
        <v>2190</v>
      </c>
      <c r="C1224" s="30" t="str">
        <f>IF(B1224&gt;0,VLOOKUP(MID(B1224,1,5),Apoio!A:B,2,FALSE),"")</f>
        <v>MA</v>
      </c>
      <c r="D1224" s="30" t="s">
        <v>1068</v>
      </c>
      <c r="E1224" s="24"/>
      <c r="F1224" s="24" t="s">
        <v>2395</v>
      </c>
      <c r="G1224" s="35" t="s">
        <v>4370</v>
      </c>
      <c r="H1224" s="24"/>
      <c r="I1224" s="24"/>
      <c r="J1224" s="24" t="s">
        <v>874</v>
      </c>
      <c r="K1224" s="28">
        <v>44600</v>
      </c>
      <c r="L1224" s="28"/>
      <c r="M1224" s="28">
        <v>44600</v>
      </c>
      <c r="N1224" s="28">
        <v>44608</v>
      </c>
      <c r="O1224" s="28"/>
      <c r="P1224" s="28">
        <v>44608</v>
      </c>
      <c r="Q1224" s="28"/>
      <c r="R1224" s="28"/>
      <c r="S1224" s="24" t="s">
        <v>4371</v>
      </c>
      <c r="T1224" s="24"/>
      <c r="U1224" s="30" t="str">
        <f t="shared" si="42"/>
        <v>Despachado COSOL</v>
      </c>
      <c r="V1224" s="25" t="s">
        <v>38</v>
      </c>
      <c r="W1224" s="24"/>
      <c r="X1224" s="36" t="str">
        <f t="shared" si="41"/>
        <v/>
      </c>
      <c r="Y1224" s="30" t="str">
        <f ca="1">IF(V1224=Apoio!$F$2,Apoio!$F$2,IF(V1224=Apoio!$F$3,Apoio!$F$3,IF(V1224=Apoio!$F$4,Apoio!$F$4,IF(X1224="","",IF(V1224="","",IF(X1224-TODAY()&gt;0,X1224-TODAY(),"Venceu"))))))</f>
        <v>Resolvido</v>
      </c>
      <c r="Z1224" s="35"/>
      <c r="AA1224" s="32"/>
      <c r="AC1224" s="44"/>
      <c r="AD1224" s="34" t="s">
        <v>33</v>
      </c>
    </row>
    <row r="1225" spans="1:30" ht="30" customHeight="1">
      <c r="A1225" s="23">
        <v>1229</v>
      </c>
      <c r="B1225" s="24" t="s">
        <v>4372</v>
      </c>
      <c r="C1225" s="30" t="str">
        <f>IF(B1225&gt;0,VLOOKUP(MID(B1225,1,5),Apoio!A:B,2,FALSE),"")</f>
        <v>MT</v>
      </c>
      <c r="D1225" s="30" t="s">
        <v>3978</v>
      </c>
      <c r="E1225" s="24"/>
      <c r="F1225" s="24" t="s">
        <v>2395</v>
      </c>
      <c r="G1225" s="35" t="s">
        <v>4373</v>
      </c>
      <c r="H1225" s="24"/>
      <c r="I1225" s="24"/>
      <c r="J1225" s="24" t="s">
        <v>714</v>
      </c>
      <c r="K1225" s="28">
        <v>44603</v>
      </c>
      <c r="L1225" s="28"/>
      <c r="M1225" s="28">
        <v>44606</v>
      </c>
      <c r="N1225" s="28">
        <v>44607</v>
      </c>
      <c r="O1225" s="28"/>
      <c r="P1225" s="28">
        <v>44607</v>
      </c>
      <c r="Q1225" s="28">
        <v>44613</v>
      </c>
      <c r="R1225" s="28"/>
      <c r="S1225" s="24">
        <v>3308849</v>
      </c>
      <c r="T1225" s="24"/>
      <c r="U1225" s="30" t="str">
        <f t="shared" si="42"/>
        <v>Despachado CNA</v>
      </c>
      <c r="V1225" s="25" t="s">
        <v>38</v>
      </c>
      <c r="W1225" s="24"/>
      <c r="X1225" s="36" t="str">
        <f t="shared" si="41"/>
        <v/>
      </c>
      <c r="Y1225" s="30" t="str">
        <f ca="1">IF(V1225=Apoio!$F$2,Apoio!$F$2,IF(V1225=Apoio!$F$3,Apoio!$F$3,IF(V1225=Apoio!$F$4,Apoio!$F$4,IF(X1225="","",IF(V1225="","",IF(X1225-TODAY()&gt;0,X1225-TODAY(),"Venceu"))))))</f>
        <v>Resolvido</v>
      </c>
      <c r="Z1225" s="35"/>
      <c r="AA1225" s="32"/>
      <c r="AC1225" s="44"/>
      <c r="AD1225" s="34" t="s">
        <v>31</v>
      </c>
    </row>
    <row r="1226" spans="1:30" ht="30" customHeight="1">
      <c r="A1226" s="23">
        <v>1230</v>
      </c>
      <c r="B1226" s="24" t="s">
        <v>1183</v>
      </c>
      <c r="C1226" s="30" t="str">
        <f>IF(B1226&gt;0,VLOOKUP(MID(B1226,1,5),Apoio!A:B,2,FALSE),"")</f>
        <v>CNA</v>
      </c>
      <c r="D1226" s="30" t="s">
        <v>1057</v>
      </c>
      <c r="E1226" s="24"/>
      <c r="F1226" s="24" t="s">
        <v>2395</v>
      </c>
      <c r="G1226" s="35" t="s">
        <v>4374</v>
      </c>
      <c r="H1226" s="24"/>
      <c r="I1226" s="24"/>
      <c r="J1226" s="24" t="s">
        <v>44</v>
      </c>
      <c r="K1226" s="28">
        <v>44603</v>
      </c>
      <c r="L1226" s="28"/>
      <c r="M1226" s="28">
        <v>44603</v>
      </c>
      <c r="N1226" s="28">
        <v>44603</v>
      </c>
      <c r="O1226" s="28"/>
      <c r="P1226" s="28">
        <v>44603</v>
      </c>
      <c r="Q1226" s="28"/>
      <c r="R1226" s="28"/>
      <c r="S1226" s="24">
        <v>3303227</v>
      </c>
      <c r="T1226" s="24"/>
      <c r="U1226" s="30" t="str">
        <f t="shared" si="42"/>
        <v>Despachado COSOL</v>
      </c>
      <c r="V1226" s="25" t="s">
        <v>38</v>
      </c>
      <c r="W1226" s="24"/>
      <c r="X1226" s="36" t="str">
        <f t="shared" si="41"/>
        <v/>
      </c>
      <c r="Y1226" s="30" t="str">
        <f ca="1">IF(V1226=Apoio!$F$2,Apoio!$F$2,IF(V1226=Apoio!$F$3,Apoio!$F$3,IF(V1226=Apoio!$F$4,Apoio!$F$4,IF(X1226="","",IF(V1226="","",IF(X1226-TODAY()&gt;0,X1226-TODAY(),"Venceu"))))))</f>
        <v>Resolvido</v>
      </c>
      <c r="Z1226" s="35"/>
      <c r="AA1226" s="32"/>
      <c r="AC1226" s="44"/>
      <c r="AD1226" s="34" t="s">
        <v>33</v>
      </c>
    </row>
    <row r="1227" spans="1:30" ht="30" customHeight="1">
      <c r="A1227" s="23">
        <v>1231</v>
      </c>
      <c r="B1227" s="24" t="s">
        <v>4375</v>
      </c>
      <c r="C1227" s="30" t="str">
        <f>IF(B1227&gt;0,VLOOKUP(MID(B1227,1,5),Apoio!A:B,2,FALSE),"")</f>
        <v>AP</v>
      </c>
      <c r="D1227" s="30" t="s">
        <v>4376</v>
      </c>
      <c r="E1227" s="24"/>
      <c r="F1227" s="24" t="s">
        <v>2395</v>
      </c>
      <c r="G1227" s="35" t="s">
        <v>4377</v>
      </c>
      <c r="H1227" s="24"/>
      <c r="I1227" s="24"/>
      <c r="J1227" s="24" t="s">
        <v>714</v>
      </c>
      <c r="K1227" s="28">
        <v>44606</v>
      </c>
      <c r="L1227" s="28"/>
      <c r="M1227" s="28">
        <v>44606</v>
      </c>
      <c r="N1227" s="28">
        <v>44609</v>
      </c>
      <c r="O1227" s="28"/>
      <c r="P1227" s="28">
        <v>44610</v>
      </c>
      <c r="Q1227" s="28">
        <v>44613</v>
      </c>
      <c r="R1227" s="28"/>
      <c r="S1227" s="24">
        <v>3306988</v>
      </c>
      <c r="T1227" s="28" t="s">
        <v>4378</v>
      </c>
      <c r="U1227" s="30"/>
      <c r="V1227" s="25" t="s">
        <v>38</v>
      </c>
      <c r="W1227" s="24"/>
      <c r="X1227" s="36" t="str">
        <f t="shared" si="41"/>
        <v/>
      </c>
      <c r="Y1227" s="30" t="str">
        <f ca="1">IF(V1227=Apoio!$F$2,Apoio!$F$2,IF(V1227=Apoio!$F$3,Apoio!$F$3,IF(V1227=Apoio!$F$4,Apoio!$F$4,IF(X1227="","",IF(V1227="","",IF(X1227-TODAY()&gt;0,X1227-TODAY(),"Venceu"))))))</f>
        <v>Resolvido</v>
      </c>
      <c r="Z1227" s="35"/>
      <c r="AA1227" s="32"/>
      <c r="AC1227" s="44"/>
      <c r="AD1227" s="34" t="s">
        <v>31</v>
      </c>
    </row>
    <row r="1228" spans="1:30" ht="30" customHeight="1">
      <c r="A1228" s="23">
        <v>1232</v>
      </c>
      <c r="B1228" s="24" t="s">
        <v>3943</v>
      </c>
      <c r="C1228" s="30" t="str">
        <f>IF(B1228&gt;0,VLOOKUP(MID(B1228,1,5),Apoio!A:B,2,FALSE),"")</f>
        <v>MT</v>
      </c>
      <c r="D1228" s="30" t="s">
        <v>3941</v>
      </c>
      <c r="E1228" s="24"/>
      <c r="F1228" s="24" t="s">
        <v>2395</v>
      </c>
      <c r="G1228" s="35" t="s">
        <v>4379</v>
      </c>
      <c r="H1228" s="24"/>
      <c r="I1228" s="24"/>
      <c r="J1228" s="24" t="s">
        <v>874</v>
      </c>
      <c r="K1228" s="28">
        <v>44611</v>
      </c>
      <c r="L1228" s="28"/>
      <c r="M1228" s="28">
        <v>44614</v>
      </c>
      <c r="N1228" s="28">
        <v>44616</v>
      </c>
      <c r="O1228" s="28"/>
      <c r="P1228" s="28">
        <v>44617</v>
      </c>
      <c r="Q1228" s="28"/>
      <c r="R1228" s="28"/>
      <c r="S1228" s="24">
        <v>3336471</v>
      </c>
      <c r="T1228" s="24"/>
      <c r="U1228" s="30" t="str">
        <f t="shared" ref="U1228:U1291" si="43">IF(B1228&gt;0,IF(R1228&gt;0,$R$1,IF(Q1228&gt;0,$Q$1,IF(P1228&gt;0,$P$1,IF(O1228&gt;0,$O$1,IF(N1228&gt;0,$N$1,IF(M1228&gt;0,$M$1,IF(L1228&gt;0,$L$1,IF(K1228&gt;0,$K$1,"Registrar demanda")))))))),"")</f>
        <v>Despachado COSOL</v>
      </c>
      <c r="V1228" s="25" t="s">
        <v>38</v>
      </c>
      <c r="W1228" s="24"/>
      <c r="X1228" s="36" t="str">
        <f t="shared" si="41"/>
        <v/>
      </c>
      <c r="Y1228" s="30" t="str">
        <f ca="1">IF(V1228=Apoio!$F$2,Apoio!$F$2,IF(V1228=Apoio!$F$3,Apoio!$F$3,IF(V1228=Apoio!$F$4,Apoio!$F$4,IF(X1228="","",IF(V1228="","",IF(X1228-TODAY()&gt;0,X1228-TODAY(),"Venceu"))))))</f>
        <v>Resolvido</v>
      </c>
      <c r="Z1228" s="35"/>
      <c r="AA1228" s="32"/>
      <c r="AC1228" s="44"/>
      <c r="AD1228" s="34" t="s">
        <v>31</v>
      </c>
    </row>
    <row r="1229" spans="1:30" ht="30" customHeight="1">
      <c r="A1229" s="23">
        <v>1233</v>
      </c>
      <c r="B1229" s="24" t="s">
        <v>4380</v>
      </c>
      <c r="C1229" s="30" t="str">
        <f>IF(B1229&gt;0,VLOOKUP(MID(B1229,1,5),Apoio!A:B,2,FALSE),"")</f>
        <v>GO</v>
      </c>
      <c r="D1229" s="30" t="s">
        <v>3941</v>
      </c>
      <c r="E1229" s="24"/>
      <c r="F1229" s="24" t="s">
        <v>2395</v>
      </c>
      <c r="G1229" s="35" t="s">
        <v>4381</v>
      </c>
      <c r="H1229" s="24"/>
      <c r="I1229" s="24"/>
      <c r="J1229" s="24" t="s">
        <v>714</v>
      </c>
      <c r="K1229" s="28">
        <v>44614</v>
      </c>
      <c r="L1229" s="28"/>
      <c r="M1229" s="28">
        <v>44614</v>
      </c>
      <c r="N1229" s="28">
        <v>44615</v>
      </c>
      <c r="O1229" s="28"/>
      <c r="P1229" s="28">
        <v>44615</v>
      </c>
      <c r="Q1229" s="28">
        <v>44631</v>
      </c>
      <c r="R1229" s="28"/>
      <c r="S1229" s="24">
        <v>3330628</v>
      </c>
      <c r="T1229" s="24">
        <v>3364562</v>
      </c>
      <c r="U1229" s="30" t="str">
        <f t="shared" si="43"/>
        <v>Despachado CNA</v>
      </c>
      <c r="V1229" s="25" t="s">
        <v>38</v>
      </c>
      <c r="W1229" s="24"/>
      <c r="X1229" s="36" t="str">
        <f t="shared" si="41"/>
        <v/>
      </c>
      <c r="Y1229" s="30" t="str">
        <f ca="1">IF(V1229=Apoio!$F$2,Apoio!$F$2,IF(V1229=Apoio!$F$3,Apoio!$F$3,IF(V1229=Apoio!$F$4,Apoio!$F$4,IF(X1229="","",IF(V1229="","",IF(X1229-TODAY()&gt;0,X1229-TODAY(),"Venceu"))))))</f>
        <v>Resolvido</v>
      </c>
      <c r="Z1229" s="35"/>
      <c r="AA1229" s="32"/>
      <c r="AC1229" s="44"/>
      <c r="AD1229" s="34" t="s">
        <v>31</v>
      </c>
    </row>
    <row r="1230" spans="1:30" ht="30" customHeight="1">
      <c r="A1230" s="23">
        <v>1234</v>
      </c>
      <c r="B1230" s="24" t="s">
        <v>991</v>
      </c>
      <c r="C1230" s="30" t="str">
        <f>IF(B1230&gt;0,VLOOKUP(MID(B1230,1,5),Apoio!A:B,2,FALSE),"")</f>
        <v>SC</v>
      </c>
      <c r="D1230" s="30" t="s">
        <v>1798</v>
      </c>
      <c r="E1230" s="24"/>
      <c r="F1230" s="24" t="s">
        <v>2395</v>
      </c>
      <c r="G1230" s="35" t="s">
        <v>4382</v>
      </c>
      <c r="H1230" s="24"/>
      <c r="I1230" s="24"/>
      <c r="J1230" s="24" t="s">
        <v>44</v>
      </c>
      <c r="K1230" s="28">
        <v>44614</v>
      </c>
      <c r="L1230" s="28"/>
      <c r="M1230" s="28">
        <v>44627</v>
      </c>
      <c r="N1230" s="28">
        <v>44630</v>
      </c>
      <c r="O1230" s="28"/>
      <c r="P1230" s="28">
        <v>44631</v>
      </c>
      <c r="Q1230" s="28">
        <v>44643</v>
      </c>
      <c r="R1230" s="28"/>
      <c r="S1230" s="24">
        <v>3355546</v>
      </c>
      <c r="T1230" s="24">
        <v>3364835</v>
      </c>
      <c r="U1230" s="30" t="str">
        <f t="shared" si="43"/>
        <v>Despachado CNA</v>
      </c>
      <c r="V1230" s="25" t="s">
        <v>38</v>
      </c>
      <c r="W1230" s="24"/>
      <c r="X1230" s="36" t="str">
        <f t="shared" si="41"/>
        <v/>
      </c>
      <c r="Y1230" s="30" t="str">
        <f ca="1">IF(V1230=Apoio!$F$2,Apoio!$F$2,IF(V1230=Apoio!$F$3,Apoio!$F$3,IF(V1230=Apoio!$F$4,Apoio!$F$4,IF(X1230="","",IF(V1230="","",IF(X1230-TODAY()&gt;0,X1230-TODAY(),"Venceu"))))))</f>
        <v>Resolvido</v>
      </c>
      <c r="Z1230" s="35"/>
      <c r="AA1230" s="32"/>
      <c r="AC1230" s="44"/>
      <c r="AD1230" s="34" t="s">
        <v>31</v>
      </c>
    </row>
    <row r="1231" spans="1:30" ht="30" customHeight="1">
      <c r="A1231" s="23">
        <v>1235</v>
      </c>
      <c r="B1231" s="24" t="s">
        <v>4383</v>
      </c>
      <c r="C1231" s="30" t="str">
        <f>IF(B1231&gt;0,VLOOKUP(MID(B1231,1,5),Apoio!A:B,2,FALSE),"")</f>
        <v>CNA</v>
      </c>
      <c r="D1231" s="30" t="s">
        <v>1653</v>
      </c>
      <c r="E1231" s="24"/>
      <c r="F1231" s="24" t="s">
        <v>2395</v>
      </c>
      <c r="G1231" s="35" t="s">
        <v>4384</v>
      </c>
      <c r="H1231" s="24"/>
      <c r="I1231" s="24"/>
      <c r="J1231" s="24" t="s">
        <v>858</v>
      </c>
      <c r="K1231" s="28">
        <v>44608</v>
      </c>
      <c r="L1231" s="28"/>
      <c r="M1231" s="28">
        <v>44608</v>
      </c>
      <c r="N1231" s="28">
        <v>44608</v>
      </c>
      <c r="O1231" s="28"/>
      <c r="P1231" s="28">
        <v>44608</v>
      </c>
      <c r="Q1231" s="28"/>
      <c r="R1231" s="28"/>
      <c r="S1231" s="24" t="s">
        <v>4385</v>
      </c>
      <c r="T1231" s="24"/>
      <c r="U1231" s="30" t="str">
        <f t="shared" si="43"/>
        <v>Despachado COSOL</v>
      </c>
      <c r="V1231" s="25" t="s">
        <v>38</v>
      </c>
      <c r="W1231" s="24"/>
      <c r="X1231" s="36" t="str">
        <f t="shared" si="41"/>
        <v/>
      </c>
      <c r="Y1231" s="30" t="str">
        <f ca="1">IF(V1231=Apoio!$F$2,Apoio!$F$2,IF(V1231=Apoio!$F$3,Apoio!$F$3,IF(V1231=Apoio!$F$4,Apoio!$F$4,IF(X1231="","",IF(V1231="","",IF(X1231-TODAY()&gt;0,X1231-TODAY(),"Venceu"))))))</f>
        <v>Resolvido</v>
      </c>
      <c r="Z1231" s="35"/>
      <c r="AA1231" s="32"/>
      <c r="AC1231" s="44"/>
      <c r="AD1231" s="34" t="s">
        <v>33</v>
      </c>
    </row>
    <row r="1232" spans="1:30" ht="30" customHeight="1">
      <c r="A1232" s="23">
        <v>1236</v>
      </c>
      <c r="B1232" s="24" t="s">
        <v>4333</v>
      </c>
      <c r="C1232" s="30" t="str">
        <f>IF(B1232&gt;0,VLOOKUP(MID(B1232,1,5),Apoio!A:B,2,FALSE),"")</f>
        <v>SP</v>
      </c>
      <c r="D1232" s="30" t="s">
        <v>1068</v>
      </c>
      <c r="E1232" s="24"/>
      <c r="F1232" s="24" t="s">
        <v>2395</v>
      </c>
      <c r="G1232" s="35" t="s">
        <v>4386</v>
      </c>
      <c r="H1232" s="24"/>
      <c r="I1232" s="24"/>
      <c r="J1232" s="24" t="s">
        <v>714</v>
      </c>
      <c r="K1232" s="28">
        <v>44634</v>
      </c>
      <c r="L1232" s="28"/>
      <c r="M1232" s="28">
        <v>44634</v>
      </c>
      <c r="N1232" s="28">
        <v>44635</v>
      </c>
      <c r="O1232" s="28"/>
      <c r="P1232" s="28">
        <v>44635</v>
      </c>
      <c r="Q1232" s="28"/>
      <c r="R1232" s="28"/>
      <c r="S1232" s="24">
        <v>3371537</v>
      </c>
      <c r="T1232" s="24"/>
      <c r="U1232" s="30" t="str">
        <f t="shared" si="43"/>
        <v>Despachado COSOL</v>
      </c>
      <c r="V1232" s="25" t="s">
        <v>38</v>
      </c>
      <c r="W1232" s="24"/>
      <c r="X1232" s="36" t="str">
        <f t="shared" si="41"/>
        <v/>
      </c>
      <c r="Y1232" s="30" t="str">
        <f ca="1">IF(V1232=Apoio!$F$2,Apoio!$F$2,IF(V1232=Apoio!$F$3,Apoio!$F$3,IF(V1232=Apoio!$F$4,Apoio!$F$4,IF(X1232="","",IF(V1232="","",IF(X1232-TODAY()&gt;0,X1232-TODAY(),"Venceu"))))))</f>
        <v>Resolvido</v>
      </c>
      <c r="Z1232" s="35"/>
      <c r="AA1232" s="32"/>
      <c r="AC1232" s="44"/>
      <c r="AD1232" s="34" t="s">
        <v>31</v>
      </c>
    </row>
    <row r="1233" spans="1:30" ht="30" customHeight="1">
      <c r="A1233" s="23">
        <v>1237</v>
      </c>
      <c r="B1233" s="24" t="s">
        <v>4387</v>
      </c>
      <c r="C1233" s="30" t="str">
        <f>IF(B1233&gt;0,VLOOKUP(MID(B1233,1,5),Apoio!A:B,2,FALSE),"")</f>
        <v>SP</v>
      </c>
      <c r="D1233" s="30" t="s">
        <v>1256</v>
      </c>
      <c r="E1233" s="24"/>
      <c r="F1233" s="24" t="s">
        <v>2395</v>
      </c>
      <c r="G1233" s="35" t="s">
        <v>4388</v>
      </c>
      <c r="H1233" s="24"/>
      <c r="I1233" s="24"/>
      <c r="J1233" s="24" t="s">
        <v>858</v>
      </c>
      <c r="K1233" s="28">
        <v>44635</v>
      </c>
      <c r="L1233" s="28"/>
      <c r="M1233" s="28">
        <v>44635</v>
      </c>
      <c r="N1233" s="28">
        <v>44635</v>
      </c>
      <c r="O1233" s="28"/>
      <c r="P1233" s="28">
        <v>44635</v>
      </c>
      <c r="Q1233" s="28"/>
      <c r="R1233" s="28"/>
      <c r="S1233" s="24">
        <v>3375046</v>
      </c>
      <c r="T1233" s="24"/>
      <c r="U1233" s="30" t="str">
        <f t="shared" si="43"/>
        <v>Despachado COSOL</v>
      </c>
      <c r="V1233" s="25" t="s">
        <v>38</v>
      </c>
      <c r="W1233" s="24"/>
      <c r="X1233" s="36" t="str">
        <f t="shared" si="41"/>
        <v/>
      </c>
      <c r="Y1233" s="30" t="str">
        <f ca="1">IF(V1233=Apoio!$F$2,Apoio!$F$2,IF(V1233=Apoio!$F$3,Apoio!$F$3,IF(V1233=Apoio!$F$4,Apoio!$F$4,IF(X1233="","",IF(V1233="","",IF(X1233-TODAY()&gt;0,X1233-TODAY(),"Venceu"))))))</f>
        <v>Resolvido</v>
      </c>
      <c r="Z1233" s="35"/>
      <c r="AA1233" s="32"/>
      <c r="AC1233" s="44"/>
      <c r="AD1233" s="34" t="s">
        <v>31</v>
      </c>
    </row>
    <row r="1234" spans="1:30" ht="30" customHeight="1">
      <c r="A1234" s="23">
        <v>1238</v>
      </c>
      <c r="B1234" s="24" t="s">
        <v>1043</v>
      </c>
      <c r="C1234" s="30" t="str">
        <f>IF(B1234&gt;0,VLOOKUP(MID(B1234,1,5),Apoio!A:B,2,FALSE),"")</f>
        <v>CNA</v>
      </c>
      <c r="D1234" s="30" t="s">
        <v>1178</v>
      </c>
      <c r="E1234" s="24"/>
      <c r="F1234" s="24" t="s">
        <v>2395</v>
      </c>
      <c r="G1234" s="35" t="s">
        <v>4389</v>
      </c>
      <c r="H1234" s="24"/>
      <c r="I1234" s="24"/>
      <c r="J1234" s="24" t="s">
        <v>44</v>
      </c>
      <c r="K1234" s="28">
        <v>44608</v>
      </c>
      <c r="L1234" s="28"/>
      <c r="M1234" s="28">
        <v>44608</v>
      </c>
      <c r="N1234" s="28">
        <v>44637</v>
      </c>
      <c r="O1234" s="28"/>
      <c r="P1234" s="28">
        <v>44637</v>
      </c>
      <c r="Q1234" s="28"/>
      <c r="R1234" s="28"/>
      <c r="S1234" s="24" t="s">
        <v>4390</v>
      </c>
      <c r="T1234" s="24"/>
      <c r="U1234" s="30" t="str">
        <f t="shared" si="43"/>
        <v>Despachado COSOL</v>
      </c>
      <c r="V1234" s="25" t="s">
        <v>38</v>
      </c>
      <c r="W1234" s="24"/>
      <c r="X1234" s="36" t="str">
        <f t="shared" si="41"/>
        <v/>
      </c>
      <c r="Y1234" s="30" t="str">
        <f ca="1">IF(V1234=Apoio!$F$2,Apoio!$F$2,IF(V1234=Apoio!$F$3,Apoio!$F$3,IF(V1234=Apoio!$F$4,Apoio!$F$4,IF(X1234="","",IF(V1234="","",IF(X1234-TODAY()&gt;0,X1234-TODAY(),"Venceu"))))))</f>
        <v>Resolvido</v>
      </c>
      <c r="Z1234" s="35"/>
      <c r="AA1234" s="32"/>
      <c r="AC1234" s="44"/>
      <c r="AD1234" s="34" t="s">
        <v>33</v>
      </c>
    </row>
    <row r="1235" spans="1:30" ht="30" customHeight="1">
      <c r="A1235" s="23">
        <v>1239</v>
      </c>
      <c r="B1235" s="24" t="s">
        <v>4375</v>
      </c>
      <c r="C1235" s="30" t="str">
        <f>IF(B1235&gt;0,VLOOKUP(MID(B1235,1,5),Apoio!A:B,2,FALSE),"")</f>
        <v>AP</v>
      </c>
      <c r="D1235" s="30" t="s">
        <v>1086</v>
      </c>
      <c r="E1235" s="24"/>
      <c r="F1235" s="24" t="s">
        <v>2395</v>
      </c>
      <c r="G1235" s="35" t="s">
        <v>4391</v>
      </c>
      <c r="H1235" s="24"/>
      <c r="I1235" s="24"/>
      <c r="J1235" s="24" t="s">
        <v>714</v>
      </c>
      <c r="K1235" s="28">
        <v>44627</v>
      </c>
      <c r="L1235" s="28"/>
      <c r="M1235" s="28">
        <v>44628</v>
      </c>
      <c r="N1235" s="28">
        <v>44628</v>
      </c>
      <c r="O1235" s="28"/>
      <c r="P1235" s="28">
        <v>44628</v>
      </c>
      <c r="Q1235" s="28">
        <v>44638</v>
      </c>
      <c r="R1235" s="28"/>
      <c r="S1235" s="24" t="s">
        <v>4392</v>
      </c>
      <c r="T1235" s="24">
        <v>3383665</v>
      </c>
      <c r="U1235" s="30" t="str">
        <f t="shared" si="43"/>
        <v>Despachado CNA</v>
      </c>
      <c r="V1235" s="25" t="s">
        <v>38</v>
      </c>
      <c r="W1235" s="24"/>
      <c r="X1235" s="36" t="str">
        <f t="shared" si="41"/>
        <v/>
      </c>
      <c r="Y1235" s="30" t="str">
        <f ca="1">IF(V1235=Apoio!$F$2,Apoio!$F$2,IF(V1235=Apoio!$F$3,Apoio!$F$3,IF(V1235=Apoio!$F$4,Apoio!$F$4,IF(X1235="","",IF(V1235="","",IF(X1235-TODAY()&gt;0,X1235-TODAY(),"Venceu"))))))</f>
        <v>Resolvido</v>
      </c>
      <c r="Z1235" s="35"/>
      <c r="AA1235" s="32"/>
      <c r="AC1235" s="44"/>
      <c r="AD1235" s="34" t="s">
        <v>31</v>
      </c>
    </row>
    <row r="1236" spans="1:30" ht="30" customHeight="1">
      <c r="A1236" s="23">
        <v>1240</v>
      </c>
      <c r="B1236" s="24" t="s">
        <v>4323</v>
      </c>
      <c r="C1236" s="30" t="str">
        <f>IF(B1236&gt;0,VLOOKUP(MID(B1236,1,5),Apoio!A:B,2,FALSE),"")</f>
        <v>CE</v>
      </c>
      <c r="D1236" s="30" t="s">
        <v>3941</v>
      </c>
      <c r="E1236" s="24"/>
      <c r="F1236" s="24" t="s">
        <v>2395</v>
      </c>
      <c r="G1236" s="35" t="s">
        <v>4363</v>
      </c>
      <c r="H1236" s="24"/>
      <c r="I1236" s="24"/>
      <c r="J1236" s="24" t="s">
        <v>714</v>
      </c>
      <c r="K1236" s="28">
        <v>44634</v>
      </c>
      <c r="L1236" s="28"/>
      <c r="M1236" s="28">
        <v>44634</v>
      </c>
      <c r="N1236" s="28">
        <v>44636</v>
      </c>
      <c r="O1236" s="28"/>
      <c r="P1236" s="28">
        <v>44638</v>
      </c>
      <c r="Q1236" s="28"/>
      <c r="R1236" s="28"/>
      <c r="S1236" s="24" t="s">
        <v>4393</v>
      </c>
      <c r="T1236" s="24"/>
      <c r="U1236" s="30" t="str">
        <f t="shared" si="43"/>
        <v>Despachado COSOL</v>
      </c>
      <c r="V1236" s="25" t="s">
        <v>38</v>
      </c>
      <c r="W1236" s="24"/>
      <c r="X1236" s="36" t="str">
        <f t="shared" si="41"/>
        <v/>
      </c>
      <c r="Y1236" s="30" t="str">
        <f ca="1">IF(V1236=Apoio!$F$2,Apoio!$F$2,IF(V1236=Apoio!$F$3,Apoio!$F$3,IF(V1236=Apoio!$F$4,Apoio!$F$4,IF(X1236="","",IF(V1236="","",IF(X1236-TODAY()&gt;0,X1236-TODAY(),"Venceu"))))))</f>
        <v>Resolvido</v>
      </c>
      <c r="Z1236" s="35"/>
      <c r="AA1236" s="32"/>
      <c r="AC1236" s="44"/>
      <c r="AD1236" s="34" t="s">
        <v>33</v>
      </c>
    </row>
    <row r="1237" spans="1:30" ht="30" customHeight="1">
      <c r="A1237" s="23">
        <v>1241</v>
      </c>
      <c r="B1237" s="24" t="s">
        <v>4394</v>
      </c>
      <c r="C1237" s="30" t="str">
        <f>IF(B1237&gt;0,VLOOKUP(MID(B1237,1,5),Apoio!A:B,2,FALSE),"")</f>
        <v>SP</v>
      </c>
      <c r="D1237" s="30" t="s">
        <v>3941</v>
      </c>
      <c r="E1237" s="24"/>
      <c r="F1237" s="24" t="s">
        <v>2395</v>
      </c>
      <c r="G1237" s="35" t="s">
        <v>4395</v>
      </c>
      <c r="H1237" s="24"/>
      <c r="I1237" s="24"/>
      <c r="J1237" s="24" t="s">
        <v>714</v>
      </c>
      <c r="K1237" s="28">
        <v>44628</v>
      </c>
      <c r="L1237" s="28"/>
      <c r="M1237" s="28">
        <v>44628</v>
      </c>
      <c r="N1237" s="28">
        <v>44629</v>
      </c>
      <c r="O1237" s="28"/>
      <c r="P1237" s="28">
        <v>44643</v>
      </c>
      <c r="Q1237" s="28">
        <v>44646</v>
      </c>
      <c r="R1237" s="28"/>
      <c r="S1237" s="24" t="s">
        <v>4396</v>
      </c>
      <c r="T1237" s="24">
        <v>3384674</v>
      </c>
      <c r="U1237" s="30" t="str">
        <f t="shared" si="43"/>
        <v>Despachado CNA</v>
      </c>
      <c r="V1237" s="25" t="s">
        <v>38</v>
      </c>
      <c r="W1237" s="24"/>
      <c r="X1237" s="36" t="str">
        <f t="shared" ref="X1237:X1300" si="44">IF(W1237&gt;0,Q1237+W1237,"")</f>
        <v/>
      </c>
      <c r="Y1237" s="30" t="str">
        <f ca="1">IF(V1237=Apoio!$F$2,Apoio!$F$2,IF(V1237=Apoio!$F$3,Apoio!$F$3,IF(V1237=Apoio!$F$4,Apoio!$F$4,IF(X1237="","",IF(V1237="","",IF(X1237-TODAY()&gt;0,X1237-TODAY(),"Venceu"))))))</f>
        <v>Resolvido</v>
      </c>
      <c r="Z1237" s="35"/>
      <c r="AA1237" s="32"/>
      <c r="AC1237" s="44"/>
      <c r="AD1237" s="34" t="s">
        <v>31</v>
      </c>
    </row>
    <row r="1238" spans="1:30" ht="30" customHeight="1">
      <c r="A1238" s="23">
        <v>1242</v>
      </c>
      <c r="B1238" s="24" t="s">
        <v>3806</v>
      </c>
      <c r="C1238" s="30" t="str">
        <f>IF(B1238&gt;0,VLOOKUP(MID(B1238,1,5),Apoio!A:B,2,FALSE),"")</f>
        <v>CNA</v>
      </c>
      <c r="D1238" s="30" t="s">
        <v>1178</v>
      </c>
      <c r="E1238" s="24"/>
      <c r="F1238" s="24" t="s">
        <v>2395</v>
      </c>
      <c r="G1238" s="35" t="s">
        <v>4397</v>
      </c>
      <c r="H1238" s="24"/>
      <c r="I1238" s="24"/>
      <c r="J1238" s="24" t="s">
        <v>858</v>
      </c>
      <c r="K1238" s="28">
        <v>44644</v>
      </c>
      <c r="L1238" s="28"/>
      <c r="M1238" s="28">
        <v>44644</v>
      </c>
      <c r="N1238" s="28">
        <v>44644</v>
      </c>
      <c r="O1238" s="28"/>
      <c r="P1238" s="28">
        <v>44644</v>
      </c>
      <c r="Q1238" s="28"/>
      <c r="R1238" s="28"/>
      <c r="S1238" s="24">
        <v>3397702</v>
      </c>
      <c r="T1238" s="24"/>
      <c r="U1238" s="30" t="str">
        <f t="shared" si="43"/>
        <v>Despachado COSOL</v>
      </c>
      <c r="V1238" s="25" t="s">
        <v>38</v>
      </c>
      <c r="W1238" s="24"/>
      <c r="X1238" s="36" t="str">
        <f t="shared" si="44"/>
        <v/>
      </c>
      <c r="Y1238" s="30" t="str">
        <f ca="1">IF(V1238=Apoio!$F$2,Apoio!$F$2,IF(V1238=Apoio!$F$3,Apoio!$F$3,IF(V1238=Apoio!$F$4,Apoio!$F$4,IF(X1238="","",IF(V1238="","",IF(X1238-TODAY()&gt;0,X1238-TODAY(),"Venceu"))))))</f>
        <v>Resolvido</v>
      </c>
      <c r="Z1238" s="35"/>
      <c r="AA1238" s="32"/>
      <c r="AC1238" s="44"/>
      <c r="AD1238" s="34" t="s">
        <v>33</v>
      </c>
    </row>
    <row r="1239" spans="1:30" ht="30" customHeight="1">
      <c r="A1239" s="23">
        <v>1243</v>
      </c>
      <c r="B1239" s="24" t="s">
        <v>2814</v>
      </c>
      <c r="C1239" s="30" t="str">
        <f>IF(B1239&gt;0,VLOOKUP(MID(B1239,1,5),Apoio!A:B,2,FALSE),"")</f>
        <v>CNA</v>
      </c>
      <c r="D1239" s="30" t="s">
        <v>1653</v>
      </c>
      <c r="E1239" s="24"/>
      <c r="F1239" s="24" t="s">
        <v>2395</v>
      </c>
      <c r="G1239" s="35" t="s">
        <v>4398</v>
      </c>
      <c r="H1239" s="24"/>
      <c r="I1239" s="24"/>
      <c r="J1239" s="24" t="s">
        <v>714</v>
      </c>
      <c r="K1239" s="28">
        <v>44638</v>
      </c>
      <c r="L1239" s="28"/>
      <c r="M1239" s="28">
        <v>44638</v>
      </c>
      <c r="N1239" s="28">
        <v>44645</v>
      </c>
      <c r="O1239" s="28"/>
      <c r="P1239" s="28">
        <v>44645</v>
      </c>
      <c r="Q1239" s="28"/>
      <c r="R1239" s="28"/>
      <c r="S1239" s="24" t="s">
        <v>4399</v>
      </c>
      <c r="T1239" s="24"/>
      <c r="U1239" s="30" t="str">
        <f t="shared" si="43"/>
        <v>Despachado COSOL</v>
      </c>
      <c r="V1239" s="25" t="s">
        <v>38</v>
      </c>
      <c r="W1239" s="24"/>
      <c r="X1239" s="36" t="str">
        <f t="shared" si="44"/>
        <v/>
      </c>
      <c r="Y1239" s="30" t="str">
        <f ca="1">IF(V1239=Apoio!$F$2,Apoio!$F$2,IF(V1239=Apoio!$F$3,Apoio!$F$3,IF(V1239=Apoio!$F$4,Apoio!$F$4,IF(X1239="","",IF(V1239="","",IF(X1239-TODAY()&gt;0,X1239-TODAY(),"Venceu"))))))</f>
        <v>Resolvido</v>
      </c>
      <c r="Z1239" s="35"/>
      <c r="AA1239" s="32"/>
      <c r="AC1239" s="44"/>
      <c r="AD1239" s="34" t="s">
        <v>33</v>
      </c>
    </row>
    <row r="1240" spans="1:30" ht="30" customHeight="1">
      <c r="A1240" s="23">
        <v>1244</v>
      </c>
      <c r="B1240" s="24" t="s">
        <v>1043</v>
      </c>
      <c r="C1240" s="30" t="str">
        <f>IF(B1240&gt;0,VLOOKUP(MID(B1240,1,5),Apoio!A:B,2,FALSE),"")</f>
        <v>CNA</v>
      </c>
      <c r="D1240" s="30" t="s">
        <v>1178</v>
      </c>
      <c r="E1240" s="24"/>
      <c r="F1240" s="24" t="s">
        <v>2395</v>
      </c>
      <c r="G1240" s="35" t="s">
        <v>4389</v>
      </c>
      <c r="H1240" s="24"/>
      <c r="I1240" s="24"/>
      <c r="J1240" s="24" t="s">
        <v>44</v>
      </c>
      <c r="K1240" s="28">
        <v>44638</v>
      </c>
      <c r="L1240" s="28"/>
      <c r="M1240" s="28">
        <v>44638</v>
      </c>
      <c r="N1240" s="28">
        <v>44644</v>
      </c>
      <c r="O1240" s="28"/>
      <c r="P1240" s="28">
        <v>44644</v>
      </c>
      <c r="Q1240" s="28"/>
      <c r="R1240" s="28"/>
      <c r="S1240" s="24" t="s">
        <v>4400</v>
      </c>
      <c r="T1240" s="24"/>
      <c r="U1240" s="30" t="str">
        <f t="shared" si="43"/>
        <v>Despachado COSOL</v>
      </c>
      <c r="V1240" s="25" t="s">
        <v>38</v>
      </c>
      <c r="W1240" s="24"/>
      <c r="X1240" s="36" t="str">
        <f t="shared" si="44"/>
        <v/>
      </c>
      <c r="Y1240" s="30" t="str">
        <f ca="1">IF(V1240=Apoio!$F$2,Apoio!$F$2,IF(V1240=Apoio!$F$3,Apoio!$F$3,IF(V1240=Apoio!$F$4,Apoio!$F$4,IF(X1240="","",IF(V1240="","",IF(X1240-TODAY()&gt;0,X1240-TODAY(),"Venceu"))))))</f>
        <v>Resolvido</v>
      </c>
      <c r="Z1240" s="35"/>
      <c r="AA1240" s="32"/>
      <c r="AC1240" s="44"/>
      <c r="AD1240" s="34" t="s">
        <v>33</v>
      </c>
    </row>
    <row r="1241" spans="1:30" ht="30" customHeight="1">
      <c r="A1241" s="23">
        <v>1245</v>
      </c>
      <c r="B1241" s="24" t="s">
        <v>4401</v>
      </c>
      <c r="C1241" s="30" t="str">
        <f>IF(B1241&gt;0,VLOOKUP(MID(B1241,1,5),Apoio!A:B,2,FALSE),"")</f>
        <v>CNA</v>
      </c>
      <c r="D1241" s="30" t="s">
        <v>1122</v>
      </c>
      <c r="E1241" s="24"/>
      <c r="F1241" s="24" t="s">
        <v>2395</v>
      </c>
      <c r="G1241" s="35" t="s">
        <v>4402</v>
      </c>
      <c r="H1241" s="24"/>
      <c r="I1241" s="24"/>
      <c r="J1241" s="24" t="s">
        <v>44</v>
      </c>
      <c r="K1241" s="28">
        <v>44658</v>
      </c>
      <c r="L1241" s="28"/>
      <c r="M1241" s="28">
        <v>44658</v>
      </c>
      <c r="N1241" s="28">
        <v>44659</v>
      </c>
      <c r="O1241" s="28"/>
      <c r="P1241" s="28">
        <v>44659</v>
      </c>
      <c r="Q1241" s="28"/>
      <c r="R1241" s="28"/>
      <c r="S1241" s="24">
        <v>3435584</v>
      </c>
      <c r="T1241" s="24">
        <v>3437463</v>
      </c>
      <c r="U1241" s="30" t="str">
        <f t="shared" si="43"/>
        <v>Despachado COSOL</v>
      </c>
      <c r="V1241" s="25" t="s">
        <v>38</v>
      </c>
      <c r="W1241" s="24"/>
      <c r="X1241" s="36" t="str">
        <f t="shared" si="44"/>
        <v/>
      </c>
      <c r="Y1241" s="30" t="str">
        <f ca="1">IF(V1241=Apoio!$F$2,Apoio!$F$2,IF(V1241=Apoio!$F$3,Apoio!$F$3,IF(V1241=Apoio!$F$4,Apoio!$F$4,IF(X1241="","",IF(V1241="","",IF(X1241-TODAY()&gt;0,X1241-TODAY(),"Venceu"))))))</f>
        <v>Resolvido</v>
      </c>
      <c r="Z1241" s="35"/>
      <c r="AA1241" s="32"/>
      <c r="AC1241" s="44"/>
      <c r="AD1241" s="34" t="s">
        <v>33</v>
      </c>
    </row>
    <row r="1242" spans="1:30" ht="30" customHeight="1">
      <c r="A1242" s="23">
        <v>1246</v>
      </c>
      <c r="B1242" s="24" t="s">
        <v>4230</v>
      </c>
      <c r="C1242" s="30" t="e">
        <f>IF(B1242&gt;0,VLOOKUP(MID(B1242,1,5),Apoio!A:B,2,FALSE),"")</f>
        <v>#N/A</v>
      </c>
      <c r="D1242" s="30" t="s">
        <v>1178</v>
      </c>
      <c r="E1242" s="24"/>
      <c r="F1242" s="24" t="s">
        <v>2395</v>
      </c>
      <c r="G1242" s="35" t="s">
        <v>4403</v>
      </c>
      <c r="H1242" s="24"/>
      <c r="I1242" s="24"/>
      <c r="J1242" s="24" t="s">
        <v>714</v>
      </c>
      <c r="K1242" s="28">
        <v>44659</v>
      </c>
      <c r="L1242" s="28"/>
      <c r="M1242" s="28">
        <v>44659</v>
      </c>
      <c r="N1242" s="28">
        <v>44659</v>
      </c>
      <c r="O1242" s="28"/>
      <c r="P1242" s="28">
        <v>44659</v>
      </c>
      <c r="Q1242" s="28"/>
      <c r="R1242" s="28"/>
      <c r="S1242" s="24" t="s">
        <v>4404</v>
      </c>
      <c r="T1242" s="24"/>
      <c r="U1242" s="30" t="str">
        <f t="shared" si="43"/>
        <v>Despachado COSOL</v>
      </c>
      <c r="V1242" s="25" t="s">
        <v>38</v>
      </c>
      <c r="W1242" s="24"/>
      <c r="X1242" s="36" t="str">
        <f t="shared" si="44"/>
        <v/>
      </c>
      <c r="Y1242" s="30" t="str">
        <f ca="1">IF(V1242=Apoio!$F$2,Apoio!$F$2,IF(V1242=Apoio!$F$3,Apoio!$F$3,IF(V1242=Apoio!$F$4,Apoio!$F$4,IF(X1242="","",IF(V1242="","",IF(X1242-TODAY()&gt;0,X1242-TODAY(),"Venceu"))))))</f>
        <v>Resolvido</v>
      </c>
      <c r="Z1242" s="35"/>
      <c r="AA1242" s="32"/>
      <c r="AC1242" s="44"/>
      <c r="AD1242" s="34" t="s">
        <v>31</v>
      </c>
    </row>
    <row r="1243" spans="1:30" ht="30" customHeight="1">
      <c r="A1243" s="23">
        <v>1247</v>
      </c>
      <c r="B1243" s="24" t="s">
        <v>3738</v>
      </c>
      <c r="C1243" s="30" t="str">
        <f>IF(B1243&gt;0,VLOOKUP(MID(B1243,1,5),Apoio!A:B,2,FALSE),"")</f>
        <v>PI</v>
      </c>
      <c r="D1243" s="30" t="s">
        <v>1292</v>
      </c>
      <c r="E1243" s="24"/>
      <c r="F1243" s="24" t="s">
        <v>2395</v>
      </c>
      <c r="G1243" s="35" t="s">
        <v>4405</v>
      </c>
      <c r="H1243" s="24"/>
      <c r="I1243" s="24"/>
      <c r="J1243" s="24" t="s">
        <v>44</v>
      </c>
      <c r="K1243" s="28">
        <v>44579</v>
      </c>
      <c r="L1243" s="28"/>
      <c r="M1243" s="28">
        <v>44585</v>
      </c>
      <c r="N1243" s="28">
        <v>44588</v>
      </c>
      <c r="O1243" s="28"/>
      <c r="P1243" s="28">
        <v>44588</v>
      </c>
      <c r="Q1243" s="28"/>
      <c r="R1243" s="28"/>
      <c r="S1243" s="24">
        <v>3269719</v>
      </c>
      <c r="T1243" s="24"/>
      <c r="U1243" s="30" t="str">
        <f t="shared" si="43"/>
        <v>Despachado COSOL</v>
      </c>
      <c r="V1243" s="25" t="s">
        <v>38</v>
      </c>
      <c r="W1243" s="24"/>
      <c r="X1243" s="36" t="str">
        <f t="shared" si="44"/>
        <v/>
      </c>
      <c r="Y1243" s="30" t="str">
        <f ca="1">IF(V1243=Apoio!$F$2,Apoio!$F$2,IF(V1243=Apoio!$F$3,Apoio!$F$3,IF(V1243=Apoio!$F$4,Apoio!$F$4,IF(X1243="","",IF(V1243="","",IF(X1243-TODAY()&gt;0,X1243-TODAY(),"Venceu"))))))</f>
        <v>Resolvido</v>
      </c>
      <c r="Z1243" s="35"/>
      <c r="AA1243" s="32"/>
      <c r="AC1243" s="44"/>
      <c r="AD1243" s="34" t="s">
        <v>31</v>
      </c>
    </row>
    <row r="1244" spans="1:30" ht="30" customHeight="1">
      <c r="A1244" s="23">
        <v>1248</v>
      </c>
      <c r="B1244" s="24" t="s">
        <v>3532</v>
      </c>
      <c r="C1244" s="30" t="str">
        <f>IF(B1244&gt;0,VLOOKUP(MID(B1244,1,5),Apoio!A:B,2,FALSE),"")</f>
        <v>PA</v>
      </c>
      <c r="D1244" s="30" t="s">
        <v>1045</v>
      </c>
      <c r="E1244" s="24"/>
      <c r="F1244" s="24" t="s">
        <v>2395</v>
      </c>
      <c r="G1244" s="35" t="s">
        <v>4406</v>
      </c>
      <c r="H1244" s="24"/>
      <c r="I1244" s="24"/>
      <c r="J1244" s="24" t="s">
        <v>858</v>
      </c>
      <c r="K1244" s="28">
        <v>44580</v>
      </c>
      <c r="L1244" s="28"/>
      <c r="M1244" s="28">
        <v>44580</v>
      </c>
      <c r="N1244" s="28"/>
      <c r="O1244" s="28"/>
      <c r="P1244" s="28">
        <v>44580</v>
      </c>
      <c r="Q1244" s="28"/>
      <c r="R1244" s="28"/>
      <c r="S1244" s="24"/>
      <c r="T1244" s="24"/>
      <c r="U1244" s="30" t="str">
        <f t="shared" si="43"/>
        <v>Despachado COSOL</v>
      </c>
      <c r="V1244" s="25" t="s">
        <v>38</v>
      </c>
      <c r="W1244" s="24"/>
      <c r="X1244" s="36" t="str">
        <f t="shared" si="44"/>
        <v/>
      </c>
      <c r="Y1244" s="30" t="str">
        <f ca="1">IF(V1244=Apoio!$F$2,Apoio!$F$2,IF(V1244=Apoio!$F$3,Apoio!$F$3,IF(V1244=Apoio!$F$4,Apoio!$F$4,IF(X1244="","",IF(V1244="","",IF(X1244-TODAY()&gt;0,X1244-TODAY(),"Venceu"))))))</f>
        <v>Resolvido</v>
      </c>
      <c r="Z1244" s="35"/>
      <c r="AA1244" s="32"/>
      <c r="AC1244" s="44"/>
      <c r="AD1244" s="34" t="s">
        <v>31</v>
      </c>
    </row>
    <row r="1245" spans="1:30" ht="30" customHeight="1">
      <c r="A1245" s="23">
        <v>1249</v>
      </c>
      <c r="B1245" s="24" t="s">
        <v>4201</v>
      </c>
      <c r="C1245" s="30" t="str">
        <f>IF(B1245&gt;0,VLOOKUP(MID(B1245,1,5),Apoio!A:B,2,FALSE),"")</f>
        <v>PR</v>
      </c>
      <c r="D1245" s="30" t="s">
        <v>1063</v>
      </c>
      <c r="E1245" s="24"/>
      <c r="F1245" s="24" t="s">
        <v>2395</v>
      </c>
      <c r="G1245" s="35" t="s">
        <v>4407</v>
      </c>
      <c r="H1245" s="24"/>
      <c r="I1245" s="24"/>
      <c r="J1245" s="24" t="s">
        <v>858</v>
      </c>
      <c r="K1245" s="28">
        <v>44601</v>
      </c>
      <c r="L1245" s="28"/>
      <c r="M1245" s="28">
        <v>44606</v>
      </c>
      <c r="N1245" s="28">
        <v>44606</v>
      </c>
      <c r="O1245" s="28"/>
      <c r="P1245" s="28">
        <v>44606</v>
      </c>
      <c r="Q1245" s="28">
        <v>44613</v>
      </c>
      <c r="R1245" s="28"/>
      <c r="S1245" s="24">
        <v>3307792</v>
      </c>
      <c r="T1245" s="24">
        <v>3310376</v>
      </c>
      <c r="U1245" s="30" t="str">
        <f t="shared" si="43"/>
        <v>Despachado CNA</v>
      </c>
      <c r="V1245" s="25" t="s">
        <v>38</v>
      </c>
      <c r="W1245" s="24"/>
      <c r="X1245" s="36" t="str">
        <f t="shared" si="44"/>
        <v/>
      </c>
      <c r="Y1245" s="30" t="str">
        <f ca="1">IF(V1245=Apoio!$F$2,Apoio!$F$2,IF(V1245=Apoio!$F$3,Apoio!$F$3,IF(V1245=Apoio!$F$4,Apoio!$F$4,IF(X1245="","",IF(V1245="","",IF(X1245-TODAY()&gt;0,X1245-TODAY(),"Venceu"))))))</f>
        <v>Resolvido</v>
      </c>
      <c r="Z1245" s="35"/>
      <c r="AA1245" s="32"/>
      <c r="AC1245" s="44"/>
      <c r="AD1245" s="34" t="s">
        <v>31</v>
      </c>
    </row>
    <row r="1246" spans="1:30" ht="30" customHeight="1">
      <c r="A1246" s="23">
        <v>1250</v>
      </c>
      <c r="B1246" s="24" t="s">
        <v>4408</v>
      </c>
      <c r="C1246" s="30" t="str">
        <f>IF(B1246&gt;0,VLOOKUP(MID(B1246,1,5),Apoio!A:B,2,FALSE),"")</f>
        <v>MA</v>
      </c>
      <c r="D1246" s="30" t="s">
        <v>1653</v>
      </c>
      <c r="E1246" s="24"/>
      <c r="F1246" s="24" t="s">
        <v>2395</v>
      </c>
      <c r="G1246" s="35" t="s">
        <v>4409</v>
      </c>
      <c r="H1246" s="24"/>
      <c r="I1246" s="24"/>
      <c r="J1246" s="24" t="s">
        <v>714</v>
      </c>
      <c r="K1246" s="28">
        <v>44585</v>
      </c>
      <c r="L1246" s="28"/>
      <c r="M1246" s="28">
        <v>44608</v>
      </c>
      <c r="N1246" s="28">
        <v>44610</v>
      </c>
      <c r="O1246" s="28"/>
      <c r="P1246" s="28">
        <v>44613</v>
      </c>
      <c r="Q1246" s="28">
        <v>44623</v>
      </c>
      <c r="R1246" s="28"/>
      <c r="S1246" s="24">
        <v>3319210</v>
      </c>
      <c r="T1246" s="24">
        <v>3322839</v>
      </c>
      <c r="U1246" s="30" t="str">
        <f t="shared" si="43"/>
        <v>Despachado CNA</v>
      </c>
      <c r="V1246" s="25" t="s">
        <v>38</v>
      </c>
      <c r="W1246" s="24"/>
      <c r="X1246" s="36" t="str">
        <f t="shared" si="44"/>
        <v/>
      </c>
      <c r="Y1246" s="30" t="str">
        <f ca="1">IF(V1246=Apoio!$F$2,Apoio!$F$2,IF(V1246=Apoio!$F$3,Apoio!$F$3,IF(V1246=Apoio!$F$4,Apoio!$F$4,IF(X1246="","",IF(V1246="","",IF(X1246-TODAY()&gt;0,X1246-TODAY(),"Venceu"))))))</f>
        <v>Resolvido</v>
      </c>
      <c r="Z1246" s="35"/>
      <c r="AA1246" s="32"/>
      <c r="AC1246" s="44"/>
      <c r="AD1246" s="34" t="s">
        <v>31</v>
      </c>
    </row>
    <row r="1247" spans="1:30" ht="30" customHeight="1">
      <c r="A1247" s="23">
        <v>1251</v>
      </c>
      <c r="B1247" s="24" t="s">
        <v>4254</v>
      </c>
      <c r="C1247" s="30" t="str">
        <f>IF(B1247&gt;0,VLOOKUP(MID(B1247,1,5),Apoio!A:B,2,FALSE),"")</f>
        <v>PA</v>
      </c>
      <c r="D1247" s="30" t="s">
        <v>3941</v>
      </c>
      <c r="E1247" s="24"/>
      <c r="F1247" s="24" t="s">
        <v>2395</v>
      </c>
      <c r="G1247" s="35" t="s">
        <v>4410</v>
      </c>
      <c r="H1247" s="24"/>
      <c r="I1247" s="24"/>
      <c r="J1247" s="24" t="s">
        <v>858</v>
      </c>
      <c r="K1247" s="28">
        <v>44582</v>
      </c>
      <c r="L1247" s="28"/>
      <c r="M1247" s="28">
        <v>44582</v>
      </c>
      <c r="N1247" s="28">
        <v>44585</v>
      </c>
      <c r="O1247" s="28"/>
      <c r="P1247" s="28">
        <v>44585</v>
      </c>
      <c r="Q1247" s="28">
        <v>44600</v>
      </c>
      <c r="R1247" s="28"/>
      <c r="S1247" s="24">
        <v>3262358</v>
      </c>
      <c r="T1247" s="24">
        <v>3285897</v>
      </c>
      <c r="U1247" s="30" t="str">
        <f t="shared" si="43"/>
        <v>Despachado CNA</v>
      </c>
      <c r="V1247" s="25" t="s">
        <v>38</v>
      </c>
      <c r="W1247" s="24"/>
      <c r="X1247" s="36" t="str">
        <f t="shared" si="44"/>
        <v/>
      </c>
      <c r="Y1247" s="30" t="str">
        <f ca="1">IF(V1247=Apoio!$F$2,Apoio!$F$2,IF(V1247=Apoio!$F$3,Apoio!$F$3,IF(V1247=Apoio!$F$4,Apoio!$F$4,IF(X1247="","",IF(V1247="","",IF(X1247-TODAY()&gt;0,X1247-TODAY(),"Venceu"))))))</f>
        <v>Resolvido</v>
      </c>
      <c r="Z1247" s="35"/>
      <c r="AA1247" s="32"/>
      <c r="AC1247" s="44"/>
      <c r="AD1247" s="34" t="s">
        <v>31</v>
      </c>
    </row>
    <row r="1248" spans="1:30" ht="30" customHeight="1">
      <c r="A1248" s="23">
        <v>1252</v>
      </c>
      <c r="B1248" s="24" t="s">
        <v>569</v>
      </c>
      <c r="C1248" s="30" t="str">
        <f>IF(B1248&gt;0,VLOOKUP(MID(B1248,1,5),Apoio!A:B,2,FALSE),"")</f>
        <v>CE</v>
      </c>
      <c r="D1248" s="30" t="s">
        <v>1798</v>
      </c>
      <c r="E1248" s="24"/>
      <c r="F1248" s="24" t="s">
        <v>2395</v>
      </c>
      <c r="G1248" s="35" t="s">
        <v>4411</v>
      </c>
      <c r="H1248" s="24"/>
      <c r="I1248" s="24"/>
      <c r="J1248" s="24" t="s">
        <v>874</v>
      </c>
      <c r="K1248" s="28">
        <v>44571</v>
      </c>
      <c r="L1248" s="28"/>
      <c r="M1248" s="28">
        <v>44571</v>
      </c>
      <c r="N1248" s="28">
        <v>44600</v>
      </c>
      <c r="O1248" s="28"/>
      <c r="P1248" s="28">
        <v>44601</v>
      </c>
      <c r="Q1248" s="28">
        <v>44622</v>
      </c>
      <c r="R1248" s="28"/>
      <c r="S1248" s="24">
        <v>3290035</v>
      </c>
      <c r="T1248" s="24">
        <v>3295713</v>
      </c>
      <c r="U1248" s="30" t="str">
        <f t="shared" si="43"/>
        <v>Despachado CNA</v>
      </c>
      <c r="V1248" s="25" t="s">
        <v>38</v>
      </c>
      <c r="W1248" s="24"/>
      <c r="X1248" s="36" t="str">
        <f t="shared" si="44"/>
        <v/>
      </c>
      <c r="Y1248" s="30" t="str">
        <f ca="1">IF(V1248=Apoio!$F$2,Apoio!$F$2,IF(V1248=Apoio!$F$3,Apoio!$F$3,IF(V1248=Apoio!$F$4,Apoio!$F$4,IF(X1248="","",IF(V1248="","",IF(X1248-TODAY()&gt;0,X1248-TODAY(),"Venceu"))))))</f>
        <v>Resolvido</v>
      </c>
      <c r="Z1248" s="35"/>
      <c r="AA1248" s="32"/>
      <c r="AC1248" s="44"/>
      <c r="AD1248" s="34" t="s">
        <v>31</v>
      </c>
    </row>
    <row r="1249" spans="1:30" ht="30" customHeight="1">
      <c r="A1249" s="23">
        <v>1253</v>
      </c>
      <c r="B1249" s="24" t="s">
        <v>636</v>
      </c>
      <c r="C1249" s="30" t="str">
        <f>IF(B1249&gt;0,VLOOKUP(MID(B1249,1,5),Apoio!A:B,2,FALSE),"")</f>
        <v>PR</v>
      </c>
      <c r="D1249" s="30" t="s">
        <v>1798</v>
      </c>
      <c r="E1249" s="24"/>
      <c r="F1249" s="24" t="s">
        <v>4412</v>
      </c>
      <c r="G1249" s="35" t="s">
        <v>4413</v>
      </c>
      <c r="H1249" s="24"/>
      <c r="I1249" s="24"/>
      <c r="J1249" s="24" t="s">
        <v>44</v>
      </c>
      <c r="K1249" s="28">
        <v>44587</v>
      </c>
      <c r="L1249" s="28"/>
      <c r="M1249" s="28">
        <v>44594</v>
      </c>
      <c r="N1249" s="28">
        <v>44607</v>
      </c>
      <c r="O1249" s="28"/>
      <c r="P1249" s="28">
        <v>44607</v>
      </c>
      <c r="Q1249" s="28"/>
      <c r="R1249" s="28"/>
      <c r="S1249" s="24">
        <v>3307144</v>
      </c>
      <c r="T1249" s="24"/>
      <c r="U1249" s="30" t="str">
        <f t="shared" si="43"/>
        <v>Despachado COSOL</v>
      </c>
      <c r="V1249" s="25" t="s">
        <v>38</v>
      </c>
      <c r="W1249" s="24"/>
      <c r="X1249" s="36" t="str">
        <f t="shared" si="44"/>
        <v/>
      </c>
      <c r="Y1249" s="30" t="str">
        <f ca="1">IF(V1249=Apoio!$F$2,Apoio!$F$2,IF(V1249=Apoio!$F$3,Apoio!$F$3,IF(V1249=Apoio!$F$4,Apoio!$F$4,IF(X1249="","",IF(V1249="","",IF(X1249-TODAY()&gt;0,X1249-TODAY(),"Venceu"))))))</f>
        <v>Resolvido</v>
      </c>
      <c r="Z1249" s="35"/>
      <c r="AA1249" s="32"/>
      <c r="AC1249" s="44"/>
      <c r="AD1249" s="34" t="s">
        <v>31</v>
      </c>
    </row>
    <row r="1250" spans="1:30" ht="30" customHeight="1">
      <c r="A1250" s="23">
        <v>1254</v>
      </c>
      <c r="B1250" s="24" t="s">
        <v>3532</v>
      </c>
      <c r="C1250" s="30" t="str">
        <f>IF(B1250&gt;0,VLOOKUP(MID(B1250,1,5),Apoio!A:B,2,FALSE),"")</f>
        <v>PA</v>
      </c>
      <c r="D1250" s="30" t="s">
        <v>1045</v>
      </c>
      <c r="E1250" s="24"/>
      <c r="F1250" s="24" t="s">
        <v>2395</v>
      </c>
      <c r="G1250" s="35" t="s">
        <v>4406</v>
      </c>
      <c r="H1250" s="24"/>
      <c r="I1250" s="24"/>
      <c r="J1250" s="24" t="s">
        <v>858</v>
      </c>
      <c r="K1250" s="28">
        <v>44587</v>
      </c>
      <c r="L1250" s="28"/>
      <c r="M1250" s="28">
        <v>44587</v>
      </c>
      <c r="N1250" s="28">
        <v>44587</v>
      </c>
      <c r="O1250" s="28"/>
      <c r="P1250" s="28">
        <v>44587</v>
      </c>
      <c r="Q1250" s="28"/>
      <c r="R1250" s="28"/>
      <c r="S1250" s="24"/>
      <c r="T1250" s="24"/>
      <c r="U1250" s="30" t="str">
        <f t="shared" si="43"/>
        <v>Despachado COSOL</v>
      </c>
      <c r="V1250" s="25" t="s">
        <v>38</v>
      </c>
      <c r="W1250" s="24"/>
      <c r="X1250" s="36" t="str">
        <f t="shared" si="44"/>
        <v/>
      </c>
      <c r="Y1250" s="30" t="str">
        <f ca="1">IF(V1250=Apoio!$F$2,Apoio!$F$2,IF(V1250=Apoio!$F$3,Apoio!$F$3,IF(V1250=Apoio!$F$4,Apoio!$F$4,IF(X1250="","",IF(V1250="","",IF(X1250-TODAY()&gt;0,X1250-TODAY(),"Venceu"))))))</f>
        <v>Resolvido</v>
      </c>
      <c r="Z1250" s="35"/>
      <c r="AA1250" s="32"/>
      <c r="AC1250" s="44"/>
      <c r="AD1250" s="34" t="s">
        <v>31</v>
      </c>
    </row>
    <row r="1251" spans="1:30" ht="30" customHeight="1">
      <c r="A1251" s="23">
        <v>1255</v>
      </c>
      <c r="B1251" s="24" t="s">
        <v>4346</v>
      </c>
      <c r="C1251" s="30" t="str">
        <f>IF(B1251&gt;0,VLOOKUP(MID(B1251,1,5),Apoio!A:B,2,FALSE),"")</f>
        <v>PA</v>
      </c>
      <c r="D1251" s="30" t="s">
        <v>1256</v>
      </c>
      <c r="E1251" s="24"/>
      <c r="F1251" s="24" t="s">
        <v>2395</v>
      </c>
      <c r="G1251" s="35" t="s">
        <v>4414</v>
      </c>
      <c r="H1251" s="24"/>
      <c r="I1251" s="24"/>
      <c r="J1251" s="24" t="s">
        <v>858</v>
      </c>
      <c r="K1251" s="28">
        <v>44595</v>
      </c>
      <c r="L1251" s="28"/>
      <c r="M1251" s="28">
        <v>44595</v>
      </c>
      <c r="N1251" s="28">
        <v>44596</v>
      </c>
      <c r="O1251" s="28"/>
      <c r="P1251" s="28">
        <v>44596</v>
      </c>
      <c r="Q1251" s="28"/>
      <c r="R1251" s="28"/>
      <c r="S1251" s="24">
        <v>3282894</v>
      </c>
      <c r="T1251" s="24"/>
      <c r="U1251" s="30" t="str">
        <f t="shared" si="43"/>
        <v>Despachado COSOL</v>
      </c>
      <c r="V1251" s="25" t="s">
        <v>38</v>
      </c>
      <c r="W1251" s="24"/>
      <c r="X1251" s="36" t="str">
        <f t="shared" si="44"/>
        <v/>
      </c>
      <c r="Y1251" s="30" t="str">
        <f ca="1">IF(V1251=Apoio!$F$2,Apoio!$F$2,IF(V1251=Apoio!$F$3,Apoio!$F$3,IF(V1251=Apoio!$F$4,Apoio!$F$4,IF(X1251="","",IF(V1251="","",IF(X1251-TODAY()&gt;0,X1251-TODAY(),"Venceu"))))))</f>
        <v>Resolvido</v>
      </c>
      <c r="Z1251" s="35"/>
      <c r="AA1251" s="32"/>
      <c r="AC1251" s="44"/>
      <c r="AD1251" s="34" t="s">
        <v>31</v>
      </c>
    </row>
    <row r="1252" spans="1:30" ht="30" customHeight="1">
      <c r="A1252" s="23">
        <v>1256</v>
      </c>
      <c r="B1252" s="24" t="s">
        <v>4415</v>
      </c>
      <c r="C1252" s="30" t="str">
        <f>IF(B1252&gt;0,VLOOKUP(MID(B1252,1,5),Apoio!A:B,2,FALSE),"")</f>
        <v>ES</v>
      </c>
      <c r="D1252" s="30" t="s">
        <v>3941</v>
      </c>
      <c r="E1252" s="24"/>
      <c r="F1252" s="24" t="s">
        <v>2395</v>
      </c>
      <c r="G1252" s="35" t="s">
        <v>4416</v>
      </c>
      <c r="H1252" s="24"/>
      <c r="I1252" s="24"/>
      <c r="J1252" s="24" t="s">
        <v>858</v>
      </c>
      <c r="K1252" s="28">
        <v>44599</v>
      </c>
      <c r="L1252" s="28"/>
      <c r="M1252" s="28">
        <v>44599</v>
      </c>
      <c r="N1252" s="28">
        <v>44601</v>
      </c>
      <c r="O1252" s="28"/>
      <c r="P1252" s="28">
        <v>44602</v>
      </c>
      <c r="Q1252" s="28">
        <v>44613</v>
      </c>
      <c r="R1252" s="28"/>
      <c r="S1252" s="24">
        <v>3289221</v>
      </c>
      <c r="T1252" s="24">
        <v>3316146</v>
      </c>
      <c r="U1252" s="30" t="str">
        <f t="shared" si="43"/>
        <v>Despachado CNA</v>
      </c>
      <c r="V1252" s="25" t="s">
        <v>38</v>
      </c>
      <c r="W1252" s="24"/>
      <c r="X1252" s="36" t="str">
        <f t="shared" si="44"/>
        <v/>
      </c>
      <c r="Y1252" s="30" t="str">
        <f ca="1">IF(V1252=Apoio!$F$2,Apoio!$F$2,IF(V1252=Apoio!$F$3,Apoio!$F$3,IF(V1252=Apoio!$F$4,Apoio!$F$4,IF(X1252="","",IF(V1252="","",IF(X1252-TODAY()&gt;0,X1252-TODAY(),"Venceu"))))))</f>
        <v>Resolvido</v>
      </c>
      <c r="Z1252" s="35"/>
      <c r="AA1252" s="32"/>
      <c r="AC1252" s="44"/>
      <c r="AD1252" s="34" t="s">
        <v>31</v>
      </c>
    </row>
    <row r="1253" spans="1:30" ht="30" customHeight="1">
      <c r="A1253" s="23">
        <v>1257</v>
      </c>
      <c r="B1253" s="24" t="s">
        <v>4417</v>
      </c>
      <c r="C1253" s="30" t="str">
        <f>IF(B1253&gt;0,VLOOKUP(MID(B1253,1,5),Apoio!A:B,2,FALSE),"")</f>
        <v>ES</v>
      </c>
      <c r="D1253" s="30" t="s">
        <v>3941</v>
      </c>
      <c r="E1253" s="24"/>
      <c r="F1253" s="24" t="s">
        <v>2395</v>
      </c>
      <c r="G1253" s="35" t="s">
        <v>4418</v>
      </c>
      <c r="H1253" s="24"/>
      <c r="I1253" s="24"/>
      <c r="J1253" s="24" t="s">
        <v>874</v>
      </c>
      <c r="K1253" s="28">
        <v>44599</v>
      </c>
      <c r="L1253" s="28"/>
      <c r="M1253" s="28">
        <v>44599</v>
      </c>
      <c r="N1253" s="28">
        <v>44607</v>
      </c>
      <c r="O1253" s="28"/>
      <c r="P1253" s="28">
        <v>44607</v>
      </c>
      <c r="Q1253" s="28">
        <v>44607</v>
      </c>
      <c r="R1253" s="28"/>
      <c r="S1253" s="24">
        <v>3304247</v>
      </c>
      <c r="T1253" s="24"/>
      <c r="U1253" s="30" t="str">
        <f t="shared" si="43"/>
        <v>Despachado CNA</v>
      </c>
      <c r="V1253" s="25" t="s">
        <v>38</v>
      </c>
      <c r="W1253" s="24"/>
      <c r="X1253" s="36" t="str">
        <f t="shared" si="44"/>
        <v/>
      </c>
      <c r="Y1253" s="30" t="str">
        <f ca="1">IF(V1253=Apoio!$F$2,Apoio!$F$2,IF(V1253=Apoio!$F$3,Apoio!$F$3,IF(V1253=Apoio!$F$4,Apoio!$F$4,IF(X1253="","",IF(V1253="","",IF(X1253-TODAY()&gt;0,X1253-TODAY(),"Venceu"))))))</f>
        <v>Resolvido</v>
      </c>
      <c r="Z1253" s="35"/>
      <c r="AA1253" s="32"/>
      <c r="AC1253" s="44"/>
      <c r="AD1253" s="34" t="s">
        <v>31</v>
      </c>
    </row>
    <row r="1254" spans="1:30" ht="30" customHeight="1">
      <c r="A1254" s="23">
        <v>1258</v>
      </c>
      <c r="B1254" s="24" t="s">
        <v>4419</v>
      </c>
      <c r="C1254" s="30" t="str">
        <f>IF(B1254&gt;0,VLOOKUP(MID(B1254,1,5),Apoio!A:B,2,FALSE),"")</f>
        <v>MT</v>
      </c>
      <c r="D1254" s="30" t="s">
        <v>1256</v>
      </c>
      <c r="E1254" s="24"/>
      <c r="F1254" s="24" t="s">
        <v>2395</v>
      </c>
      <c r="G1254" s="35" t="s">
        <v>4420</v>
      </c>
      <c r="H1254" s="24"/>
      <c r="I1254" s="24"/>
      <c r="J1254" s="24" t="s">
        <v>874</v>
      </c>
      <c r="K1254" s="28">
        <v>44599</v>
      </c>
      <c r="L1254" s="28"/>
      <c r="M1254" s="28">
        <v>44599</v>
      </c>
      <c r="N1254" s="28">
        <v>44600</v>
      </c>
      <c r="O1254" s="28"/>
      <c r="P1254" s="28">
        <v>44601</v>
      </c>
      <c r="Q1254" s="28">
        <v>44617</v>
      </c>
      <c r="R1254" s="28"/>
      <c r="S1254" s="24">
        <v>3292802</v>
      </c>
      <c r="T1254" s="24">
        <v>3337851</v>
      </c>
      <c r="U1254" s="30" t="str">
        <f t="shared" si="43"/>
        <v>Despachado CNA</v>
      </c>
      <c r="V1254" s="25" t="s">
        <v>38</v>
      </c>
      <c r="W1254" s="24"/>
      <c r="X1254" s="36" t="str">
        <f t="shared" si="44"/>
        <v/>
      </c>
      <c r="Y1254" s="30" t="str">
        <f ca="1">IF(V1254=Apoio!$F$2,Apoio!$F$2,IF(V1254=Apoio!$F$3,Apoio!$F$3,IF(V1254=Apoio!$F$4,Apoio!$F$4,IF(X1254="","",IF(V1254="","",IF(X1254-TODAY()&gt;0,X1254-TODAY(),"Venceu"))))))</f>
        <v>Resolvido</v>
      </c>
      <c r="Z1254" s="35"/>
      <c r="AA1254" s="32"/>
      <c r="AC1254" s="44"/>
      <c r="AD1254" s="34" t="s">
        <v>31</v>
      </c>
    </row>
    <row r="1255" spans="1:30" ht="30" customHeight="1">
      <c r="A1255" s="23">
        <v>1259</v>
      </c>
      <c r="B1255" s="24" t="s">
        <v>4419</v>
      </c>
      <c r="C1255" s="30" t="str">
        <f>IF(B1255&gt;0,VLOOKUP(MID(B1255,1,5),Apoio!A:B,2,FALSE),"")</f>
        <v>MT</v>
      </c>
      <c r="D1255" s="30" t="s">
        <v>1256</v>
      </c>
      <c r="E1255" s="24"/>
      <c r="F1255" s="24" t="s">
        <v>2395</v>
      </c>
      <c r="G1255" s="35" t="s">
        <v>4421</v>
      </c>
      <c r="H1255" s="24"/>
      <c r="I1255" s="24"/>
      <c r="J1255" s="24" t="s">
        <v>874</v>
      </c>
      <c r="K1255" s="28">
        <v>44614</v>
      </c>
      <c r="L1255" s="28"/>
      <c r="M1255" s="28">
        <v>44614</v>
      </c>
      <c r="N1255" s="28">
        <v>44615</v>
      </c>
      <c r="O1255" s="28"/>
      <c r="P1255" s="28">
        <v>44615</v>
      </c>
      <c r="Q1255" s="28">
        <v>44617</v>
      </c>
      <c r="R1255" s="28"/>
      <c r="S1255" s="24">
        <v>3331666</v>
      </c>
      <c r="T1255" s="24">
        <v>3337851</v>
      </c>
      <c r="U1255" s="30" t="str">
        <f t="shared" si="43"/>
        <v>Despachado CNA</v>
      </c>
      <c r="V1255" s="25" t="s">
        <v>38</v>
      </c>
      <c r="W1255" s="24"/>
      <c r="X1255" s="36" t="str">
        <f t="shared" si="44"/>
        <v/>
      </c>
      <c r="Y1255" s="30" t="str">
        <f ca="1">IF(V1255=Apoio!$F$2,Apoio!$F$2,IF(V1255=Apoio!$F$3,Apoio!$F$3,IF(V1255=Apoio!$F$4,Apoio!$F$4,IF(X1255="","",IF(V1255="","",IF(X1255-TODAY()&gt;0,X1255-TODAY(),"Venceu"))))))</f>
        <v>Resolvido</v>
      </c>
      <c r="Z1255" s="35"/>
      <c r="AA1255" s="32"/>
      <c r="AC1255" s="44"/>
      <c r="AD1255" s="34" t="s">
        <v>31</v>
      </c>
    </row>
    <row r="1256" spans="1:30" ht="30" customHeight="1">
      <c r="A1256" s="23">
        <v>1260</v>
      </c>
      <c r="B1256" s="24" t="s">
        <v>4422</v>
      </c>
      <c r="C1256" s="30" t="str">
        <f>IF(B1256&gt;0,VLOOKUP(MID(B1256,1,5),Apoio!A:B,2,FALSE),"")</f>
        <v>RJ</v>
      </c>
      <c r="D1256" s="30" t="s">
        <v>1974</v>
      </c>
      <c r="E1256" s="24"/>
      <c r="F1256" s="24" t="s">
        <v>2395</v>
      </c>
      <c r="G1256" s="35" t="s">
        <v>4423</v>
      </c>
      <c r="H1256" s="24"/>
      <c r="I1256" s="24"/>
      <c r="J1256" s="24" t="s">
        <v>44</v>
      </c>
      <c r="K1256" s="28">
        <v>44601</v>
      </c>
      <c r="L1256" s="28"/>
      <c r="M1256" s="28">
        <v>44601</v>
      </c>
      <c r="N1256" s="28">
        <v>44602</v>
      </c>
      <c r="O1256" s="28"/>
      <c r="P1256" s="28">
        <v>44602</v>
      </c>
      <c r="Q1256" s="28">
        <v>44659</v>
      </c>
      <c r="R1256" s="28"/>
      <c r="S1256" s="24">
        <v>3300603</v>
      </c>
      <c r="T1256" s="24"/>
      <c r="U1256" s="30" t="str">
        <f t="shared" si="43"/>
        <v>Despachado CNA</v>
      </c>
      <c r="V1256" s="25" t="s">
        <v>38</v>
      </c>
      <c r="W1256" s="24"/>
      <c r="X1256" s="36" t="str">
        <f t="shared" si="44"/>
        <v/>
      </c>
      <c r="Y1256" s="30" t="str">
        <f ca="1">IF(V1256=Apoio!$F$2,Apoio!$F$2,IF(V1256=Apoio!$F$3,Apoio!$F$3,IF(V1256=Apoio!$F$4,Apoio!$F$4,IF(X1256="","",IF(V1256="","",IF(X1256-TODAY()&gt;0,X1256-TODAY(),"Venceu"))))))</f>
        <v>Resolvido</v>
      </c>
      <c r="Z1256" s="35"/>
      <c r="AA1256" s="32"/>
      <c r="AC1256" s="44"/>
      <c r="AD1256" s="34" t="s">
        <v>31</v>
      </c>
    </row>
    <row r="1257" spans="1:30" ht="30" customHeight="1">
      <c r="A1257" s="23">
        <v>1261</v>
      </c>
      <c r="B1257" s="24" t="s">
        <v>3943</v>
      </c>
      <c r="C1257" s="30" t="str">
        <f>IF(B1257&gt;0,VLOOKUP(MID(B1257,1,5),Apoio!A:B,2,FALSE),"")</f>
        <v>MT</v>
      </c>
      <c r="D1257" s="30" t="s">
        <v>3941</v>
      </c>
      <c r="E1257" s="24"/>
      <c r="F1257" s="24" t="s">
        <v>2395</v>
      </c>
      <c r="G1257" s="35" t="s">
        <v>4379</v>
      </c>
      <c r="H1257" s="24"/>
      <c r="I1257" s="24"/>
      <c r="J1257" s="24" t="s">
        <v>44</v>
      </c>
      <c r="K1257" s="28">
        <v>44652</v>
      </c>
      <c r="L1257" s="28"/>
      <c r="M1257" s="28">
        <v>44652</v>
      </c>
      <c r="N1257" s="28">
        <v>44655</v>
      </c>
      <c r="O1257" s="28"/>
      <c r="P1257" s="28">
        <v>44655</v>
      </c>
      <c r="Q1257" s="28">
        <v>44659</v>
      </c>
      <c r="R1257" s="28"/>
      <c r="S1257" s="24">
        <v>3421552</v>
      </c>
      <c r="T1257" s="24"/>
      <c r="U1257" s="30" t="str">
        <f t="shared" si="43"/>
        <v>Despachado CNA</v>
      </c>
      <c r="V1257" s="25" t="s">
        <v>38</v>
      </c>
      <c r="W1257" s="24"/>
      <c r="X1257" s="36" t="str">
        <f t="shared" si="44"/>
        <v/>
      </c>
      <c r="Y1257" s="30" t="str">
        <f ca="1">IF(V1257=Apoio!$F$2,Apoio!$F$2,IF(V1257=Apoio!$F$3,Apoio!$F$3,IF(V1257=Apoio!$F$4,Apoio!$F$4,IF(X1257="","",IF(V1257="","",IF(X1257-TODAY()&gt;0,X1257-TODAY(),"Venceu"))))))</f>
        <v>Resolvido</v>
      </c>
      <c r="Z1257" s="35"/>
      <c r="AA1257" s="32"/>
      <c r="AC1257" s="44"/>
      <c r="AD1257" s="34" t="s">
        <v>31</v>
      </c>
    </row>
    <row r="1258" spans="1:30" ht="37.5" customHeight="1">
      <c r="A1258" s="23">
        <v>1262</v>
      </c>
      <c r="B1258" s="24" t="s">
        <v>4375</v>
      </c>
      <c r="C1258" s="30" t="str">
        <f>IF(B1258&gt;0,VLOOKUP(MID(B1258,1,5),Apoio!A:B,2,FALSE),"")</f>
        <v>AP</v>
      </c>
      <c r="D1258" s="30" t="s">
        <v>4424</v>
      </c>
      <c r="E1258" s="24"/>
      <c r="F1258" s="24" t="s">
        <v>2395</v>
      </c>
      <c r="G1258" s="35" t="s">
        <v>4425</v>
      </c>
      <c r="H1258" s="24"/>
      <c r="I1258" s="24"/>
      <c r="J1258" s="24" t="s">
        <v>858</v>
      </c>
      <c r="K1258" s="28">
        <v>44643</v>
      </c>
      <c r="L1258" s="28"/>
      <c r="M1258" s="28">
        <v>44645</v>
      </c>
      <c r="N1258" s="28">
        <v>44645</v>
      </c>
      <c r="O1258" s="28"/>
      <c r="P1258" s="28">
        <v>44645</v>
      </c>
      <c r="Q1258" s="28">
        <v>44648</v>
      </c>
      <c r="R1258" s="28"/>
      <c r="S1258" s="24">
        <v>3400904</v>
      </c>
      <c r="T1258" s="24">
        <v>3401566</v>
      </c>
      <c r="U1258" s="30" t="str">
        <f t="shared" si="43"/>
        <v>Despachado CNA</v>
      </c>
      <c r="V1258" s="25" t="s">
        <v>38</v>
      </c>
      <c r="W1258" s="24"/>
      <c r="X1258" s="36" t="str">
        <f t="shared" si="44"/>
        <v/>
      </c>
      <c r="Y1258" s="30" t="str">
        <f ca="1">IF(V1258=Apoio!$F$2,Apoio!$F$2,IF(V1258=Apoio!$F$3,Apoio!$F$3,IF(V1258=Apoio!$F$4,Apoio!$F$4,IF(X1258="","",IF(V1258="","",IF(X1258-TODAY()&gt;0,X1258-TODAY(),"Venceu"))))))</f>
        <v>Resolvido</v>
      </c>
      <c r="Z1258" s="35"/>
      <c r="AA1258" s="32"/>
      <c r="AC1258" s="44"/>
      <c r="AD1258" s="34" t="s">
        <v>31</v>
      </c>
    </row>
    <row r="1259" spans="1:30" ht="37.5" customHeight="1">
      <c r="A1259" s="23">
        <v>1263</v>
      </c>
      <c r="B1259" s="24" t="s">
        <v>4426</v>
      </c>
      <c r="C1259" s="30" t="str">
        <f>IF(B1259&gt;0,VLOOKUP(MID(B1259,1,5),Apoio!A:B,2,FALSE),"")</f>
        <v>CNA</v>
      </c>
      <c r="D1259" s="30" t="s">
        <v>1086</v>
      </c>
      <c r="E1259" s="24"/>
      <c r="F1259" s="24" t="s">
        <v>4427</v>
      </c>
      <c r="G1259" s="35" t="s">
        <v>4428</v>
      </c>
      <c r="H1259" s="24"/>
      <c r="I1259" s="24"/>
      <c r="J1259" s="24" t="s">
        <v>874</v>
      </c>
      <c r="K1259" s="28">
        <v>44659</v>
      </c>
      <c r="L1259" s="28"/>
      <c r="M1259" s="28">
        <v>44659</v>
      </c>
      <c r="N1259" s="28">
        <v>44665</v>
      </c>
      <c r="O1259" s="28"/>
      <c r="P1259" s="28">
        <v>44665</v>
      </c>
      <c r="Q1259" s="28"/>
      <c r="R1259" s="28"/>
      <c r="S1259" s="24" t="s">
        <v>4429</v>
      </c>
      <c r="T1259" s="24">
        <v>3452867</v>
      </c>
      <c r="U1259" s="30" t="str">
        <f t="shared" si="43"/>
        <v>Despachado COSOL</v>
      </c>
      <c r="V1259" s="25" t="s">
        <v>38</v>
      </c>
      <c r="W1259" s="24"/>
      <c r="X1259" s="36" t="str">
        <f t="shared" si="44"/>
        <v/>
      </c>
      <c r="Y1259" s="30" t="str">
        <f ca="1">IF(V1259=Apoio!$F$2,Apoio!$F$2,IF(V1259=Apoio!$F$3,Apoio!$F$3,IF(V1259=Apoio!$F$4,Apoio!$F$4,IF(X1259="","",IF(V1259="","",IF(X1259-TODAY()&gt;0,X1259-TODAY(),"Venceu"))))))</f>
        <v>Resolvido</v>
      </c>
      <c r="Z1259" s="35"/>
      <c r="AA1259" s="32"/>
      <c r="AC1259" s="44"/>
      <c r="AD1259" s="34" t="s">
        <v>31</v>
      </c>
    </row>
    <row r="1260" spans="1:30" ht="30" customHeight="1">
      <c r="A1260" s="23">
        <v>1264</v>
      </c>
      <c r="B1260" s="24" t="s">
        <v>4072</v>
      </c>
      <c r="C1260" s="30" t="str">
        <f>IF(B1260&gt;0,VLOOKUP(MID(B1260,1,5),Apoio!A:B,2,FALSE),"")</f>
        <v>CNA</v>
      </c>
      <c r="D1260" s="30" t="s">
        <v>4376</v>
      </c>
      <c r="E1260" s="24"/>
      <c r="F1260" s="24" t="s">
        <v>2395</v>
      </c>
      <c r="G1260" s="35" t="s">
        <v>4430</v>
      </c>
      <c r="H1260" s="24"/>
      <c r="I1260" s="24"/>
      <c r="J1260" s="24" t="s">
        <v>44</v>
      </c>
      <c r="K1260" s="28">
        <v>44656</v>
      </c>
      <c r="L1260" s="28"/>
      <c r="M1260" s="28">
        <v>44656</v>
      </c>
      <c r="N1260" s="28">
        <v>44669</v>
      </c>
      <c r="O1260" s="28"/>
      <c r="P1260" s="28">
        <v>44670</v>
      </c>
      <c r="Q1260" s="28"/>
      <c r="R1260" s="28"/>
      <c r="S1260" s="24" t="s">
        <v>4431</v>
      </c>
      <c r="T1260" s="24">
        <v>3458060</v>
      </c>
      <c r="U1260" s="30" t="str">
        <f t="shared" si="43"/>
        <v>Despachado COSOL</v>
      </c>
      <c r="V1260" s="25" t="s">
        <v>38</v>
      </c>
      <c r="W1260" s="24"/>
      <c r="X1260" s="36" t="str">
        <f t="shared" si="44"/>
        <v/>
      </c>
      <c r="Y1260" s="30" t="str">
        <f ca="1">IF(V1260=Apoio!$F$2,Apoio!$F$2,IF(V1260=Apoio!$F$3,Apoio!$F$3,IF(V1260=Apoio!$F$4,Apoio!$F$4,IF(X1260="","",IF(V1260="","",IF(X1260-TODAY()&gt;0,X1260-TODAY(),"Venceu"))))))</f>
        <v>Resolvido</v>
      </c>
      <c r="Z1260" s="35"/>
      <c r="AA1260" s="32"/>
      <c r="AC1260" s="44"/>
      <c r="AD1260" s="34" t="s">
        <v>33</v>
      </c>
    </row>
    <row r="1261" spans="1:30" ht="30" customHeight="1">
      <c r="A1261" s="23">
        <v>1265</v>
      </c>
      <c r="B1261" s="24" t="s">
        <v>4415</v>
      </c>
      <c r="C1261" s="30" t="str">
        <f>IF(B1261&gt;0,VLOOKUP(MID(B1261,1,5),Apoio!A:B,2,FALSE),"")</f>
        <v>ES</v>
      </c>
      <c r="D1261" s="30" t="s">
        <v>3941</v>
      </c>
      <c r="E1261" s="24"/>
      <c r="F1261" s="24" t="s">
        <v>2395</v>
      </c>
      <c r="G1261" s="35" t="s">
        <v>4432</v>
      </c>
      <c r="H1261" s="24"/>
      <c r="I1261" s="24"/>
      <c r="J1261" s="24" t="s">
        <v>714</v>
      </c>
      <c r="K1261" s="28">
        <v>44616</v>
      </c>
      <c r="L1261" s="28"/>
      <c r="M1261" s="28">
        <v>44622</v>
      </c>
      <c r="N1261" s="28">
        <v>44623</v>
      </c>
      <c r="O1261" s="28"/>
      <c r="P1261" s="28">
        <v>44631</v>
      </c>
      <c r="Q1261" s="28">
        <v>44631</v>
      </c>
      <c r="R1261" s="28"/>
      <c r="S1261" s="24">
        <v>3341119</v>
      </c>
      <c r="T1261" s="24"/>
      <c r="U1261" s="30" t="str">
        <f t="shared" si="43"/>
        <v>Despachado CNA</v>
      </c>
      <c r="V1261" s="25" t="s">
        <v>38</v>
      </c>
      <c r="W1261" s="24"/>
      <c r="X1261" s="36" t="str">
        <f t="shared" si="44"/>
        <v/>
      </c>
      <c r="Y1261" s="30" t="str">
        <f ca="1">IF(V1261=Apoio!$F$2,Apoio!$F$2,IF(V1261=Apoio!$F$3,Apoio!$F$3,IF(V1261=Apoio!$F$4,Apoio!$F$4,IF(X1261="","",IF(V1261="","",IF(X1261-TODAY()&gt;0,X1261-TODAY(),"Venceu"))))))</f>
        <v>Resolvido</v>
      </c>
      <c r="Z1261" s="35"/>
      <c r="AA1261" s="32"/>
      <c r="AC1261" s="44"/>
      <c r="AD1261" s="34" t="s">
        <v>31</v>
      </c>
    </row>
    <row r="1262" spans="1:30" ht="30" customHeight="1">
      <c r="A1262" s="23">
        <v>1266</v>
      </c>
      <c r="B1262" s="24" t="s">
        <v>636</v>
      </c>
      <c r="C1262" s="30" t="str">
        <f>IF(B1262&gt;0,VLOOKUP(MID(B1262,1,5),Apoio!A:B,2,FALSE),"")</f>
        <v>PR</v>
      </c>
      <c r="D1262" s="30" t="s">
        <v>1798</v>
      </c>
      <c r="E1262" s="24"/>
      <c r="F1262" s="24" t="s">
        <v>2395</v>
      </c>
      <c r="G1262" s="35" t="s">
        <v>4433</v>
      </c>
      <c r="H1262" s="24"/>
      <c r="I1262" s="24"/>
      <c r="J1262" s="24" t="s">
        <v>44</v>
      </c>
      <c r="K1262" s="28">
        <v>44641</v>
      </c>
      <c r="L1262" s="28"/>
      <c r="M1262" s="28">
        <v>44641</v>
      </c>
      <c r="N1262" s="28">
        <v>44650</v>
      </c>
      <c r="O1262" s="28"/>
      <c r="P1262" s="28">
        <v>44650</v>
      </c>
      <c r="Q1262" s="28">
        <v>44652</v>
      </c>
      <c r="R1262" s="28"/>
      <c r="S1262" s="24">
        <v>3403511</v>
      </c>
      <c r="T1262" s="24">
        <v>3411188</v>
      </c>
      <c r="U1262" s="30" t="str">
        <f t="shared" si="43"/>
        <v>Despachado CNA</v>
      </c>
      <c r="V1262" s="25" t="s">
        <v>38</v>
      </c>
      <c r="W1262" s="24"/>
      <c r="X1262" s="36" t="str">
        <f t="shared" si="44"/>
        <v/>
      </c>
      <c r="Y1262" s="30" t="str">
        <f ca="1">IF(V1262=Apoio!$F$2,Apoio!$F$2,IF(V1262=Apoio!$F$3,Apoio!$F$3,IF(V1262=Apoio!$F$4,Apoio!$F$4,IF(X1262="","",IF(V1262="","",IF(X1262-TODAY()&gt;0,X1262-TODAY(),"Venceu"))))))</f>
        <v>Resolvido</v>
      </c>
      <c r="Z1262" s="35"/>
      <c r="AA1262" s="32"/>
      <c r="AC1262" s="44"/>
      <c r="AD1262" s="34" t="s">
        <v>31</v>
      </c>
    </row>
    <row r="1263" spans="1:30" ht="30" customHeight="1">
      <c r="A1263" s="23">
        <v>1267</v>
      </c>
      <c r="B1263" s="24" t="s">
        <v>4350</v>
      </c>
      <c r="C1263" s="30" t="str">
        <f>IF(B1263&gt;0,VLOOKUP(MID(B1263,1,5),Apoio!A:B,2,FALSE),"")</f>
        <v>MA</v>
      </c>
      <c r="D1263" s="30" t="s">
        <v>1798</v>
      </c>
      <c r="E1263" s="24"/>
      <c r="F1263" s="24" t="s">
        <v>2395</v>
      </c>
      <c r="G1263" s="35" t="s">
        <v>4434</v>
      </c>
      <c r="H1263" s="24"/>
      <c r="I1263" s="24"/>
      <c r="J1263" s="24" t="s">
        <v>44</v>
      </c>
      <c r="K1263" s="28">
        <v>44662</v>
      </c>
      <c r="L1263" s="28"/>
      <c r="M1263" s="28">
        <v>44669</v>
      </c>
      <c r="N1263" s="28">
        <v>44671</v>
      </c>
      <c r="O1263" s="28"/>
      <c r="P1263" s="28">
        <v>44671</v>
      </c>
      <c r="Q1263" s="28"/>
      <c r="R1263" s="28"/>
      <c r="S1263" s="24">
        <v>3460855</v>
      </c>
      <c r="T1263" s="24">
        <v>3463445</v>
      </c>
      <c r="U1263" s="30" t="str">
        <f t="shared" si="43"/>
        <v>Despachado COSOL</v>
      </c>
      <c r="V1263" s="25" t="s">
        <v>38</v>
      </c>
      <c r="W1263" s="24"/>
      <c r="X1263" s="36" t="str">
        <f t="shared" si="44"/>
        <v/>
      </c>
      <c r="Y1263" s="30" t="str">
        <f ca="1">IF(V1263=Apoio!$F$2,Apoio!$F$2,IF(V1263=Apoio!$F$3,Apoio!$F$3,IF(V1263=Apoio!$F$4,Apoio!$F$4,IF(X1263="","",IF(V1263="","",IF(X1263-TODAY()&gt;0,X1263-TODAY(),"Venceu"))))))</f>
        <v>Resolvido</v>
      </c>
      <c r="Z1263" s="35"/>
      <c r="AA1263" s="32"/>
      <c r="AC1263" s="44"/>
      <c r="AD1263" s="34" t="s">
        <v>31</v>
      </c>
    </row>
    <row r="1264" spans="1:30" ht="30" customHeight="1">
      <c r="A1264" s="23">
        <v>1268</v>
      </c>
      <c r="B1264" s="24" t="s">
        <v>4435</v>
      </c>
      <c r="C1264" s="30" t="str">
        <f>IF(B1264&gt;0,VLOOKUP(MID(B1264,1,5),Apoio!A:B,2,FALSE),"")</f>
        <v>MA</v>
      </c>
      <c r="D1264" s="30" t="s">
        <v>1057</v>
      </c>
      <c r="E1264" s="24"/>
      <c r="F1264" s="24" t="s">
        <v>2395</v>
      </c>
      <c r="G1264" s="35" t="s">
        <v>4436</v>
      </c>
      <c r="H1264" s="24"/>
      <c r="I1264" s="24"/>
      <c r="J1264" s="24" t="s">
        <v>874</v>
      </c>
      <c r="K1264" s="28">
        <v>44644</v>
      </c>
      <c r="L1264" s="28"/>
      <c r="M1264" s="28">
        <v>44644</v>
      </c>
      <c r="N1264" s="28"/>
      <c r="O1264" s="28"/>
      <c r="P1264" s="28"/>
      <c r="Q1264" s="28"/>
      <c r="R1264" s="28"/>
      <c r="S1264" s="24"/>
      <c r="T1264" s="24"/>
      <c r="U1264" s="30" t="str">
        <f t="shared" si="43"/>
        <v>Atribuído para análise</v>
      </c>
      <c r="V1264" s="25"/>
      <c r="W1264" s="24"/>
      <c r="X1264" s="36" t="str">
        <f t="shared" si="44"/>
        <v/>
      </c>
      <c r="Y1264" s="30" t="str">
        <f ca="1">IF(V1264=Apoio!$F$2,Apoio!$F$2,IF(V1264=Apoio!$F$3,Apoio!$F$3,IF(V1264=Apoio!$F$4,Apoio!$F$4,IF(X1264="","",IF(V1264="","",IF(X1264-TODAY()&gt;0,X1264-TODAY(),"Venceu"))))))</f>
        <v/>
      </c>
      <c r="Z1264" s="35"/>
      <c r="AA1264" s="32"/>
      <c r="AC1264" s="44"/>
      <c r="AD1264" s="34" t="s">
        <v>31</v>
      </c>
    </row>
    <row r="1265" spans="1:30" ht="30" customHeight="1">
      <c r="A1265" s="23">
        <v>1269</v>
      </c>
      <c r="B1265" s="24" t="s">
        <v>1959</v>
      </c>
      <c r="C1265" s="30" t="str">
        <f>IF(B1265&gt;0,VLOOKUP(MID(B1265,1,5),Apoio!A:B,2,FALSE),"")</f>
        <v>CNA</v>
      </c>
      <c r="D1265" s="30" t="s">
        <v>1086</v>
      </c>
      <c r="E1265" s="24"/>
      <c r="F1265" s="24"/>
      <c r="G1265" s="35" t="s">
        <v>4437</v>
      </c>
      <c r="H1265" s="24"/>
      <c r="I1265" s="24"/>
      <c r="J1265" s="24" t="s">
        <v>858</v>
      </c>
      <c r="K1265" s="28">
        <v>44662</v>
      </c>
      <c r="L1265" s="28"/>
      <c r="M1265" s="28">
        <v>44670</v>
      </c>
      <c r="N1265" s="28">
        <v>44671</v>
      </c>
      <c r="O1265" s="28"/>
      <c r="P1265" s="28">
        <v>44676</v>
      </c>
      <c r="Q1265" s="28"/>
      <c r="R1265" s="28"/>
      <c r="S1265" s="24">
        <v>3463160</v>
      </c>
      <c r="T1265" s="24">
        <v>3464963</v>
      </c>
      <c r="U1265" s="30" t="str">
        <f t="shared" si="43"/>
        <v>Despachado COSOL</v>
      </c>
      <c r="V1265" s="25" t="s">
        <v>38</v>
      </c>
      <c r="W1265" s="24"/>
      <c r="X1265" s="36" t="str">
        <f t="shared" si="44"/>
        <v/>
      </c>
      <c r="Y1265" s="30" t="str">
        <f ca="1">IF(V1265=Apoio!$F$2,Apoio!$F$2,IF(V1265=Apoio!$F$3,Apoio!$F$3,IF(V1265=Apoio!$F$4,Apoio!$F$4,IF(X1265="","",IF(V1265="","",IF(X1265-TODAY()&gt;0,X1265-TODAY(),"Venceu"))))))</f>
        <v>Resolvido</v>
      </c>
      <c r="Z1265" s="35"/>
      <c r="AA1265" s="32"/>
      <c r="AC1265" s="44"/>
      <c r="AD1265" s="34" t="s">
        <v>31</v>
      </c>
    </row>
    <row r="1266" spans="1:30" ht="30" customHeight="1">
      <c r="A1266" s="23">
        <v>1270</v>
      </c>
      <c r="B1266" s="24" t="s">
        <v>962</v>
      </c>
      <c r="C1266" s="30" t="str">
        <f>IF(B1266&gt;0,VLOOKUP(MID(B1266,1,5),Apoio!A:B,2,FALSE),"")</f>
        <v>CE</v>
      </c>
      <c r="D1266" s="30" t="s">
        <v>1798</v>
      </c>
      <c r="E1266" s="24"/>
      <c r="F1266" s="24" t="s">
        <v>2395</v>
      </c>
      <c r="G1266" s="35" t="s">
        <v>4438</v>
      </c>
      <c r="H1266" s="24"/>
      <c r="I1266" s="24"/>
      <c r="J1266" s="24" t="s">
        <v>44</v>
      </c>
      <c r="K1266" s="28">
        <v>44658</v>
      </c>
      <c r="L1266" s="28"/>
      <c r="M1266" s="28">
        <v>44658</v>
      </c>
      <c r="N1266" s="28">
        <v>44706</v>
      </c>
      <c r="O1266" s="28"/>
      <c r="P1266" s="28">
        <v>44706</v>
      </c>
      <c r="Q1266" s="28"/>
      <c r="R1266" s="28"/>
      <c r="S1266" s="24">
        <v>3443241</v>
      </c>
      <c r="T1266" s="24">
        <v>3546104</v>
      </c>
      <c r="U1266" s="30" t="str">
        <f t="shared" si="43"/>
        <v>Despachado COSOL</v>
      </c>
      <c r="V1266" s="25" t="s">
        <v>38</v>
      </c>
      <c r="W1266" s="24"/>
      <c r="X1266" s="36" t="str">
        <f t="shared" si="44"/>
        <v/>
      </c>
      <c r="Y1266" s="30" t="str">
        <f ca="1">IF(V1266=Apoio!$F$2,Apoio!$F$2,IF(V1266=Apoio!$F$3,Apoio!$F$3,IF(V1266=Apoio!$F$4,Apoio!$F$4,IF(X1266="","",IF(V1266="","",IF(X1266-TODAY()&gt;0,X1266-TODAY(),"Venceu"))))))</f>
        <v>Resolvido</v>
      </c>
      <c r="Z1266" s="35"/>
      <c r="AA1266" s="32"/>
      <c r="AC1266" s="44"/>
      <c r="AD1266" s="34" t="s">
        <v>31</v>
      </c>
    </row>
    <row r="1267" spans="1:30" ht="30" customHeight="1">
      <c r="A1267" s="23">
        <v>1271</v>
      </c>
      <c r="B1267" s="24" t="s">
        <v>4439</v>
      </c>
      <c r="C1267" s="30" t="str">
        <f>IF(B1267&gt;0,VLOOKUP(MID(B1267,1,5),Apoio!A:B,2,FALSE),"")</f>
        <v>SP</v>
      </c>
      <c r="D1267" s="30" t="s">
        <v>3941</v>
      </c>
      <c r="E1267" s="24"/>
      <c r="F1267" s="24" t="s">
        <v>2395</v>
      </c>
      <c r="G1267" s="35" t="s">
        <v>4440</v>
      </c>
      <c r="H1267" s="24"/>
      <c r="I1267" s="24"/>
      <c r="J1267" s="24" t="s">
        <v>874</v>
      </c>
      <c r="K1267" s="28">
        <v>44659</v>
      </c>
      <c r="L1267" s="28"/>
      <c r="M1267" s="28">
        <v>44663</v>
      </c>
      <c r="N1267" s="28">
        <v>44670</v>
      </c>
      <c r="O1267" s="28"/>
      <c r="P1267" s="28">
        <v>44671</v>
      </c>
      <c r="Q1267" s="28">
        <v>44671</v>
      </c>
      <c r="R1267" s="28"/>
      <c r="S1267" s="24">
        <v>3455096</v>
      </c>
      <c r="T1267" s="24"/>
      <c r="U1267" s="30" t="str">
        <f t="shared" si="43"/>
        <v>Despachado CNA</v>
      </c>
      <c r="V1267" s="25" t="s">
        <v>38</v>
      </c>
      <c r="W1267" s="24"/>
      <c r="X1267" s="36" t="str">
        <f t="shared" si="44"/>
        <v/>
      </c>
      <c r="Y1267" s="30" t="str">
        <f ca="1">IF(V1267=Apoio!$F$2,Apoio!$F$2,IF(V1267=Apoio!$F$3,Apoio!$F$3,IF(V1267=Apoio!$F$4,Apoio!$F$4,IF(X1267="","",IF(V1267="","",IF(X1267-TODAY()&gt;0,X1267-TODAY(),"Venceu"))))))</f>
        <v>Resolvido</v>
      </c>
      <c r="Z1267" s="35"/>
      <c r="AA1267" s="32"/>
      <c r="AC1267" s="44"/>
      <c r="AD1267" s="34" t="s">
        <v>31</v>
      </c>
    </row>
    <row r="1268" spans="1:30" ht="30" customHeight="1">
      <c r="A1268" s="23">
        <v>1272</v>
      </c>
      <c r="B1268" s="24" t="s">
        <v>4441</v>
      </c>
      <c r="C1268" s="30" t="str">
        <f>IF(B1268&gt;0,VLOOKUP(MID(B1268,1,5),Apoio!A:B,2,FALSE),"")</f>
        <v>CNA</v>
      </c>
      <c r="D1268" s="30" t="s">
        <v>3941</v>
      </c>
      <c r="E1268" s="24"/>
      <c r="F1268" s="24" t="s">
        <v>2395</v>
      </c>
      <c r="G1268" s="35" t="s">
        <v>4442</v>
      </c>
      <c r="H1268" s="24"/>
      <c r="I1268" s="24"/>
      <c r="J1268" s="24"/>
      <c r="K1268" s="28">
        <v>44663</v>
      </c>
      <c r="L1268" s="28"/>
      <c r="M1268" s="28"/>
      <c r="N1268" s="28"/>
      <c r="O1268" s="28"/>
      <c r="P1268" s="28"/>
      <c r="Q1268" s="28"/>
      <c r="R1268" s="28"/>
      <c r="S1268" s="24"/>
      <c r="T1268" s="24"/>
      <c r="U1268" s="30" t="str">
        <f t="shared" si="43"/>
        <v>Entrada COSOL</v>
      </c>
      <c r="V1268" s="25"/>
      <c r="W1268" s="24"/>
      <c r="X1268" s="36" t="str">
        <f t="shared" si="44"/>
        <v/>
      </c>
      <c r="Y1268" s="30" t="str">
        <f ca="1">IF(V1268=Apoio!$F$2,Apoio!$F$2,IF(V1268=Apoio!$F$3,Apoio!$F$3,IF(V1268=Apoio!$F$4,Apoio!$F$4,IF(X1268="","",IF(V1268="","",IF(X1268-TODAY()&gt;0,X1268-TODAY(),"Venceu"))))))</f>
        <v/>
      </c>
      <c r="Z1268" s="35"/>
      <c r="AA1268" s="32"/>
      <c r="AC1268" s="44"/>
      <c r="AD1268" s="34" t="s">
        <v>31</v>
      </c>
    </row>
    <row r="1269" spans="1:30" ht="30" customHeight="1">
      <c r="A1269" s="23">
        <v>1273</v>
      </c>
      <c r="B1269" s="24" t="s">
        <v>4443</v>
      </c>
      <c r="C1269" s="30" t="str">
        <f>IF(B1269&gt;0,VLOOKUP(MID(B1269,1,5),Apoio!A:B,2,FALSE),"")</f>
        <v>SP</v>
      </c>
      <c r="D1269" s="30" t="s">
        <v>3941</v>
      </c>
      <c r="E1269" s="24"/>
      <c r="F1269" s="24" t="s">
        <v>2395</v>
      </c>
      <c r="G1269" s="35" t="s">
        <v>4444</v>
      </c>
      <c r="H1269" s="24"/>
      <c r="I1269" s="24"/>
      <c r="J1269" s="24" t="s">
        <v>858</v>
      </c>
      <c r="K1269" s="28">
        <v>44669</v>
      </c>
      <c r="L1269" s="28"/>
      <c r="M1269" s="28">
        <v>44669</v>
      </c>
      <c r="N1269" s="28">
        <v>44671</v>
      </c>
      <c r="O1269" s="28"/>
      <c r="P1269" s="28">
        <v>44671</v>
      </c>
      <c r="Q1269" s="28">
        <v>44671</v>
      </c>
      <c r="R1269" s="28"/>
      <c r="S1269" s="24">
        <v>3454297</v>
      </c>
      <c r="T1269" s="24"/>
      <c r="U1269" s="30" t="str">
        <f t="shared" si="43"/>
        <v>Despachado CNA</v>
      </c>
      <c r="V1269" s="25" t="s">
        <v>38</v>
      </c>
      <c r="W1269" s="24"/>
      <c r="X1269" s="36" t="str">
        <f t="shared" si="44"/>
        <v/>
      </c>
      <c r="Y1269" s="30" t="str">
        <f ca="1">IF(V1269=Apoio!$F$2,Apoio!$F$2,IF(V1269=Apoio!$F$3,Apoio!$F$3,IF(V1269=Apoio!$F$4,Apoio!$F$4,IF(X1269="","",IF(V1269="","",IF(X1269-TODAY()&gt;0,X1269-TODAY(),"Venceu"))))))</f>
        <v>Resolvido</v>
      </c>
      <c r="Z1269" s="35"/>
      <c r="AA1269" s="32"/>
      <c r="AC1269" s="44"/>
      <c r="AD1269" s="34" t="s">
        <v>31</v>
      </c>
    </row>
    <row r="1270" spans="1:30" ht="30" customHeight="1">
      <c r="A1270" s="23">
        <v>1274</v>
      </c>
      <c r="B1270" s="24" t="s">
        <v>2361</v>
      </c>
      <c r="C1270" s="30" t="str">
        <f>IF(B1270&gt;0,VLOOKUP(MID(B1270,1,5),Apoio!A:B,2,FALSE),"")</f>
        <v>CNA</v>
      </c>
      <c r="D1270" s="30" t="s">
        <v>1664</v>
      </c>
      <c r="E1270" s="24"/>
      <c r="F1270" s="24" t="s">
        <v>2395</v>
      </c>
      <c r="G1270" s="35" t="s">
        <v>4445</v>
      </c>
      <c r="H1270" s="24"/>
      <c r="I1270" s="24"/>
      <c r="J1270" s="24" t="s">
        <v>858</v>
      </c>
      <c r="K1270" s="28">
        <v>44665</v>
      </c>
      <c r="L1270" s="28"/>
      <c r="M1270" s="28">
        <v>44665</v>
      </c>
      <c r="N1270" s="28">
        <v>44676</v>
      </c>
      <c r="O1270" s="28"/>
      <c r="P1270" s="28">
        <v>44677</v>
      </c>
      <c r="Q1270" s="28"/>
      <c r="R1270" s="28"/>
      <c r="S1270" s="24">
        <v>3452322</v>
      </c>
      <c r="T1270" s="24">
        <v>3469217</v>
      </c>
      <c r="U1270" s="30" t="str">
        <f t="shared" si="43"/>
        <v>Despachado COSOL</v>
      </c>
      <c r="V1270" s="25"/>
      <c r="W1270" s="24"/>
      <c r="X1270" s="36" t="str">
        <f t="shared" si="44"/>
        <v/>
      </c>
      <c r="Y1270" s="30" t="str">
        <f ca="1">IF(V1270=Apoio!$F$2,Apoio!$F$2,IF(V1270=Apoio!$F$3,Apoio!$F$3,IF(V1270=Apoio!$F$4,Apoio!$F$4,IF(X1270="","",IF(V1270="","",IF(X1270-TODAY()&gt;0,X1270-TODAY(),"Venceu"))))))</f>
        <v/>
      </c>
      <c r="Z1270" s="35"/>
      <c r="AA1270" s="32"/>
      <c r="AC1270" s="44"/>
      <c r="AD1270" s="34" t="s">
        <v>31</v>
      </c>
    </row>
    <row r="1271" spans="1:30" ht="30" customHeight="1">
      <c r="A1271" s="23">
        <v>1275</v>
      </c>
      <c r="B1271" s="24" t="s">
        <v>4446</v>
      </c>
      <c r="C1271" s="30" t="str">
        <f>IF(B1271&gt;0,VLOOKUP(MID(B1271,1,5),Apoio!A:B,2,FALSE),"")</f>
        <v>RN</v>
      </c>
      <c r="D1271" s="30" t="s">
        <v>3941</v>
      </c>
      <c r="E1271" s="24"/>
      <c r="F1271" s="24" t="s">
        <v>2395</v>
      </c>
      <c r="G1271" s="35" t="s">
        <v>4447</v>
      </c>
      <c r="H1271" s="24"/>
      <c r="I1271" s="24"/>
      <c r="J1271" s="24" t="s">
        <v>44</v>
      </c>
      <c r="K1271" s="28">
        <v>44669</v>
      </c>
      <c r="L1271" s="28"/>
      <c r="M1271" s="28">
        <v>44669</v>
      </c>
      <c r="N1271" s="28">
        <v>44670</v>
      </c>
      <c r="O1271" s="28"/>
      <c r="P1271" s="28">
        <v>44670</v>
      </c>
      <c r="Q1271" s="28">
        <v>44671</v>
      </c>
      <c r="R1271" s="28"/>
      <c r="S1271" s="24">
        <v>3456924</v>
      </c>
      <c r="T1271" s="24"/>
      <c r="U1271" s="30" t="str">
        <f t="shared" si="43"/>
        <v>Despachado CNA</v>
      </c>
      <c r="V1271" s="25" t="s">
        <v>38</v>
      </c>
      <c r="W1271" s="24"/>
      <c r="X1271" s="36" t="str">
        <f t="shared" si="44"/>
        <v/>
      </c>
      <c r="Y1271" s="30" t="str">
        <f ca="1">IF(V1271=Apoio!$F$2,Apoio!$F$2,IF(V1271=Apoio!$F$3,Apoio!$F$3,IF(V1271=Apoio!$F$4,Apoio!$F$4,IF(X1271="","",IF(V1271="","",IF(X1271-TODAY()&gt;0,X1271-TODAY(),"Venceu"))))))</f>
        <v>Resolvido</v>
      </c>
      <c r="Z1271" s="35"/>
      <c r="AA1271" s="32"/>
      <c r="AC1271" s="44"/>
      <c r="AD1271" s="34" t="s">
        <v>31</v>
      </c>
    </row>
    <row r="1272" spans="1:30" ht="30" customHeight="1">
      <c r="A1272" s="23">
        <v>1276</v>
      </c>
      <c r="B1272" s="24" t="s">
        <v>4448</v>
      </c>
      <c r="C1272" s="30" t="str">
        <f>IF(B1272&gt;0,VLOOKUP(MID(B1272,1,5),Apoio!A:B,2,FALSE),"")</f>
        <v>RS</v>
      </c>
      <c r="D1272" s="30" t="s">
        <v>3941</v>
      </c>
      <c r="E1272" s="24"/>
      <c r="F1272" s="24" t="s">
        <v>2395</v>
      </c>
      <c r="G1272" s="35" t="s">
        <v>4449</v>
      </c>
      <c r="H1272" s="24"/>
      <c r="I1272" s="24"/>
      <c r="J1272" s="24" t="s">
        <v>874</v>
      </c>
      <c r="K1272" s="28">
        <v>44669</v>
      </c>
      <c r="L1272" s="28"/>
      <c r="M1272" s="28">
        <v>44669</v>
      </c>
      <c r="N1272" s="28">
        <v>44671</v>
      </c>
      <c r="O1272" s="28"/>
      <c r="P1272" s="28">
        <v>44671</v>
      </c>
      <c r="Q1272" s="28">
        <v>44671</v>
      </c>
      <c r="R1272" s="28"/>
      <c r="S1272" s="24">
        <v>3462145</v>
      </c>
      <c r="T1272" s="24"/>
      <c r="U1272" s="30" t="str">
        <f t="shared" si="43"/>
        <v>Despachado CNA</v>
      </c>
      <c r="V1272" s="25" t="s">
        <v>38</v>
      </c>
      <c r="W1272" s="24"/>
      <c r="X1272" s="36" t="str">
        <f t="shared" si="44"/>
        <v/>
      </c>
      <c r="Y1272" s="30" t="str">
        <f ca="1">IF(V1272=Apoio!$F$2,Apoio!$F$2,IF(V1272=Apoio!$F$3,Apoio!$F$3,IF(V1272=Apoio!$F$4,Apoio!$F$4,IF(X1272="","",IF(V1272="","",IF(X1272-TODAY()&gt;0,X1272-TODAY(),"Venceu"))))))</f>
        <v>Resolvido</v>
      </c>
      <c r="Z1272" s="35"/>
      <c r="AA1272" s="32"/>
      <c r="AC1272" s="44"/>
      <c r="AD1272" s="34" t="s">
        <v>31</v>
      </c>
    </row>
    <row r="1273" spans="1:30" ht="30" customHeight="1">
      <c r="A1273" s="23">
        <v>1277</v>
      </c>
      <c r="B1273" s="24" t="s">
        <v>4450</v>
      </c>
      <c r="C1273" s="30" t="str">
        <f>IF(B1273&gt;0,VLOOKUP(MID(B1273,1,5),Apoio!A:B,2,FALSE),"")</f>
        <v>GO</v>
      </c>
      <c r="D1273" s="30" t="s">
        <v>3941</v>
      </c>
      <c r="E1273" s="24"/>
      <c r="F1273" s="24" t="s">
        <v>2395</v>
      </c>
      <c r="G1273" s="35"/>
      <c r="H1273" s="24"/>
      <c r="I1273" s="24"/>
      <c r="J1273" s="24"/>
      <c r="K1273" s="28"/>
      <c r="L1273" s="28"/>
      <c r="M1273" s="28"/>
      <c r="N1273" s="28"/>
      <c r="O1273" s="28"/>
      <c r="P1273" s="28"/>
      <c r="Q1273" s="28"/>
      <c r="R1273" s="28"/>
      <c r="S1273" s="24"/>
      <c r="T1273" s="24"/>
      <c r="U1273" s="30" t="str">
        <f t="shared" si="43"/>
        <v>Registrar demanda</v>
      </c>
      <c r="V1273" s="25"/>
      <c r="W1273" s="24"/>
      <c r="X1273" s="36" t="str">
        <f t="shared" si="44"/>
        <v/>
      </c>
      <c r="Y1273" s="30" t="str">
        <f ca="1">IF(V1273=Apoio!$F$2,Apoio!$F$2,IF(V1273=Apoio!$F$3,Apoio!$F$3,IF(V1273=Apoio!$F$4,Apoio!$F$4,IF(X1273="","",IF(V1273="","",IF(X1273-TODAY()&gt;0,X1273-TODAY(),"Venceu"))))))</f>
        <v/>
      </c>
      <c r="Z1273" s="35"/>
      <c r="AA1273" s="32"/>
      <c r="AC1273" s="44"/>
      <c r="AD1273" s="34" t="s">
        <v>31</v>
      </c>
    </row>
    <row r="1274" spans="1:30" ht="30" customHeight="1">
      <c r="A1274" s="23">
        <v>1278</v>
      </c>
      <c r="B1274" s="24" t="s">
        <v>4451</v>
      </c>
      <c r="C1274" s="30" t="str">
        <f>IF(B1274&gt;0,VLOOKUP(MID(B1274,1,5),Apoio!A:B,2,FALSE),"")</f>
        <v>PR</v>
      </c>
      <c r="D1274" s="30" t="s">
        <v>4424</v>
      </c>
      <c r="E1274" s="24"/>
      <c r="F1274" s="24" t="s">
        <v>2395</v>
      </c>
      <c r="G1274" s="35" t="s">
        <v>4452</v>
      </c>
      <c r="H1274" s="24"/>
      <c r="I1274" s="24"/>
      <c r="J1274" s="24" t="s">
        <v>858</v>
      </c>
      <c r="K1274" s="28">
        <v>44677</v>
      </c>
      <c r="L1274" s="28"/>
      <c r="M1274" s="28">
        <v>44677</v>
      </c>
      <c r="N1274" s="28">
        <v>44677</v>
      </c>
      <c r="O1274" s="28"/>
      <c r="P1274" s="28">
        <v>44679</v>
      </c>
      <c r="Q1274" s="28"/>
      <c r="R1274" s="28"/>
      <c r="S1274" s="24">
        <v>3469570</v>
      </c>
      <c r="T1274" s="24">
        <v>3477389</v>
      </c>
      <c r="U1274" s="30" t="str">
        <f t="shared" si="43"/>
        <v>Despachado COSOL</v>
      </c>
      <c r="V1274" s="25" t="s">
        <v>38</v>
      </c>
      <c r="W1274" s="24"/>
      <c r="X1274" s="36" t="str">
        <f t="shared" si="44"/>
        <v/>
      </c>
      <c r="Y1274" s="30" t="str">
        <f ca="1">IF(V1274=Apoio!$F$2,Apoio!$F$2,IF(V1274=Apoio!$F$3,Apoio!$F$3,IF(V1274=Apoio!$F$4,Apoio!$F$4,IF(X1274="","",IF(V1274="","",IF(X1274-TODAY()&gt;0,X1274-TODAY(),"Venceu"))))))</f>
        <v>Resolvido</v>
      </c>
      <c r="Z1274" s="35"/>
      <c r="AA1274" s="32"/>
      <c r="AC1274" s="44"/>
      <c r="AD1274" s="34" t="s">
        <v>31</v>
      </c>
    </row>
    <row r="1275" spans="1:30" ht="30" customHeight="1">
      <c r="A1275" s="23">
        <v>1279</v>
      </c>
      <c r="B1275" s="24" t="s">
        <v>2396</v>
      </c>
      <c r="C1275" s="30" t="str">
        <f>IF(B1275&gt;0,VLOOKUP(MID(B1275,1,5),Apoio!A:B,2,FALSE),"")</f>
        <v>CNA</v>
      </c>
      <c r="D1275" s="30" t="s">
        <v>1086</v>
      </c>
      <c r="E1275" s="24"/>
      <c r="F1275" s="24" t="s">
        <v>2395</v>
      </c>
      <c r="G1275" s="35" t="s">
        <v>4453</v>
      </c>
      <c r="H1275" s="24"/>
      <c r="I1275" s="24"/>
      <c r="J1275" s="24" t="s">
        <v>858</v>
      </c>
      <c r="K1275" s="28">
        <v>44677</v>
      </c>
      <c r="L1275" s="28"/>
      <c r="M1275" s="28">
        <v>44677</v>
      </c>
      <c r="N1275" s="28">
        <v>44678</v>
      </c>
      <c r="O1275" s="28"/>
      <c r="P1275" s="28">
        <v>44679</v>
      </c>
      <c r="Q1275" s="28"/>
      <c r="R1275" s="28"/>
      <c r="S1275" s="24">
        <v>3472287</v>
      </c>
      <c r="T1275" s="24">
        <v>3477464</v>
      </c>
      <c r="U1275" s="30" t="str">
        <f t="shared" si="43"/>
        <v>Despachado COSOL</v>
      </c>
      <c r="V1275" s="25" t="s">
        <v>38</v>
      </c>
      <c r="W1275" s="24"/>
      <c r="X1275" s="36" t="str">
        <f t="shared" si="44"/>
        <v/>
      </c>
      <c r="Y1275" s="30" t="str">
        <f ca="1">IF(V1275=Apoio!$F$2,Apoio!$F$2,IF(V1275=Apoio!$F$3,Apoio!$F$3,IF(V1275=Apoio!$F$4,Apoio!$F$4,IF(X1275="","",IF(V1275="","",IF(X1275-TODAY()&gt;0,X1275-TODAY(),"Venceu"))))))</f>
        <v>Resolvido</v>
      </c>
      <c r="Z1275" s="35"/>
      <c r="AA1275" s="32"/>
      <c r="AC1275" s="44"/>
      <c r="AD1275" s="34" t="s">
        <v>33</v>
      </c>
    </row>
    <row r="1276" spans="1:30" ht="30" customHeight="1">
      <c r="A1276" s="23">
        <v>1280</v>
      </c>
      <c r="B1276" s="24" t="s">
        <v>4435</v>
      </c>
      <c r="C1276" s="30" t="str">
        <f>IF(B1276&gt;0,VLOOKUP(MID(B1276,1,5),Apoio!A:B,2,FALSE),"")</f>
        <v>MA</v>
      </c>
      <c r="D1276" s="30" t="s">
        <v>1057</v>
      </c>
      <c r="E1276" s="24"/>
      <c r="F1276" s="24" t="s">
        <v>2395</v>
      </c>
      <c r="G1276" s="35" t="s">
        <v>4436</v>
      </c>
      <c r="H1276" s="24"/>
      <c r="I1276" s="24"/>
      <c r="J1276" s="24" t="s">
        <v>874</v>
      </c>
      <c r="K1276" s="28">
        <v>44644</v>
      </c>
      <c r="L1276" s="28"/>
      <c r="M1276" s="28">
        <v>44644</v>
      </c>
      <c r="N1276" s="28">
        <v>44677</v>
      </c>
      <c r="O1276" s="28"/>
      <c r="P1276" s="28">
        <v>44679</v>
      </c>
      <c r="Q1276" s="28"/>
      <c r="R1276" s="28"/>
      <c r="S1276" s="24">
        <v>3429741</v>
      </c>
      <c r="T1276" s="24">
        <v>3477713</v>
      </c>
      <c r="U1276" s="30" t="str">
        <f t="shared" si="43"/>
        <v>Despachado COSOL</v>
      </c>
      <c r="V1276" s="25" t="s">
        <v>38</v>
      </c>
      <c r="W1276" s="24"/>
      <c r="X1276" s="36" t="str">
        <f t="shared" si="44"/>
        <v/>
      </c>
      <c r="Y1276" s="30" t="str">
        <f ca="1">IF(V1276=Apoio!$F$2,Apoio!$F$2,IF(V1276=Apoio!$F$3,Apoio!$F$3,IF(V1276=Apoio!$F$4,Apoio!$F$4,IF(X1276="","",IF(V1276="","",IF(X1276-TODAY()&gt;0,X1276-TODAY(),"Venceu"))))))</f>
        <v>Resolvido</v>
      </c>
      <c r="Z1276" s="35"/>
      <c r="AA1276" s="32"/>
      <c r="AC1276" s="44"/>
      <c r="AD1276" s="34" t="s">
        <v>31</v>
      </c>
    </row>
    <row r="1277" spans="1:30" ht="30" customHeight="1">
      <c r="A1277" s="23">
        <v>1281</v>
      </c>
      <c r="B1277" s="24" t="s">
        <v>4454</v>
      </c>
      <c r="C1277" s="30" t="str">
        <f>IF(B1277&gt;0,VLOOKUP(MID(B1277,1,5),Apoio!A:B,2,FALSE),"")</f>
        <v>RJ</v>
      </c>
      <c r="D1277" s="30" t="s">
        <v>1556</v>
      </c>
      <c r="E1277" s="24"/>
      <c r="F1277" s="24" t="s">
        <v>2395</v>
      </c>
      <c r="G1277" s="35" t="s">
        <v>4455</v>
      </c>
      <c r="H1277" s="24"/>
      <c r="I1277" s="24"/>
      <c r="J1277" s="24" t="s">
        <v>44</v>
      </c>
      <c r="K1277" s="28">
        <v>44657</v>
      </c>
      <c r="L1277" s="28"/>
      <c r="M1277" s="28">
        <v>44676</v>
      </c>
      <c r="N1277" s="28">
        <v>44677</v>
      </c>
      <c r="O1277" s="28"/>
      <c r="P1277" s="28">
        <v>44679</v>
      </c>
      <c r="Q1277" s="28"/>
      <c r="R1277" s="28"/>
      <c r="S1277" s="24">
        <v>3469956</v>
      </c>
      <c r="T1277" s="24">
        <v>3477768</v>
      </c>
      <c r="U1277" s="30" t="str">
        <f t="shared" si="43"/>
        <v>Despachado COSOL</v>
      </c>
      <c r="V1277" s="25" t="s">
        <v>38</v>
      </c>
      <c r="W1277" s="24"/>
      <c r="X1277" s="36" t="str">
        <f t="shared" si="44"/>
        <v/>
      </c>
      <c r="Y1277" s="30" t="str">
        <f ca="1">IF(V1277=Apoio!$F$2,Apoio!$F$2,IF(V1277=Apoio!$F$3,Apoio!$F$3,IF(V1277=Apoio!$F$4,Apoio!$F$4,IF(X1277="","",IF(V1277="","",IF(X1277-TODAY()&gt;0,X1277-TODAY(),"Venceu"))))))</f>
        <v>Resolvido</v>
      </c>
      <c r="Z1277" s="35"/>
      <c r="AA1277" s="32"/>
      <c r="AC1277" s="44"/>
      <c r="AD1277" s="34" t="s">
        <v>31</v>
      </c>
    </row>
    <row r="1278" spans="1:30" ht="30" customHeight="1">
      <c r="A1278" s="23">
        <v>1282</v>
      </c>
      <c r="B1278" s="24" t="s">
        <v>4142</v>
      </c>
      <c r="C1278" s="30" t="str">
        <f>IF(B1278&gt;0,VLOOKUP(MID(B1278,1,5),Apoio!A:B,2,FALSE),"")</f>
        <v>PE</v>
      </c>
      <c r="D1278" s="30" t="s">
        <v>3941</v>
      </c>
      <c r="E1278" s="24"/>
      <c r="F1278" s="24" t="s">
        <v>2395</v>
      </c>
      <c r="G1278" s="35" t="s">
        <v>4456</v>
      </c>
      <c r="H1278" s="24"/>
      <c r="I1278" s="24"/>
      <c r="J1278" s="24" t="s">
        <v>858</v>
      </c>
      <c r="K1278" s="28">
        <v>44680</v>
      </c>
      <c r="L1278" s="28"/>
      <c r="M1278" s="28">
        <v>44680</v>
      </c>
      <c r="N1278" s="28">
        <v>44680</v>
      </c>
      <c r="O1278" s="28"/>
      <c r="P1278" s="28">
        <v>44680</v>
      </c>
      <c r="Q1278" s="28">
        <v>44681</v>
      </c>
      <c r="R1278" s="28"/>
      <c r="S1278" s="24">
        <v>3479138</v>
      </c>
      <c r="T1278" s="24"/>
      <c r="U1278" s="30" t="str">
        <f t="shared" si="43"/>
        <v>Despachado CNA</v>
      </c>
      <c r="V1278" s="25" t="s">
        <v>38</v>
      </c>
      <c r="W1278" s="24"/>
      <c r="X1278" s="36" t="str">
        <f t="shared" si="44"/>
        <v/>
      </c>
      <c r="Y1278" s="30" t="str">
        <f ca="1">IF(V1278=Apoio!$F$2,Apoio!$F$2,IF(V1278=Apoio!$F$3,Apoio!$F$3,IF(V1278=Apoio!$F$4,Apoio!$F$4,IF(X1278="","",IF(V1278="","",IF(X1278-TODAY()&gt;0,X1278-TODAY(),"Venceu"))))))</f>
        <v>Resolvido</v>
      </c>
      <c r="Z1278" s="35"/>
      <c r="AA1278" s="32"/>
      <c r="AC1278" s="44"/>
      <c r="AD1278" s="34" t="s">
        <v>31</v>
      </c>
    </row>
    <row r="1279" spans="1:30" ht="30" customHeight="1">
      <c r="A1279" s="23">
        <v>1283</v>
      </c>
      <c r="B1279" s="24" t="s">
        <v>4457</v>
      </c>
      <c r="C1279" s="30" t="str">
        <f>IF(B1279&gt;0,VLOOKUP(MID(B1279,1,5),Apoio!A:B,2,FALSE),"")</f>
        <v>SP</v>
      </c>
      <c r="D1279" s="30" t="s">
        <v>4458</v>
      </c>
      <c r="E1279" s="24"/>
      <c r="F1279" s="24" t="s">
        <v>2395</v>
      </c>
      <c r="G1279" s="35" t="s">
        <v>4459</v>
      </c>
      <c r="H1279" s="24"/>
      <c r="I1279" s="24"/>
      <c r="J1279" s="24" t="s">
        <v>858</v>
      </c>
      <c r="K1279" s="28">
        <v>44679</v>
      </c>
      <c r="L1279" s="28"/>
      <c r="M1279" s="28">
        <v>44679</v>
      </c>
      <c r="N1279" s="28">
        <v>44679</v>
      </c>
      <c r="O1279" s="28"/>
      <c r="P1279" s="28">
        <v>44680</v>
      </c>
      <c r="Q1279" s="28">
        <v>44681</v>
      </c>
      <c r="R1279" s="28"/>
      <c r="S1279" s="24">
        <v>3475501</v>
      </c>
      <c r="T1279" s="24"/>
      <c r="U1279" s="30" t="str">
        <f t="shared" si="43"/>
        <v>Despachado CNA</v>
      </c>
      <c r="V1279" s="25" t="s">
        <v>38</v>
      </c>
      <c r="W1279" s="24"/>
      <c r="X1279" s="36" t="str">
        <f t="shared" si="44"/>
        <v/>
      </c>
      <c r="Y1279" s="30" t="str">
        <f ca="1">IF(V1279=Apoio!$F$2,Apoio!$F$2,IF(V1279=Apoio!$F$3,Apoio!$F$3,IF(V1279=Apoio!$F$4,Apoio!$F$4,IF(X1279="","",IF(V1279="","",IF(X1279-TODAY()&gt;0,X1279-TODAY(),"Venceu"))))))</f>
        <v>Resolvido</v>
      </c>
      <c r="Z1279" s="35"/>
      <c r="AA1279" s="32"/>
      <c r="AC1279" s="44"/>
      <c r="AD1279" s="34" t="s">
        <v>31</v>
      </c>
    </row>
    <row r="1280" spans="1:30" ht="30" customHeight="1">
      <c r="A1280" s="23">
        <v>1284</v>
      </c>
      <c r="B1280" s="24" t="s">
        <v>4450</v>
      </c>
      <c r="C1280" s="30" t="str">
        <f>IF(B1280&gt;0,VLOOKUP(MID(B1280,1,5),Apoio!A:B,2,FALSE),"")</f>
        <v>GO</v>
      </c>
      <c r="D1280" s="30" t="s">
        <v>3941</v>
      </c>
      <c r="E1280" s="24"/>
      <c r="F1280" s="24" t="s">
        <v>2395</v>
      </c>
      <c r="G1280" s="35" t="s">
        <v>4460</v>
      </c>
      <c r="H1280" s="24"/>
      <c r="I1280" s="24"/>
      <c r="J1280" s="24" t="s">
        <v>44</v>
      </c>
      <c r="K1280" s="28">
        <v>44676</v>
      </c>
      <c r="L1280" s="28"/>
      <c r="M1280" s="28">
        <v>44676</v>
      </c>
      <c r="N1280" s="28">
        <v>44677</v>
      </c>
      <c r="O1280" s="28"/>
      <c r="P1280" s="28">
        <v>44677</v>
      </c>
      <c r="Q1280" s="28">
        <v>44680</v>
      </c>
      <c r="R1280" s="28"/>
      <c r="S1280" s="24">
        <v>3466217</v>
      </c>
      <c r="T1280" s="24"/>
      <c r="U1280" s="30" t="str">
        <f t="shared" si="43"/>
        <v>Despachado CNA</v>
      </c>
      <c r="V1280" s="25" t="s">
        <v>38</v>
      </c>
      <c r="W1280" s="24"/>
      <c r="X1280" s="36" t="str">
        <f t="shared" si="44"/>
        <v/>
      </c>
      <c r="Y1280" s="30" t="str">
        <f ca="1">IF(V1280=Apoio!$F$2,Apoio!$F$2,IF(V1280=Apoio!$F$3,Apoio!$F$3,IF(V1280=Apoio!$F$4,Apoio!$F$4,IF(X1280="","",IF(V1280="","",IF(X1280-TODAY()&gt;0,X1280-TODAY(),"Venceu"))))))</f>
        <v>Resolvido</v>
      </c>
      <c r="Z1280" s="35"/>
      <c r="AA1280" s="32"/>
      <c r="AC1280" s="44"/>
      <c r="AD1280" s="34" t="s">
        <v>31</v>
      </c>
    </row>
    <row r="1281" spans="1:30" ht="30" customHeight="1">
      <c r="A1281" s="23">
        <v>1285</v>
      </c>
      <c r="B1281" s="24" t="s">
        <v>4461</v>
      </c>
      <c r="C1281" s="30" t="str">
        <f>IF(B1281&gt;0,VLOOKUP(MID(B1281,1,5),Apoio!A:B,2,FALSE),"")</f>
        <v>SC</v>
      </c>
      <c r="D1281" s="30" t="s">
        <v>3941</v>
      </c>
      <c r="E1281" s="24"/>
      <c r="F1281" s="24" t="s">
        <v>2395</v>
      </c>
      <c r="G1281" s="35" t="s">
        <v>4462</v>
      </c>
      <c r="H1281" s="24"/>
      <c r="I1281" s="24"/>
      <c r="J1281" s="24" t="s">
        <v>44</v>
      </c>
      <c r="K1281" s="28">
        <v>44678</v>
      </c>
      <c r="L1281" s="28"/>
      <c r="M1281" s="28">
        <v>44678</v>
      </c>
      <c r="N1281" s="28">
        <v>44679</v>
      </c>
      <c r="O1281" s="28"/>
      <c r="P1281" s="28">
        <v>44680</v>
      </c>
      <c r="Q1281" s="28">
        <v>44680</v>
      </c>
      <c r="R1281" s="28"/>
      <c r="S1281" s="24">
        <v>3478056</v>
      </c>
      <c r="T1281" s="24"/>
      <c r="U1281" s="30" t="str">
        <f t="shared" si="43"/>
        <v>Despachado CNA</v>
      </c>
      <c r="V1281" s="25" t="s">
        <v>38</v>
      </c>
      <c r="W1281" s="24"/>
      <c r="X1281" s="36" t="str">
        <f t="shared" si="44"/>
        <v/>
      </c>
      <c r="Y1281" s="30" t="str">
        <f ca="1">IF(V1281=Apoio!$F$2,Apoio!$F$2,IF(V1281=Apoio!$F$3,Apoio!$F$3,IF(V1281=Apoio!$F$4,Apoio!$F$4,IF(X1281="","",IF(V1281="","",IF(X1281-TODAY()&gt;0,X1281-TODAY(),"Venceu"))))))</f>
        <v>Resolvido</v>
      </c>
      <c r="Z1281" s="35"/>
      <c r="AA1281" s="32"/>
      <c r="AC1281" s="44"/>
      <c r="AD1281" s="34" t="s">
        <v>31</v>
      </c>
    </row>
    <row r="1282" spans="1:30" ht="30" customHeight="1">
      <c r="A1282" s="23">
        <v>1286</v>
      </c>
      <c r="B1282" s="24" t="s">
        <v>4463</v>
      </c>
      <c r="C1282" s="30" t="str">
        <f>IF(B1282&gt;0,VLOOKUP(MID(B1282,1,5),Apoio!A:B,2,FALSE),"")</f>
        <v>ES</v>
      </c>
      <c r="D1282" s="30" t="s">
        <v>3941</v>
      </c>
      <c r="E1282" s="24"/>
      <c r="F1282" s="24" t="s">
        <v>2395</v>
      </c>
      <c r="G1282" s="35" t="s">
        <v>4464</v>
      </c>
      <c r="H1282" s="24"/>
      <c r="I1282" s="24"/>
      <c r="J1282" s="24" t="s">
        <v>874</v>
      </c>
      <c r="K1282" s="28">
        <v>44676</v>
      </c>
      <c r="L1282" s="28"/>
      <c r="M1282" s="28">
        <v>44676</v>
      </c>
      <c r="N1282" s="28">
        <v>44680</v>
      </c>
      <c r="O1282" s="28"/>
      <c r="P1282" s="28">
        <v>44683</v>
      </c>
      <c r="Q1282" s="28"/>
      <c r="R1282" s="28"/>
      <c r="S1282" s="24">
        <v>3475929</v>
      </c>
      <c r="T1282" s="24"/>
      <c r="U1282" s="30" t="str">
        <f t="shared" si="43"/>
        <v>Despachado COSOL</v>
      </c>
      <c r="V1282" s="25" t="s">
        <v>38</v>
      </c>
      <c r="W1282" s="24"/>
      <c r="X1282" s="36" t="str">
        <f t="shared" si="44"/>
        <v/>
      </c>
      <c r="Y1282" s="30" t="str">
        <f ca="1">IF(V1282=Apoio!$F$2,Apoio!$F$2,IF(V1282=Apoio!$F$3,Apoio!$F$3,IF(V1282=Apoio!$F$4,Apoio!$F$4,IF(X1282="","",IF(V1282="","",IF(X1282-TODAY()&gt;0,X1282-TODAY(),"Venceu"))))))</f>
        <v>Resolvido</v>
      </c>
      <c r="Z1282" s="35"/>
      <c r="AA1282" s="32"/>
      <c r="AC1282" s="44"/>
      <c r="AD1282" s="34" t="s">
        <v>31</v>
      </c>
    </row>
    <row r="1283" spans="1:30" ht="30" customHeight="1">
      <c r="A1283" s="23">
        <v>1287</v>
      </c>
      <c r="B1283" s="24" t="s">
        <v>4465</v>
      </c>
      <c r="C1283" s="30" t="str">
        <f>IF(B1283&gt;0,VLOOKUP(MID(B1283,1,5),Apoio!A:B,2,FALSE),"")</f>
        <v>CNA</v>
      </c>
      <c r="D1283" s="30" t="s">
        <v>1653</v>
      </c>
      <c r="E1283" s="24"/>
      <c r="F1283" s="24" t="s">
        <v>2395</v>
      </c>
      <c r="G1283" s="35" t="s">
        <v>4466</v>
      </c>
      <c r="H1283" s="24"/>
      <c r="I1283" s="24"/>
      <c r="J1283" s="24" t="s">
        <v>714</v>
      </c>
      <c r="K1283" s="28">
        <v>44683</v>
      </c>
      <c r="L1283" s="28"/>
      <c r="M1283" s="28">
        <v>44683</v>
      </c>
      <c r="N1283" s="28">
        <v>44683</v>
      </c>
      <c r="O1283" s="28"/>
      <c r="P1283" s="28">
        <v>44683</v>
      </c>
      <c r="Q1283" s="28"/>
      <c r="R1283" s="28"/>
      <c r="S1283" s="24">
        <v>3466622</v>
      </c>
      <c r="T1283" s="24"/>
      <c r="U1283" s="30" t="str">
        <f t="shared" si="43"/>
        <v>Despachado COSOL</v>
      </c>
      <c r="V1283" s="25"/>
      <c r="W1283" s="24"/>
      <c r="X1283" s="36" t="str">
        <f t="shared" si="44"/>
        <v/>
      </c>
      <c r="Y1283" s="30" t="str">
        <f ca="1">IF(V1283=Apoio!$F$2,Apoio!$F$2,IF(V1283=Apoio!$F$3,Apoio!$F$3,IF(V1283=Apoio!$F$4,Apoio!$F$4,IF(X1283="","",IF(V1283="","",IF(X1283-TODAY()&gt;0,X1283-TODAY(),"Venceu"))))))</f>
        <v/>
      </c>
      <c r="Z1283" s="35"/>
      <c r="AA1283" s="32" t="s">
        <v>4467</v>
      </c>
      <c r="AC1283" s="44"/>
      <c r="AD1283" s="34" t="s">
        <v>33</v>
      </c>
    </row>
    <row r="1284" spans="1:30" ht="30" customHeight="1">
      <c r="A1284" s="23">
        <v>1288</v>
      </c>
      <c r="B1284" s="24" t="s">
        <v>4468</v>
      </c>
      <c r="C1284" s="30" t="str">
        <f>IF(B1284&gt;0,VLOOKUP(MID(B1284,1,5),Apoio!A:B,2,FALSE),"")</f>
        <v>CNA</v>
      </c>
      <c r="D1284" s="30" t="s">
        <v>1653</v>
      </c>
      <c r="E1284" s="24"/>
      <c r="F1284" s="24" t="s">
        <v>2395</v>
      </c>
      <c r="G1284" s="35" t="s">
        <v>4469</v>
      </c>
      <c r="H1284" s="24"/>
      <c r="I1284" s="24"/>
      <c r="J1284" s="24" t="s">
        <v>714</v>
      </c>
      <c r="K1284" s="28">
        <v>44686</v>
      </c>
      <c r="L1284" s="28"/>
      <c r="M1284" s="28">
        <v>44686</v>
      </c>
      <c r="N1284" s="28">
        <v>44686</v>
      </c>
      <c r="O1284" s="28"/>
      <c r="P1284" s="28">
        <v>44686</v>
      </c>
      <c r="Q1284" s="28"/>
      <c r="R1284" s="28"/>
      <c r="S1284" s="24">
        <v>3425292</v>
      </c>
      <c r="T1284" s="24"/>
      <c r="U1284" s="30" t="str">
        <f t="shared" si="43"/>
        <v>Despachado COSOL</v>
      </c>
      <c r="V1284" s="25"/>
      <c r="W1284" s="24"/>
      <c r="X1284" s="36" t="str">
        <f t="shared" si="44"/>
        <v/>
      </c>
      <c r="Y1284" s="30" t="str">
        <f ca="1">IF(V1284=Apoio!$F$2,Apoio!$F$2,IF(V1284=Apoio!$F$3,Apoio!$F$3,IF(V1284=Apoio!$F$4,Apoio!$F$4,IF(X1284="","",IF(V1284="","",IF(X1284-TODAY()&gt;0,X1284-TODAY(),"Venceu"))))))</f>
        <v/>
      </c>
      <c r="Z1284" s="35"/>
      <c r="AA1284" s="32"/>
      <c r="AC1284" s="44"/>
      <c r="AD1284" s="34" t="s">
        <v>33</v>
      </c>
    </row>
    <row r="1285" spans="1:30" ht="30" customHeight="1">
      <c r="A1285" s="23">
        <v>1289</v>
      </c>
      <c r="B1285" s="24" t="s">
        <v>4470</v>
      </c>
      <c r="C1285" s="30" t="str">
        <f>IF(B1285&gt;0,VLOOKUP(MID(B1285,1,5),Apoio!A:B,2,FALSE),"")</f>
        <v>SC</v>
      </c>
      <c r="D1285" s="30" t="s">
        <v>1974</v>
      </c>
      <c r="E1285" s="24"/>
      <c r="F1285" s="24" t="s">
        <v>2395</v>
      </c>
      <c r="G1285" s="35" t="s">
        <v>4471</v>
      </c>
      <c r="H1285" s="24"/>
      <c r="I1285" s="24"/>
      <c r="J1285" s="24" t="s">
        <v>858</v>
      </c>
      <c r="K1285" s="28">
        <v>44683</v>
      </c>
      <c r="L1285" s="28"/>
      <c r="M1285" s="28">
        <v>44683</v>
      </c>
      <c r="N1285" s="28">
        <v>44684</v>
      </c>
      <c r="O1285" s="28"/>
      <c r="P1285" s="28">
        <v>44684</v>
      </c>
      <c r="Q1285" s="28"/>
      <c r="R1285" s="28"/>
      <c r="S1285" s="24">
        <v>3486223</v>
      </c>
      <c r="T1285" s="24">
        <v>3489842</v>
      </c>
      <c r="U1285" s="30" t="str">
        <f t="shared" si="43"/>
        <v>Despachado COSOL</v>
      </c>
      <c r="V1285" s="25" t="s">
        <v>38</v>
      </c>
      <c r="W1285" s="24"/>
      <c r="X1285" s="36" t="str">
        <f t="shared" si="44"/>
        <v/>
      </c>
      <c r="Y1285" s="30" t="str">
        <f ca="1">IF(V1285=Apoio!$F$2,Apoio!$F$2,IF(V1285=Apoio!$F$3,Apoio!$F$3,IF(V1285=Apoio!$F$4,Apoio!$F$4,IF(X1285="","",IF(V1285="","",IF(X1285-TODAY()&gt;0,X1285-TODAY(),"Venceu"))))))</f>
        <v>Resolvido</v>
      </c>
      <c r="Z1285" s="35"/>
      <c r="AA1285" s="32"/>
      <c r="AC1285" s="44"/>
      <c r="AD1285" s="34" t="s">
        <v>31</v>
      </c>
    </row>
    <row r="1286" spans="1:30" ht="30" customHeight="1">
      <c r="A1286" s="23">
        <v>1290</v>
      </c>
      <c r="B1286" s="24" t="s">
        <v>4472</v>
      </c>
      <c r="C1286" s="30" t="str">
        <f>IF(B1286&gt;0,VLOOKUP(MID(B1286,1,5),Apoio!A:B,2,FALSE),"")</f>
        <v>MG</v>
      </c>
      <c r="D1286" s="30" t="s">
        <v>3941</v>
      </c>
      <c r="E1286" s="24"/>
      <c r="F1286" s="24" t="s">
        <v>2395</v>
      </c>
      <c r="G1286" s="35" t="s">
        <v>4473</v>
      </c>
      <c r="H1286" s="24"/>
      <c r="I1286" s="24"/>
      <c r="J1286" s="24" t="s">
        <v>858</v>
      </c>
      <c r="K1286" s="28">
        <v>44680</v>
      </c>
      <c r="L1286" s="28"/>
      <c r="M1286" s="28">
        <v>44680</v>
      </c>
      <c r="N1286" s="28">
        <v>44685</v>
      </c>
      <c r="O1286" s="28"/>
      <c r="P1286" s="28">
        <v>44685</v>
      </c>
      <c r="Q1286" s="28"/>
      <c r="R1286" s="28"/>
      <c r="S1286" s="24">
        <v>3480787</v>
      </c>
      <c r="T1286" s="24">
        <v>3492497</v>
      </c>
      <c r="U1286" s="30" t="str">
        <f t="shared" si="43"/>
        <v>Despachado COSOL</v>
      </c>
      <c r="V1286" s="25"/>
      <c r="W1286" s="24"/>
      <c r="X1286" s="36" t="str">
        <f t="shared" si="44"/>
        <v/>
      </c>
      <c r="Y1286" s="30" t="str">
        <f ca="1">IF(V1286=Apoio!$F$2,Apoio!$F$2,IF(V1286=Apoio!$F$3,Apoio!$F$3,IF(V1286=Apoio!$F$4,Apoio!$F$4,IF(X1286="","",IF(V1286="","",IF(X1286-TODAY()&gt;0,X1286-TODAY(),"Venceu"))))))</f>
        <v/>
      </c>
      <c r="Z1286" s="35"/>
      <c r="AA1286" s="32"/>
      <c r="AC1286" s="44"/>
      <c r="AD1286" s="34" t="s">
        <v>31</v>
      </c>
    </row>
    <row r="1287" spans="1:30" ht="30" customHeight="1">
      <c r="A1287" s="23">
        <v>1291</v>
      </c>
      <c r="B1287" s="24" t="s">
        <v>4220</v>
      </c>
      <c r="C1287" s="30" t="str">
        <f>IF(B1287&gt;0,VLOOKUP(MID(B1287,1,5),Apoio!A:B,2,FALSE),"")</f>
        <v>CE</v>
      </c>
      <c r="D1287" s="30" t="s">
        <v>4458</v>
      </c>
      <c r="E1287" s="24"/>
      <c r="F1287" s="24" t="s">
        <v>2395</v>
      </c>
      <c r="G1287" s="35" t="s">
        <v>4474</v>
      </c>
      <c r="H1287" s="24"/>
      <c r="I1287" s="24"/>
      <c r="J1287" s="24" t="s">
        <v>874</v>
      </c>
      <c r="K1287" s="28">
        <v>44680</v>
      </c>
      <c r="L1287" s="28"/>
      <c r="M1287" s="28">
        <v>44683</v>
      </c>
      <c r="N1287" s="28">
        <v>44685</v>
      </c>
      <c r="O1287" s="28"/>
      <c r="P1287" s="28">
        <v>44686</v>
      </c>
      <c r="Q1287" s="28">
        <v>44701</v>
      </c>
      <c r="R1287" s="28"/>
      <c r="S1287" s="24">
        <v>3491219</v>
      </c>
      <c r="T1287" s="24">
        <v>3494099</v>
      </c>
      <c r="U1287" s="30" t="str">
        <f t="shared" si="43"/>
        <v>Despachado CNA</v>
      </c>
      <c r="V1287" s="25" t="s">
        <v>38</v>
      </c>
      <c r="W1287" s="24"/>
      <c r="X1287" s="36" t="str">
        <f t="shared" si="44"/>
        <v/>
      </c>
      <c r="Y1287" s="30" t="str">
        <f ca="1">IF(V1287=Apoio!$F$2,Apoio!$F$2,IF(V1287=Apoio!$F$3,Apoio!$F$3,IF(V1287=Apoio!$F$4,Apoio!$F$4,IF(X1287="","",IF(V1287="","",IF(X1287-TODAY()&gt;0,X1287-TODAY(),"Venceu"))))))</f>
        <v>Resolvido</v>
      </c>
      <c r="Z1287" s="35"/>
      <c r="AA1287" s="32"/>
      <c r="AC1287" s="44"/>
      <c r="AD1287" s="34" t="s">
        <v>31</v>
      </c>
    </row>
    <row r="1288" spans="1:30" ht="30" customHeight="1">
      <c r="A1288" s="23">
        <v>1292</v>
      </c>
      <c r="B1288" s="24" t="s">
        <v>4475</v>
      </c>
      <c r="C1288" s="30" t="str">
        <f>IF(B1288&gt;0,VLOOKUP(MID(B1288,1,5),Apoio!A:B,2,FALSE),"")</f>
        <v>CNA</v>
      </c>
      <c r="D1288" s="30" t="s">
        <v>1045</v>
      </c>
      <c r="E1288" s="24"/>
      <c r="F1288" s="24" t="s">
        <v>2395</v>
      </c>
      <c r="G1288" s="35" t="s">
        <v>4476</v>
      </c>
      <c r="H1288" s="24"/>
      <c r="I1288" s="24"/>
      <c r="J1288" s="24" t="s">
        <v>714</v>
      </c>
      <c r="K1288" s="28">
        <v>44671</v>
      </c>
      <c r="L1288" s="28"/>
      <c r="M1288" s="28">
        <v>44686</v>
      </c>
      <c r="N1288" s="28">
        <v>44686</v>
      </c>
      <c r="O1288" s="28"/>
      <c r="P1288" s="28">
        <v>44686</v>
      </c>
      <c r="Q1288" s="28"/>
      <c r="R1288" s="28"/>
      <c r="S1288" s="24">
        <v>3487303</v>
      </c>
      <c r="T1288" s="24"/>
      <c r="U1288" s="30" t="str">
        <f t="shared" si="43"/>
        <v>Despachado COSOL</v>
      </c>
      <c r="V1288" s="25" t="s">
        <v>38</v>
      </c>
      <c r="W1288" s="24"/>
      <c r="X1288" s="36" t="str">
        <f t="shared" si="44"/>
        <v/>
      </c>
      <c r="Y1288" s="30" t="str">
        <f ca="1">IF(V1288=Apoio!$F$2,Apoio!$F$2,IF(V1288=Apoio!$F$3,Apoio!$F$3,IF(V1288=Apoio!$F$4,Apoio!$F$4,IF(X1288="","",IF(V1288="","",IF(X1288-TODAY()&gt;0,X1288-TODAY(),"Venceu"))))))</f>
        <v>Resolvido</v>
      </c>
      <c r="Z1288" s="35"/>
      <c r="AA1288" s="32"/>
      <c r="AC1288" s="44"/>
      <c r="AD1288" s="34" t="s">
        <v>33</v>
      </c>
    </row>
    <row r="1289" spans="1:30" ht="30" customHeight="1">
      <c r="A1289" s="23">
        <v>1293</v>
      </c>
      <c r="B1289" s="24" t="s">
        <v>4477</v>
      </c>
      <c r="C1289" s="30" t="str">
        <f>IF(B1289&gt;0,VLOOKUP(MID(B1289,1,5),Apoio!A:B,2,FALSE),"")</f>
        <v>AM</v>
      </c>
      <c r="D1289" s="30" t="s">
        <v>3941</v>
      </c>
      <c r="E1289" s="24"/>
      <c r="F1289" s="24" t="s">
        <v>2395</v>
      </c>
      <c r="G1289" s="35" t="s">
        <v>4478</v>
      </c>
      <c r="H1289" s="24"/>
      <c r="I1289" s="24"/>
      <c r="J1289" s="24" t="s">
        <v>874</v>
      </c>
      <c r="K1289" s="28">
        <v>44680</v>
      </c>
      <c r="L1289" s="28"/>
      <c r="M1289" s="28">
        <v>44680</v>
      </c>
      <c r="N1289" s="28">
        <v>44684</v>
      </c>
      <c r="O1289" s="28"/>
      <c r="P1289" s="28">
        <v>44685</v>
      </c>
      <c r="Q1289" s="28">
        <v>44687</v>
      </c>
      <c r="R1289" s="28"/>
      <c r="S1289" s="24">
        <v>3488989</v>
      </c>
      <c r="T1289" s="24"/>
      <c r="U1289" s="30" t="str">
        <f t="shared" si="43"/>
        <v>Despachado CNA</v>
      </c>
      <c r="V1289" s="25" t="s">
        <v>38</v>
      </c>
      <c r="W1289" s="24"/>
      <c r="X1289" s="36" t="str">
        <f t="shared" si="44"/>
        <v/>
      </c>
      <c r="Y1289" s="30" t="str">
        <f ca="1">IF(V1289=Apoio!$F$2,Apoio!$F$2,IF(V1289=Apoio!$F$3,Apoio!$F$3,IF(V1289=Apoio!$F$4,Apoio!$F$4,IF(X1289="","",IF(V1289="","",IF(X1289-TODAY()&gt;0,X1289-TODAY(),"Venceu"))))))</f>
        <v>Resolvido</v>
      </c>
      <c r="Z1289" s="35"/>
      <c r="AA1289" s="32"/>
      <c r="AC1289" s="44"/>
      <c r="AD1289" s="34" t="s">
        <v>31</v>
      </c>
    </row>
    <row r="1290" spans="1:30" ht="30" customHeight="1">
      <c r="A1290" s="23">
        <v>1294</v>
      </c>
      <c r="B1290" s="24" t="s">
        <v>4394</v>
      </c>
      <c r="C1290" s="30" t="str">
        <f>IF(B1290&gt;0,VLOOKUP(MID(B1290,1,5),Apoio!A:B,2,FALSE),"")</f>
        <v>SP</v>
      </c>
      <c r="D1290" s="30" t="s">
        <v>3941</v>
      </c>
      <c r="E1290" s="24"/>
      <c r="F1290" s="24" t="s">
        <v>2395</v>
      </c>
      <c r="G1290" s="35" t="s">
        <v>4479</v>
      </c>
      <c r="H1290" s="24"/>
      <c r="I1290" s="24"/>
      <c r="J1290" s="24" t="s">
        <v>858</v>
      </c>
      <c r="K1290" s="28">
        <v>44685</v>
      </c>
      <c r="L1290" s="28"/>
      <c r="M1290" s="28">
        <v>44685</v>
      </c>
      <c r="N1290" s="28">
        <v>44685</v>
      </c>
      <c r="O1290" s="28"/>
      <c r="P1290" s="28">
        <v>44686</v>
      </c>
      <c r="Q1290" s="28">
        <v>44687</v>
      </c>
      <c r="R1290" s="28"/>
      <c r="S1290" s="24">
        <v>3492394</v>
      </c>
      <c r="T1290" s="24"/>
      <c r="U1290" s="30" t="str">
        <f t="shared" si="43"/>
        <v>Despachado CNA</v>
      </c>
      <c r="V1290" s="25" t="s">
        <v>38</v>
      </c>
      <c r="W1290" s="24"/>
      <c r="X1290" s="36" t="str">
        <f t="shared" si="44"/>
        <v/>
      </c>
      <c r="Y1290" s="30" t="str">
        <f ca="1">IF(V1290=Apoio!$F$2,Apoio!$F$2,IF(V1290=Apoio!$F$3,Apoio!$F$3,IF(V1290=Apoio!$F$4,Apoio!$F$4,IF(X1290="","",IF(V1290="","",IF(X1290-TODAY()&gt;0,X1290-TODAY(),"Venceu"))))))</f>
        <v>Resolvido</v>
      </c>
      <c r="Z1290" s="35"/>
      <c r="AA1290" s="32"/>
      <c r="AC1290" s="44"/>
      <c r="AD1290" s="34" t="s">
        <v>31</v>
      </c>
    </row>
    <row r="1291" spans="1:30" ht="30" customHeight="1">
      <c r="A1291" s="23">
        <v>1295</v>
      </c>
      <c r="B1291" s="24" t="s">
        <v>4480</v>
      </c>
      <c r="C1291" s="30" t="str">
        <f>IF(B1291&gt;0,VLOOKUP(MID(B1291,1,5),Apoio!A:B,2,FALSE),"")</f>
        <v>MG</v>
      </c>
      <c r="D1291" s="30" t="s">
        <v>4424</v>
      </c>
      <c r="E1291" s="24"/>
      <c r="F1291" s="24" t="s">
        <v>2395</v>
      </c>
      <c r="G1291" s="35" t="s">
        <v>4481</v>
      </c>
      <c r="H1291" s="24"/>
      <c r="I1291" s="24"/>
      <c r="J1291" s="24" t="s">
        <v>858</v>
      </c>
      <c r="K1291" s="28">
        <v>44684</v>
      </c>
      <c r="L1291" s="28"/>
      <c r="M1291" s="28">
        <v>44684</v>
      </c>
      <c r="N1291" s="28">
        <v>44685</v>
      </c>
      <c r="O1291" s="28"/>
      <c r="P1291" s="28">
        <v>44686</v>
      </c>
      <c r="Q1291" s="28">
        <v>44687</v>
      </c>
      <c r="R1291" s="28"/>
      <c r="S1291" s="24">
        <v>3493968</v>
      </c>
      <c r="T1291" s="24"/>
      <c r="U1291" s="30" t="str">
        <f t="shared" si="43"/>
        <v>Despachado CNA</v>
      </c>
      <c r="V1291" s="25" t="s">
        <v>38</v>
      </c>
      <c r="W1291" s="24"/>
      <c r="X1291" s="36" t="str">
        <f t="shared" si="44"/>
        <v/>
      </c>
      <c r="Y1291" s="30" t="str">
        <f ca="1">IF(V1291=Apoio!$F$2,Apoio!$F$2,IF(V1291=Apoio!$F$3,Apoio!$F$3,IF(V1291=Apoio!$F$4,Apoio!$F$4,IF(X1291="","",IF(V1291="","",IF(X1291-TODAY()&gt;0,X1291-TODAY(),"Venceu"))))))</f>
        <v>Resolvido</v>
      </c>
      <c r="Z1291" s="35"/>
      <c r="AA1291" s="32"/>
      <c r="AC1291" s="44"/>
      <c r="AD1291" s="34" t="s">
        <v>31</v>
      </c>
    </row>
    <row r="1292" spans="1:30" ht="30" customHeight="1">
      <c r="A1292" s="23">
        <v>1296</v>
      </c>
      <c r="B1292" s="24" t="s">
        <v>4482</v>
      </c>
      <c r="C1292" s="30" t="str">
        <f>IF(B1292&gt;0,VLOOKUP(MID(B1292,1,5),Apoio!A:B,2,FALSE),"")</f>
        <v>MA</v>
      </c>
      <c r="D1292" s="30" t="s">
        <v>3941</v>
      </c>
      <c r="E1292" s="24"/>
      <c r="F1292" s="24" t="s">
        <v>2395</v>
      </c>
      <c r="G1292" s="35" t="s">
        <v>4483</v>
      </c>
      <c r="H1292" s="24"/>
      <c r="I1292" s="24"/>
      <c r="J1292" s="24" t="s">
        <v>858</v>
      </c>
      <c r="K1292" s="28">
        <v>44686</v>
      </c>
      <c r="L1292" s="28"/>
      <c r="M1292" s="28">
        <v>44686</v>
      </c>
      <c r="N1292" s="28">
        <v>44686</v>
      </c>
      <c r="O1292" s="28"/>
      <c r="P1292" s="28">
        <v>44687</v>
      </c>
      <c r="Q1292" s="28">
        <v>44687</v>
      </c>
      <c r="R1292" s="28"/>
      <c r="S1292" s="24">
        <v>3495253</v>
      </c>
      <c r="T1292" s="24"/>
      <c r="U1292" s="30" t="str">
        <f t="shared" ref="U1292:U1355" si="45">IF(B1292&gt;0,IF(R1292&gt;0,$R$1,IF(Q1292&gt;0,$Q$1,IF(P1292&gt;0,$P$1,IF(O1292&gt;0,$O$1,IF(N1292&gt;0,$N$1,IF(M1292&gt;0,$M$1,IF(L1292&gt;0,$L$1,IF(K1292&gt;0,$K$1,"Registrar demanda")))))))),"")</f>
        <v>Despachado CNA</v>
      </c>
      <c r="V1292" s="25" t="s">
        <v>38</v>
      </c>
      <c r="W1292" s="24"/>
      <c r="X1292" s="36" t="str">
        <f t="shared" si="44"/>
        <v/>
      </c>
      <c r="Y1292" s="30" t="str">
        <f ca="1">IF(V1292=Apoio!$F$2,Apoio!$F$2,IF(V1292=Apoio!$F$3,Apoio!$F$3,IF(V1292=Apoio!$F$4,Apoio!$F$4,IF(X1292="","",IF(V1292="","",IF(X1292-TODAY()&gt;0,X1292-TODAY(),"Venceu"))))))</f>
        <v>Resolvido</v>
      </c>
      <c r="Z1292" s="35"/>
      <c r="AA1292" s="32"/>
      <c r="AC1292" s="44"/>
      <c r="AD1292" s="34" t="s">
        <v>31</v>
      </c>
    </row>
    <row r="1293" spans="1:30" ht="30" customHeight="1">
      <c r="A1293" s="23">
        <v>1297</v>
      </c>
      <c r="B1293" s="24" t="s">
        <v>4034</v>
      </c>
      <c r="C1293" s="30" t="str">
        <f>IF(B1293&gt;0,VLOOKUP(MID(B1293,1,5),Apoio!A:B,2,FALSE),"")</f>
        <v>SE</v>
      </c>
      <c r="D1293" s="30" t="s">
        <v>3941</v>
      </c>
      <c r="E1293" s="24"/>
      <c r="F1293" s="24" t="s">
        <v>2395</v>
      </c>
      <c r="G1293" s="35" t="s">
        <v>4484</v>
      </c>
      <c r="H1293" s="24"/>
      <c r="I1293" s="24"/>
      <c r="J1293" s="24" t="s">
        <v>874</v>
      </c>
      <c r="K1293" s="28">
        <v>44679</v>
      </c>
      <c r="L1293" s="28"/>
      <c r="M1293" s="28">
        <v>44679</v>
      </c>
      <c r="N1293" s="28">
        <v>44680</v>
      </c>
      <c r="O1293" s="28"/>
      <c r="P1293" s="28">
        <v>44683</v>
      </c>
      <c r="Q1293" s="28">
        <v>44683</v>
      </c>
      <c r="R1293" s="28"/>
      <c r="S1293" s="24">
        <v>3480832</v>
      </c>
      <c r="T1293" s="24"/>
      <c r="U1293" s="30" t="str">
        <f t="shared" si="45"/>
        <v>Despachado CNA</v>
      </c>
      <c r="V1293" s="25" t="s">
        <v>38</v>
      </c>
      <c r="W1293" s="24"/>
      <c r="X1293" s="36" t="str">
        <f t="shared" si="44"/>
        <v/>
      </c>
      <c r="Y1293" s="30" t="str">
        <f ca="1">IF(V1293=Apoio!$F$2,Apoio!$F$2,IF(V1293=Apoio!$F$3,Apoio!$F$3,IF(V1293=Apoio!$F$4,Apoio!$F$4,IF(X1293="","",IF(V1293="","",IF(X1293-TODAY()&gt;0,X1293-TODAY(),"Venceu"))))))</f>
        <v>Resolvido</v>
      </c>
      <c r="Z1293" s="35"/>
      <c r="AA1293" s="32"/>
      <c r="AC1293" s="44"/>
      <c r="AD1293" s="34" t="s">
        <v>31</v>
      </c>
    </row>
    <row r="1294" spans="1:30" ht="30" customHeight="1">
      <c r="A1294" s="23">
        <v>1298</v>
      </c>
      <c r="B1294" s="24" t="s">
        <v>4485</v>
      </c>
      <c r="C1294" s="30" t="str">
        <f>IF(B1294&gt;0,VLOOKUP(MID(B1294,1,5),Apoio!A:B,2,FALSE),"")</f>
        <v>CNA</v>
      </c>
      <c r="D1294" s="30" t="s">
        <v>1086</v>
      </c>
      <c r="E1294" s="24"/>
      <c r="F1294" s="24" t="s">
        <v>2395</v>
      </c>
      <c r="G1294" s="35" t="s">
        <v>4486</v>
      </c>
      <c r="H1294" s="24"/>
      <c r="I1294" s="24"/>
      <c r="J1294" s="24" t="s">
        <v>874</v>
      </c>
      <c r="K1294" s="28">
        <v>44676</v>
      </c>
      <c r="L1294" s="28"/>
      <c r="M1294" s="28">
        <v>44676</v>
      </c>
      <c r="N1294" s="28">
        <v>44684</v>
      </c>
      <c r="O1294" s="28"/>
      <c r="P1294" s="28">
        <v>44690</v>
      </c>
      <c r="Q1294" s="28"/>
      <c r="R1294" s="28"/>
      <c r="S1294" s="24">
        <v>3482320</v>
      </c>
      <c r="T1294" s="24"/>
      <c r="U1294" s="30" t="str">
        <f t="shared" si="45"/>
        <v>Despachado COSOL</v>
      </c>
      <c r="V1294" s="25"/>
      <c r="W1294" s="24"/>
      <c r="X1294" s="36" t="str">
        <f t="shared" si="44"/>
        <v/>
      </c>
      <c r="Y1294" s="30" t="str">
        <f ca="1">IF(V1294=Apoio!$F$2,Apoio!$F$2,IF(V1294=Apoio!$F$3,Apoio!$F$3,IF(V1294=Apoio!$F$4,Apoio!$F$4,IF(X1294="","",IF(V1294="","",IF(X1294-TODAY()&gt;0,X1294-TODAY(),"Venceu"))))))</f>
        <v/>
      </c>
      <c r="Z1294" s="35"/>
      <c r="AA1294" s="32"/>
      <c r="AC1294" s="44"/>
      <c r="AD1294" s="34" t="s">
        <v>33</v>
      </c>
    </row>
    <row r="1295" spans="1:30" ht="30" customHeight="1">
      <c r="A1295" s="23">
        <v>1299</v>
      </c>
      <c r="B1295" s="24" t="s">
        <v>4487</v>
      </c>
      <c r="C1295" s="30" t="str">
        <f>IF(B1295&gt;0,VLOOKUP(MID(B1295,1,5),Apoio!A:B,2,FALSE),"")</f>
        <v>PA</v>
      </c>
      <c r="D1295" s="30" t="s">
        <v>4458</v>
      </c>
      <c r="E1295" s="24"/>
      <c r="F1295" s="24" t="s">
        <v>2395</v>
      </c>
      <c r="G1295" s="35" t="s">
        <v>4488</v>
      </c>
      <c r="H1295" s="24"/>
      <c r="I1295" s="24"/>
      <c r="J1295" s="24" t="s">
        <v>874</v>
      </c>
      <c r="K1295" s="28">
        <v>44684</v>
      </c>
      <c r="L1295" s="28"/>
      <c r="M1295" s="28">
        <v>44684</v>
      </c>
      <c r="N1295" s="28">
        <v>44686</v>
      </c>
      <c r="O1295" s="28"/>
      <c r="P1295" s="28">
        <v>44690</v>
      </c>
      <c r="Q1295" s="28"/>
      <c r="R1295" s="28"/>
      <c r="S1295" s="24">
        <v>3494601</v>
      </c>
      <c r="T1295" s="24"/>
      <c r="U1295" s="30" t="str">
        <f t="shared" si="45"/>
        <v>Despachado COSOL</v>
      </c>
      <c r="V1295" s="25"/>
      <c r="W1295" s="24"/>
      <c r="X1295" s="36" t="str">
        <f t="shared" si="44"/>
        <v/>
      </c>
      <c r="Y1295" s="30" t="str">
        <f ca="1">IF(V1295=Apoio!$F$2,Apoio!$F$2,IF(V1295=Apoio!$F$3,Apoio!$F$3,IF(V1295=Apoio!$F$4,Apoio!$F$4,IF(X1295="","",IF(V1295="","",IF(X1295-TODAY()&gt;0,X1295-TODAY(),"Venceu"))))))</f>
        <v/>
      </c>
      <c r="Z1295" s="35"/>
      <c r="AA1295" s="32"/>
      <c r="AC1295" s="44"/>
      <c r="AD1295" s="34" t="s">
        <v>31</v>
      </c>
    </row>
    <row r="1296" spans="1:30" ht="30" customHeight="1">
      <c r="A1296" s="23">
        <v>1300</v>
      </c>
      <c r="B1296" s="24" t="s">
        <v>4489</v>
      </c>
      <c r="C1296" s="30" t="str">
        <f>IF(B1296&gt;0,VLOOKUP(MID(B1296,1,5),Apoio!A:B,2,FALSE),"")</f>
        <v>SE</v>
      </c>
      <c r="D1296" s="30" t="s">
        <v>1353</v>
      </c>
      <c r="E1296" s="24"/>
      <c r="F1296" s="24" t="s">
        <v>2395</v>
      </c>
      <c r="G1296" s="35" t="s">
        <v>4490</v>
      </c>
      <c r="H1296" s="24"/>
      <c r="I1296" s="24"/>
      <c r="J1296" s="24" t="s">
        <v>858</v>
      </c>
      <c r="K1296" s="28">
        <v>44684</v>
      </c>
      <c r="L1296" s="28"/>
      <c r="M1296" s="28">
        <v>44684</v>
      </c>
      <c r="N1296" s="28">
        <v>44687</v>
      </c>
      <c r="O1296" s="28"/>
      <c r="P1296" s="28">
        <v>44690</v>
      </c>
      <c r="Q1296" s="28"/>
      <c r="R1296" s="28"/>
      <c r="S1296" s="24">
        <v>3493797</v>
      </c>
      <c r="T1296" s="24"/>
      <c r="U1296" s="30" t="str">
        <f t="shared" si="45"/>
        <v>Despachado COSOL</v>
      </c>
      <c r="V1296" s="25"/>
      <c r="W1296" s="24"/>
      <c r="X1296" s="36" t="str">
        <f t="shared" si="44"/>
        <v/>
      </c>
      <c r="Y1296" s="30" t="str">
        <f ca="1">IF(V1296=Apoio!$F$2,Apoio!$F$2,IF(V1296=Apoio!$F$3,Apoio!$F$3,IF(V1296=Apoio!$F$4,Apoio!$F$4,IF(X1296="","",IF(V1296="","",IF(X1296-TODAY()&gt;0,X1296-TODAY(),"Venceu"))))))</f>
        <v/>
      </c>
      <c r="Z1296" s="35"/>
      <c r="AA1296" s="32" t="s">
        <v>4491</v>
      </c>
      <c r="AC1296" s="44"/>
      <c r="AD1296" s="34" t="s">
        <v>31</v>
      </c>
    </row>
    <row r="1297" spans="1:30" ht="30" customHeight="1">
      <c r="A1297" s="23">
        <v>1301</v>
      </c>
      <c r="B1297" s="24" t="s">
        <v>4492</v>
      </c>
      <c r="C1297" s="30" t="str">
        <f>IF(B1297&gt;0,VLOOKUP(MID(B1297,1,5),Apoio!A:B,2,FALSE),"")</f>
        <v>SC</v>
      </c>
      <c r="E1297" s="24"/>
      <c r="F1297" s="24" t="s">
        <v>2395</v>
      </c>
      <c r="G1297" s="35" t="s">
        <v>4493</v>
      </c>
      <c r="H1297" s="24"/>
      <c r="I1297" s="24"/>
      <c r="J1297" s="24" t="s">
        <v>858</v>
      </c>
      <c r="K1297" s="28">
        <v>44386</v>
      </c>
      <c r="L1297" s="28"/>
      <c r="M1297" s="28">
        <v>44386</v>
      </c>
      <c r="N1297" s="28">
        <v>44386</v>
      </c>
      <c r="O1297" s="28"/>
      <c r="P1297" s="28">
        <v>44386</v>
      </c>
      <c r="Q1297" s="28"/>
      <c r="R1297" s="28"/>
      <c r="S1297" s="24">
        <v>2802365</v>
      </c>
      <c r="T1297" s="24"/>
      <c r="U1297" s="30" t="str">
        <f t="shared" si="45"/>
        <v>Despachado COSOL</v>
      </c>
      <c r="V1297" s="25"/>
      <c r="W1297" s="24"/>
      <c r="X1297" s="36" t="str">
        <f t="shared" si="44"/>
        <v/>
      </c>
      <c r="Y1297" s="30" t="str">
        <f ca="1">IF(V1297=Apoio!$F$2,Apoio!$F$2,IF(V1297=Apoio!$F$3,Apoio!$F$3,IF(V1297=Apoio!$F$4,Apoio!$F$4,IF(X1297="","",IF(V1297="","",IF(X1297-TODAY()&gt;0,X1297-TODAY(),"Venceu"))))))</f>
        <v/>
      </c>
      <c r="Z1297" s="35"/>
      <c r="AA1297" s="32"/>
      <c r="AC1297" s="44"/>
      <c r="AD1297" s="34" t="s">
        <v>33</v>
      </c>
    </row>
    <row r="1298" spans="1:30" ht="30" customHeight="1">
      <c r="A1298" s="23">
        <v>1302</v>
      </c>
      <c r="B1298" s="24" t="s">
        <v>4494</v>
      </c>
      <c r="C1298" s="30" t="str">
        <f>IF(B1298&gt;0,VLOOKUP(MID(B1298,1,5),Apoio!A:B,2,FALSE),"")</f>
        <v>SC</v>
      </c>
      <c r="D1298" s="30" t="s">
        <v>1353</v>
      </c>
      <c r="E1298" s="24"/>
      <c r="F1298" s="24" t="s">
        <v>2395</v>
      </c>
      <c r="G1298" s="35" t="s">
        <v>4495</v>
      </c>
      <c r="H1298" s="24"/>
      <c r="I1298" s="24"/>
      <c r="J1298" s="24" t="s">
        <v>858</v>
      </c>
      <c r="K1298" s="28">
        <v>44687</v>
      </c>
      <c r="L1298" s="28"/>
      <c r="M1298" s="28">
        <v>44687</v>
      </c>
      <c r="N1298" s="28">
        <v>44687</v>
      </c>
      <c r="O1298" s="28"/>
      <c r="P1298" s="28">
        <v>44690</v>
      </c>
      <c r="Q1298" s="28"/>
      <c r="R1298" s="28"/>
      <c r="S1298" s="24">
        <v>3498579</v>
      </c>
      <c r="T1298" s="24">
        <v>3502633</v>
      </c>
      <c r="U1298" s="30" t="str">
        <f t="shared" si="45"/>
        <v>Despachado COSOL</v>
      </c>
      <c r="V1298" s="25"/>
      <c r="W1298" s="24"/>
      <c r="X1298" s="36" t="str">
        <f t="shared" si="44"/>
        <v/>
      </c>
      <c r="Y1298" s="30" t="str">
        <f ca="1">IF(V1298=Apoio!$F$2,Apoio!$F$2,IF(V1298=Apoio!$F$3,Apoio!$F$3,IF(V1298=Apoio!$F$4,Apoio!$F$4,IF(X1298="","",IF(V1298="","",IF(X1298-TODAY()&gt;0,X1298-TODAY(),"Venceu"))))))</f>
        <v/>
      </c>
      <c r="Z1298" s="35"/>
      <c r="AA1298" s="32" t="s">
        <v>4496</v>
      </c>
      <c r="AC1298" s="44"/>
      <c r="AD1298" s="34" t="s">
        <v>33</v>
      </c>
    </row>
    <row r="1299" spans="1:30" ht="30" customHeight="1">
      <c r="A1299" s="23">
        <v>1303</v>
      </c>
      <c r="B1299" s="24" t="s">
        <v>4054</v>
      </c>
      <c r="C1299" s="30" t="str">
        <f>IF(B1299&gt;0,VLOOKUP(MID(B1299,1,5),Apoio!A:B,2,FALSE),"")</f>
        <v>MG</v>
      </c>
      <c r="D1299" s="30" t="s">
        <v>1122</v>
      </c>
      <c r="E1299" s="24"/>
      <c r="F1299" s="24" t="s">
        <v>2395</v>
      </c>
      <c r="G1299" s="35" t="s">
        <v>4497</v>
      </c>
      <c r="H1299" s="24"/>
      <c r="I1299" s="24"/>
      <c r="J1299" s="24" t="s">
        <v>714</v>
      </c>
      <c r="K1299" s="28">
        <v>44687</v>
      </c>
      <c r="L1299" s="28"/>
      <c r="M1299" s="28">
        <v>44690</v>
      </c>
      <c r="N1299" s="28">
        <v>44690</v>
      </c>
      <c r="O1299" s="28"/>
      <c r="P1299" s="28">
        <v>44690</v>
      </c>
      <c r="Q1299" s="28"/>
      <c r="R1299" s="28"/>
      <c r="S1299" s="24">
        <v>3500062</v>
      </c>
      <c r="T1299" s="24"/>
      <c r="U1299" s="30" t="str">
        <f t="shared" si="45"/>
        <v>Despachado COSOL</v>
      </c>
      <c r="V1299" s="25"/>
      <c r="W1299" s="24"/>
      <c r="X1299" s="36" t="str">
        <f t="shared" si="44"/>
        <v/>
      </c>
      <c r="Y1299" s="30" t="str">
        <f ca="1">IF(V1299=Apoio!$F$2,Apoio!$F$2,IF(V1299=Apoio!$F$3,Apoio!$F$3,IF(V1299=Apoio!$F$4,Apoio!$F$4,IF(X1299="","",IF(V1299="","",IF(X1299-TODAY()&gt;0,X1299-TODAY(),"Venceu"))))))</f>
        <v/>
      </c>
      <c r="Z1299" s="35"/>
      <c r="AA1299" s="32" t="s">
        <v>4498</v>
      </c>
      <c r="AC1299" s="44"/>
      <c r="AD1299" s="34" t="s">
        <v>31</v>
      </c>
    </row>
    <row r="1300" spans="1:30" ht="30" customHeight="1">
      <c r="A1300" s="23">
        <v>1304</v>
      </c>
      <c r="B1300" s="24" t="s">
        <v>2076</v>
      </c>
      <c r="C1300" s="30" t="str">
        <f>IF(B1300&gt;0,VLOOKUP(MID(B1300,1,5),Apoio!A:B,2,FALSE),"")</f>
        <v>CNA</v>
      </c>
      <c r="D1300" s="30" t="s">
        <v>1653</v>
      </c>
      <c r="E1300" s="24"/>
      <c r="F1300" s="24" t="s">
        <v>2395</v>
      </c>
      <c r="G1300" s="35" t="s">
        <v>4499</v>
      </c>
      <c r="H1300" s="24"/>
      <c r="I1300" s="24"/>
      <c r="J1300" s="24" t="s">
        <v>858</v>
      </c>
      <c r="K1300" s="28">
        <v>44690</v>
      </c>
      <c r="L1300" s="28"/>
      <c r="M1300" s="28">
        <v>44690</v>
      </c>
      <c r="N1300" s="28">
        <v>44690</v>
      </c>
      <c r="O1300" s="28"/>
      <c r="P1300" s="28">
        <v>44691</v>
      </c>
      <c r="Q1300" s="28"/>
      <c r="R1300" s="28"/>
      <c r="S1300" s="24">
        <v>3502521</v>
      </c>
      <c r="T1300" s="24">
        <v>3505864</v>
      </c>
      <c r="U1300" s="30" t="str">
        <f t="shared" si="45"/>
        <v>Despachado COSOL</v>
      </c>
      <c r="V1300" s="25"/>
      <c r="W1300" s="24"/>
      <c r="X1300" s="36" t="str">
        <f t="shared" si="44"/>
        <v/>
      </c>
      <c r="Y1300" s="30" t="str">
        <f ca="1">IF(V1300=Apoio!$F$2,Apoio!$F$2,IF(V1300=Apoio!$F$3,Apoio!$F$3,IF(V1300=Apoio!$F$4,Apoio!$F$4,IF(X1300="","",IF(V1300="","",IF(X1300-TODAY()&gt;0,X1300-TODAY(),"Venceu"))))))</f>
        <v/>
      </c>
      <c r="Z1300" s="35"/>
      <c r="AA1300" s="32" t="s">
        <v>4500</v>
      </c>
      <c r="AC1300" s="44"/>
      <c r="AD1300" s="34" t="s">
        <v>31</v>
      </c>
    </row>
    <row r="1301" spans="1:30" ht="30" customHeight="1">
      <c r="A1301" s="121">
        <v>1305</v>
      </c>
      <c r="B1301" s="122" t="s">
        <v>4472</v>
      </c>
      <c r="C1301" s="123" t="str">
        <f>IF(B1301&gt;0,VLOOKUP(MID(B1301,1,5),Apoio!A:B,2,FALSE),"")</f>
        <v>MG</v>
      </c>
      <c r="D1301" s="30" t="s">
        <v>3941</v>
      </c>
      <c r="E1301" s="122"/>
      <c r="F1301" s="122" t="s">
        <v>2395</v>
      </c>
      <c r="G1301" s="127" t="s">
        <v>4501</v>
      </c>
      <c r="H1301" s="122"/>
      <c r="I1301" s="122"/>
      <c r="J1301" s="122" t="s">
        <v>858</v>
      </c>
      <c r="K1301" s="124">
        <v>44690</v>
      </c>
      <c r="L1301" s="124"/>
      <c r="M1301" s="124">
        <v>44690</v>
      </c>
      <c r="N1301" s="124">
        <v>44690</v>
      </c>
      <c r="O1301" s="124"/>
      <c r="P1301" s="124">
        <v>44692</v>
      </c>
      <c r="Q1301" s="124"/>
      <c r="R1301" s="124"/>
      <c r="S1301" s="122">
        <v>3505079</v>
      </c>
      <c r="T1301" s="122">
        <v>3510043</v>
      </c>
      <c r="U1301" s="123" t="str">
        <f t="shared" si="45"/>
        <v>Despachado COSOL</v>
      </c>
      <c r="V1301" s="125" t="s">
        <v>38</v>
      </c>
      <c r="W1301" s="122"/>
      <c r="X1301" s="126" t="str">
        <f t="shared" ref="X1301:X1364" si="46">IF(W1301&gt;0,Q1301+W1301,"")</f>
        <v/>
      </c>
      <c r="Y1301" s="123" t="str">
        <f ca="1">IF(V1301=Apoio!$F$2,Apoio!$F$2,IF(V1301=Apoio!$F$3,Apoio!$F$3,IF(V1301=Apoio!$F$4,Apoio!$F$4,IF(X1301="","",IF(V1301="","",IF(X1301-TODAY()&gt;0,X1301-TODAY(),"Venceu"))))))</f>
        <v>Resolvido</v>
      </c>
      <c r="Z1301" s="127"/>
      <c r="AA1301" s="128"/>
      <c r="AC1301" s="129"/>
      <c r="AD1301" s="34" t="s">
        <v>31</v>
      </c>
    </row>
    <row r="1302" spans="1:30" ht="30" customHeight="1">
      <c r="A1302" s="121">
        <v>1306</v>
      </c>
      <c r="B1302" s="122" t="s">
        <v>1047</v>
      </c>
      <c r="C1302" s="123" t="str">
        <f>IF(B1302&gt;0,VLOOKUP(MID(B1302,1,5),Apoio!A:B,2,FALSE),"")</f>
        <v>CNA</v>
      </c>
      <c r="D1302" s="30" t="s">
        <v>1653</v>
      </c>
      <c r="E1302" s="122"/>
      <c r="F1302" s="122" t="s">
        <v>2395</v>
      </c>
      <c r="G1302" s="127" t="s">
        <v>4502</v>
      </c>
      <c r="H1302" s="122"/>
      <c r="I1302" s="122"/>
      <c r="J1302" s="122" t="s">
        <v>858</v>
      </c>
      <c r="K1302" s="124">
        <v>44691</v>
      </c>
      <c r="L1302" s="124"/>
      <c r="M1302" s="124">
        <v>44691</v>
      </c>
      <c r="N1302" s="124">
        <v>44691</v>
      </c>
      <c r="O1302" s="124"/>
      <c r="P1302" s="124">
        <v>44692</v>
      </c>
      <c r="Q1302" s="124"/>
      <c r="R1302" s="124"/>
      <c r="S1302" s="122">
        <v>3506398</v>
      </c>
      <c r="T1302" s="122">
        <v>3510117</v>
      </c>
      <c r="U1302" s="123" t="str">
        <f t="shared" si="45"/>
        <v>Despachado COSOL</v>
      </c>
      <c r="V1302" s="125" t="s">
        <v>38</v>
      </c>
      <c r="W1302" s="122"/>
      <c r="X1302" s="126" t="str">
        <f t="shared" si="46"/>
        <v/>
      </c>
      <c r="Y1302" s="123" t="str">
        <f ca="1">IF(V1302=Apoio!$F$2,Apoio!$F$2,IF(V1302=Apoio!$F$3,Apoio!$F$3,IF(V1302=Apoio!$F$4,Apoio!$F$4,IF(X1302="","",IF(V1302="","",IF(X1302-TODAY()&gt;0,X1302-TODAY(),"Venceu"))))))</f>
        <v>Resolvido</v>
      </c>
      <c r="Z1302" s="127"/>
      <c r="AA1302" s="128" t="s">
        <v>4503</v>
      </c>
      <c r="AC1302" s="129"/>
      <c r="AD1302" s="34" t="s">
        <v>31</v>
      </c>
    </row>
    <row r="1303" spans="1:30" ht="30" customHeight="1">
      <c r="A1303" s="121">
        <v>1307</v>
      </c>
      <c r="B1303" s="122" t="s">
        <v>4504</v>
      </c>
      <c r="C1303" s="123" t="str">
        <f>IF(B1303&gt;0,VLOOKUP(MID(B1303,1,5),Apoio!A:B,2,FALSE),"")</f>
        <v>CNA</v>
      </c>
      <c r="D1303" s="30" t="s">
        <v>1974</v>
      </c>
      <c r="E1303" s="122"/>
      <c r="F1303" s="122" t="s">
        <v>2395</v>
      </c>
      <c r="G1303" s="127" t="s">
        <v>2186</v>
      </c>
      <c r="H1303" s="122"/>
      <c r="I1303" s="122"/>
      <c r="J1303" s="122" t="s">
        <v>858</v>
      </c>
      <c r="K1303" s="124">
        <v>44692</v>
      </c>
      <c r="L1303" s="124"/>
      <c r="M1303" s="124">
        <v>44692</v>
      </c>
      <c r="N1303" s="124">
        <v>44693</v>
      </c>
      <c r="O1303" s="124"/>
      <c r="P1303" s="124">
        <v>44693</v>
      </c>
      <c r="Q1303" s="124"/>
      <c r="R1303" s="124"/>
      <c r="S1303" s="122">
        <v>3513807</v>
      </c>
      <c r="T1303" s="122">
        <v>3514462</v>
      </c>
      <c r="U1303" s="123" t="str">
        <f t="shared" si="45"/>
        <v>Despachado COSOL</v>
      </c>
      <c r="V1303" s="125" t="s">
        <v>38</v>
      </c>
      <c r="W1303" s="122"/>
      <c r="X1303" s="126" t="str">
        <f t="shared" si="46"/>
        <v/>
      </c>
      <c r="Y1303" s="123" t="str">
        <f ca="1">IF(V1303=Apoio!$F$2,Apoio!$F$2,IF(V1303=Apoio!$F$3,Apoio!$F$3,IF(V1303=Apoio!$F$4,Apoio!$F$4,IF(X1303="","",IF(V1303="","",IF(X1303-TODAY()&gt;0,X1303-TODAY(),"Venceu"))))))</f>
        <v>Resolvido</v>
      </c>
      <c r="Z1303" s="127"/>
      <c r="AA1303" s="128"/>
      <c r="AC1303" s="129"/>
      <c r="AD1303" s="34" t="s">
        <v>31</v>
      </c>
    </row>
    <row r="1304" spans="1:30" ht="30" customHeight="1">
      <c r="A1304" s="121">
        <v>1308</v>
      </c>
      <c r="B1304" s="122" t="s">
        <v>4046</v>
      </c>
      <c r="C1304" s="123" t="str">
        <f>IF(B1304&gt;0,VLOOKUP(MID(B1304,1,5),Apoio!A:B,2,FALSE),"")</f>
        <v>RS</v>
      </c>
      <c r="D1304" s="30" t="s">
        <v>4458</v>
      </c>
      <c r="E1304" s="122"/>
      <c r="F1304" s="122" t="s">
        <v>2395</v>
      </c>
      <c r="G1304" s="127" t="s">
        <v>4505</v>
      </c>
      <c r="H1304" s="122"/>
      <c r="I1304" s="122"/>
      <c r="J1304" s="122" t="s">
        <v>874</v>
      </c>
      <c r="K1304" s="124">
        <v>44685</v>
      </c>
      <c r="L1304" s="124"/>
      <c r="M1304" s="124">
        <v>44685</v>
      </c>
      <c r="N1304" s="124">
        <v>44692</v>
      </c>
      <c r="O1304" s="124"/>
      <c r="P1304" s="124">
        <v>44693</v>
      </c>
      <c r="Q1304" s="124"/>
      <c r="R1304" s="124"/>
      <c r="S1304" s="122">
        <v>3508989</v>
      </c>
      <c r="T1304" s="122">
        <v>3514657</v>
      </c>
      <c r="U1304" s="123" t="str">
        <f t="shared" si="45"/>
        <v>Despachado COSOL</v>
      </c>
      <c r="V1304" s="125"/>
      <c r="W1304" s="122"/>
      <c r="X1304" s="126" t="str">
        <f t="shared" si="46"/>
        <v/>
      </c>
      <c r="Y1304" s="123" t="str">
        <f ca="1">IF(V1304=Apoio!$F$2,Apoio!$F$2,IF(V1304=Apoio!$F$3,Apoio!$F$3,IF(V1304=Apoio!$F$4,Apoio!$F$4,IF(X1304="","",IF(V1304="","",IF(X1304-TODAY()&gt;0,X1304-TODAY(),"Venceu"))))))</f>
        <v/>
      </c>
      <c r="Z1304" s="127"/>
      <c r="AA1304" s="128"/>
      <c r="AC1304" s="129"/>
      <c r="AD1304" s="34" t="s">
        <v>31</v>
      </c>
    </row>
    <row r="1305" spans="1:30" ht="30" customHeight="1">
      <c r="A1305" s="121">
        <v>1309</v>
      </c>
      <c r="B1305" s="122" t="s">
        <v>4506</v>
      </c>
      <c r="C1305" s="123" t="str">
        <f>IF(B1305&gt;0,VLOOKUP(MID(B1305,1,5),Apoio!A:B,2,FALSE),"")</f>
        <v>CNA</v>
      </c>
      <c r="D1305" s="30" t="s">
        <v>1353</v>
      </c>
      <c r="E1305" s="122"/>
      <c r="F1305" s="122" t="s">
        <v>2395</v>
      </c>
      <c r="G1305" s="127" t="s">
        <v>4507</v>
      </c>
      <c r="H1305" s="122"/>
      <c r="I1305" s="122"/>
      <c r="J1305" s="122" t="s">
        <v>858</v>
      </c>
      <c r="K1305" s="124">
        <v>44691</v>
      </c>
      <c r="L1305" s="124"/>
      <c r="M1305" s="124">
        <v>44691</v>
      </c>
      <c r="N1305" s="124">
        <v>44692</v>
      </c>
      <c r="O1305" s="124"/>
      <c r="P1305" s="124">
        <v>44693</v>
      </c>
      <c r="Q1305" s="124"/>
      <c r="R1305" s="124"/>
      <c r="S1305" s="122">
        <v>3509965</v>
      </c>
      <c r="T1305" s="122">
        <v>3514709</v>
      </c>
      <c r="U1305" s="123" t="str">
        <f t="shared" si="45"/>
        <v>Despachado COSOL</v>
      </c>
      <c r="V1305" s="125" t="s">
        <v>38</v>
      </c>
      <c r="W1305" s="122"/>
      <c r="X1305" s="126" t="str">
        <f t="shared" si="46"/>
        <v/>
      </c>
      <c r="Y1305" s="123" t="str">
        <f ca="1">IF(V1305=Apoio!$F$2,Apoio!$F$2,IF(V1305=Apoio!$F$3,Apoio!$F$3,IF(V1305=Apoio!$F$4,Apoio!$F$4,IF(X1305="","",IF(V1305="","",IF(X1305-TODAY()&gt;0,X1305-TODAY(),"Venceu"))))))</f>
        <v>Resolvido</v>
      </c>
      <c r="Z1305" s="127"/>
      <c r="AA1305" s="128" t="s">
        <v>4508</v>
      </c>
      <c r="AC1305" s="129"/>
      <c r="AD1305" s="34" t="s">
        <v>33</v>
      </c>
    </row>
    <row r="1306" spans="1:30" ht="30" customHeight="1">
      <c r="A1306" s="121">
        <v>1310</v>
      </c>
      <c r="B1306" s="122" t="s">
        <v>1676</v>
      </c>
      <c r="C1306" s="123" t="str">
        <f>IF(B1306&gt;0,VLOOKUP(MID(B1306,1,5),Apoio!A:B,2,FALSE),"")</f>
        <v>CNA</v>
      </c>
      <c r="D1306" s="30" t="s">
        <v>3941</v>
      </c>
      <c r="E1306" s="122"/>
      <c r="F1306" s="122" t="s">
        <v>2395</v>
      </c>
      <c r="G1306" s="127" t="s">
        <v>4509</v>
      </c>
      <c r="H1306" s="122"/>
      <c r="I1306" s="122"/>
      <c r="J1306" s="122" t="s">
        <v>874</v>
      </c>
      <c r="K1306" s="124">
        <v>44690</v>
      </c>
      <c r="L1306" s="124"/>
      <c r="M1306" s="124">
        <v>44690</v>
      </c>
      <c r="N1306" s="124">
        <v>44693</v>
      </c>
      <c r="O1306" s="124"/>
      <c r="P1306" s="124">
        <v>44694</v>
      </c>
      <c r="Q1306" s="124"/>
      <c r="R1306" s="124"/>
      <c r="S1306" s="122">
        <v>3515726</v>
      </c>
      <c r="T1306" s="122">
        <v>3517445</v>
      </c>
      <c r="U1306" s="123" t="str">
        <f t="shared" si="45"/>
        <v>Despachado COSOL</v>
      </c>
      <c r="V1306" s="125" t="s">
        <v>38</v>
      </c>
      <c r="W1306" s="122"/>
      <c r="X1306" s="126" t="str">
        <f t="shared" si="46"/>
        <v/>
      </c>
      <c r="Y1306" s="123" t="str">
        <f ca="1">IF(V1306=Apoio!$F$2,Apoio!$F$2,IF(V1306=Apoio!$F$3,Apoio!$F$3,IF(V1306=Apoio!$F$4,Apoio!$F$4,IF(X1306="","",IF(V1306="","",IF(X1306-TODAY()&gt;0,X1306-TODAY(),"Venceu"))))))</f>
        <v>Resolvido</v>
      </c>
      <c r="Z1306" s="127"/>
      <c r="AA1306" s="128" t="s">
        <v>4510</v>
      </c>
      <c r="AC1306" s="129"/>
      <c r="AD1306" s="34" t="s">
        <v>31</v>
      </c>
    </row>
    <row r="1307" spans="1:30" ht="30" customHeight="1">
      <c r="A1307" s="121">
        <v>1311</v>
      </c>
      <c r="B1307" s="122" t="s">
        <v>4511</v>
      </c>
      <c r="C1307" s="123" t="str">
        <f>IF(B1307&gt;0,VLOOKUP(MID(B1307,1,5),Apoio!A:B,2,FALSE),"")</f>
        <v>RS</v>
      </c>
      <c r="D1307" s="30" t="s">
        <v>3941</v>
      </c>
      <c r="E1307" s="122"/>
      <c r="F1307" s="122" t="s">
        <v>2395</v>
      </c>
      <c r="G1307" s="127" t="s">
        <v>4512</v>
      </c>
      <c r="H1307" s="122"/>
      <c r="I1307" s="122"/>
      <c r="J1307" s="122" t="s">
        <v>858</v>
      </c>
      <c r="K1307" s="124">
        <v>44693</v>
      </c>
      <c r="L1307" s="124"/>
      <c r="M1307" s="124">
        <v>44693</v>
      </c>
      <c r="N1307" s="124">
        <v>44694</v>
      </c>
      <c r="O1307" s="124"/>
      <c r="P1307" s="124">
        <v>44694</v>
      </c>
      <c r="Q1307" s="124">
        <v>44694</v>
      </c>
      <c r="R1307" s="124"/>
      <c r="S1307" s="122">
        <v>3517093</v>
      </c>
      <c r="T1307" s="122"/>
      <c r="U1307" s="123" t="str">
        <f t="shared" si="45"/>
        <v>Despachado CNA</v>
      </c>
      <c r="V1307" s="125" t="s">
        <v>38</v>
      </c>
      <c r="W1307" s="122"/>
      <c r="X1307" s="126" t="str">
        <f t="shared" si="46"/>
        <v/>
      </c>
      <c r="Y1307" s="123" t="str">
        <f ca="1">IF(V1307=Apoio!$F$2,Apoio!$F$2,IF(V1307=Apoio!$F$3,Apoio!$F$3,IF(V1307=Apoio!$F$4,Apoio!$F$4,IF(X1307="","",IF(V1307="","",IF(X1307-TODAY()&gt;0,X1307-TODAY(),"Venceu"))))))</f>
        <v>Resolvido</v>
      </c>
      <c r="Z1307" s="127"/>
      <c r="AA1307" s="128"/>
      <c r="AC1307" s="129"/>
      <c r="AD1307" s="34" t="s">
        <v>31</v>
      </c>
    </row>
    <row r="1308" spans="1:30" ht="30" customHeight="1">
      <c r="A1308" s="121">
        <v>1312</v>
      </c>
      <c r="B1308" s="122" t="s">
        <v>4487</v>
      </c>
      <c r="C1308" s="123" t="str">
        <f>IF(B1308&gt;0,VLOOKUP(MID(B1308,1,5),Apoio!A:B,2,FALSE),"")</f>
        <v>PA</v>
      </c>
      <c r="D1308" s="30" t="s">
        <v>4458</v>
      </c>
      <c r="E1308" s="122"/>
      <c r="F1308" s="122" t="s">
        <v>2395</v>
      </c>
      <c r="G1308" s="127" t="s">
        <v>4513</v>
      </c>
      <c r="H1308" s="122"/>
      <c r="I1308" s="122"/>
      <c r="J1308" s="122" t="s">
        <v>874</v>
      </c>
      <c r="K1308" s="124">
        <v>44693</v>
      </c>
      <c r="L1308" s="124"/>
      <c r="M1308" s="124">
        <v>44693</v>
      </c>
      <c r="N1308" s="124">
        <v>44694</v>
      </c>
      <c r="O1308" s="124"/>
      <c r="P1308" s="124">
        <v>44694</v>
      </c>
      <c r="Q1308" s="124">
        <v>44694</v>
      </c>
      <c r="R1308" s="124"/>
      <c r="S1308" s="122">
        <v>3516383</v>
      </c>
      <c r="T1308" s="122"/>
      <c r="U1308" s="123" t="str">
        <f t="shared" si="45"/>
        <v>Despachado CNA</v>
      </c>
      <c r="V1308" s="125" t="s">
        <v>38</v>
      </c>
      <c r="W1308" s="122"/>
      <c r="X1308" s="126" t="str">
        <f t="shared" si="46"/>
        <v/>
      </c>
      <c r="Y1308" s="123" t="str">
        <f ca="1">IF(V1308=Apoio!$F$2,Apoio!$F$2,IF(V1308=Apoio!$F$3,Apoio!$F$3,IF(V1308=Apoio!$F$4,Apoio!$F$4,IF(X1308="","",IF(V1308="","",IF(X1308-TODAY()&gt;0,X1308-TODAY(),"Venceu"))))))</f>
        <v>Resolvido</v>
      </c>
      <c r="Z1308" s="127"/>
      <c r="AA1308" s="128"/>
      <c r="AC1308" s="129"/>
      <c r="AD1308" s="34" t="s">
        <v>31</v>
      </c>
    </row>
    <row r="1309" spans="1:30" ht="30" customHeight="1">
      <c r="A1309" s="121">
        <v>1313</v>
      </c>
      <c r="B1309" s="122" t="s">
        <v>4514</v>
      </c>
      <c r="C1309" s="123" t="str">
        <f>IF(B1309&gt;0,VLOOKUP(MID(B1309,1,5),Apoio!A:B,2,FALSE),"")</f>
        <v>RN</v>
      </c>
      <c r="D1309" s="30" t="s">
        <v>4424</v>
      </c>
      <c r="E1309" s="122"/>
      <c r="F1309" s="122" t="s">
        <v>2395</v>
      </c>
      <c r="G1309" s="127" t="s">
        <v>4515</v>
      </c>
      <c r="H1309" s="122"/>
      <c r="I1309" s="122"/>
      <c r="J1309" s="122" t="s">
        <v>858</v>
      </c>
      <c r="K1309" s="124">
        <v>44693</v>
      </c>
      <c r="L1309" s="124"/>
      <c r="M1309" s="124">
        <v>44693</v>
      </c>
      <c r="N1309" s="124">
        <v>44693</v>
      </c>
      <c r="O1309" s="124"/>
      <c r="P1309" s="124">
        <v>44694</v>
      </c>
      <c r="Q1309" s="124">
        <v>44694</v>
      </c>
      <c r="R1309" s="124"/>
      <c r="S1309" s="122">
        <v>3515039</v>
      </c>
      <c r="T1309" s="122"/>
      <c r="U1309" s="123" t="str">
        <f t="shared" si="45"/>
        <v>Despachado CNA</v>
      </c>
      <c r="V1309" s="125" t="s">
        <v>38</v>
      </c>
      <c r="W1309" s="122"/>
      <c r="X1309" s="126" t="str">
        <f t="shared" si="46"/>
        <v/>
      </c>
      <c r="Y1309" s="123" t="str">
        <f ca="1">IF(V1309=Apoio!$F$2,Apoio!$F$2,IF(V1309=Apoio!$F$3,Apoio!$F$3,IF(V1309=Apoio!$F$4,Apoio!$F$4,IF(X1309="","",IF(V1309="","",IF(X1309-TODAY()&gt;0,X1309-TODAY(),"Venceu"))))))</f>
        <v>Resolvido</v>
      </c>
      <c r="Z1309" s="127"/>
      <c r="AA1309" s="128"/>
      <c r="AC1309" s="129"/>
      <c r="AD1309" s="34" t="s">
        <v>31</v>
      </c>
    </row>
    <row r="1310" spans="1:30" ht="30" customHeight="1">
      <c r="A1310" s="121">
        <v>1314</v>
      </c>
      <c r="B1310" s="122" t="s">
        <v>4516</v>
      </c>
      <c r="C1310" s="123" t="str">
        <f>IF(B1310&gt;0,VLOOKUP(MID(B1310,1,5),Apoio!A:B,2,FALSE),"")</f>
        <v>MA</v>
      </c>
      <c r="D1310" s="30" t="s">
        <v>3941</v>
      </c>
      <c r="E1310" s="122"/>
      <c r="F1310" s="122" t="s">
        <v>2395</v>
      </c>
      <c r="G1310" s="127" t="s">
        <v>4517</v>
      </c>
      <c r="H1310" s="122"/>
      <c r="I1310" s="122"/>
      <c r="J1310" s="122" t="s">
        <v>874</v>
      </c>
      <c r="K1310" s="124">
        <v>44686</v>
      </c>
      <c r="L1310" s="124"/>
      <c r="M1310" s="124">
        <v>44686</v>
      </c>
      <c r="N1310" s="124">
        <v>44692</v>
      </c>
      <c r="O1310" s="124"/>
      <c r="P1310" s="124">
        <v>44693</v>
      </c>
      <c r="Q1310" s="124">
        <v>44694</v>
      </c>
      <c r="R1310" s="124"/>
      <c r="S1310" s="122">
        <v>3510891</v>
      </c>
      <c r="T1310" s="122"/>
      <c r="U1310" s="123" t="str">
        <f t="shared" si="45"/>
        <v>Despachado CNA</v>
      </c>
      <c r="V1310" s="125" t="s">
        <v>38</v>
      </c>
      <c r="W1310" s="122"/>
      <c r="X1310" s="126" t="str">
        <f t="shared" si="46"/>
        <v/>
      </c>
      <c r="Y1310" s="123" t="str">
        <f ca="1">IF(V1310=Apoio!$F$2,Apoio!$F$2,IF(V1310=Apoio!$F$3,Apoio!$F$3,IF(V1310=Apoio!$F$4,Apoio!$F$4,IF(X1310="","",IF(V1310="","",IF(X1310-TODAY()&gt;0,X1310-TODAY(),"Venceu"))))))</f>
        <v>Resolvido</v>
      </c>
      <c r="Z1310" s="127"/>
      <c r="AA1310" s="128"/>
      <c r="AC1310" s="129"/>
      <c r="AD1310" s="34" t="s">
        <v>31</v>
      </c>
    </row>
    <row r="1311" spans="1:30" ht="30" customHeight="1">
      <c r="A1311" s="121">
        <v>1315</v>
      </c>
      <c r="B1311" s="122" t="s">
        <v>4518</v>
      </c>
      <c r="C1311" s="123" t="str">
        <f>IF(B1311&gt;0,VLOOKUP(MID(B1311,1,5),Apoio!A:B,2,FALSE),"")</f>
        <v>RS</v>
      </c>
      <c r="D1311" s="30" t="s">
        <v>3941</v>
      </c>
      <c r="E1311" s="122"/>
      <c r="F1311" s="122" t="s">
        <v>2395</v>
      </c>
      <c r="G1311" s="127" t="s">
        <v>4519</v>
      </c>
      <c r="H1311" s="122"/>
      <c r="I1311" s="122"/>
      <c r="J1311" s="122" t="s">
        <v>874</v>
      </c>
      <c r="K1311" s="124">
        <v>44684</v>
      </c>
      <c r="L1311" s="124"/>
      <c r="M1311" s="124">
        <v>44684</v>
      </c>
      <c r="N1311" s="124">
        <v>44691</v>
      </c>
      <c r="O1311" s="124"/>
      <c r="P1311" s="124">
        <v>44692</v>
      </c>
      <c r="Q1311" s="124">
        <v>44694</v>
      </c>
      <c r="R1311" s="124"/>
      <c r="S1311" s="122">
        <v>3498284</v>
      </c>
      <c r="T1311" s="122"/>
      <c r="U1311" s="123" t="str">
        <f t="shared" si="45"/>
        <v>Despachado CNA</v>
      </c>
      <c r="V1311" s="125" t="s">
        <v>38</v>
      </c>
      <c r="W1311" s="122"/>
      <c r="X1311" s="126" t="str">
        <f t="shared" si="46"/>
        <v/>
      </c>
      <c r="Y1311" s="123" t="str">
        <f ca="1">IF(V1311=Apoio!$F$2,Apoio!$F$2,IF(V1311=Apoio!$F$3,Apoio!$F$3,IF(V1311=Apoio!$F$4,Apoio!$F$4,IF(X1311="","",IF(V1311="","",IF(X1311-TODAY()&gt;0,X1311-TODAY(),"Venceu"))))))</f>
        <v>Resolvido</v>
      </c>
      <c r="Z1311" s="127"/>
      <c r="AA1311" s="128"/>
      <c r="AC1311" s="129"/>
      <c r="AD1311" s="34" t="s">
        <v>31</v>
      </c>
    </row>
    <row r="1312" spans="1:30" ht="30" customHeight="1">
      <c r="A1312" s="121">
        <v>1316</v>
      </c>
      <c r="B1312" s="122" t="s">
        <v>4451</v>
      </c>
      <c r="C1312" s="123" t="str">
        <f>IF(B1312&gt;0,VLOOKUP(MID(B1312,1,5),Apoio!A:B,2,FALSE),"")</f>
        <v>PR</v>
      </c>
      <c r="D1312" s="30" t="s">
        <v>4424</v>
      </c>
      <c r="E1312" s="122"/>
      <c r="F1312" s="122" t="s">
        <v>2395</v>
      </c>
      <c r="G1312" s="127" t="s">
        <v>4520</v>
      </c>
      <c r="H1312" s="122"/>
      <c r="I1312" s="122"/>
      <c r="J1312" s="122" t="s">
        <v>858</v>
      </c>
      <c r="K1312" s="124">
        <v>44677</v>
      </c>
      <c r="L1312" s="124"/>
      <c r="M1312" s="124">
        <v>44677</v>
      </c>
      <c r="N1312" s="124">
        <v>44677</v>
      </c>
      <c r="O1312" s="124"/>
      <c r="P1312" s="124">
        <v>44679</v>
      </c>
      <c r="Q1312" s="124"/>
      <c r="R1312" s="124"/>
      <c r="S1312" s="122">
        <v>3469570</v>
      </c>
      <c r="T1312" s="122"/>
      <c r="U1312" s="123" t="str">
        <f t="shared" si="45"/>
        <v>Despachado COSOL</v>
      </c>
      <c r="V1312" s="125" t="s">
        <v>38</v>
      </c>
      <c r="W1312" s="122"/>
      <c r="X1312" s="126" t="str">
        <f t="shared" si="46"/>
        <v/>
      </c>
      <c r="Y1312" s="123" t="str">
        <f ca="1">IF(V1312=Apoio!$F$2,Apoio!$F$2,IF(V1312=Apoio!$F$3,Apoio!$F$3,IF(V1312=Apoio!$F$4,Apoio!$F$4,IF(X1312="","",IF(V1312="","",IF(X1312-TODAY()&gt;0,X1312-TODAY(),"Venceu"))))))</f>
        <v>Resolvido</v>
      </c>
      <c r="Z1312" s="127"/>
      <c r="AA1312" s="128"/>
      <c r="AC1312" s="129"/>
      <c r="AD1312" s="34" t="s">
        <v>31</v>
      </c>
    </row>
    <row r="1313" spans="1:30" ht="30" customHeight="1">
      <c r="A1313" s="121">
        <v>1317</v>
      </c>
      <c r="B1313" s="122" t="s">
        <v>4521</v>
      </c>
      <c r="C1313" s="123" t="str">
        <f>IF(B1313&gt;0,VLOOKUP(MID(B1313,1,5),Apoio!A:B,2,FALSE),"")</f>
        <v>CNA</v>
      </c>
      <c r="D1313" s="30" t="s">
        <v>1256</v>
      </c>
      <c r="E1313" s="122"/>
      <c r="F1313" s="122" t="s">
        <v>2395</v>
      </c>
      <c r="G1313" s="127" t="s">
        <v>4522</v>
      </c>
      <c r="H1313" s="122"/>
      <c r="I1313" s="122"/>
      <c r="J1313" s="122" t="s">
        <v>858</v>
      </c>
      <c r="K1313" s="124">
        <v>44697</v>
      </c>
      <c r="L1313" s="124"/>
      <c r="M1313" s="124">
        <v>44697</v>
      </c>
      <c r="N1313" s="124">
        <v>44697</v>
      </c>
      <c r="O1313" s="124"/>
      <c r="P1313" s="124">
        <v>44697</v>
      </c>
      <c r="Q1313" s="124"/>
      <c r="R1313" s="124"/>
      <c r="S1313" s="122">
        <v>3521787</v>
      </c>
      <c r="T1313" s="122">
        <v>3523169</v>
      </c>
      <c r="U1313" s="123" t="str">
        <f t="shared" si="45"/>
        <v>Despachado COSOL</v>
      </c>
      <c r="V1313" s="125" t="s">
        <v>38</v>
      </c>
      <c r="W1313" s="122"/>
      <c r="X1313" s="126" t="str">
        <f t="shared" si="46"/>
        <v/>
      </c>
      <c r="Y1313" s="123" t="str">
        <f ca="1">IF(V1313=Apoio!$F$2,Apoio!$F$2,IF(V1313=Apoio!$F$3,Apoio!$F$3,IF(V1313=Apoio!$F$4,Apoio!$F$4,IF(X1313="","",IF(V1313="","",IF(X1313-TODAY()&gt;0,X1313-TODAY(),"Venceu"))))))</f>
        <v>Resolvido</v>
      </c>
      <c r="Z1313" s="127"/>
      <c r="AA1313" s="128"/>
      <c r="AC1313" s="129"/>
      <c r="AD1313" s="34" t="s">
        <v>272</v>
      </c>
    </row>
    <row r="1314" spans="1:30" ht="30" customHeight="1">
      <c r="A1314" s="121">
        <v>1318</v>
      </c>
      <c r="B1314" s="122" t="s">
        <v>1959</v>
      </c>
      <c r="C1314" s="123" t="str">
        <f>IF(B1314&gt;0,VLOOKUP(MID(B1314,1,5),Apoio!A:B,2,FALSE),"")</f>
        <v>CNA</v>
      </c>
      <c r="D1314" s="30" t="s">
        <v>1086</v>
      </c>
      <c r="E1314" s="122"/>
      <c r="F1314" s="122" t="s">
        <v>2395</v>
      </c>
      <c r="G1314" s="127" t="s">
        <v>4523</v>
      </c>
      <c r="H1314" s="122"/>
      <c r="I1314" s="122"/>
      <c r="J1314" s="122" t="s">
        <v>858</v>
      </c>
      <c r="K1314" s="124">
        <v>44698</v>
      </c>
      <c r="L1314" s="124"/>
      <c r="M1314" s="124">
        <v>44698</v>
      </c>
      <c r="N1314" s="124">
        <v>44698</v>
      </c>
      <c r="O1314" s="124"/>
      <c r="P1314" s="124">
        <v>44698</v>
      </c>
      <c r="Q1314" s="124"/>
      <c r="R1314" s="124"/>
      <c r="S1314" s="122">
        <v>3526014</v>
      </c>
      <c r="T1314" s="122">
        <v>3526944</v>
      </c>
      <c r="U1314" s="123" t="str">
        <f t="shared" si="45"/>
        <v>Despachado COSOL</v>
      </c>
      <c r="V1314" s="125" t="s">
        <v>38</v>
      </c>
      <c r="W1314" s="122"/>
      <c r="X1314" s="126" t="str">
        <f t="shared" si="46"/>
        <v/>
      </c>
      <c r="Y1314" s="123" t="str">
        <f ca="1">IF(V1314=Apoio!$F$2,Apoio!$F$2,IF(V1314=Apoio!$F$3,Apoio!$F$3,IF(V1314=Apoio!$F$4,Apoio!$F$4,IF(X1314="","",IF(V1314="","",IF(X1314-TODAY()&gt;0,X1314-TODAY(),"Venceu"))))))</f>
        <v>Resolvido</v>
      </c>
      <c r="Z1314" s="127"/>
      <c r="AA1314" s="128"/>
      <c r="AC1314" s="129"/>
      <c r="AD1314" s="34" t="s">
        <v>31</v>
      </c>
    </row>
    <row r="1315" spans="1:30" ht="30" customHeight="1">
      <c r="A1315" s="121">
        <v>1319</v>
      </c>
      <c r="B1315" s="122" t="s">
        <v>3797</v>
      </c>
      <c r="C1315" s="123" t="str">
        <f>IF(B1315&gt;0,VLOOKUP(MID(B1315,1,5),Apoio!A:B,2,FALSE),"")</f>
        <v>BA</v>
      </c>
      <c r="D1315" s="30" t="s">
        <v>1556</v>
      </c>
      <c r="E1315" s="122"/>
      <c r="F1315" s="122" t="s">
        <v>2395</v>
      </c>
      <c r="G1315" s="127" t="s">
        <v>4524</v>
      </c>
      <c r="H1315" s="122"/>
      <c r="I1315" s="122"/>
      <c r="J1315" s="122" t="s">
        <v>858</v>
      </c>
      <c r="K1315" s="124">
        <v>44698</v>
      </c>
      <c r="L1315" s="124"/>
      <c r="M1315" s="124">
        <v>44698</v>
      </c>
      <c r="N1315" s="124">
        <v>44699</v>
      </c>
      <c r="O1315" s="124"/>
      <c r="P1315" s="124">
        <v>44700</v>
      </c>
      <c r="Q1315" s="124"/>
      <c r="R1315" s="124"/>
      <c r="S1315" s="122">
        <v>3529970</v>
      </c>
      <c r="T1315" s="122">
        <v>3531176</v>
      </c>
      <c r="U1315" s="123" t="str">
        <f t="shared" si="45"/>
        <v>Despachado COSOL</v>
      </c>
      <c r="V1315" s="125" t="s">
        <v>38</v>
      </c>
      <c r="W1315" s="122"/>
      <c r="X1315" s="126" t="str">
        <f t="shared" si="46"/>
        <v/>
      </c>
      <c r="Y1315" s="123" t="str">
        <f ca="1">IF(V1315=Apoio!$F$2,Apoio!$F$2,IF(V1315=Apoio!$F$3,Apoio!$F$3,IF(V1315=Apoio!$F$4,Apoio!$F$4,IF(X1315="","",IF(V1315="","",IF(X1315-TODAY()&gt;0,X1315-TODAY(),"Venceu"))))))</f>
        <v>Resolvido</v>
      </c>
      <c r="Z1315" s="127"/>
      <c r="AA1315" s="128"/>
      <c r="AC1315" s="129"/>
      <c r="AD1315" s="34" t="s">
        <v>31</v>
      </c>
    </row>
    <row r="1316" spans="1:30" ht="30" customHeight="1">
      <c r="A1316" s="121">
        <v>1320</v>
      </c>
      <c r="B1316" s="122" t="s">
        <v>3992</v>
      </c>
      <c r="C1316" s="123" t="str">
        <f>IF(B1316&gt;0,VLOOKUP(MID(B1316,1,5),Apoio!A:B,2,FALSE),"")</f>
        <v>MT</v>
      </c>
      <c r="D1316" s="30" t="s">
        <v>1743</v>
      </c>
      <c r="E1316" s="122"/>
      <c r="F1316" s="122" t="s">
        <v>2395</v>
      </c>
      <c r="G1316" s="127" t="s">
        <v>4525</v>
      </c>
      <c r="H1316" s="122"/>
      <c r="I1316" s="122"/>
      <c r="J1316" s="122" t="s">
        <v>858</v>
      </c>
      <c r="K1316" s="124">
        <v>44694</v>
      </c>
      <c r="L1316" s="124"/>
      <c r="M1316" s="124">
        <v>44694</v>
      </c>
      <c r="N1316" s="124">
        <v>44700</v>
      </c>
      <c r="O1316" s="124"/>
      <c r="P1316" s="124">
        <v>44701</v>
      </c>
      <c r="Q1316" s="124">
        <v>44701</v>
      </c>
      <c r="R1316" s="124"/>
      <c r="S1316" s="122">
        <v>3534719</v>
      </c>
      <c r="T1316" s="122">
        <v>3534871</v>
      </c>
      <c r="U1316" s="123" t="str">
        <f t="shared" si="45"/>
        <v>Despachado CNA</v>
      </c>
      <c r="V1316" s="125" t="s">
        <v>38</v>
      </c>
      <c r="W1316" s="122"/>
      <c r="X1316" s="126" t="str">
        <f t="shared" si="46"/>
        <v/>
      </c>
      <c r="Y1316" s="123" t="str">
        <f ca="1">IF(V1316=Apoio!$F$2,Apoio!$F$2,IF(V1316=Apoio!$F$3,Apoio!$F$3,IF(V1316=Apoio!$F$4,Apoio!$F$4,IF(X1316="","",IF(V1316="","",IF(X1316-TODAY()&gt;0,X1316-TODAY(),"Venceu"))))))</f>
        <v>Resolvido</v>
      </c>
      <c r="Z1316" s="127"/>
      <c r="AA1316" s="128" t="s">
        <v>4526</v>
      </c>
      <c r="AC1316" s="129"/>
      <c r="AD1316" s="34" t="s">
        <v>31</v>
      </c>
    </row>
    <row r="1317" spans="1:30" ht="30" customHeight="1">
      <c r="A1317" s="121">
        <v>1321</v>
      </c>
      <c r="B1317" s="122" t="s">
        <v>4527</v>
      </c>
      <c r="C1317" s="123" t="str">
        <f>IF(B1317&gt;0,VLOOKUP(MID(B1317,1,5),Apoio!A:B,2,FALSE),"")</f>
        <v>BA</v>
      </c>
      <c r="D1317" s="30" t="s">
        <v>1664</v>
      </c>
      <c r="E1317" s="122"/>
      <c r="F1317" s="122" t="s">
        <v>2395</v>
      </c>
      <c r="G1317" s="127" t="s">
        <v>4528</v>
      </c>
      <c r="H1317" s="122"/>
      <c r="I1317" s="122"/>
      <c r="J1317" s="122" t="s">
        <v>874</v>
      </c>
      <c r="K1317" s="124">
        <v>44694</v>
      </c>
      <c r="L1317" s="124"/>
      <c r="M1317" s="124">
        <v>44694</v>
      </c>
      <c r="N1317" s="124">
        <v>44701</v>
      </c>
      <c r="O1317" s="124"/>
      <c r="P1317" s="124">
        <v>44701</v>
      </c>
      <c r="Q1317" s="124"/>
      <c r="R1317" s="124"/>
      <c r="S1317" s="122">
        <v>3533691</v>
      </c>
      <c r="T1317" s="122">
        <v>3537588</v>
      </c>
      <c r="U1317" s="123" t="str">
        <f t="shared" si="45"/>
        <v>Despachado COSOL</v>
      </c>
      <c r="V1317" s="125" t="s">
        <v>38</v>
      </c>
      <c r="W1317" s="122"/>
      <c r="X1317" s="126" t="str">
        <f t="shared" si="46"/>
        <v/>
      </c>
      <c r="Y1317" s="123" t="str">
        <f ca="1">IF(V1317=Apoio!$F$2,Apoio!$F$2,IF(V1317=Apoio!$F$3,Apoio!$F$3,IF(V1317=Apoio!$F$4,Apoio!$F$4,IF(X1317="","",IF(V1317="","",IF(X1317-TODAY()&gt;0,X1317-TODAY(),"Venceu"))))))</f>
        <v>Resolvido</v>
      </c>
      <c r="Z1317" s="127"/>
      <c r="AA1317" s="128"/>
      <c r="AC1317" s="129"/>
      <c r="AD1317" s="34" t="s">
        <v>31</v>
      </c>
    </row>
    <row r="1318" spans="1:30" ht="30" customHeight="1">
      <c r="A1318" s="121">
        <v>1322</v>
      </c>
      <c r="B1318" s="122" t="s">
        <v>4529</v>
      </c>
      <c r="C1318" s="123" t="str">
        <f>IF(B1318&gt;0,VLOOKUP(MID(B1318,1,5),Apoio!A:B,2,FALSE),"")</f>
        <v>PA</v>
      </c>
      <c r="D1318" s="30" t="s">
        <v>3941</v>
      </c>
      <c r="E1318" s="122"/>
      <c r="F1318" s="122" t="s">
        <v>2395</v>
      </c>
      <c r="G1318" s="127" t="s">
        <v>4530</v>
      </c>
      <c r="H1318" s="122"/>
      <c r="I1318" s="122"/>
      <c r="J1318" s="122" t="s">
        <v>858</v>
      </c>
      <c r="K1318" s="124">
        <v>44699</v>
      </c>
      <c r="L1318" s="124"/>
      <c r="M1318" s="124">
        <v>44699</v>
      </c>
      <c r="N1318" s="124">
        <v>44701</v>
      </c>
      <c r="O1318" s="124"/>
      <c r="P1318" s="124">
        <v>44701</v>
      </c>
      <c r="Q1318" s="124">
        <v>44704</v>
      </c>
      <c r="R1318" s="124"/>
      <c r="S1318" s="122">
        <v>3532429</v>
      </c>
      <c r="T1318" s="122"/>
      <c r="U1318" s="123" t="str">
        <f t="shared" si="45"/>
        <v>Despachado CNA</v>
      </c>
      <c r="V1318" s="125" t="s">
        <v>38</v>
      </c>
      <c r="W1318" s="122"/>
      <c r="X1318" s="126" t="str">
        <f t="shared" si="46"/>
        <v/>
      </c>
      <c r="Y1318" s="123" t="str">
        <f ca="1">IF(V1318=Apoio!$F$2,Apoio!$F$2,IF(V1318=Apoio!$F$3,Apoio!$F$3,IF(V1318=Apoio!$F$4,Apoio!$F$4,IF(X1318="","",IF(V1318="","",IF(X1318-TODAY()&gt;0,X1318-TODAY(),"Venceu"))))))</f>
        <v>Resolvido</v>
      </c>
      <c r="Z1318" s="127"/>
      <c r="AA1318" s="128"/>
      <c r="AC1318" s="129"/>
      <c r="AD1318" s="34" t="s">
        <v>31</v>
      </c>
    </row>
    <row r="1319" spans="1:30" ht="30" customHeight="1">
      <c r="A1319" s="121">
        <v>1323</v>
      </c>
      <c r="B1319" s="122" t="s">
        <v>4529</v>
      </c>
      <c r="C1319" s="123" t="str">
        <f>IF(B1319&gt;0,VLOOKUP(MID(B1319,1,5),Apoio!A:B,2,FALSE),"")</f>
        <v>PA</v>
      </c>
      <c r="D1319" s="30" t="s">
        <v>3941</v>
      </c>
      <c r="E1319" s="122"/>
      <c r="F1319" s="122" t="s">
        <v>2395</v>
      </c>
      <c r="G1319" s="127" t="s">
        <v>4531</v>
      </c>
      <c r="H1319" s="122"/>
      <c r="I1319" s="122"/>
      <c r="J1319" s="122" t="s">
        <v>858</v>
      </c>
      <c r="K1319" s="124">
        <v>44697</v>
      </c>
      <c r="L1319" s="124"/>
      <c r="M1319" s="124">
        <v>44697</v>
      </c>
      <c r="N1319" s="124">
        <v>44698</v>
      </c>
      <c r="O1319" s="124"/>
      <c r="P1319" s="124">
        <v>44698</v>
      </c>
      <c r="Q1319" s="124"/>
      <c r="R1319" s="124"/>
      <c r="S1319" s="122">
        <v>3524985</v>
      </c>
      <c r="T1319" s="122">
        <v>3526918</v>
      </c>
      <c r="U1319" s="123" t="str">
        <f t="shared" si="45"/>
        <v>Despachado COSOL</v>
      </c>
      <c r="V1319" s="125" t="s">
        <v>38</v>
      </c>
      <c r="W1319" s="122"/>
      <c r="X1319" s="126" t="str">
        <f t="shared" si="46"/>
        <v/>
      </c>
      <c r="Y1319" s="123" t="str">
        <f ca="1">IF(V1319=Apoio!$F$2,Apoio!$F$2,IF(V1319=Apoio!$F$3,Apoio!$F$3,IF(V1319=Apoio!$F$4,Apoio!$F$4,IF(X1319="","",IF(V1319="","",IF(X1319-TODAY()&gt;0,X1319-TODAY(),"Venceu"))))))</f>
        <v>Resolvido</v>
      </c>
      <c r="Z1319" s="127"/>
      <c r="AA1319" s="128"/>
      <c r="AC1319" s="129"/>
      <c r="AD1319" s="34" t="s">
        <v>31</v>
      </c>
    </row>
    <row r="1320" spans="1:30" ht="30" customHeight="1">
      <c r="A1320" s="121">
        <v>1324</v>
      </c>
      <c r="B1320" s="122" t="s">
        <v>4532</v>
      </c>
      <c r="C1320" s="123" t="str">
        <f>IF(B1320&gt;0,VLOOKUP(MID(B1320,1,5),Apoio!A:B,2,FALSE),"")</f>
        <v>PR</v>
      </c>
      <c r="D1320" s="30" t="s">
        <v>3941</v>
      </c>
      <c r="E1320" s="122"/>
      <c r="F1320" s="122" t="s">
        <v>2395</v>
      </c>
      <c r="G1320" s="127" t="s">
        <v>4533</v>
      </c>
      <c r="H1320" s="122"/>
      <c r="I1320" s="122"/>
      <c r="J1320" s="122" t="s">
        <v>874</v>
      </c>
      <c r="K1320" s="124">
        <v>44685</v>
      </c>
      <c r="L1320" s="124"/>
      <c r="M1320" s="124">
        <v>44685</v>
      </c>
      <c r="N1320" s="124">
        <v>44699</v>
      </c>
      <c r="O1320" s="124"/>
      <c r="P1320" s="124">
        <v>44700</v>
      </c>
      <c r="Q1320" s="124">
        <v>44701</v>
      </c>
      <c r="R1320" s="124"/>
      <c r="S1320" s="122">
        <v>3517772</v>
      </c>
      <c r="T1320" s="122"/>
      <c r="U1320" s="123" t="str">
        <f t="shared" si="45"/>
        <v>Despachado CNA</v>
      </c>
      <c r="V1320" s="125" t="s">
        <v>38</v>
      </c>
      <c r="W1320" s="122"/>
      <c r="X1320" s="126" t="str">
        <f t="shared" si="46"/>
        <v/>
      </c>
      <c r="Y1320" s="123" t="str">
        <f ca="1">IF(V1320=Apoio!$F$2,Apoio!$F$2,IF(V1320=Apoio!$F$3,Apoio!$F$3,IF(V1320=Apoio!$F$4,Apoio!$F$4,IF(X1320="","",IF(V1320="","",IF(X1320-TODAY()&gt;0,X1320-TODAY(),"Venceu"))))))</f>
        <v>Resolvido</v>
      </c>
      <c r="Z1320" s="127"/>
      <c r="AA1320" s="128"/>
      <c r="AC1320" s="129"/>
      <c r="AD1320" s="34" t="s">
        <v>31</v>
      </c>
    </row>
    <row r="1321" spans="1:30" ht="30" customHeight="1">
      <c r="A1321" s="121">
        <v>1325</v>
      </c>
      <c r="B1321" s="122" t="s">
        <v>4534</v>
      </c>
      <c r="C1321" s="123" t="str">
        <f>IF(B1321&gt;0,VLOOKUP(MID(B1321,1,5),Apoio!A:B,2,FALSE),"")</f>
        <v>SC</v>
      </c>
      <c r="D1321" s="30" t="s">
        <v>4424</v>
      </c>
      <c r="E1321" s="122"/>
      <c r="F1321" s="122" t="s">
        <v>2395</v>
      </c>
      <c r="G1321" s="127" t="s">
        <v>4535</v>
      </c>
      <c r="H1321" s="122"/>
      <c r="I1321" s="122"/>
      <c r="J1321" s="122" t="s">
        <v>874</v>
      </c>
      <c r="K1321" s="124">
        <v>44697</v>
      </c>
      <c r="L1321" s="124"/>
      <c r="M1321" s="124">
        <v>44697</v>
      </c>
      <c r="N1321" s="124">
        <v>44700</v>
      </c>
      <c r="O1321" s="124"/>
      <c r="P1321" s="124">
        <v>44701</v>
      </c>
      <c r="Q1321" s="124"/>
      <c r="R1321" s="124"/>
      <c r="S1321" s="122">
        <v>3530612</v>
      </c>
      <c r="T1321" s="122"/>
      <c r="U1321" s="123" t="str">
        <f t="shared" si="45"/>
        <v>Despachado COSOL</v>
      </c>
      <c r="V1321" s="125" t="s">
        <v>38</v>
      </c>
      <c r="W1321" s="122"/>
      <c r="X1321" s="126" t="str">
        <f t="shared" si="46"/>
        <v/>
      </c>
      <c r="Y1321" s="123" t="str">
        <f ca="1">IF(V1321=Apoio!$F$2,Apoio!$F$2,IF(V1321=Apoio!$F$3,Apoio!$F$3,IF(V1321=Apoio!$F$4,Apoio!$F$4,IF(X1321="","",IF(V1321="","",IF(X1321-TODAY()&gt;0,X1321-TODAY(),"Venceu"))))))</f>
        <v>Resolvido</v>
      </c>
      <c r="Z1321" s="127"/>
      <c r="AA1321" s="128" t="s">
        <v>4536</v>
      </c>
      <c r="AC1321" s="129"/>
      <c r="AD1321" s="34" t="s">
        <v>31</v>
      </c>
    </row>
    <row r="1322" spans="1:30" ht="30" customHeight="1">
      <c r="A1322" s="121">
        <v>1326</v>
      </c>
      <c r="B1322" s="122" t="s">
        <v>4537</v>
      </c>
      <c r="C1322" s="123" t="str">
        <f>IF(B1322&gt;0,VLOOKUP(MID(B1322,1,5),Apoio!A:B,2,FALSE),"")</f>
        <v>SC</v>
      </c>
      <c r="D1322" s="30" t="s">
        <v>1256</v>
      </c>
      <c r="E1322" s="122"/>
      <c r="F1322" s="122" t="s">
        <v>2395</v>
      </c>
      <c r="G1322" s="127" t="s">
        <v>4538</v>
      </c>
      <c r="H1322" s="122"/>
      <c r="I1322" s="122"/>
      <c r="J1322" s="122" t="s">
        <v>858</v>
      </c>
      <c r="K1322" s="124">
        <v>44701</v>
      </c>
      <c r="L1322" s="124"/>
      <c r="M1322" s="124">
        <v>44701</v>
      </c>
      <c r="N1322" s="124">
        <v>44701</v>
      </c>
      <c r="O1322" s="124"/>
      <c r="P1322" s="124">
        <v>44704</v>
      </c>
      <c r="Q1322" s="124"/>
      <c r="R1322" s="124"/>
      <c r="S1322" s="122">
        <v>3536793</v>
      </c>
      <c r="T1322" s="122">
        <v>3536793</v>
      </c>
      <c r="U1322" s="123" t="str">
        <f t="shared" si="45"/>
        <v>Despachado COSOL</v>
      </c>
      <c r="V1322" s="125" t="s">
        <v>38</v>
      </c>
      <c r="W1322" s="122"/>
      <c r="X1322" s="126" t="str">
        <f t="shared" si="46"/>
        <v/>
      </c>
      <c r="Y1322" s="123" t="str">
        <f ca="1">IF(V1322=Apoio!$F$2,Apoio!$F$2,IF(V1322=Apoio!$F$3,Apoio!$F$3,IF(V1322=Apoio!$F$4,Apoio!$F$4,IF(X1322="","",IF(V1322="","",IF(X1322-TODAY()&gt;0,X1322-TODAY(),"Venceu"))))))</f>
        <v>Resolvido</v>
      </c>
      <c r="Z1322" s="127"/>
      <c r="AA1322" s="128"/>
      <c r="AC1322" s="129"/>
      <c r="AD1322" s="34" t="s">
        <v>31</v>
      </c>
    </row>
    <row r="1323" spans="1:30" ht="30" customHeight="1">
      <c r="A1323" s="121">
        <v>1327</v>
      </c>
      <c r="B1323" s="122" t="s">
        <v>4539</v>
      </c>
      <c r="C1323" s="123" t="str">
        <f>IF(B1323&gt;0,VLOOKUP(MID(B1323,1,5),Apoio!A:B,2,FALSE),"")</f>
        <v>CE</v>
      </c>
      <c r="D1323" s="30" t="s">
        <v>1122</v>
      </c>
      <c r="E1323" s="122"/>
      <c r="F1323" s="122" t="s">
        <v>2395</v>
      </c>
      <c r="G1323" s="127"/>
      <c r="H1323" s="122"/>
      <c r="I1323" s="122"/>
      <c r="J1323" s="122" t="s">
        <v>858</v>
      </c>
      <c r="K1323" s="124">
        <v>44580</v>
      </c>
      <c r="L1323" s="124"/>
      <c r="M1323" s="124">
        <v>44580</v>
      </c>
      <c r="N1323" s="124"/>
      <c r="O1323" s="124"/>
      <c r="P1323" s="124"/>
      <c r="Q1323" s="124"/>
      <c r="R1323" s="124"/>
      <c r="S1323" s="122"/>
      <c r="T1323" s="122"/>
      <c r="U1323" s="123" t="str">
        <f t="shared" si="45"/>
        <v>Atribuído para análise</v>
      </c>
      <c r="V1323" s="125"/>
      <c r="W1323" s="122"/>
      <c r="X1323" s="126" t="str">
        <f t="shared" si="46"/>
        <v/>
      </c>
      <c r="Y1323" s="123" t="str">
        <f ca="1">IF(V1323=Apoio!$F$2,Apoio!$F$2,IF(V1323=Apoio!$F$3,Apoio!$F$3,IF(V1323=Apoio!$F$4,Apoio!$F$4,IF(X1323="","",IF(V1323="","",IF(X1323-TODAY()&gt;0,X1323-TODAY(),"Venceu"))))))</f>
        <v/>
      </c>
      <c r="Z1323" s="127"/>
      <c r="AA1323" s="128"/>
      <c r="AC1323" s="129"/>
    </row>
    <row r="1324" spans="1:30" ht="30" customHeight="1">
      <c r="A1324" s="121">
        <v>1328</v>
      </c>
      <c r="B1324" s="122" t="s">
        <v>4540</v>
      </c>
      <c r="C1324" s="123" t="str">
        <f>IF(B1324&gt;0,VLOOKUP(MID(B1324,1,5),Apoio!A:B,2,FALSE),"")</f>
        <v>CNA</v>
      </c>
      <c r="E1324" s="122"/>
      <c r="F1324" s="122" t="s">
        <v>2395</v>
      </c>
      <c r="G1324" s="127" t="s">
        <v>4541</v>
      </c>
      <c r="H1324" s="122"/>
      <c r="I1324" s="122"/>
      <c r="J1324" s="122" t="s">
        <v>44</v>
      </c>
      <c r="K1324" s="124">
        <v>44634</v>
      </c>
      <c r="L1324" s="124"/>
      <c r="M1324" s="124">
        <v>44634</v>
      </c>
      <c r="N1324" s="124"/>
      <c r="O1324" s="124"/>
      <c r="P1324" s="124"/>
      <c r="Q1324" s="124"/>
      <c r="R1324" s="124"/>
      <c r="S1324" s="122"/>
      <c r="T1324" s="122"/>
      <c r="U1324" s="123" t="str">
        <f t="shared" si="45"/>
        <v>Atribuído para análise</v>
      </c>
      <c r="V1324" s="125"/>
      <c r="W1324" s="122"/>
      <c r="X1324" s="126" t="str">
        <f t="shared" si="46"/>
        <v/>
      </c>
      <c r="Y1324" s="123" t="str">
        <f ca="1">IF(V1324=Apoio!$F$2,Apoio!$F$2,IF(V1324=Apoio!$F$3,Apoio!$F$3,IF(V1324=Apoio!$F$4,Apoio!$F$4,IF(X1324="","",IF(V1324="","",IF(X1324-TODAY()&gt;0,X1324-TODAY(),"Venceu"))))))</f>
        <v/>
      </c>
      <c r="Z1324" s="127"/>
      <c r="AA1324" s="128"/>
      <c r="AC1324" s="129"/>
    </row>
    <row r="1325" spans="1:30" ht="30" customHeight="1">
      <c r="A1325" s="121">
        <v>1329</v>
      </c>
      <c r="B1325" s="122" t="s">
        <v>4514</v>
      </c>
      <c r="C1325" s="123" t="str">
        <f>IF(B1325&gt;0,VLOOKUP(MID(B1325,1,5),Apoio!A:B,2,FALSE),"")</f>
        <v>RN</v>
      </c>
      <c r="D1325" s="30" t="s">
        <v>4424</v>
      </c>
      <c r="E1325" s="122"/>
      <c r="F1325" s="122" t="s">
        <v>2395</v>
      </c>
      <c r="G1325" s="127" t="s">
        <v>4542</v>
      </c>
      <c r="H1325" s="122"/>
      <c r="I1325" s="122"/>
      <c r="J1325" s="122" t="s">
        <v>858</v>
      </c>
      <c r="K1325" s="124">
        <v>44704</v>
      </c>
      <c r="L1325" s="124"/>
      <c r="M1325" s="124">
        <v>44704</v>
      </c>
      <c r="N1325" s="124">
        <v>44704</v>
      </c>
      <c r="O1325" s="124"/>
      <c r="P1325" s="124">
        <v>44705</v>
      </c>
      <c r="Q1325" s="124"/>
      <c r="R1325" s="124"/>
      <c r="S1325" s="122">
        <v>3539098</v>
      </c>
      <c r="T1325" s="122">
        <v>3544795</v>
      </c>
      <c r="U1325" s="123" t="str">
        <f t="shared" si="45"/>
        <v>Despachado COSOL</v>
      </c>
      <c r="V1325" s="125" t="s">
        <v>38</v>
      </c>
      <c r="W1325" s="122"/>
      <c r="X1325" s="126" t="str">
        <f t="shared" si="46"/>
        <v/>
      </c>
      <c r="Y1325" s="123" t="str">
        <f ca="1">IF(V1325=Apoio!$F$2,Apoio!$F$2,IF(V1325=Apoio!$F$3,Apoio!$F$3,IF(V1325=Apoio!$F$4,Apoio!$F$4,IF(X1325="","",IF(V1325="","",IF(X1325-TODAY()&gt;0,X1325-TODAY(),"Venceu"))))))</f>
        <v>Resolvido</v>
      </c>
      <c r="Z1325" s="127"/>
      <c r="AA1325" s="128" t="s">
        <v>4543</v>
      </c>
      <c r="AC1325" s="129"/>
      <c r="AD1325" s="34" t="s">
        <v>31</v>
      </c>
    </row>
    <row r="1326" spans="1:30" ht="30" customHeight="1">
      <c r="A1326" s="121">
        <v>1330</v>
      </c>
      <c r="B1326" s="122" t="s">
        <v>4415</v>
      </c>
      <c r="C1326" s="123" t="str">
        <f>IF(B1326&gt;0,VLOOKUP(MID(B1326,1,5),Apoio!A:B,2,FALSE),"")</f>
        <v>ES</v>
      </c>
      <c r="D1326" s="30" t="s">
        <v>3941</v>
      </c>
      <c r="E1326" s="122"/>
      <c r="F1326" s="122" t="s">
        <v>2395</v>
      </c>
      <c r="G1326" s="127" t="s">
        <v>4544</v>
      </c>
      <c r="H1326" s="122"/>
      <c r="I1326" s="122"/>
      <c r="J1326" s="122" t="s">
        <v>858</v>
      </c>
      <c r="K1326" s="124">
        <v>44704</v>
      </c>
      <c r="L1326" s="124"/>
      <c r="M1326" s="124">
        <v>44704</v>
      </c>
      <c r="N1326" s="124">
        <v>44705</v>
      </c>
      <c r="O1326" s="124"/>
      <c r="P1326" s="124">
        <v>44705</v>
      </c>
      <c r="Q1326" s="124"/>
      <c r="R1326" s="124"/>
      <c r="S1326" s="122">
        <v>3541230</v>
      </c>
      <c r="T1326" s="122">
        <v>3545174</v>
      </c>
      <c r="U1326" s="123" t="str">
        <f t="shared" si="45"/>
        <v>Despachado COSOL</v>
      </c>
      <c r="V1326" s="125" t="s">
        <v>38</v>
      </c>
      <c r="W1326" s="122"/>
      <c r="X1326" s="126" t="str">
        <f t="shared" si="46"/>
        <v/>
      </c>
      <c r="Y1326" s="123" t="str">
        <f ca="1">IF(V1326=Apoio!$F$2,Apoio!$F$2,IF(V1326=Apoio!$F$3,Apoio!$F$3,IF(V1326=Apoio!$F$4,Apoio!$F$4,IF(X1326="","",IF(V1326="","",IF(X1326-TODAY()&gt;0,X1326-TODAY(),"Venceu"))))))</f>
        <v>Resolvido</v>
      </c>
      <c r="Z1326" s="127"/>
      <c r="AA1326" s="128"/>
      <c r="AC1326" s="129"/>
      <c r="AD1326" s="34" t="s">
        <v>31</v>
      </c>
    </row>
    <row r="1327" spans="1:30" ht="30" customHeight="1">
      <c r="A1327" s="121">
        <v>1331</v>
      </c>
      <c r="B1327" s="122" t="s">
        <v>4506</v>
      </c>
      <c r="C1327" s="123" t="str">
        <f>IF(B1327&gt;0,VLOOKUP(MID(B1327,1,5),Apoio!A:B,2,FALSE),"")</f>
        <v>CNA</v>
      </c>
      <c r="D1327" s="30" t="s">
        <v>1353</v>
      </c>
      <c r="E1327" s="122"/>
      <c r="F1327" s="122" t="s">
        <v>2395</v>
      </c>
      <c r="G1327" s="127" t="s">
        <v>4545</v>
      </c>
      <c r="H1327" s="122"/>
      <c r="I1327" s="122"/>
      <c r="J1327" s="122" t="s">
        <v>858</v>
      </c>
      <c r="K1327" s="124">
        <v>44704</v>
      </c>
      <c r="L1327" s="124"/>
      <c r="M1327" s="124">
        <v>44704</v>
      </c>
      <c r="N1327" s="124">
        <v>44704</v>
      </c>
      <c r="O1327" s="124"/>
      <c r="P1327" s="124">
        <v>44705</v>
      </c>
      <c r="Q1327" s="124"/>
      <c r="R1327" s="124"/>
      <c r="S1327" s="122">
        <v>3539752</v>
      </c>
      <c r="T1327" s="122"/>
      <c r="U1327" s="123" t="str">
        <f t="shared" si="45"/>
        <v>Despachado COSOL</v>
      </c>
      <c r="V1327" s="125" t="s">
        <v>38</v>
      </c>
      <c r="W1327" s="122"/>
      <c r="X1327" s="126" t="str">
        <f t="shared" si="46"/>
        <v/>
      </c>
      <c r="Y1327" s="123" t="str">
        <f ca="1">IF(V1327=Apoio!$F$2,Apoio!$F$2,IF(V1327=Apoio!$F$3,Apoio!$F$3,IF(V1327=Apoio!$F$4,Apoio!$F$4,IF(X1327="","",IF(V1327="","",IF(X1327-TODAY()&gt;0,X1327-TODAY(),"Venceu"))))))</f>
        <v>Resolvido</v>
      </c>
      <c r="Z1327" s="127"/>
      <c r="AA1327" s="128" t="s">
        <v>4546</v>
      </c>
      <c r="AC1327" s="129"/>
      <c r="AD1327" s="34" t="s">
        <v>31</v>
      </c>
    </row>
    <row r="1328" spans="1:30" ht="30" customHeight="1">
      <c r="A1328" s="121">
        <v>1332</v>
      </c>
      <c r="B1328" s="122" t="s">
        <v>4547</v>
      </c>
      <c r="C1328" s="123" t="str">
        <f>IF(B1328&gt;0,VLOOKUP(MID(B1328,1,5),Apoio!A:B,2,FALSE),"")</f>
        <v>SC</v>
      </c>
      <c r="D1328" s="30" t="s">
        <v>1256</v>
      </c>
      <c r="E1328" s="122"/>
      <c r="F1328" s="122" t="s">
        <v>2395</v>
      </c>
      <c r="G1328" s="127" t="s">
        <v>4548</v>
      </c>
      <c r="H1328" s="122"/>
      <c r="I1328" s="122"/>
      <c r="J1328" s="122" t="s">
        <v>44</v>
      </c>
      <c r="K1328" s="124">
        <v>44704</v>
      </c>
      <c r="L1328" s="124"/>
      <c r="M1328" s="124">
        <v>44704</v>
      </c>
      <c r="N1328" s="124">
        <v>44705</v>
      </c>
      <c r="O1328" s="124"/>
      <c r="P1328" s="124">
        <v>44705</v>
      </c>
      <c r="Q1328" s="124"/>
      <c r="R1328" s="124"/>
      <c r="S1328" s="122">
        <v>3541823</v>
      </c>
      <c r="T1328" s="122">
        <v>3545126</v>
      </c>
      <c r="U1328" s="123" t="str">
        <f t="shared" si="45"/>
        <v>Despachado COSOL</v>
      </c>
      <c r="V1328" s="125" t="s">
        <v>38</v>
      </c>
      <c r="W1328" s="122"/>
      <c r="X1328" s="126" t="str">
        <f t="shared" si="46"/>
        <v/>
      </c>
      <c r="Y1328" s="123" t="str">
        <f ca="1">IF(V1328=Apoio!$F$2,Apoio!$F$2,IF(V1328=Apoio!$F$3,Apoio!$F$3,IF(V1328=Apoio!$F$4,Apoio!$F$4,IF(X1328="","",IF(V1328="","",IF(X1328-TODAY()&gt;0,X1328-TODAY(),"Venceu"))))))</f>
        <v>Resolvido</v>
      </c>
      <c r="Z1328" s="127"/>
      <c r="AA1328" s="128"/>
      <c r="AC1328" s="129"/>
      <c r="AD1328" s="34" t="s">
        <v>31</v>
      </c>
    </row>
    <row r="1329" spans="1:30" ht="30" customHeight="1">
      <c r="A1329" s="121">
        <v>1333</v>
      </c>
      <c r="B1329" s="122" t="s">
        <v>4465</v>
      </c>
      <c r="C1329" s="123" t="str">
        <f>IF(B1329&gt;0,VLOOKUP(MID(B1329,1,5),Apoio!A:B,2,FALSE),"")</f>
        <v>CNA</v>
      </c>
      <c r="D1329" s="30" t="s">
        <v>1653</v>
      </c>
      <c r="E1329" s="122"/>
      <c r="F1329" s="122" t="s">
        <v>2395</v>
      </c>
      <c r="G1329" s="127" t="s">
        <v>4549</v>
      </c>
      <c r="H1329" s="122"/>
      <c r="I1329" s="122"/>
      <c r="J1329" s="122" t="s">
        <v>714</v>
      </c>
      <c r="K1329" s="124">
        <v>44706</v>
      </c>
      <c r="L1329" s="124"/>
      <c r="M1329" s="124">
        <v>44706</v>
      </c>
      <c r="N1329" s="124">
        <v>44706</v>
      </c>
      <c r="O1329" s="124"/>
      <c r="P1329" s="124">
        <v>44706</v>
      </c>
      <c r="Q1329" s="124"/>
      <c r="R1329" s="124"/>
      <c r="S1329" s="122">
        <v>3546510</v>
      </c>
      <c r="T1329" s="122"/>
      <c r="U1329" s="123" t="str">
        <f t="shared" si="45"/>
        <v>Despachado COSOL</v>
      </c>
      <c r="V1329" s="125" t="s">
        <v>38</v>
      </c>
      <c r="W1329" s="122"/>
      <c r="X1329" s="126" t="str">
        <f t="shared" si="46"/>
        <v/>
      </c>
      <c r="Y1329" s="123" t="str">
        <f ca="1">IF(V1329=Apoio!$F$2,Apoio!$F$2,IF(V1329=Apoio!$F$3,Apoio!$F$3,IF(V1329=Apoio!$F$4,Apoio!$F$4,IF(X1329="","",IF(V1329="","",IF(X1329-TODAY()&gt;0,X1329-TODAY(),"Venceu"))))))</f>
        <v>Resolvido</v>
      </c>
      <c r="Z1329" s="127"/>
      <c r="AA1329" s="128" t="s">
        <v>4550</v>
      </c>
      <c r="AC1329" s="129"/>
      <c r="AD1329" s="34" t="s">
        <v>31</v>
      </c>
    </row>
    <row r="1330" spans="1:30" ht="30" customHeight="1">
      <c r="A1330" s="121">
        <v>1334</v>
      </c>
      <c r="B1330" s="122" t="s">
        <v>4551</v>
      </c>
      <c r="C1330" s="123" t="str">
        <f>IF(B1330&gt;0,VLOOKUP(MID(B1330,1,5),Apoio!A:B,2,FALSE),"")</f>
        <v>RJ</v>
      </c>
      <c r="D1330" s="30" t="s">
        <v>1353</v>
      </c>
      <c r="E1330" s="122"/>
      <c r="F1330" s="122" t="s">
        <v>2395</v>
      </c>
      <c r="G1330" s="127" t="s">
        <v>4552</v>
      </c>
      <c r="H1330" s="122"/>
      <c r="I1330" s="122"/>
      <c r="J1330" s="122" t="s">
        <v>874</v>
      </c>
      <c r="K1330" s="124">
        <v>44691</v>
      </c>
      <c r="L1330" s="124"/>
      <c r="M1330" s="124">
        <v>44691</v>
      </c>
      <c r="N1330" s="124">
        <v>44706</v>
      </c>
      <c r="O1330" s="124"/>
      <c r="P1330" s="124">
        <v>44706</v>
      </c>
      <c r="Q1330" s="124"/>
      <c r="R1330" s="124"/>
      <c r="S1330" s="122">
        <v>3539938</v>
      </c>
      <c r="T1330" s="122"/>
      <c r="U1330" s="123" t="str">
        <f t="shared" si="45"/>
        <v>Despachado COSOL</v>
      </c>
      <c r="V1330" s="125" t="s">
        <v>38</v>
      </c>
      <c r="W1330" s="122"/>
      <c r="X1330" s="126" t="str">
        <f t="shared" si="46"/>
        <v/>
      </c>
      <c r="Y1330" s="123" t="str">
        <f ca="1">IF(V1330=Apoio!$F$2,Apoio!$F$2,IF(V1330=Apoio!$F$3,Apoio!$F$3,IF(V1330=Apoio!$F$4,Apoio!$F$4,IF(X1330="","",IF(V1330="","",IF(X1330-TODAY()&gt;0,X1330-TODAY(),"Venceu"))))))</f>
        <v>Resolvido</v>
      </c>
      <c r="Z1330" s="127"/>
      <c r="AA1330" s="128" t="s">
        <v>4496</v>
      </c>
      <c r="AC1330" s="129"/>
      <c r="AD1330" s="34" t="s">
        <v>33</v>
      </c>
    </row>
    <row r="1331" spans="1:30" ht="30" customHeight="1">
      <c r="A1331" s="121">
        <v>1335</v>
      </c>
      <c r="B1331" s="122" t="s">
        <v>4081</v>
      </c>
      <c r="C1331" s="123" t="str">
        <f>IF(B1331&gt;0,VLOOKUP(MID(B1331,1,5),Apoio!A:B,2,FALSE),"")</f>
        <v>AM</v>
      </c>
      <c r="D1331" s="30" t="s">
        <v>1256</v>
      </c>
      <c r="E1331" s="122"/>
      <c r="F1331" s="122" t="s">
        <v>2395</v>
      </c>
      <c r="G1331" s="127" t="s">
        <v>4553</v>
      </c>
      <c r="H1331" s="122"/>
      <c r="I1331" s="122"/>
      <c r="J1331" s="122" t="s">
        <v>874</v>
      </c>
      <c r="K1331" s="124">
        <v>44706</v>
      </c>
      <c r="L1331" s="124"/>
      <c r="M1331" s="124">
        <v>44706</v>
      </c>
      <c r="N1331" s="124">
        <v>44706</v>
      </c>
      <c r="O1331" s="124"/>
      <c r="P1331" s="124">
        <v>44707</v>
      </c>
      <c r="Q1331" s="124"/>
      <c r="R1331" s="124"/>
      <c r="S1331" s="122">
        <v>3548491</v>
      </c>
      <c r="T1331" s="122"/>
      <c r="U1331" s="123" t="str">
        <f t="shared" si="45"/>
        <v>Despachado COSOL</v>
      </c>
      <c r="V1331" s="125" t="s">
        <v>38</v>
      </c>
      <c r="W1331" s="122"/>
      <c r="X1331" s="126" t="str">
        <f t="shared" si="46"/>
        <v/>
      </c>
      <c r="Y1331" s="123" t="str">
        <f ca="1">IF(V1331=Apoio!$F$2,Apoio!$F$2,IF(V1331=Apoio!$F$3,Apoio!$F$3,IF(V1331=Apoio!$F$4,Apoio!$F$4,IF(X1331="","",IF(V1331="","",IF(X1331-TODAY()&gt;0,X1331-TODAY(),"Venceu"))))))</f>
        <v>Resolvido</v>
      </c>
      <c r="Z1331" s="127"/>
      <c r="AA1331" s="128"/>
      <c r="AC1331" s="129"/>
      <c r="AD1331" s="34" t="s">
        <v>31</v>
      </c>
    </row>
    <row r="1332" spans="1:30" ht="30" customHeight="1">
      <c r="A1332" s="121">
        <v>1336</v>
      </c>
      <c r="B1332" s="122" t="s">
        <v>4554</v>
      </c>
      <c r="C1332" s="123" t="str">
        <f>IF(B1332&gt;0,VLOOKUP(MID(B1332,1,5),Apoio!A:B,2,FALSE),"")</f>
        <v>SC</v>
      </c>
      <c r="D1332" s="30" t="s">
        <v>1256</v>
      </c>
      <c r="E1332" s="122"/>
      <c r="F1332" s="122" t="s">
        <v>2395</v>
      </c>
      <c r="G1332" s="127" t="s">
        <v>4555</v>
      </c>
      <c r="H1332" s="122"/>
      <c r="I1332" s="122"/>
      <c r="J1332" s="122" t="s">
        <v>44</v>
      </c>
      <c r="K1332" s="124">
        <v>44706</v>
      </c>
      <c r="L1332" s="124"/>
      <c r="M1332" s="124">
        <v>44706</v>
      </c>
      <c r="N1332" s="124">
        <v>44706</v>
      </c>
      <c r="O1332" s="124"/>
      <c r="P1332" s="124">
        <v>44706</v>
      </c>
      <c r="Q1332" s="124"/>
      <c r="R1332" s="124"/>
      <c r="S1332" s="122">
        <v>3547203</v>
      </c>
      <c r="T1332" s="122"/>
      <c r="U1332" s="123" t="str">
        <f t="shared" si="45"/>
        <v>Despachado COSOL</v>
      </c>
      <c r="V1332" s="125" t="s">
        <v>38</v>
      </c>
      <c r="W1332" s="122"/>
      <c r="X1332" s="126" t="str">
        <f t="shared" si="46"/>
        <v/>
      </c>
      <c r="Y1332" s="123" t="str">
        <f ca="1">IF(V1332=Apoio!$F$2,Apoio!$F$2,IF(V1332=Apoio!$F$3,Apoio!$F$3,IF(V1332=Apoio!$F$4,Apoio!$F$4,IF(X1332="","",IF(V1332="","",IF(X1332-TODAY()&gt;0,X1332-TODAY(),"Venceu"))))))</f>
        <v>Resolvido</v>
      </c>
      <c r="Z1332" s="127"/>
      <c r="AA1332" s="128"/>
      <c r="AC1332" s="129"/>
      <c r="AD1332" s="34" t="s">
        <v>31</v>
      </c>
    </row>
    <row r="1333" spans="1:30" ht="30" customHeight="1">
      <c r="A1333" s="121">
        <v>1337</v>
      </c>
      <c r="B1333" s="122" t="s">
        <v>644</v>
      </c>
      <c r="C1333" s="123" t="str">
        <f>IF(B1333&gt;0,VLOOKUP(MID(B1333,1,5),Apoio!A:B,2,FALSE),"")</f>
        <v>RJ</v>
      </c>
      <c r="D1333" s="30" t="s">
        <v>1068</v>
      </c>
      <c r="E1333" s="122"/>
      <c r="F1333" s="122" t="s">
        <v>2395</v>
      </c>
      <c r="G1333" s="127" t="s">
        <v>4556</v>
      </c>
      <c r="H1333" s="122"/>
      <c r="I1333" s="122"/>
      <c r="J1333" s="122" t="s">
        <v>858</v>
      </c>
      <c r="K1333" s="124">
        <v>44705</v>
      </c>
      <c r="L1333" s="124"/>
      <c r="M1333" s="124">
        <v>44705</v>
      </c>
      <c r="N1333" s="124">
        <v>44706</v>
      </c>
      <c r="O1333" s="124"/>
      <c r="P1333" s="124">
        <v>44706</v>
      </c>
      <c r="Q1333" s="124"/>
      <c r="R1333" s="124"/>
      <c r="S1333" s="122">
        <v>3547885</v>
      </c>
      <c r="T1333" s="122">
        <v>3549531</v>
      </c>
      <c r="U1333" s="123" t="str">
        <f t="shared" si="45"/>
        <v>Despachado COSOL</v>
      </c>
      <c r="V1333" s="125" t="s">
        <v>38</v>
      </c>
      <c r="W1333" s="122"/>
      <c r="X1333" s="126" t="str">
        <f t="shared" si="46"/>
        <v/>
      </c>
      <c r="Y1333" s="123" t="str">
        <f ca="1">IF(V1333=Apoio!$F$2,Apoio!$F$2,IF(V1333=Apoio!$F$3,Apoio!$F$3,IF(V1333=Apoio!$F$4,Apoio!$F$4,IF(X1333="","",IF(V1333="","",IF(X1333-TODAY()&gt;0,X1333-TODAY(),"Venceu"))))))</f>
        <v>Resolvido</v>
      </c>
      <c r="Z1333" s="127"/>
      <c r="AA1333" s="128"/>
      <c r="AC1333" s="129"/>
      <c r="AD1333" s="34" t="s">
        <v>33</v>
      </c>
    </row>
    <row r="1334" spans="1:30" ht="30" customHeight="1">
      <c r="A1334" s="121">
        <v>1338</v>
      </c>
      <c r="B1334" s="122" t="s">
        <v>4281</v>
      </c>
      <c r="C1334" s="123" t="str">
        <f>IF(B1334&gt;0,VLOOKUP(MID(B1334,1,5),Apoio!A:B,2,FALSE),"")</f>
        <v>CE</v>
      </c>
      <c r="D1334" s="30" t="s">
        <v>4458</v>
      </c>
      <c r="E1334" s="122"/>
      <c r="F1334" s="122" t="s">
        <v>2395</v>
      </c>
      <c r="G1334" s="127" t="s">
        <v>4557</v>
      </c>
      <c r="H1334" s="122"/>
      <c r="I1334" s="122"/>
      <c r="J1334" s="122" t="s">
        <v>874</v>
      </c>
      <c r="K1334" s="124">
        <v>44701</v>
      </c>
      <c r="L1334" s="124"/>
      <c r="M1334" s="124">
        <v>44701</v>
      </c>
      <c r="N1334" s="124">
        <v>44706</v>
      </c>
      <c r="O1334" s="124"/>
      <c r="P1334" s="124">
        <v>44706</v>
      </c>
      <c r="Q1334" s="124"/>
      <c r="R1334" s="124"/>
      <c r="S1334" s="122">
        <v>3548711</v>
      </c>
      <c r="T1334" s="122"/>
      <c r="U1334" s="123" t="str">
        <f t="shared" si="45"/>
        <v>Despachado COSOL</v>
      </c>
      <c r="V1334" s="125" t="s">
        <v>38</v>
      </c>
      <c r="W1334" s="122"/>
      <c r="X1334" s="126" t="str">
        <f t="shared" si="46"/>
        <v/>
      </c>
      <c r="Y1334" s="123" t="str">
        <f ca="1">IF(V1334=Apoio!$F$2,Apoio!$F$2,IF(V1334=Apoio!$F$3,Apoio!$F$3,IF(V1334=Apoio!$F$4,Apoio!$F$4,IF(X1334="","",IF(V1334="","",IF(X1334-TODAY()&gt;0,X1334-TODAY(),"Venceu"))))))</f>
        <v>Resolvido</v>
      </c>
      <c r="Z1334" s="127"/>
      <c r="AA1334" s="128"/>
      <c r="AC1334" s="129"/>
      <c r="AD1334" s="34" t="s">
        <v>31</v>
      </c>
    </row>
    <row r="1335" spans="1:30" ht="30" customHeight="1">
      <c r="A1335" s="121">
        <v>1339</v>
      </c>
      <c r="B1335" s="122" t="s">
        <v>4558</v>
      </c>
      <c r="C1335" s="123" t="str">
        <f>IF(B1335&gt;0,VLOOKUP(MID(B1335,1,5),Apoio!A:B,2,FALSE),"")</f>
        <v>PB</v>
      </c>
      <c r="D1335" s="30" t="s">
        <v>1256</v>
      </c>
      <c r="E1335" s="122"/>
      <c r="F1335" s="122" t="s">
        <v>2395</v>
      </c>
      <c r="G1335" s="127" t="s">
        <v>4559</v>
      </c>
      <c r="H1335" s="122"/>
      <c r="I1335" s="122"/>
      <c r="J1335" s="122" t="s">
        <v>44</v>
      </c>
      <c r="K1335" s="124">
        <v>44707</v>
      </c>
      <c r="L1335" s="124"/>
      <c r="M1335" s="124">
        <v>44707</v>
      </c>
      <c r="N1335" s="124">
        <v>44707</v>
      </c>
      <c r="O1335" s="124"/>
      <c r="P1335" s="124">
        <v>44708</v>
      </c>
      <c r="Q1335" s="124"/>
      <c r="R1335" s="124"/>
      <c r="S1335" s="122">
        <v>3552240</v>
      </c>
      <c r="T1335" s="122">
        <v>3555313</v>
      </c>
      <c r="U1335" s="123" t="str">
        <f t="shared" si="45"/>
        <v>Despachado COSOL</v>
      </c>
      <c r="V1335" s="125" t="s">
        <v>38</v>
      </c>
      <c r="W1335" s="122"/>
      <c r="X1335" s="126" t="str">
        <f t="shared" si="46"/>
        <v/>
      </c>
      <c r="Y1335" s="123" t="str">
        <f ca="1">IF(V1335=Apoio!$F$2,Apoio!$F$2,IF(V1335=Apoio!$F$3,Apoio!$F$3,IF(V1335=Apoio!$F$4,Apoio!$F$4,IF(X1335="","",IF(V1335="","",IF(X1335-TODAY()&gt;0,X1335-TODAY(),"Venceu"))))))</f>
        <v>Resolvido</v>
      </c>
      <c r="Z1335" s="127"/>
      <c r="AA1335" s="128"/>
      <c r="AC1335" s="129"/>
      <c r="AD1335" s="34" t="s">
        <v>31</v>
      </c>
    </row>
    <row r="1336" spans="1:30" ht="30" customHeight="1">
      <c r="A1336" s="121">
        <v>1340</v>
      </c>
      <c r="B1336" s="122" t="s">
        <v>2236</v>
      </c>
      <c r="C1336" s="123" t="str">
        <f>IF(B1336&gt;0,VLOOKUP(MID(B1336,1,5),Apoio!A:B,2,FALSE),"")</f>
        <v>BA</v>
      </c>
      <c r="D1336" s="30" t="s">
        <v>1974</v>
      </c>
      <c r="E1336" s="122"/>
      <c r="F1336" s="122" t="s">
        <v>2395</v>
      </c>
      <c r="G1336" s="127" t="s">
        <v>4560</v>
      </c>
      <c r="H1336" s="122"/>
      <c r="I1336" s="122"/>
      <c r="J1336" s="122" t="s">
        <v>874</v>
      </c>
      <c r="K1336" s="124">
        <v>44700</v>
      </c>
      <c r="L1336" s="124"/>
      <c r="M1336" s="124">
        <v>44700</v>
      </c>
      <c r="N1336" s="124">
        <v>44707</v>
      </c>
      <c r="O1336" s="124"/>
      <c r="P1336" s="124">
        <v>44708</v>
      </c>
      <c r="Q1336" s="124"/>
      <c r="R1336" s="124"/>
      <c r="S1336" s="122">
        <v>3550303</v>
      </c>
      <c r="T1336" s="122">
        <v>3555381</v>
      </c>
      <c r="U1336" s="123" t="str">
        <f t="shared" si="45"/>
        <v>Despachado COSOL</v>
      </c>
      <c r="V1336" s="125" t="s">
        <v>38</v>
      </c>
      <c r="W1336" s="122"/>
      <c r="X1336" s="126" t="str">
        <f t="shared" si="46"/>
        <v/>
      </c>
      <c r="Y1336" s="123" t="str">
        <f ca="1">IF(V1336=Apoio!$F$2,Apoio!$F$2,IF(V1336=Apoio!$F$3,Apoio!$F$3,IF(V1336=Apoio!$F$4,Apoio!$F$4,IF(X1336="","",IF(V1336="","",IF(X1336-TODAY()&gt;0,X1336-TODAY(),"Venceu"))))))</f>
        <v>Resolvido</v>
      </c>
      <c r="Z1336" s="127"/>
      <c r="AA1336" s="128"/>
      <c r="AC1336" s="129"/>
      <c r="AD1336" s="34" t="s">
        <v>31</v>
      </c>
    </row>
    <row r="1337" spans="1:30" ht="30" customHeight="1">
      <c r="A1337" s="121">
        <v>1341</v>
      </c>
      <c r="B1337" s="122" t="s">
        <v>4561</v>
      </c>
      <c r="C1337" s="123" t="str">
        <f>IF(B1337&gt;0,VLOOKUP(MID(B1337,1,5),Apoio!A:B,2,FALSE),"")</f>
        <v>BA</v>
      </c>
      <c r="D1337" s="30" t="s">
        <v>3941</v>
      </c>
      <c r="E1337" s="122"/>
      <c r="F1337" s="122" t="s">
        <v>2395</v>
      </c>
      <c r="G1337" s="127" t="s">
        <v>4562</v>
      </c>
      <c r="H1337" s="122"/>
      <c r="I1337" s="122"/>
      <c r="J1337" s="122" t="s">
        <v>874</v>
      </c>
      <c r="K1337" s="124">
        <v>44705</v>
      </c>
      <c r="L1337" s="124"/>
      <c r="M1337" s="124">
        <v>44705</v>
      </c>
      <c r="N1337" s="124">
        <v>44706</v>
      </c>
      <c r="O1337" s="124"/>
      <c r="P1337" s="124">
        <v>44707</v>
      </c>
      <c r="Q1337" s="124">
        <v>44708</v>
      </c>
      <c r="R1337" s="124"/>
      <c r="S1337" s="122">
        <v>3546246</v>
      </c>
      <c r="T1337" s="122"/>
      <c r="U1337" s="123" t="str">
        <f t="shared" si="45"/>
        <v>Despachado CNA</v>
      </c>
      <c r="V1337" s="125" t="s">
        <v>38</v>
      </c>
      <c r="W1337" s="122"/>
      <c r="X1337" s="126" t="str">
        <f t="shared" si="46"/>
        <v/>
      </c>
      <c r="Y1337" s="123" t="str">
        <f ca="1">IF(V1337=Apoio!$F$2,Apoio!$F$2,IF(V1337=Apoio!$F$3,Apoio!$F$3,IF(V1337=Apoio!$F$4,Apoio!$F$4,IF(X1337="","",IF(V1337="","",IF(X1337-TODAY()&gt;0,X1337-TODAY(),"Venceu"))))))</f>
        <v>Resolvido</v>
      </c>
      <c r="Z1337" s="127"/>
      <c r="AA1337" s="128"/>
      <c r="AC1337" s="129"/>
      <c r="AD1337" s="34" t="s">
        <v>31</v>
      </c>
    </row>
    <row r="1338" spans="1:30" ht="30" customHeight="1">
      <c r="A1338" s="121">
        <v>1342</v>
      </c>
      <c r="B1338" s="122" t="s">
        <v>4563</v>
      </c>
      <c r="C1338" s="123" t="str">
        <f>IF(B1338&gt;0,VLOOKUP(MID(B1338,1,5),Apoio!A:B,2,FALSE),"")</f>
        <v>GO</v>
      </c>
      <c r="D1338" s="30" t="s">
        <v>3941</v>
      </c>
      <c r="E1338" s="122"/>
      <c r="F1338" s="122" t="s">
        <v>2395</v>
      </c>
      <c r="G1338" s="127" t="s">
        <v>4564</v>
      </c>
      <c r="H1338" s="122"/>
      <c r="I1338" s="122"/>
      <c r="J1338" s="122" t="s">
        <v>858</v>
      </c>
      <c r="K1338" s="124">
        <v>44705</v>
      </c>
      <c r="L1338" s="124"/>
      <c r="M1338" s="124">
        <v>44705</v>
      </c>
      <c r="N1338" s="124">
        <v>44706</v>
      </c>
      <c r="O1338" s="124"/>
      <c r="P1338" s="124">
        <v>44706</v>
      </c>
      <c r="Q1338" s="124">
        <v>44708</v>
      </c>
      <c r="R1338" s="124"/>
      <c r="S1338" s="122">
        <v>3545108</v>
      </c>
      <c r="T1338" s="122"/>
      <c r="U1338" s="123" t="str">
        <f t="shared" si="45"/>
        <v>Despachado CNA</v>
      </c>
      <c r="V1338" s="125" t="s">
        <v>38</v>
      </c>
      <c r="W1338" s="122"/>
      <c r="X1338" s="126" t="str">
        <f t="shared" si="46"/>
        <v/>
      </c>
      <c r="Y1338" s="123" t="str">
        <f ca="1">IF(V1338=Apoio!$F$2,Apoio!$F$2,IF(V1338=Apoio!$F$3,Apoio!$F$3,IF(V1338=Apoio!$F$4,Apoio!$F$4,IF(X1338="","",IF(V1338="","",IF(X1338-TODAY()&gt;0,X1338-TODAY(),"Venceu"))))))</f>
        <v>Resolvido</v>
      </c>
      <c r="Z1338" s="127"/>
      <c r="AA1338" s="128"/>
      <c r="AC1338" s="129"/>
      <c r="AD1338" s="34" t="s">
        <v>31</v>
      </c>
    </row>
    <row r="1339" spans="1:30" ht="30" customHeight="1">
      <c r="A1339" s="121">
        <v>1343</v>
      </c>
      <c r="B1339" s="122" t="s">
        <v>4565</v>
      </c>
      <c r="C1339" s="123" t="str">
        <f>IF(B1339&gt;0,VLOOKUP(MID(B1339,1,5),Apoio!A:B,2,FALSE),"")</f>
        <v>SP</v>
      </c>
      <c r="D1339" s="30" t="s">
        <v>1353</v>
      </c>
      <c r="E1339" s="122"/>
      <c r="F1339" s="122" t="s">
        <v>2395</v>
      </c>
      <c r="G1339" s="127" t="s">
        <v>4566</v>
      </c>
      <c r="H1339" s="122"/>
      <c r="I1339" s="122"/>
      <c r="J1339" s="122" t="s">
        <v>858</v>
      </c>
      <c r="K1339" s="124">
        <v>44707</v>
      </c>
      <c r="L1339" s="124"/>
      <c r="M1339" s="124">
        <v>44707</v>
      </c>
      <c r="N1339" s="124">
        <v>44707</v>
      </c>
      <c r="O1339" s="124"/>
      <c r="P1339" s="124">
        <v>44711</v>
      </c>
      <c r="Q1339" s="124"/>
      <c r="R1339" s="124"/>
      <c r="S1339" s="122">
        <v>3550129</v>
      </c>
      <c r="T1339" s="122">
        <v>3556462</v>
      </c>
      <c r="U1339" s="123" t="str">
        <f t="shared" si="45"/>
        <v>Despachado COSOL</v>
      </c>
      <c r="V1339" s="125" t="s">
        <v>38</v>
      </c>
      <c r="W1339" s="122"/>
      <c r="X1339" s="126" t="str">
        <f t="shared" si="46"/>
        <v/>
      </c>
      <c r="Y1339" s="123" t="str">
        <f ca="1">IF(V1339=Apoio!$F$2,Apoio!$F$2,IF(V1339=Apoio!$F$3,Apoio!$F$3,IF(V1339=Apoio!$F$4,Apoio!$F$4,IF(X1339="","",IF(V1339="","",IF(X1339-TODAY()&gt;0,X1339-TODAY(),"Venceu"))))))</f>
        <v>Resolvido</v>
      </c>
      <c r="Z1339" s="127"/>
      <c r="AA1339" s="128" t="s">
        <v>4567</v>
      </c>
      <c r="AC1339" s="129"/>
      <c r="AD1339" s="34" t="s">
        <v>33</v>
      </c>
    </row>
    <row r="1340" spans="1:30" ht="30" customHeight="1">
      <c r="A1340" s="121">
        <v>1344</v>
      </c>
      <c r="B1340" s="122" t="s">
        <v>4568</v>
      </c>
      <c r="C1340" s="123" t="str">
        <f>IF(B1340&gt;0,VLOOKUP(MID(B1340,1,5),Apoio!A:B,2,FALSE),"")</f>
        <v>RS</v>
      </c>
      <c r="D1340" s="30" t="s">
        <v>1353</v>
      </c>
      <c r="E1340" s="122"/>
      <c r="F1340" s="122" t="s">
        <v>2395</v>
      </c>
      <c r="G1340" s="127" t="s">
        <v>4569</v>
      </c>
      <c r="H1340" s="122"/>
      <c r="I1340" s="122"/>
      <c r="J1340" s="122" t="s">
        <v>858</v>
      </c>
      <c r="K1340" s="124">
        <v>44708</v>
      </c>
      <c r="L1340" s="124"/>
      <c r="M1340" s="124">
        <v>44708</v>
      </c>
      <c r="N1340" s="124">
        <v>44708</v>
      </c>
      <c r="O1340" s="124"/>
      <c r="P1340" s="124">
        <v>44711</v>
      </c>
      <c r="Q1340" s="124"/>
      <c r="R1340" s="124"/>
      <c r="S1340" s="122">
        <v>3554584</v>
      </c>
      <c r="T1340" s="122">
        <v>3559349</v>
      </c>
      <c r="U1340" s="123" t="str">
        <f t="shared" si="45"/>
        <v>Despachado COSOL</v>
      </c>
      <c r="V1340" s="125" t="s">
        <v>38</v>
      </c>
      <c r="W1340" s="122"/>
      <c r="X1340" s="126" t="str">
        <f t="shared" si="46"/>
        <v/>
      </c>
      <c r="Y1340" s="123" t="str">
        <f ca="1">IF(V1340=Apoio!$F$2,Apoio!$F$2,IF(V1340=Apoio!$F$3,Apoio!$F$3,IF(V1340=Apoio!$F$4,Apoio!$F$4,IF(X1340="","",IF(V1340="","",IF(X1340-TODAY()&gt;0,X1340-TODAY(),"Venceu"))))))</f>
        <v>Resolvido</v>
      </c>
      <c r="Z1340" s="127"/>
      <c r="AA1340" s="128" t="s">
        <v>4570</v>
      </c>
      <c r="AC1340" s="129"/>
      <c r="AD1340" s="34" t="s">
        <v>31</v>
      </c>
    </row>
    <row r="1341" spans="1:30" ht="30" customHeight="1">
      <c r="A1341" s="121">
        <v>1345</v>
      </c>
      <c r="B1341" s="122" t="s">
        <v>4571</v>
      </c>
      <c r="C1341" s="123" t="str">
        <f>IF(B1341&gt;0,VLOOKUP(MID(B1341,1,5),Apoio!A:B,2,FALSE),"")</f>
        <v>SE</v>
      </c>
      <c r="D1341" s="30" t="s">
        <v>1122</v>
      </c>
      <c r="E1341" s="122"/>
      <c r="F1341" s="122" t="s">
        <v>2395</v>
      </c>
      <c r="G1341" s="127" t="s">
        <v>4572</v>
      </c>
      <c r="H1341" s="122"/>
      <c r="I1341" s="122"/>
      <c r="J1341" s="122" t="s">
        <v>44</v>
      </c>
      <c r="K1341" s="124">
        <v>44697</v>
      </c>
      <c r="L1341" s="124"/>
      <c r="M1341" s="124">
        <v>44697</v>
      </c>
      <c r="N1341" s="124">
        <v>44708</v>
      </c>
      <c r="O1341" s="124"/>
      <c r="P1341" s="124">
        <v>44711</v>
      </c>
      <c r="Q1341" s="124"/>
      <c r="R1341" s="124"/>
      <c r="S1341" s="122">
        <v>3552281</v>
      </c>
      <c r="T1341" s="122"/>
      <c r="U1341" s="123" t="str">
        <f t="shared" si="45"/>
        <v>Despachado COSOL</v>
      </c>
      <c r="V1341" s="125" t="s">
        <v>38</v>
      </c>
      <c r="W1341" s="122"/>
      <c r="X1341" s="126" t="str">
        <f t="shared" si="46"/>
        <v/>
      </c>
      <c r="Y1341" s="123" t="str">
        <f ca="1">IF(V1341=Apoio!$F$2,Apoio!$F$2,IF(V1341=Apoio!$F$3,Apoio!$F$3,IF(V1341=Apoio!$F$4,Apoio!$F$4,IF(X1341="","",IF(V1341="","",IF(X1341-TODAY()&gt;0,X1341-TODAY(),"Venceu"))))))</f>
        <v>Resolvido</v>
      </c>
      <c r="Z1341" s="127"/>
      <c r="AA1341" s="128"/>
      <c r="AC1341" s="129"/>
      <c r="AD1341" s="34" t="s">
        <v>33</v>
      </c>
    </row>
    <row r="1342" spans="1:30" ht="30" customHeight="1">
      <c r="A1342" s="121">
        <v>1346</v>
      </c>
      <c r="B1342" s="122" t="s">
        <v>4529</v>
      </c>
      <c r="C1342" s="123" t="str">
        <f>IF(B1342&gt;0,VLOOKUP(MID(B1342,1,5),Apoio!A:B,2,FALSE),"")</f>
        <v>PA</v>
      </c>
      <c r="D1342" s="30" t="s">
        <v>3941</v>
      </c>
      <c r="E1342" s="122"/>
      <c r="F1342" s="122" t="s">
        <v>2395</v>
      </c>
      <c r="G1342" s="127" t="s">
        <v>4573</v>
      </c>
      <c r="H1342" s="122"/>
      <c r="I1342" s="122"/>
      <c r="J1342" s="122" t="s">
        <v>858</v>
      </c>
      <c r="K1342" s="124">
        <v>44708</v>
      </c>
      <c r="L1342" s="124"/>
      <c r="M1342" s="124">
        <v>44708</v>
      </c>
      <c r="N1342" s="124">
        <v>44708</v>
      </c>
      <c r="O1342" s="124"/>
      <c r="P1342" s="124">
        <v>44711</v>
      </c>
      <c r="Q1342" s="124"/>
      <c r="R1342" s="124"/>
      <c r="S1342" s="122">
        <v>3555439</v>
      </c>
      <c r="T1342" s="122"/>
      <c r="U1342" s="123" t="str">
        <f t="shared" si="45"/>
        <v>Despachado COSOL</v>
      </c>
      <c r="V1342" s="125" t="s">
        <v>38</v>
      </c>
      <c r="W1342" s="122"/>
      <c r="X1342" s="126" t="str">
        <f t="shared" si="46"/>
        <v/>
      </c>
      <c r="Y1342" s="123" t="str">
        <f ca="1">IF(V1342=Apoio!$F$2,Apoio!$F$2,IF(V1342=Apoio!$F$3,Apoio!$F$3,IF(V1342=Apoio!$F$4,Apoio!$F$4,IF(X1342="","",IF(V1342="","",IF(X1342-TODAY()&gt;0,X1342-TODAY(),"Venceu"))))))</f>
        <v>Resolvido</v>
      </c>
      <c r="Z1342" s="127"/>
      <c r="AA1342" s="128" t="s">
        <v>4574</v>
      </c>
      <c r="AC1342" s="129"/>
      <c r="AD1342" s="34" t="s">
        <v>33</v>
      </c>
    </row>
    <row r="1343" spans="1:30" ht="30" customHeight="1">
      <c r="A1343" s="121">
        <v>1347</v>
      </c>
      <c r="B1343" s="122" t="s">
        <v>4201</v>
      </c>
      <c r="C1343" s="123" t="str">
        <f>IF(B1343&gt;0,VLOOKUP(MID(B1343,1,5),Apoio!A:B,2,FALSE),"")</f>
        <v>PR</v>
      </c>
      <c r="D1343" s="30" t="s">
        <v>1057</v>
      </c>
      <c r="E1343" s="122"/>
      <c r="F1343" s="122" t="s">
        <v>2395</v>
      </c>
      <c r="G1343" s="127" t="s">
        <v>4575</v>
      </c>
      <c r="H1343" s="122"/>
      <c r="I1343" s="122"/>
      <c r="J1343" s="122" t="s">
        <v>858</v>
      </c>
      <c r="K1343" s="124">
        <v>44711</v>
      </c>
      <c r="L1343" s="124"/>
      <c r="M1343" s="124">
        <v>44711</v>
      </c>
      <c r="N1343" s="124">
        <v>44711</v>
      </c>
      <c r="O1343" s="124"/>
      <c r="P1343" s="124">
        <v>44712</v>
      </c>
      <c r="Q1343" s="124"/>
      <c r="R1343" s="124"/>
      <c r="S1343" s="122">
        <v>3557293</v>
      </c>
      <c r="T1343" s="122"/>
      <c r="U1343" s="123" t="str">
        <f t="shared" si="45"/>
        <v>Despachado COSOL</v>
      </c>
      <c r="V1343" s="125" t="s">
        <v>38</v>
      </c>
      <c r="W1343" s="122"/>
      <c r="X1343" s="126" t="str">
        <f t="shared" si="46"/>
        <v/>
      </c>
      <c r="Y1343" s="123" t="str">
        <f ca="1">IF(V1343=Apoio!$F$2,Apoio!$F$2,IF(V1343=Apoio!$F$3,Apoio!$F$3,IF(V1343=Apoio!$F$4,Apoio!$F$4,IF(X1343="","",IF(V1343="","",IF(X1343-TODAY()&gt;0,X1343-TODAY(),"Venceu"))))))</f>
        <v>Resolvido</v>
      </c>
      <c r="Z1343" s="127"/>
      <c r="AA1343" s="128" t="s">
        <v>4576</v>
      </c>
      <c r="AC1343" s="129"/>
      <c r="AD1343" s="34" t="s">
        <v>31</v>
      </c>
    </row>
    <row r="1344" spans="1:30" ht="30" customHeight="1">
      <c r="A1344" s="121">
        <v>1348</v>
      </c>
      <c r="B1344" s="122" t="s">
        <v>4577</v>
      </c>
      <c r="C1344" s="123" t="str">
        <f>IF(B1344&gt;0,VLOOKUP(MID(B1344,1,5),Apoio!A:B,2,FALSE),"")</f>
        <v>BA</v>
      </c>
      <c r="D1344" s="30" t="s">
        <v>1256</v>
      </c>
      <c r="E1344" s="122"/>
      <c r="F1344" s="122" t="s">
        <v>2395</v>
      </c>
      <c r="G1344" s="127" t="s">
        <v>4578</v>
      </c>
      <c r="H1344" s="122"/>
      <c r="I1344" s="122"/>
      <c r="J1344" s="122" t="s">
        <v>858</v>
      </c>
      <c r="K1344" s="124">
        <v>44711</v>
      </c>
      <c r="L1344" s="124"/>
      <c r="M1344" s="124">
        <v>44711</v>
      </c>
      <c r="N1344" s="124">
        <v>44712</v>
      </c>
      <c r="O1344" s="124"/>
      <c r="P1344" s="124">
        <v>44712</v>
      </c>
      <c r="Q1344" s="124"/>
      <c r="R1344" s="124"/>
      <c r="S1344" s="122">
        <v>3558892</v>
      </c>
      <c r="T1344" s="122">
        <v>3562564</v>
      </c>
      <c r="U1344" s="123" t="str">
        <f t="shared" si="45"/>
        <v>Despachado COSOL</v>
      </c>
      <c r="V1344" s="125" t="s">
        <v>38</v>
      </c>
      <c r="W1344" s="122"/>
      <c r="X1344" s="126" t="str">
        <f t="shared" si="46"/>
        <v/>
      </c>
      <c r="Y1344" s="123" t="str">
        <f ca="1">IF(V1344=Apoio!$F$2,Apoio!$F$2,IF(V1344=Apoio!$F$3,Apoio!$F$3,IF(V1344=Apoio!$F$4,Apoio!$F$4,IF(X1344="","",IF(V1344="","",IF(X1344-TODAY()&gt;0,X1344-TODAY(),"Venceu"))))))</f>
        <v>Resolvido</v>
      </c>
      <c r="Z1344" s="127"/>
      <c r="AA1344" s="128"/>
      <c r="AC1344" s="129"/>
      <c r="AD1344" s="34" t="s">
        <v>31</v>
      </c>
    </row>
    <row r="1345" spans="1:30" ht="30" customHeight="1">
      <c r="A1345" s="121">
        <v>1349</v>
      </c>
      <c r="B1345" s="122" t="s">
        <v>4579</v>
      </c>
      <c r="C1345" s="123" t="str">
        <f>IF(B1345&gt;0,VLOOKUP(MID(B1345,1,5),Apoio!A:B,2,FALSE),"")</f>
        <v>PI</v>
      </c>
      <c r="D1345" s="30" t="s">
        <v>1256</v>
      </c>
      <c r="E1345" s="122"/>
      <c r="F1345" s="122" t="s">
        <v>2395</v>
      </c>
      <c r="G1345" s="127" t="s">
        <v>4580</v>
      </c>
      <c r="H1345" s="122"/>
      <c r="I1345" s="122"/>
      <c r="J1345" s="122" t="s">
        <v>874</v>
      </c>
      <c r="K1345" s="124">
        <v>44706</v>
      </c>
      <c r="L1345" s="124"/>
      <c r="M1345" s="124">
        <v>44706</v>
      </c>
      <c r="N1345" s="124">
        <v>44714</v>
      </c>
      <c r="O1345" s="124"/>
      <c r="P1345" s="124">
        <v>44715</v>
      </c>
      <c r="Q1345" s="124"/>
      <c r="R1345" s="124"/>
      <c r="S1345" s="122">
        <v>3568903</v>
      </c>
      <c r="T1345" s="122">
        <v>3571560</v>
      </c>
      <c r="U1345" s="123" t="str">
        <f t="shared" si="45"/>
        <v>Despachado COSOL</v>
      </c>
      <c r="V1345" s="125" t="s">
        <v>38</v>
      </c>
      <c r="W1345" s="122"/>
      <c r="X1345" s="126" t="str">
        <f t="shared" si="46"/>
        <v/>
      </c>
      <c r="Y1345" s="123" t="str">
        <f ca="1">IF(V1345=Apoio!$F$2,Apoio!$F$2,IF(V1345=Apoio!$F$3,Apoio!$F$3,IF(V1345=Apoio!$F$4,Apoio!$F$4,IF(X1345="","",IF(V1345="","",IF(X1345-TODAY()&gt;0,X1345-TODAY(),"Venceu"))))))</f>
        <v>Resolvido</v>
      </c>
      <c r="Z1345" s="127"/>
      <c r="AA1345" s="128"/>
      <c r="AC1345" s="129"/>
      <c r="AD1345" s="34" t="s">
        <v>31</v>
      </c>
    </row>
    <row r="1346" spans="1:30" ht="30" customHeight="1">
      <c r="A1346" s="121">
        <v>1350</v>
      </c>
      <c r="B1346" s="122" t="s">
        <v>4581</v>
      </c>
      <c r="C1346" s="123" t="str">
        <f>IF(B1346&gt;0,VLOOKUP(MID(B1346,1,5),Apoio!A:B,2,FALSE),"")</f>
        <v>PI</v>
      </c>
      <c r="D1346" s="30" t="s">
        <v>1974</v>
      </c>
      <c r="E1346" s="122"/>
      <c r="F1346" s="122" t="s">
        <v>2395</v>
      </c>
      <c r="G1346" s="127" t="s">
        <v>4582</v>
      </c>
      <c r="H1346" s="122"/>
      <c r="I1346" s="122"/>
      <c r="J1346" s="122" t="s">
        <v>858</v>
      </c>
      <c r="K1346" s="124">
        <v>44713</v>
      </c>
      <c r="L1346" s="124"/>
      <c r="M1346" s="124">
        <v>44713</v>
      </c>
      <c r="N1346" s="124">
        <v>44713</v>
      </c>
      <c r="O1346" s="124"/>
      <c r="P1346" s="124">
        <v>44715</v>
      </c>
      <c r="Q1346" s="124">
        <v>44715</v>
      </c>
      <c r="R1346" s="124"/>
      <c r="S1346" s="122">
        <v>3566766</v>
      </c>
      <c r="T1346" s="122">
        <v>3571601</v>
      </c>
      <c r="U1346" s="123" t="str">
        <f t="shared" si="45"/>
        <v>Despachado CNA</v>
      </c>
      <c r="V1346" s="125" t="s">
        <v>38</v>
      </c>
      <c r="W1346" s="122"/>
      <c r="X1346" s="126" t="str">
        <f t="shared" si="46"/>
        <v/>
      </c>
      <c r="Y1346" s="123" t="str">
        <f ca="1">IF(V1346=Apoio!$F$2,Apoio!$F$2,IF(V1346=Apoio!$F$3,Apoio!$F$3,IF(V1346=Apoio!$F$4,Apoio!$F$4,IF(X1346="","",IF(V1346="","",IF(X1346-TODAY()&gt;0,X1346-TODAY(),"Venceu"))))))</f>
        <v>Resolvido</v>
      </c>
      <c r="Z1346" s="127"/>
      <c r="AA1346" s="128"/>
      <c r="AC1346" s="129"/>
      <c r="AD1346" s="34" t="s">
        <v>31</v>
      </c>
    </row>
    <row r="1347" spans="1:30" ht="30" customHeight="1">
      <c r="A1347" s="121">
        <v>1351</v>
      </c>
      <c r="B1347" s="122" t="s">
        <v>4534</v>
      </c>
      <c r="C1347" s="123" t="str">
        <f>IF(B1347&gt;0,VLOOKUP(MID(B1347,1,5),Apoio!A:B,2,FALSE),"")</f>
        <v>SC</v>
      </c>
      <c r="D1347" s="30" t="s">
        <v>4424</v>
      </c>
      <c r="E1347" s="122"/>
      <c r="F1347" s="122" t="s">
        <v>2395</v>
      </c>
      <c r="G1347" s="127" t="s">
        <v>4583</v>
      </c>
      <c r="H1347" s="122"/>
      <c r="I1347" s="122"/>
      <c r="J1347" s="122" t="s">
        <v>874</v>
      </c>
      <c r="K1347" s="124">
        <v>44712</v>
      </c>
      <c r="L1347" s="124"/>
      <c r="M1347" s="124">
        <v>44712</v>
      </c>
      <c r="N1347" s="124">
        <v>44715</v>
      </c>
      <c r="O1347" s="124"/>
      <c r="P1347" s="124">
        <v>44715</v>
      </c>
      <c r="Q1347" s="124"/>
      <c r="R1347" s="124"/>
      <c r="S1347" s="122">
        <v>3571720</v>
      </c>
      <c r="T1347" s="122"/>
      <c r="U1347" s="123" t="str">
        <f t="shared" si="45"/>
        <v>Despachado COSOL</v>
      </c>
      <c r="V1347" s="125" t="s">
        <v>38</v>
      </c>
      <c r="W1347" s="122"/>
      <c r="X1347" s="126" t="str">
        <f t="shared" si="46"/>
        <v/>
      </c>
      <c r="Y1347" s="123" t="str">
        <f ca="1">IF(V1347=Apoio!$F$2,Apoio!$F$2,IF(V1347=Apoio!$F$3,Apoio!$F$3,IF(V1347=Apoio!$F$4,Apoio!$F$4,IF(X1347="","",IF(V1347="","",IF(X1347-TODAY()&gt;0,X1347-TODAY(),"Venceu"))))))</f>
        <v>Resolvido</v>
      </c>
      <c r="Z1347" s="127"/>
      <c r="AA1347" s="128"/>
      <c r="AC1347" s="129"/>
      <c r="AD1347" s="34" t="s">
        <v>31</v>
      </c>
    </row>
    <row r="1348" spans="1:30" ht="30" customHeight="1">
      <c r="A1348" s="121">
        <v>1352</v>
      </c>
      <c r="B1348" s="122" t="s">
        <v>4584</v>
      </c>
      <c r="C1348" s="123" t="str">
        <f>IF(B1348&gt;0,VLOOKUP(MID(B1348,1,5),Apoio!A:B,2,FALSE),"")</f>
        <v>BA</v>
      </c>
      <c r="D1348" s="30" t="s">
        <v>4424</v>
      </c>
      <c r="E1348" s="122"/>
      <c r="F1348" s="122" t="s">
        <v>2395</v>
      </c>
      <c r="G1348" s="127" t="s">
        <v>4585</v>
      </c>
      <c r="H1348" s="122"/>
      <c r="I1348" s="122"/>
      <c r="J1348" s="122" t="s">
        <v>858</v>
      </c>
      <c r="K1348" s="124">
        <v>44712</v>
      </c>
      <c r="L1348" s="124"/>
      <c r="M1348" s="124">
        <v>44712</v>
      </c>
      <c r="N1348" s="124">
        <v>44713</v>
      </c>
      <c r="O1348" s="124"/>
      <c r="P1348" s="124">
        <v>44714</v>
      </c>
      <c r="Q1348" s="124">
        <v>44715</v>
      </c>
      <c r="R1348" s="124"/>
      <c r="S1348" s="122">
        <v>3561053</v>
      </c>
      <c r="T1348" s="122"/>
      <c r="U1348" s="123" t="str">
        <f t="shared" si="45"/>
        <v>Despachado CNA</v>
      </c>
      <c r="V1348" s="125" t="s">
        <v>38</v>
      </c>
      <c r="W1348" s="122"/>
      <c r="X1348" s="126" t="str">
        <f t="shared" si="46"/>
        <v/>
      </c>
      <c r="Y1348" s="123" t="str">
        <f ca="1">IF(V1348=Apoio!$F$2,Apoio!$F$2,IF(V1348=Apoio!$F$3,Apoio!$F$3,IF(V1348=Apoio!$F$4,Apoio!$F$4,IF(X1348="","",IF(V1348="","",IF(X1348-TODAY()&gt;0,X1348-TODAY(),"Venceu"))))))</f>
        <v>Resolvido</v>
      </c>
      <c r="Z1348" s="127"/>
      <c r="AA1348" s="128"/>
      <c r="AC1348" s="129"/>
      <c r="AD1348" s="34" t="s">
        <v>31</v>
      </c>
    </row>
    <row r="1349" spans="1:30" ht="30" customHeight="1">
      <c r="A1349" s="121">
        <v>1353</v>
      </c>
      <c r="B1349" s="122" t="s">
        <v>4586</v>
      </c>
      <c r="C1349" s="123" t="str">
        <f>IF(B1349&gt;0,VLOOKUP(MID(B1349,1,5),Apoio!A:B,2,FALSE),"")</f>
        <v>BA</v>
      </c>
      <c r="D1349" s="30" t="s">
        <v>4424</v>
      </c>
      <c r="E1349" s="122"/>
      <c r="F1349" s="122" t="s">
        <v>2395</v>
      </c>
      <c r="G1349" s="127" t="s">
        <v>4587</v>
      </c>
      <c r="H1349" s="122"/>
      <c r="I1349" s="122"/>
      <c r="J1349" s="122" t="s">
        <v>858</v>
      </c>
      <c r="K1349" s="124">
        <v>44713</v>
      </c>
      <c r="L1349" s="124"/>
      <c r="M1349" s="124">
        <v>44713</v>
      </c>
      <c r="N1349" s="124">
        <v>44714</v>
      </c>
      <c r="O1349" s="124"/>
      <c r="P1349" s="124">
        <v>44715</v>
      </c>
      <c r="Q1349" s="124">
        <v>44715</v>
      </c>
      <c r="R1349" s="124"/>
      <c r="S1349" s="122">
        <v>3566807</v>
      </c>
      <c r="T1349" s="122"/>
      <c r="U1349" s="123" t="str">
        <f t="shared" si="45"/>
        <v>Despachado CNA</v>
      </c>
      <c r="V1349" s="125" t="s">
        <v>38</v>
      </c>
      <c r="W1349" s="122"/>
      <c r="X1349" s="126" t="str">
        <f t="shared" si="46"/>
        <v/>
      </c>
      <c r="Y1349" s="123" t="str">
        <f ca="1">IF(V1349=Apoio!$F$2,Apoio!$F$2,IF(V1349=Apoio!$F$3,Apoio!$F$3,IF(V1349=Apoio!$F$4,Apoio!$F$4,IF(X1349="","",IF(V1349="","",IF(X1349-TODAY()&gt;0,X1349-TODAY(),"Venceu"))))))</f>
        <v>Resolvido</v>
      </c>
      <c r="Z1349" s="127"/>
      <c r="AA1349" s="128"/>
      <c r="AC1349" s="129"/>
      <c r="AD1349" s="34" t="s">
        <v>31</v>
      </c>
    </row>
    <row r="1350" spans="1:30" ht="30" customHeight="1">
      <c r="A1350" s="121">
        <v>1354</v>
      </c>
      <c r="B1350" s="122" t="s">
        <v>4518</v>
      </c>
      <c r="C1350" s="123" t="str">
        <f>IF(B1350&gt;0,VLOOKUP(MID(B1350,1,5),Apoio!A:B,2,FALSE),"")</f>
        <v>RS</v>
      </c>
      <c r="D1350" s="30" t="s">
        <v>3941</v>
      </c>
      <c r="E1350" s="122"/>
      <c r="F1350" s="122" t="s">
        <v>2395</v>
      </c>
      <c r="G1350" s="127" t="s">
        <v>4588</v>
      </c>
      <c r="H1350" s="122"/>
      <c r="I1350" s="122"/>
      <c r="J1350" s="122" t="s">
        <v>874</v>
      </c>
      <c r="K1350" s="124">
        <v>44712</v>
      </c>
      <c r="L1350" s="124"/>
      <c r="M1350" s="124">
        <v>44712</v>
      </c>
      <c r="N1350" s="124">
        <v>44715</v>
      </c>
      <c r="O1350" s="124"/>
      <c r="P1350" s="124">
        <v>44715</v>
      </c>
      <c r="Q1350" s="124">
        <v>44715</v>
      </c>
      <c r="R1350" s="124"/>
      <c r="S1350" s="122">
        <v>3571254</v>
      </c>
      <c r="T1350" s="122"/>
      <c r="U1350" s="123" t="str">
        <f t="shared" si="45"/>
        <v>Despachado CNA</v>
      </c>
      <c r="V1350" s="125" t="s">
        <v>38</v>
      </c>
      <c r="W1350" s="122"/>
      <c r="X1350" s="126" t="str">
        <f t="shared" si="46"/>
        <v/>
      </c>
      <c r="Y1350" s="123" t="str">
        <f ca="1">IF(V1350=Apoio!$F$2,Apoio!$F$2,IF(V1350=Apoio!$F$3,Apoio!$F$3,IF(V1350=Apoio!$F$4,Apoio!$F$4,IF(X1350="","",IF(V1350="","",IF(X1350-TODAY()&gt;0,X1350-TODAY(),"Venceu"))))))</f>
        <v>Resolvido</v>
      </c>
      <c r="Z1350" s="127"/>
      <c r="AA1350" s="128"/>
      <c r="AC1350" s="129"/>
      <c r="AD1350" s="34" t="s">
        <v>31</v>
      </c>
    </row>
    <row r="1351" spans="1:30" ht="30" customHeight="1">
      <c r="A1351" s="121">
        <v>1355</v>
      </c>
      <c r="B1351" s="122" t="s">
        <v>4589</v>
      </c>
      <c r="C1351" s="123" t="str">
        <f>IF(B1351&gt;0,VLOOKUP(MID(B1351,1,5),Apoio!A:B,2,FALSE),"")</f>
        <v>PA</v>
      </c>
      <c r="D1351" s="30" t="s">
        <v>4376</v>
      </c>
      <c r="E1351" s="122"/>
      <c r="F1351" s="122" t="s">
        <v>2395</v>
      </c>
      <c r="G1351" s="127" t="s">
        <v>4590</v>
      </c>
      <c r="H1351" s="122"/>
      <c r="I1351" s="122"/>
      <c r="J1351" s="122" t="s">
        <v>874</v>
      </c>
      <c r="K1351" s="124">
        <v>44690</v>
      </c>
      <c r="L1351" s="124"/>
      <c r="M1351" s="124">
        <v>44690</v>
      </c>
      <c r="N1351" s="124">
        <v>44713</v>
      </c>
      <c r="O1351" s="124"/>
      <c r="P1351" s="124">
        <v>44718</v>
      </c>
      <c r="Q1351" s="124"/>
      <c r="R1351" s="124"/>
      <c r="S1351" s="122">
        <v>3548061</v>
      </c>
      <c r="T1351" s="122">
        <v>3574964</v>
      </c>
      <c r="U1351" s="123" t="str">
        <f t="shared" si="45"/>
        <v>Despachado COSOL</v>
      </c>
      <c r="V1351" s="125" t="s">
        <v>38</v>
      </c>
      <c r="W1351" s="122"/>
      <c r="X1351" s="126" t="str">
        <f t="shared" si="46"/>
        <v/>
      </c>
      <c r="Y1351" s="123" t="str">
        <f ca="1">IF(V1351=Apoio!$F$2,Apoio!$F$2,IF(V1351=Apoio!$F$3,Apoio!$F$3,IF(V1351=Apoio!$F$4,Apoio!$F$4,IF(X1351="","",IF(V1351="","",IF(X1351-TODAY()&gt;0,X1351-TODAY(),"Venceu"))))))</f>
        <v>Resolvido</v>
      </c>
      <c r="Z1351" s="127"/>
      <c r="AA1351" s="128"/>
      <c r="AC1351" s="129"/>
      <c r="AD1351" s="34" t="s">
        <v>31</v>
      </c>
    </row>
    <row r="1352" spans="1:30" ht="30" customHeight="1">
      <c r="A1352" s="121">
        <v>1356</v>
      </c>
      <c r="B1352" s="122" t="s">
        <v>4591</v>
      </c>
      <c r="C1352" s="123" t="str">
        <f>IF(B1352&gt;0,VLOOKUP(MID(B1352,1,5),Apoio!A:B,2,FALSE),"")</f>
        <v>CNA</v>
      </c>
      <c r="D1352" s="30" t="s">
        <v>3941</v>
      </c>
      <c r="E1352" s="122"/>
      <c r="F1352" s="122" t="s">
        <v>2395</v>
      </c>
      <c r="G1352" s="127" t="s">
        <v>4592</v>
      </c>
      <c r="H1352" s="122"/>
      <c r="I1352" s="122"/>
      <c r="J1352" s="122" t="s">
        <v>874</v>
      </c>
      <c r="K1352" s="124">
        <v>44713</v>
      </c>
      <c r="L1352" s="124"/>
      <c r="M1352" s="124">
        <v>44713</v>
      </c>
      <c r="N1352" s="124"/>
      <c r="O1352" s="124"/>
      <c r="P1352" s="124"/>
      <c r="Q1352" s="124">
        <v>44720</v>
      </c>
      <c r="R1352" s="124"/>
      <c r="S1352" s="122"/>
      <c r="T1352" s="122"/>
      <c r="U1352" s="123" t="str">
        <f t="shared" si="45"/>
        <v>Despachado CNA</v>
      </c>
      <c r="V1352" s="125" t="s">
        <v>38</v>
      </c>
      <c r="W1352" s="122"/>
      <c r="X1352" s="126" t="str">
        <f t="shared" si="46"/>
        <v/>
      </c>
      <c r="Y1352" s="123" t="str">
        <f ca="1">IF(V1352=Apoio!$F$2,Apoio!$F$2,IF(V1352=Apoio!$F$3,Apoio!$F$3,IF(V1352=Apoio!$F$4,Apoio!$F$4,IF(X1352="","",IF(V1352="","",IF(X1352-TODAY()&gt;0,X1352-TODAY(),"Venceu"))))))</f>
        <v>Resolvido</v>
      </c>
      <c r="Z1352" s="127"/>
      <c r="AA1352" s="128" t="s">
        <v>4593</v>
      </c>
      <c r="AC1352" s="129"/>
      <c r="AD1352" s="34" t="s">
        <v>31</v>
      </c>
    </row>
    <row r="1353" spans="1:30" ht="30" customHeight="1">
      <c r="A1353" s="121">
        <v>1357</v>
      </c>
      <c r="B1353" s="122" t="s">
        <v>4594</v>
      </c>
      <c r="C1353" s="123" t="str">
        <f>IF(B1353&gt;0,VLOOKUP(MID(B1353,1,5),Apoio!A:B,2,FALSE),"")</f>
        <v>MG</v>
      </c>
      <c r="D1353" s="30" t="s">
        <v>1122</v>
      </c>
      <c r="E1353" s="122"/>
      <c r="F1353" s="122" t="s">
        <v>2395</v>
      </c>
      <c r="G1353" s="127" t="s">
        <v>4595</v>
      </c>
      <c r="H1353" s="122"/>
      <c r="I1353" s="122"/>
      <c r="J1353" s="122" t="s">
        <v>874</v>
      </c>
      <c r="K1353" s="124">
        <v>44704</v>
      </c>
      <c r="L1353" s="124"/>
      <c r="M1353" s="124">
        <v>44704</v>
      </c>
      <c r="N1353" s="124">
        <v>44719</v>
      </c>
      <c r="O1353" s="124"/>
      <c r="P1353" s="124">
        <v>44719</v>
      </c>
      <c r="Q1353" s="124"/>
      <c r="R1353" s="124"/>
      <c r="S1353" s="122">
        <v>3577841</v>
      </c>
      <c r="T1353" s="122"/>
      <c r="U1353" s="123" t="str">
        <f t="shared" si="45"/>
        <v>Despachado COSOL</v>
      </c>
      <c r="V1353" s="125" t="s">
        <v>38</v>
      </c>
      <c r="W1353" s="122"/>
      <c r="X1353" s="126" t="str">
        <f t="shared" si="46"/>
        <v/>
      </c>
      <c r="Y1353" s="123" t="str">
        <f ca="1">IF(V1353=Apoio!$F$2,Apoio!$F$2,IF(V1353=Apoio!$F$3,Apoio!$F$3,IF(V1353=Apoio!$F$4,Apoio!$F$4,IF(X1353="","",IF(V1353="","",IF(X1353-TODAY()&gt;0,X1353-TODAY(),"Venceu"))))))</f>
        <v>Resolvido</v>
      </c>
      <c r="Z1353" s="127"/>
      <c r="AA1353" s="128" t="s">
        <v>4596</v>
      </c>
      <c r="AC1353" s="129"/>
      <c r="AD1353" s="34" t="s">
        <v>31</v>
      </c>
    </row>
    <row r="1354" spans="1:30" ht="30" customHeight="1">
      <c r="A1354" s="121">
        <v>1358</v>
      </c>
      <c r="B1354" s="122" t="s">
        <v>4597</v>
      </c>
      <c r="C1354" s="123" t="str">
        <f>IF(B1354&gt;0,VLOOKUP(MID(B1354,1,5),Apoio!A:B,2,FALSE),"")</f>
        <v>CNA</v>
      </c>
      <c r="D1354" s="30" t="s">
        <v>1353</v>
      </c>
      <c r="E1354" s="122"/>
      <c r="F1354" s="122" t="s">
        <v>2395</v>
      </c>
      <c r="G1354" s="127" t="s">
        <v>4598</v>
      </c>
      <c r="H1354" s="122"/>
      <c r="I1354" s="122"/>
      <c r="J1354" s="122" t="s">
        <v>874</v>
      </c>
      <c r="K1354" s="124">
        <v>44704</v>
      </c>
      <c r="L1354" s="124"/>
      <c r="M1354" s="124">
        <v>44704</v>
      </c>
      <c r="N1354" s="124">
        <v>44720</v>
      </c>
      <c r="O1354" s="124"/>
      <c r="P1354" s="124">
        <v>44721</v>
      </c>
      <c r="Q1354" s="124"/>
      <c r="R1354" s="124"/>
      <c r="S1354" s="122">
        <v>3582704</v>
      </c>
      <c r="T1354" s="122"/>
      <c r="U1354" s="123" t="str">
        <f t="shared" si="45"/>
        <v>Despachado COSOL</v>
      </c>
      <c r="V1354" s="125" t="s">
        <v>38</v>
      </c>
      <c r="W1354" s="122"/>
      <c r="X1354" s="126" t="str">
        <f t="shared" si="46"/>
        <v/>
      </c>
      <c r="Y1354" s="123" t="str">
        <f ca="1">IF(V1354=Apoio!$F$2,Apoio!$F$2,IF(V1354=Apoio!$F$3,Apoio!$F$3,IF(V1354=Apoio!$F$4,Apoio!$F$4,IF(X1354="","",IF(V1354="","",IF(X1354-TODAY()&gt;0,X1354-TODAY(),"Venceu"))))))</f>
        <v>Resolvido</v>
      </c>
      <c r="Z1354" s="127"/>
      <c r="AA1354" s="128" t="s">
        <v>4599</v>
      </c>
      <c r="AC1354" s="129"/>
      <c r="AD1354" s="34" t="s">
        <v>33</v>
      </c>
    </row>
    <row r="1355" spans="1:30" ht="30" customHeight="1">
      <c r="A1355" s="121">
        <v>1359</v>
      </c>
      <c r="B1355" s="122" t="s">
        <v>4514</v>
      </c>
      <c r="C1355" s="123" t="str">
        <f>IF(B1355&gt;0,VLOOKUP(MID(B1355,1,5),Apoio!A:B,2,FALSE),"")</f>
        <v>RN</v>
      </c>
      <c r="D1355" s="30" t="s">
        <v>4424</v>
      </c>
      <c r="E1355" s="122"/>
      <c r="F1355" s="122" t="s">
        <v>2395</v>
      </c>
      <c r="G1355" s="127" t="s">
        <v>4600</v>
      </c>
      <c r="H1355" s="122"/>
      <c r="I1355" s="122"/>
      <c r="J1355" s="122" t="s">
        <v>44</v>
      </c>
      <c r="K1355" s="124">
        <v>44718</v>
      </c>
      <c r="L1355" s="124"/>
      <c r="M1355" s="124">
        <v>44718</v>
      </c>
      <c r="N1355" s="124">
        <v>44721</v>
      </c>
      <c r="O1355" s="124"/>
      <c r="P1355" s="124">
        <v>44722</v>
      </c>
      <c r="Q1355" s="124"/>
      <c r="R1355" s="124"/>
      <c r="S1355" s="122">
        <v>3586778</v>
      </c>
      <c r="T1355" s="122">
        <v>3590122</v>
      </c>
      <c r="U1355" s="123" t="str">
        <f t="shared" si="45"/>
        <v>Despachado COSOL</v>
      </c>
      <c r="V1355" s="125" t="s">
        <v>38</v>
      </c>
      <c r="W1355" s="122"/>
      <c r="X1355" s="126" t="str">
        <f t="shared" si="46"/>
        <v/>
      </c>
      <c r="Y1355" s="123" t="str">
        <f ca="1">IF(V1355=Apoio!$F$2,Apoio!$F$2,IF(V1355=Apoio!$F$3,Apoio!$F$3,IF(V1355=Apoio!$F$4,Apoio!$F$4,IF(X1355="","",IF(V1355="","",IF(X1355-TODAY()&gt;0,X1355-TODAY(),"Venceu"))))))</f>
        <v>Resolvido</v>
      </c>
      <c r="Z1355" s="127"/>
      <c r="AA1355" s="128"/>
      <c r="AC1355" s="129"/>
      <c r="AD1355" s="34" t="s">
        <v>31</v>
      </c>
    </row>
    <row r="1356" spans="1:30" ht="30" customHeight="1">
      <c r="A1356" s="121">
        <v>1360</v>
      </c>
      <c r="B1356" s="122" t="s">
        <v>3147</v>
      </c>
      <c r="C1356" s="123" t="str">
        <f>IF(B1356&gt;0,VLOOKUP(MID(B1356,1,5),Apoio!A:B,2,FALSE),"")</f>
        <v>CNA</v>
      </c>
      <c r="D1356" s="30" t="s">
        <v>1353</v>
      </c>
      <c r="E1356" s="122"/>
      <c r="F1356" s="122" t="s">
        <v>2395</v>
      </c>
      <c r="G1356" s="127" t="s">
        <v>4601</v>
      </c>
      <c r="H1356" s="122"/>
      <c r="I1356" s="122"/>
      <c r="J1356" s="122" t="s">
        <v>44</v>
      </c>
      <c r="K1356" s="124">
        <v>44697</v>
      </c>
      <c r="L1356" s="124"/>
      <c r="M1356" s="124">
        <v>44697</v>
      </c>
      <c r="N1356" s="124">
        <v>44721</v>
      </c>
      <c r="O1356" s="124"/>
      <c r="P1356" s="124">
        <v>44722</v>
      </c>
      <c r="Q1356" s="124"/>
      <c r="R1356" s="124"/>
      <c r="S1356" s="122">
        <v>3575952</v>
      </c>
      <c r="T1356" s="122"/>
      <c r="U1356" s="123" t="str">
        <f t="shared" ref="U1356:U1419" si="47">IF(B1356&gt;0,IF(R1356&gt;0,$R$1,IF(Q1356&gt;0,$Q$1,IF(P1356&gt;0,$P$1,IF(O1356&gt;0,$O$1,IF(N1356&gt;0,$N$1,IF(M1356&gt;0,$M$1,IF(L1356&gt;0,$L$1,IF(K1356&gt;0,$K$1,"Registrar demanda")))))))),"")</f>
        <v>Despachado COSOL</v>
      </c>
      <c r="V1356" s="125" t="s">
        <v>38</v>
      </c>
      <c r="W1356" s="122"/>
      <c r="X1356" s="126" t="str">
        <f t="shared" si="46"/>
        <v/>
      </c>
      <c r="Y1356" s="123" t="str">
        <f ca="1">IF(V1356=Apoio!$F$2,Apoio!$F$2,IF(V1356=Apoio!$F$3,Apoio!$F$3,IF(V1356=Apoio!$F$4,Apoio!$F$4,IF(X1356="","",IF(V1356="","",IF(X1356-TODAY()&gt;0,X1356-TODAY(),"Venceu"))))))</f>
        <v>Resolvido</v>
      </c>
      <c r="Z1356" s="127"/>
      <c r="AA1356" s="128" t="s">
        <v>4602</v>
      </c>
      <c r="AC1356" s="129"/>
      <c r="AD1356" s="34" t="s">
        <v>33</v>
      </c>
    </row>
    <row r="1357" spans="1:30" ht="30" customHeight="1">
      <c r="A1357" s="121">
        <v>1361</v>
      </c>
      <c r="B1357" s="122" t="s">
        <v>4591</v>
      </c>
      <c r="C1357" s="123" t="str">
        <f>IF(B1357&gt;0,VLOOKUP(MID(B1357,1,5),Apoio!A:B,2,FALSE),"")</f>
        <v>CNA</v>
      </c>
      <c r="D1357" s="30" t="s">
        <v>3941</v>
      </c>
      <c r="E1357" s="122"/>
      <c r="F1357" s="122" t="s">
        <v>2395</v>
      </c>
      <c r="G1357" s="127" t="s">
        <v>4592</v>
      </c>
      <c r="H1357" s="122"/>
      <c r="I1357" s="122"/>
      <c r="J1357" s="122" t="s">
        <v>714</v>
      </c>
      <c r="K1357" s="124">
        <v>44713</v>
      </c>
      <c r="L1357" s="124"/>
      <c r="M1357" s="124">
        <v>44713</v>
      </c>
      <c r="N1357" s="124">
        <v>44722</v>
      </c>
      <c r="O1357" s="124"/>
      <c r="P1357" s="124">
        <v>44722</v>
      </c>
      <c r="Q1357" s="124"/>
      <c r="R1357" s="124"/>
      <c r="S1357" s="122">
        <v>3591093</v>
      </c>
      <c r="T1357" s="122"/>
      <c r="U1357" s="123" t="str">
        <f>IF(B1357&gt;0,IF(R1357&gt;0,$R$1,IF(Q1357&gt;0,$Q$1,IF(P1357&gt;0,$P$1,IF(O1357&gt;0,$O$1,IF(N1357&gt;0,$N$1,IF(M1357&gt;0,$M$1,IF(L1357&gt;0,$L$1,IF(K1357&gt;0,$K$1,"Registrar demanda")))))))),"")</f>
        <v>Despachado COSOL</v>
      </c>
      <c r="V1357" s="125" t="s">
        <v>38</v>
      </c>
      <c r="W1357" s="122"/>
      <c r="X1357" s="126" t="str">
        <f t="shared" si="46"/>
        <v/>
      </c>
      <c r="Y1357" s="123" t="str">
        <f ca="1">IF(V1357=Apoio!$F$2,Apoio!$F$2,IF(V1357=Apoio!$F$3,Apoio!$F$3,IF(V1357=Apoio!$F$4,Apoio!$F$4,IF(X1357="","",IF(V1357="","",IF(X1357-TODAY()&gt;0,X1357-TODAY(),"Venceu"))))))</f>
        <v>Resolvido</v>
      </c>
      <c r="Z1357" s="127"/>
      <c r="AA1357" s="128"/>
      <c r="AC1357" s="129"/>
      <c r="AD1357" s="34" t="s">
        <v>31</v>
      </c>
    </row>
    <row r="1358" spans="1:30" ht="30" customHeight="1">
      <c r="A1358" s="121">
        <v>1362</v>
      </c>
      <c r="B1358" s="122" t="s">
        <v>4603</v>
      </c>
      <c r="C1358" s="123" t="str">
        <f>IF(B1358&gt;0,VLOOKUP(MID(B1358,1,5),Apoio!A:B,2,FALSE),"")</f>
        <v>SP</v>
      </c>
      <c r="D1358" s="30" t="s">
        <v>4424</v>
      </c>
      <c r="E1358" s="122"/>
      <c r="F1358" s="122" t="s">
        <v>2395</v>
      </c>
      <c r="G1358" s="127" t="s">
        <v>4604</v>
      </c>
      <c r="H1358" s="122"/>
      <c r="I1358" s="122"/>
      <c r="J1358" s="122" t="s">
        <v>874</v>
      </c>
      <c r="K1358" s="124">
        <v>44705</v>
      </c>
      <c r="L1358" s="124"/>
      <c r="M1358" s="124">
        <v>44705</v>
      </c>
      <c r="N1358" s="124">
        <v>44718</v>
      </c>
      <c r="O1358" s="124"/>
      <c r="P1358" s="124">
        <v>44719</v>
      </c>
      <c r="Q1358" s="124">
        <v>44722</v>
      </c>
      <c r="R1358" s="124"/>
      <c r="S1358" s="122">
        <v>3570256</v>
      </c>
      <c r="T1358" s="122"/>
      <c r="U1358" s="123" t="str">
        <f t="shared" si="47"/>
        <v>Despachado CNA</v>
      </c>
      <c r="V1358" s="125" t="s">
        <v>38</v>
      </c>
      <c r="W1358" s="122"/>
      <c r="X1358" s="126" t="str">
        <f t="shared" si="46"/>
        <v/>
      </c>
      <c r="Y1358" s="123" t="str">
        <f ca="1">IF(V1358=Apoio!$F$2,Apoio!$F$2,IF(V1358=Apoio!$F$3,Apoio!$F$3,IF(V1358=Apoio!$F$4,Apoio!$F$4,IF(X1358="","",IF(V1358="","",IF(X1358-TODAY()&gt;0,X1358-TODAY(),"Venceu"))))))</f>
        <v>Resolvido</v>
      </c>
      <c r="Z1358" s="127"/>
      <c r="AA1358" s="128"/>
      <c r="AC1358" s="129"/>
      <c r="AD1358" s="34" t="s">
        <v>31</v>
      </c>
    </row>
    <row r="1359" spans="1:30" ht="30" customHeight="1">
      <c r="A1359" s="121">
        <v>1363</v>
      </c>
      <c r="B1359" s="122" t="s">
        <v>4079</v>
      </c>
      <c r="C1359" s="123" t="str">
        <f>IF(B1359&gt;0,VLOOKUP(MID(B1359,1,5),Apoio!A:B,2,FALSE),"")</f>
        <v>CE</v>
      </c>
      <c r="D1359" s="30" t="s">
        <v>3941</v>
      </c>
      <c r="E1359" s="125"/>
      <c r="F1359" s="122" t="s">
        <v>2395</v>
      </c>
      <c r="G1359" s="127" t="s">
        <v>4605</v>
      </c>
      <c r="H1359" s="122"/>
      <c r="I1359" s="122"/>
      <c r="J1359" s="122" t="s">
        <v>714</v>
      </c>
      <c r="K1359" s="124">
        <v>44720</v>
      </c>
      <c r="L1359" s="124"/>
      <c r="M1359" s="124">
        <v>44720</v>
      </c>
      <c r="N1359" s="124">
        <v>44721</v>
      </c>
      <c r="O1359" s="124"/>
      <c r="P1359" s="124">
        <v>44722</v>
      </c>
      <c r="Q1359" s="124">
        <v>44722</v>
      </c>
      <c r="R1359" s="124"/>
      <c r="S1359" s="122">
        <v>3587575</v>
      </c>
      <c r="T1359" s="122"/>
      <c r="U1359" s="123" t="str">
        <f t="shared" si="47"/>
        <v>Despachado CNA</v>
      </c>
      <c r="V1359" s="125" t="s">
        <v>38</v>
      </c>
      <c r="W1359" s="122"/>
      <c r="X1359" s="126" t="str">
        <f t="shared" si="46"/>
        <v/>
      </c>
      <c r="Y1359" s="123" t="str">
        <f ca="1">IF(V1359=Apoio!$F$2,Apoio!$F$2,IF(V1359=Apoio!$F$3,Apoio!$F$3,IF(V1359=Apoio!$F$4,Apoio!$F$4,IF(X1359="","",IF(V1359="","",IF(X1359-TODAY()&gt;0,X1359-TODAY(),"Venceu"))))))</f>
        <v>Resolvido</v>
      </c>
      <c r="Z1359" s="127"/>
      <c r="AA1359" s="128"/>
      <c r="AC1359" s="129"/>
      <c r="AD1359" s="34" t="s">
        <v>31</v>
      </c>
    </row>
    <row r="1360" spans="1:30" ht="30" customHeight="1">
      <c r="A1360" s="121">
        <v>1364</v>
      </c>
      <c r="B1360" s="122" t="s">
        <v>4606</v>
      </c>
      <c r="C1360" s="123" t="str">
        <f>IF(B1360&gt;0,VLOOKUP(MID(B1360,1,5),Apoio!A:B,2,FALSE),"")</f>
        <v>GO</v>
      </c>
      <c r="D1360" s="30" t="s">
        <v>3941</v>
      </c>
      <c r="E1360" s="122"/>
      <c r="F1360" s="122" t="s">
        <v>2395</v>
      </c>
      <c r="G1360" s="127" t="s">
        <v>4607</v>
      </c>
      <c r="H1360" s="122"/>
      <c r="I1360" s="122"/>
      <c r="J1360" s="122" t="s">
        <v>874</v>
      </c>
      <c r="K1360" s="124">
        <v>44718</v>
      </c>
      <c r="L1360" s="124"/>
      <c r="M1360" s="124">
        <v>44718</v>
      </c>
      <c r="N1360" s="124">
        <v>44721</v>
      </c>
      <c r="O1360" s="124"/>
      <c r="P1360" s="124">
        <v>44725</v>
      </c>
      <c r="Q1360" s="124"/>
      <c r="R1360" s="124"/>
      <c r="S1360" s="122">
        <v>3584565</v>
      </c>
      <c r="T1360" s="122"/>
      <c r="U1360" s="123" t="str">
        <f t="shared" si="47"/>
        <v>Despachado COSOL</v>
      </c>
      <c r="V1360" s="125" t="s">
        <v>38</v>
      </c>
      <c r="W1360" s="122"/>
      <c r="X1360" s="126" t="str">
        <f t="shared" si="46"/>
        <v/>
      </c>
      <c r="Y1360" s="123" t="str">
        <f ca="1">IF(V1360=Apoio!$F$2,Apoio!$F$2,IF(V1360=Apoio!$F$3,Apoio!$F$3,IF(V1360=Apoio!$F$4,Apoio!$F$4,IF(X1360="","",IF(V1360="","",IF(X1360-TODAY()&gt;0,X1360-TODAY(),"Venceu"))))))</f>
        <v>Resolvido</v>
      </c>
      <c r="Z1360" s="127"/>
      <c r="AA1360" s="128"/>
      <c r="AC1360" s="129"/>
      <c r="AD1360" s="34" t="s">
        <v>31</v>
      </c>
    </row>
    <row r="1361" spans="1:30" ht="30" customHeight="1">
      <c r="A1361" s="121">
        <v>1365</v>
      </c>
      <c r="B1361" s="122" t="s">
        <v>4608</v>
      </c>
      <c r="C1361" s="123" t="str">
        <f>IF(B1361&gt;0,VLOOKUP(MID(B1361,1,5),Apoio!A:B,2,FALSE),"")</f>
        <v>CNA</v>
      </c>
      <c r="D1361" s="30" t="s">
        <v>1057</v>
      </c>
      <c r="E1361" s="122"/>
      <c r="F1361" s="122" t="s">
        <v>2395</v>
      </c>
      <c r="G1361" s="127" t="s">
        <v>4609</v>
      </c>
      <c r="H1361" s="122"/>
      <c r="I1361" s="122"/>
      <c r="J1361" s="122" t="s">
        <v>44</v>
      </c>
      <c r="K1361" s="124">
        <v>44722</v>
      </c>
      <c r="L1361" s="124"/>
      <c r="M1361" s="124">
        <v>44722</v>
      </c>
      <c r="N1361" s="124">
        <v>44722</v>
      </c>
      <c r="O1361" s="124"/>
      <c r="P1361" s="124">
        <v>44725</v>
      </c>
      <c r="Q1361" s="124"/>
      <c r="R1361" s="124"/>
      <c r="S1361" s="122">
        <v>3590529</v>
      </c>
      <c r="T1361" s="122"/>
      <c r="U1361" s="123" t="str">
        <f t="shared" si="47"/>
        <v>Despachado COSOL</v>
      </c>
      <c r="V1361" s="125" t="s">
        <v>38</v>
      </c>
      <c r="W1361" s="122"/>
      <c r="X1361" s="126" t="str">
        <f t="shared" si="46"/>
        <v/>
      </c>
      <c r="Y1361" s="123" t="str">
        <f ca="1">IF(V1361=Apoio!$F$2,Apoio!$F$2,IF(V1361=Apoio!$F$3,Apoio!$F$3,IF(V1361=Apoio!$F$4,Apoio!$F$4,IF(X1361="","",IF(V1361="","",IF(X1361-TODAY()&gt;0,X1361-TODAY(),"Venceu"))))))</f>
        <v>Resolvido</v>
      </c>
      <c r="Z1361" s="127"/>
      <c r="AA1361" s="128" t="s">
        <v>4610</v>
      </c>
      <c r="AC1361" s="129"/>
      <c r="AD1361" s="34" t="s">
        <v>31</v>
      </c>
    </row>
    <row r="1362" spans="1:30" ht="30" customHeight="1">
      <c r="A1362" s="121">
        <v>1366</v>
      </c>
      <c r="B1362" s="122" t="s">
        <v>4197</v>
      </c>
      <c r="C1362" s="123" t="str">
        <f>IF(B1362&gt;0,VLOOKUP(MID(B1362,1,5),Apoio!A:B,2,FALSE),"")</f>
        <v>BA</v>
      </c>
      <c r="D1362" s="30" t="s">
        <v>3941</v>
      </c>
      <c r="E1362" s="122"/>
      <c r="F1362" s="122" t="s">
        <v>2395</v>
      </c>
      <c r="G1362" s="127" t="s">
        <v>4611</v>
      </c>
      <c r="H1362" s="122"/>
      <c r="I1362" s="122"/>
      <c r="J1362" s="122" t="s">
        <v>874</v>
      </c>
      <c r="K1362" s="124">
        <v>44718</v>
      </c>
      <c r="L1362" s="124"/>
      <c r="M1362" s="124">
        <v>44718</v>
      </c>
      <c r="N1362" s="124">
        <v>44722</v>
      </c>
      <c r="O1362" s="124"/>
      <c r="P1362" s="124">
        <v>44725</v>
      </c>
      <c r="Q1362" s="124"/>
      <c r="R1362" s="124"/>
      <c r="S1362" s="122">
        <v>3590537</v>
      </c>
      <c r="T1362" s="122"/>
      <c r="U1362" s="123" t="str">
        <f t="shared" si="47"/>
        <v>Despachado COSOL</v>
      </c>
      <c r="V1362" s="125" t="s">
        <v>38</v>
      </c>
      <c r="W1362" s="122"/>
      <c r="X1362" s="126" t="str">
        <f t="shared" si="46"/>
        <v/>
      </c>
      <c r="Y1362" s="123" t="str">
        <f ca="1">IF(V1362=Apoio!$F$2,Apoio!$F$2,IF(V1362=Apoio!$F$3,Apoio!$F$3,IF(V1362=Apoio!$F$4,Apoio!$F$4,IF(X1362="","",IF(V1362="","",IF(X1362-TODAY()&gt;0,X1362-TODAY(),"Venceu"))))))</f>
        <v>Resolvido</v>
      </c>
      <c r="Z1362" s="127"/>
      <c r="AA1362" s="128" t="s">
        <v>4612</v>
      </c>
      <c r="AC1362" s="129"/>
      <c r="AD1362" s="34" t="s">
        <v>31</v>
      </c>
    </row>
    <row r="1363" spans="1:30" ht="30" customHeight="1">
      <c r="A1363" s="121">
        <v>1367</v>
      </c>
      <c r="B1363" s="122" t="s">
        <v>953</v>
      </c>
      <c r="C1363" s="123" t="str">
        <f>IF(B1363&gt;0,VLOOKUP(MID(B1363,1,5),Apoio!A:B,2,FALSE),"")</f>
        <v>MT</v>
      </c>
      <c r="D1363" s="30" t="s">
        <v>1317</v>
      </c>
      <c r="E1363" s="122"/>
      <c r="F1363" s="122" t="s">
        <v>2395</v>
      </c>
      <c r="G1363" s="127" t="s">
        <v>4613</v>
      </c>
      <c r="H1363" s="122"/>
      <c r="I1363" s="122"/>
      <c r="J1363" s="122" t="s">
        <v>44</v>
      </c>
      <c r="K1363" s="124">
        <v>44726</v>
      </c>
      <c r="L1363" s="124"/>
      <c r="M1363" s="124">
        <v>44726</v>
      </c>
      <c r="N1363" s="124">
        <v>44727</v>
      </c>
      <c r="O1363" s="124"/>
      <c r="P1363" s="124">
        <v>44727</v>
      </c>
      <c r="Q1363" s="124"/>
      <c r="R1363" s="124"/>
      <c r="S1363" s="122">
        <v>3600446</v>
      </c>
      <c r="T1363" s="122"/>
      <c r="U1363" s="123" t="str">
        <f t="shared" si="47"/>
        <v>Despachado COSOL</v>
      </c>
      <c r="V1363" s="125" t="s">
        <v>38</v>
      </c>
      <c r="W1363" s="122"/>
      <c r="X1363" s="126" t="str">
        <f t="shared" si="46"/>
        <v/>
      </c>
      <c r="Y1363" s="123" t="str">
        <f ca="1">IF(V1363=Apoio!$F$2,Apoio!$F$2,IF(V1363=Apoio!$F$3,Apoio!$F$3,IF(V1363=Apoio!$F$4,Apoio!$F$4,IF(X1363="","",IF(V1363="","",IF(X1363-TODAY()&gt;0,X1363-TODAY(),"Venceu"))))))</f>
        <v>Resolvido</v>
      </c>
      <c r="Z1363" s="127"/>
      <c r="AA1363" s="128" t="s">
        <v>4614</v>
      </c>
      <c r="AC1363" s="129"/>
      <c r="AD1363" s="34" t="s">
        <v>31</v>
      </c>
    </row>
    <row r="1364" spans="1:30" ht="30" customHeight="1">
      <c r="A1364" s="121">
        <v>1368</v>
      </c>
      <c r="B1364" s="122" t="s">
        <v>4480</v>
      </c>
      <c r="C1364" s="123" t="str">
        <f>IF(B1364&gt;0,VLOOKUP(MID(B1364,1,5),Apoio!A:B,2,FALSE),"")</f>
        <v>MG</v>
      </c>
      <c r="D1364" s="30" t="s">
        <v>4424</v>
      </c>
      <c r="E1364" s="122"/>
      <c r="F1364" s="122" t="s">
        <v>2395</v>
      </c>
      <c r="G1364" s="127" t="s">
        <v>4615</v>
      </c>
      <c r="H1364" s="122"/>
      <c r="I1364" s="122"/>
      <c r="J1364" s="122" t="s">
        <v>858</v>
      </c>
      <c r="K1364" s="124">
        <v>44726</v>
      </c>
      <c r="L1364" s="124"/>
      <c r="M1364" s="124">
        <v>44726</v>
      </c>
      <c r="N1364" s="124">
        <v>44727</v>
      </c>
      <c r="O1364" s="124"/>
      <c r="P1364" s="124">
        <v>44727</v>
      </c>
      <c r="Q1364" s="124"/>
      <c r="R1364" s="124"/>
      <c r="S1364" s="122">
        <v>3600513</v>
      </c>
      <c r="T1364" s="122"/>
      <c r="U1364" s="123" t="str">
        <f t="shared" si="47"/>
        <v>Despachado COSOL</v>
      </c>
      <c r="V1364" s="125" t="s">
        <v>38</v>
      </c>
      <c r="W1364" s="122"/>
      <c r="X1364" s="126" t="str">
        <f t="shared" si="46"/>
        <v/>
      </c>
      <c r="Y1364" s="123" t="str">
        <f ca="1">IF(V1364=Apoio!$F$2,Apoio!$F$2,IF(V1364=Apoio!$F$3,Apoio!$F$3,IF(V1364=Apoio!$F$4,Apoio!$F$4,IF(X1364="","",IF(V1364="","",IF(X1364-TODAY()&gt;0,X1364-TODAY(),"Venceu"))))))</f>
        <v>Resolvido</v>
      </c>
      <c r="Z1364" s="127"/>
      <c r="AA1364" s="128" t="s">
        <v>4616</v>
      </c>
      <c r="AC1364" s="129"/>
      <c r="AD1364" s="34" t="s">
        <v>31</v>
      </c>
    </row>
    <row r="1365" spans="1:30" ht="30" customHeight="1">
      <c r="A1365" s="121">
        <v>1369</v>
      </c>
      <c r="B1365" s="122" t="s">
        <v>4617</v>
      </c>
      <c r="C1365" s="123" t="str">
        <f>IF(B1365&gt;0,VLOOKUP(MID(B1365,1,5),Apoio!A:B,2,FALSE),"")</f>
        <v>PE</v>
      </c>
      <c r="D1365" s="30" t="s">
        <v>1353</v>
      </c>
      <c r="E1365" s="122"/>
      <c r="F1365" s="122" t="s">
        <v>2395</v>
      </c>
      <c r="G1365" s="127" t="s">
        <v>4618</v>
      </c>
      <c r="H1365" s="122"/>
      <c r="I1365" s="122"/>
      <c r="J1365" s="122" t="s">
        <v>44</v>
      </c>
      <c r="K1365" s="124">
        <v>44721</v>
      </c>
      <c r="L1365" s="124"/>
      <c r="M1365" s="124">
        <v>44721</v>
      </c>
      <c r="N1365" s="124">
        <v>44726</v>
      </c>
      <c r="O1365" s="124"/>
      <c r="P1365" s="124">
        <v>44726</v>
      </c>
      <c r="Q1365" s="124">
        <v>44727</v>
      </c>
      <c r="R1365" s="124"/>
      <c r="S1365" s="122">
        <v>3594405</v>
      </c>
      <c r="T1365" s="122"/>
      <c r="U1365" s="123" t="str">
        <f t="shared" si="47"/>
        <v>Despachado CNA</v>
      </c>
      <c r="V1365" s="125" t="s">
        <v>38</v>
      </c>
      <c r="W1365" s="122"/>
      <c r="X1365" s="126" t="str">
        <f t="shared" ref="X1365:X1428" si="48">IF(W1365&gt;0,Q1365+W1365,"")</f>
        <v/>
      </c>
      <c r="Y1365" s="123" t="str">
        <f ca="1">IF(V1365=Apoio!$F$2,Apoio!$F$2,IF(V1365=Apoio!$F$3,Apoio!$F$3,IF(V1365=Apoio!$F$4,Apoio!$F$4,IF(X1365="","",IF(V1365="","",IF(X1365-TODAY()&gt;0,X1365-TODAY(),"Venceu"))))))</f>
        <v>Resolvido</v>
      </c>
      <c r="Z1365" s="127"/>
      <c r="AA1365" s="128"/>
      <c r="AC1365" s="129"/>
      <c r="AD1365" s="34" t="s">
        <v>31</v>
      </c>
    </row>
    <row r="1366" spans="1:30" ht="30" customHeight="1">
      <c r="A1366" s="121">
        <v>1370</v>
      </c>
      <c r="B1366" s="122" t="s">
        <v>4619</v>
      </c>
      <c r="C1366" s="123" t="str">
        <f>IF(B1366&gt;0,VLOOKUP(MID(B1366,1,5),Apoio!A:B,2,FALSE),"")</f>
        <v>PB</v>
      </c>
      <c r="D1366" s="30" t="s">
        <v>3941</v>
      </c>
      <c r="E1366" s="122"/>
      <c r="F1366" s="122" t="s">
        <v>2395</v>
      </c>
      <c r="G1366" s="127" t="s">
        <v>4620</v>
      </c>
      <c r="H1366" s="122"/>
      <c r="I1366" s="122"/>
      <c r="J1366" s="122" t="s">
        <v>858</v>
      </c>
      <c r="K1366" s="124">
        <v>44725</v>
      </c>
      <c r="L1366" s="124"/>
      <c r="M1366" s="124">
        <v>44725</v>
      </c>
      <c r="N1366" s="124">
        <v>44726</v>
      </c>
      <c r="O1366" s="124"/>
      <c r="P1366" s="124">
        <v>44727</v>
      </c>
      <c r="Q1366" s="124">
        <v>44727</v>
      </c>
      <c r="R1366" s="124"/>
      <c r="S1366" s="122">
        <v>3594310</v>
      </c>
      <c r="T1366" s="122"/>
      <c r="U1366" s="123" t="str">
        <f t="shared" si="47"/>
        <v>Despachado CNA</v>
      </c>
      <c r="V1366" s="125" t="s">
        <v>38</v>
      </c>
      <c r="W1366" s="122"/>
      <c r="X1366" s="126" t="str">
        <f t="shared" si="48"/>
        <v/>
      </c>
      <c r="Y1366" s="123" t="str">
        <f ca="1">IF(V1366=Apoio!$F$2,Apoio!$F$2,IF(V1366=Apoio!$F$3,Apoio!$F$3,IF(V1366=Apoio!$F$4,Apoio!$F$4,IF(X1366="","",IF(V1366="","",IF(X1366-TODAY()&gt;0,X1366-TODAY(),"Venceu"))))))</f>
        <v>Resolvido</v>
      </c>
      <c r="Z1366" s="127"/>
      <c r="AA1366" s="128"/>
      <c r="AC1366" s="129"/>
      <c r="AD1366" s="34" t="s">
        <v>31</v>
      </c>
    </row>
    <row r="1367" spans="1:30" ht="30" customHeight="1">
      <c r="A1367" s="121">
        <v>1371</v>
      </c>
      <c r="B1367" s="122" t="s">
        <v>1912</v>
      </c>
      <c r="C1367" s="123" t="str">
        <f>IF(B1367&gt;0,VLOOKUP(MID(B1367,1,5),Apoio!A:B,2,FALSE),"")</f>
        <v>PA</v>
      </c>
      <c r="D1367" s="30" t="s">
        <v>3941</v>
      </c>
      <c r="E1367" s="122"/>
      <c r="F1367" s="122" t="s">
        <v>2395</v>
      </c>
      <c r="G1367" s="127" t="s">
        <v>4621</v>
      </c>
      <c r="H1367" s="122"/>
      <c r="I1367" s="122"/>
      <c r="J1367" s="122" t="s">
        <v>44</v>
      </c>
      <c r="K1367" s="124">
        <v>44725</v>
      </c>
      <c r="L1367" s="124"/>
      <c r="M1367" s="124">
        <v>44725</v>
      </c>
      <c r="N1367" s="124">
        <v>44726</v>
      </c>
      <c r="O1367" s="124"/>
      <c r="P1367" s="124">
        <v>44727</v>
      </c>
      <c r="Q1367" s="124">
        <v>44727</v>
      </c>
      <c r="R1367" s="124"/>
      <c r="S1367" s="122">
        <v>3597850</v>
      </c>
      <c r="T1367" s="122"/>
      <c r="U1367" s="123" t="str">
        <f t="shared" si="47"/>
        <v>Despachado CNA</v>
      </c>
      <c r="V1367" s="125" t="s">
        <v>38</v>
      </c>
      <c r="W1367" s="122"/>
      <c r="X1367" s="126" t="str">
        <f t="shared" si="48"/>
        <v/>
      </c>
      <c r="Y1367" s="123" t="str">
        <f ca="1">IF(V1367=Apoio!$F$2,Apoio!$F$2,IF(V1367=Apoio!$F$3,Apoio!$F$3,IF(V1367=Apoio!$F$4,Apoio!$F$4,IF(X1367="","",IF(V1367="","",IF(X1367-TODAY()&gt;0,X1367-TODAY(),"Venceu"))))))</f>
        <v>Resolvido</v>
      </c>
      <c r="Z1367" s="127"/>
      <c r="AA1367" s="128" t="s">
        <v>4622</v>
      </c>
      <c r="AC1367" s="129"/>
      <c r="AD1367" s="34" t="s">
        <v>31</v>
      </c>
    </row>
    <row r="1368" spans="1:30" ht="30" customHeight="1">
      <c r="A1368" s="121">
        <v>1372</v>
      </c>
      <c r="B1368" s="122" t="s">
        <v>4623</v>
      </c>
      <c r="C1368" s="123" t="str">
        <f>IF(B1368&gt;0,VLOOKUP(MID(B1368,1,5),Apoio!A:B,2,FALSE),"")</f>
        <v>DF</v>
      </c>
      <c r="D1368" s="30" t="s">
        <v>1122</v>
      </c>
      <c r="E1368" s="122"/>
      <c r="F1368" s="122" t="s">
        <v>2395</v>
      </c>
      <c r="G1368" s="127" t="s">
        <v>4624</v>
      </c>
      <c r="H1368" s="122"/>
      <c r="I1368" s="122"/>
      <c r="J1368" s="122" t="s">
        <v>858</v>
      </c>
      <c r="K1368" s="124">
        <v>44726</v>
      </c>
      <c r="L1368" s="124"/>
      <c r="M1368" s="124">
        <v>44726</v>
      </c>
      <c r="N1368" s="124">
        <v>44727</v>
      </c>
      <c r="O1368" s="124"/>
      <c r="P1368" s="124">
        <v>44733</v>
      </c>
      <c r="Q1368" s="124"/>
      <c r="R1368" s="124"/>
      <c r="S1368" s="122">
        <v>3601849</v>
      </c>
      <c r="T1368" s="122"/>
      <c r="U1368" s="123" t="str">
        <f t="shared" si="47"/>
        <v>Despachado COSOL</v>
      </c>
      <c r="V1368" s="125" t="s">
        <v>38</v>
      </c>
      <c r="W1368" s="122"/>
      <c r="X1368" s="126" t="str">
        <f t="shared" si="48"/>
        <v/>
      </c>
      <c r="Y1368" s="123" t="str">
        <f ca="1">IF(V1368=Apoio!$F$2,Apoio!$F$2,IF(V1368=Apoio!$F$3,Apoio!$F$3,IF(V1368=Apoio!$F$4,Apoio!$F$4,IF(X1368="","",IF(V1368="","",IF(X1368-TODAY()&gt;0,X1368-TODAY(),"Venceu"))))))</f>
        <v>Resolvido</v>
      </c>
      <c r="Z1368" s="127"/>
      <c r="AA1368" s="128" t="s">
        <v>4625</v>
      </c>
      <c r="AC1368" s="129"/>
      <c r="AD1368" s="34" t="s">
        <v>31</v>
      </c>
    </row>
    <row r="1369" spans="1:30" ht="30" customHeight="1">
      <c r="A1369" s="121">
        <v>1373</v>
      </c>
      <c r="B1369" s="122" t="s">
        <v>4626</v>
      </c>
      <c r="C1369" s="123" t="str">
        <f>IF(B1369&gt;0,VLOOKUP(MID(B1369,1,5),Apoio!A:B,2,FALSE),"")</f>
        <v>CNA</v>
      </c>
      <c r="D1369" s="30" t="s">
        <v>1353</v>
      </c>
      <c r="E1369" s="122"/>
      <c r="F1369" s="122" t="s">
        <v>2395</v>
      </c>
      <c r="G1369" s="127" t="s">
        <v>4627</v>
      </c>
      <c r="H1369" s="122"/>
      <c r="I1369" s="122"/>
      <c r="J1369" s="122" t="s">
        <v>858</v>
      </c>
      <c r="K1369" s="124">
        <v>44732</v>
      </c>
      <c r="L1369" s="124"/>
      <c r="M1369" s="124">
        <v>44732</v>
      </c>
      <c r="N1369" s="124">
        <v>44734</v>
      </c>
      <c r="O1369" s="124"/>
      <c r="P1369" s="124">
        <v>44734</v>
      </c>
      <c r="Q1369" s="124"/>
      <c r="R1369" s="124"/>
      <c r="S1369" s="122">
        <v>3613593</v>
      </c>
      <c r="T1369" s="122"/>
      <c r="U1369" s="123" t="str">
        <f t="shared" si="47"/>
        <v>Despachado COSOL</v>
      </c>
      <c r="V1369" s="125" t="s">
        <v>38</v>
      </c>
      <c r="W1369" s="122"/>
      <c r="X1369" s="126" t="str">
        <f t="shared" si="48"/>
        <v/>
      </c>
      <c r="Y1369" s="123" t="str">
        <f ca="1">IF(V1369=Apoio!$F$2,Apoio!$F$2,IF(V1369=Apoio!$F$3,Apoio!$F$3,IF(V1369=Apoio!$F$4,Apoio!$F$4,IF(X1369="","",IF(V1369="","",IF(X1369-TODAY()&gt;0,X1369-TODAY(),"Venceu"))))))</f>
        <v>Resolvido</v>
      </c>
      <c r="Z1369" s="127"/>
      <c r="AA1369" s="128" t="s">
        <v>4628</v>
      </c>
      <c r="AC1369" s="129"/>
      <c r="AD1369" s="34" t="s">
        <v>31</v>
      </c>
    </row>
    <row r="1370" spans="1:30" ht="30" customHeight="1">
      <c r="A1370" s="121">
        <v>1374</v>
      </c>
      <c r="B1370" s="122" t="s">
        <v>4629</v>
      </c>
      <c r="C1370" s="123" t="str">
        <f>IF(B1370&gt;0,VLOOKUP(MID(B1370,1,5),Apoio!A:B,2,FALSE),"")</f>
        <v>CNA</v>
      </c>
      <c r="D1370" s="30" t="s">
        <v>1353</v>
      </c>
      <c r="E1370" s="122"/>
      <c r="F1370" s="122" t="s">
        <v>2395</v>
      </c>
      <c r="G1370" s="127" t="s">
        <v>4630</v>
      </c>
      <c r="H1370" s="122"/>
      <c r="I1370" s="122"/>
      <c r="J1370" s="122" t="s">
        <v>858</v>
      </c>
      <c r="K1370" s="124">
        <v>44732</v>
      </c>
      <c r="L1370" s="124"/>
      <c r="M1370" s="124">
        <v>44732</v>
      </c>
      <c r="N1370" s="124">
        <v>44734</v>
      </c>
      <c r="O1370" s="124"/>
      <c r="P1370" s="124">
        <v>44734</v>
      </c>
      <c r="Q1370" s="124"/>
      <c r="R1370" s="124"/>
      <c r="S1370" s="122">
        <v>3612329</v>
      </c>
      <c r="T1370" s="122"/>
      <c r="U1370" s="123" t="str">
        <f t="shared" si="47"/>
        <v>Despachado COSOL</v>
      </c>
      <c r="V1370" s="125" t="s">
        <v>38</v>
      </c>
      <c r="W1370" s="122"/>
      <c r="X1370" s="126" t="str">
        <f t="shared" si="48"/>
        <v/>
      </c>
      <c r="Y1370" s="123" t="str">
        <f ca="1">IF(V1370=Apoio!$F$2,Apoio!$F$2,IF(V1370=Apoio!$F$3,Apoio!$F$3,IF(V1370=Apoio!$F$4,Apoio!$F$4,IF(X1370="","",IF(V1370="","",IF(X1370-TODAY()&gt;0,X1370-TODAY(),"Venceu"))))))</f>
        <v>Resolvido</v>
      </c>
      <c r="Z1370" s="127"/>
      <c r="AA1370" s="128" t="s">
        <v>4631</v>
      </c>
      <c r="AC1370" s="129"/>
      <c r="AD1370" s="34" t="s">
        <v>33</v>
      </c>
    </row>
    <row r="1371" spans="1:30" ht="30" customHeight="1">
      <c r="A1371" s="121">
        <v>1375</v>
      </c>
      <c r="B1371" s="122" t="s">
        <v>4632</v>
      </c>
      <c r="C1371" s="123" t="str">
        <f>IF(B1371&gt;0,VLOOKUP(MID(B1371,1,5),Apoio!A:B,2,FALSE),"")</f>
        <v>CNA</v>
      </c>
      <c r="D1371" s="30" t="s">
        <v>1353</v>
      </c>
      <c r="E1371" s="122"/>
      <c r="F1371" s="122" t="s">
        <v>2395</v>
      </c>
      <c r="G1371" s="127" t="s">
        <v>4633</v>
      </c>
      <c r="H1371" s="122"/>
      <c r="I1371" s="122"/>
      <c r="J1371" s="122" t="s">
        <v>858</v>
      </c>
      <c r="K1371" s="124">
        <v>44732</v>
      </c>
      <c r="L1371" s="124"/>
      <c r="M1371" s="124">
        <v>44732</v>
      </c>
      <c r="N1371" s="124">
        <v>44735</v>
      </c>
      <c r="O1371" s="124"/>
      <c r="P1371" s="124">
        <v>44736</v>
      </c>
      <c r="Q1371" s="124"/>
      <c r="R1371" s="124"/>
      <c r="S1371" s="122">
        <v>3618595</v>
      </c>
      <c r="T1371" s="122"/>
      <c r="U1371" s="123" t="str">
        <f t="shared" si="47"/>
        <v>Despachado COSOL</v>
      </c>
      <c r="V1371" s="125" t="s">
        <v>38</v>
      </c>
      <c r="W1371" s="122"/>
      <c r="X1371" s="126" t="str">
        <f t="shared" si="48"/>
        <v/>
      </c>
      <c r="Y1371" s="123" t="str">
        <f ca="1">IF(V1371=Apoio!$F$2,Apoio!$F$2,IF(V1371=Apoio!$F$3,Apoio!$F$3,IF(V1371=Apoio!$F$4,Apoio!$F$4,IF(X1371="","",IF(V1371="","",IF(X1371-TODAY()&gt;0,X1371-TODAY(),"Venceu"))))))</f>
        <v>Resolvido</v>
      </c>
      <c r="Z1371" s="127"/>
      <c r="AA1371" s="128" t="s">
        <v>4628</v>
      </c>
      <c r="AC1371" s="129"/>
      <c r="AD1371" s="34" t="s">
        <v>31</v>
      </c>
    </row>
    <row r="1372" spans="1:30" ht="30" customHeight="1">
      <c r="A1372" s="121">
        <v>1376</v>
      </c>
      <c r="B1372" s="122" t="s">
        <v>4634</v>
      </c>
      <c r="C1372" s="123" t="str">
        <f>IF(B1372&gt;0,VLOOKUP(MID(B1372,1,5),Apoio!A:B,2,FALSE),"")</f>
        <v>CNA</v>
      </c>
      <c r="D1372" s="30" t="s">
        <v>1353</v>
      </c>
      <c r="E1372" s="122"/>
      <c r="F1372" s="122" t="s">
        <v>2395</v>
      </c>
      <c r="G1372" s="127" t="s">
        <v>4635</v>
      </c>
      <c r="H1372" s="122"/>
      <c r="I1372" s="122"/>
      <c r="J1372" s="122" t="s">
        <v>858</v>
      </c>
      <c r="K1372" s="124">
        <v>44734</v>
      </c>
      <c r="L1372" s="124"/>
      <c r="M1372" s="124">
        <v>44734</v>
      </c>
      <c r="N1372" s="124">
        <v>44735</v>
      </c>
      <c r="O1372" s="124"/>
      <c r="P1372" s="124">
        <v>44736</v>
      </c>
      <c r="Q1372" s="124"/>
      <c r="R1372" s="124"/>
      <c r="S1372" s="122">
        <v>3613812</v>
      </c>
      <c r="T1372" s="122"/>
      <c r="U1372" s="123" t="str">
        <f t="shared" si="47"/>
        <v>Despachado COSOL</v>
      </c>
      <c r="V1372" s="125" t="s">
        <v>38</v>
      </c>
      <c r="W1372" s="122"/>
      <c r="X1372" s="126" t="str">
        <f t="shared" si="48"/>
        <v/>
      </c>
      <c r="Y1372" s="123" t="str">
        <f ca="1">IF(V1372=Apoio!$F$2,Apoio!$F$2,IF(V1372=Apoio!$F$3,Apoio!$F$3,IF(V1372=Apoio!$F$4,Apoio!$F$4,IF(X1372="","",IF(V1372="","",IF(X1372-TODAY()&gt;0,X1372-TODAY(),"Venceu"))))))</f>
        <v>Resolvido</v>
      </c>
      <c r="Z1372" s="127"/>
      <c r="AA1372" s="128" t="s">
        <v>4628</v>
      </c>
      <c r="AC1372" s="129"/>
      <c r="AD1372" s="34" t="s">
        <v>33</v>
      </c>
    </row>
    <row r="1373" spans="1:30" ht="30" customHeight="1">
      <c r="A1373" s="121">
        <v>1377</v>
      </c>
      <c r="B1373" s="122" t="s">
        <v>4636</v>
      </c>
      <c r="C1373" s="123" t="str">
        <f>IF(B1373&gt;0,VLOOKUP(MID(B1373,1,5),Apoio!A:B,2,FALSE),"")</f>
        <v>CNA</v>
      </c>
      <c r="D1373" s="30" t="s">
        <v>1353</v>
      </c>
      <c r="E1373" s="122"/>
      <c r="F1373" s="122" t="s">
        <v>2395</v>
      </c>
      <c r="G1373" s="127" t="s">
        <v>4637</v>
      </c>
      <c r="H1373" s="122"/>
      <c r="I1373" s="122"/>
      <c r="J1373" s="122" t="s">
        <v>858</v>
      </c>
      <c r="K1373" s="124">
        <v>44734</v>
      </c>
      <c r="L1373" s="124"/>
      <c r="M1373" s="124">
        <v>44734</v>
      </c>
      <c r="N1373" s="124">
        <v>44735</v>
      </c>
      <c r="O1373" s="124"/>
      <c r="P1373" s="124">
        <v>44736</v>
      </c>
      <c r="Q1373" s="124"/>
      <c r="R1373" s="124"/>
      <c r="S1373" s="122">
        <v>3613817</v>
      </c>
      <c r="T1373" s="122"/>
      <c r="U1373" s="123" t="str">
        <f t="shared" si="47"/>
        <v>Despachado COSOL</v>
      </c>
      <c r="V1373" s="125" t="s">
        <v>38</v>
      </c>
      <c r="W1373" s="122"/>
      <c r="X1373" s="126" t="str">
        <f t="shared" si="48"/>
        <v/>
      </c>
      <c r="Y1373" s="123" t="str">
        <f ca="1">IF(V1373=Apoio!$F$2,Apoio!$F$2,IF(V1373=Apoio!$F$3,Apoio!$F$3,IF(V1373=Apoio!$F$4,Apoio!$F$4,IF(X1373="","",IF(V1373="","",IF(X1373-TODAY()&gt;0,X1373-TODAY(),"Venceu"))))))</f>
        <v>Resolvido</v>
      </c>
      <c r="Z1373" s="127"/>
      <c r="AA1373" s="128" t="s">
        <v>4628</v>
      </c>
      <c r="AC1373" s="129"/>
      <c r="AD1373" s="34" t="s">
        <v>31</v>
      </c>
    </row>
    <row r="1374" spans="1:30" ht="30" customHeight="1">
      <c r="A1374" s="121">
        <v>1378</v>
      </c>
      <c r="B1374" s="122" t="s">
        <v>4638</v>
      </c>
      <c r="C1374" s="123" t="str">
        <f>IF(B1374&gt;0,VLOOKUP(MID(B1374,1,5),Apoio!A:B,2,FALSE),"")</f>
        <v>BA</v>
      </c>
      <c r="D1374" s="30" t="s">
        <v>3941</v>
      </c>
      <c r="E1374" s="122"/>
      <c r="F1374" s="122" t="s">
        <v>2395</v>
      </c>
      <c r="G1374" s="127" t="s">
        <v>4639</v>
      </c>
      <c r="H1374" s="122"/>
      <c r="I1374" s="122"/>
      <c r="J1374" s="122" t="s">
        <v>874</v>
      </c>
      <c r="K1374" s="124">
        <v>44720</v>
      </c>
      <c r="L1374" s="124"/>
      <c r="M1374" s="124">
        <v>44720</v>
      </c>
      <c r="N1374" s="124">
        <v>44727</v>
      </c>
      <c r="O1374" s="124"/>
      <c r="P1374" s="124">
        <v>44733</v>
      </c>
      <c r="Q1374" s="124">
        <v>44736</v>
      </c>
      <c r="R1374" s="124"/>
      <c r="S1374" s="122">
        <v>3594605</v>
      </c>
      <c r="T1374" s="122"/>
      <c r="U1374" s="123" t="str">
        <f t="shared" si="47"/>
        <v>Despachado CNA</v>
      </c>
      <c r="V1374" s="125" t="s">
        <v>38</v>
      </c>
      <c r="W1374" s="122"/>
      <c r="X1374" s="126" t="str">
        <f t="shared" si="48"/>
        <v/>
      </c>
      <c r="Y1374" s="123" t="str">
        <f ca="1">IF(V1374=Apoio!$F$2,Apoio!$F$2,IF(V1374=Apoio!$F$3,Apoio!$F$3,IF(V1374=Apoio!$F$4,Apoio!$F$4,IF(X1374="","",IF(V1374="","",IF(X1374-TODAY()&gt;0,X1374-TODAY(),"Venceu"))))))</f>
        <v>Resolvido</v>
      </c>
      <c r="Z1374" s="127"/>
      <c r="AA1374" s="128"/>
      <c r="AC1374" s="129"/>
      <c r="AD1374" s="34" t="s">
        <v>31</v>
      </c>
    </row>
    <row r="1375" spans="1:30" ht="30" customHeight="1">
      <c r="A1375" s="121">
        <v>1379</v>
      </c>
      <c r="B1375" s="122" t="s">
        <v>4640</v>
      </c>
      <c r="C1375" s="123" t="str">
        <f>IF(B1375&gt;0,VLOOKUP(MID(B1375,1,5),Apoio!A:B,2,FALSE),"")</f>
        <v>MA</v>
      </c>
      <c r="D1375" s="30" t="s">
        <v>3941</v>
      </c>
      <c r="E1375" s="122"/>
      <c r="F1375" s="122" t="s">
        <v>2395</v>
      </c>
      <c r="G1375" s="127" t="s">
        <v>4641</v>
      </c>
      <c r="H1375" s="122"/>
      <c r="I1375" s="122"/>
      <c r="J1375" s="122" t="s">
        <v>874</v>
      </c>
      <c r="K1375" s="124">
        <v>44721</v>
      </c>
      <c r="L1375" s="124"/>
      <c r="M1375" s="124">
        <v>44721</v>
      </c>
      <c r="N1375" s="124">
        <v>44732</v>
      </c>
      <c r="O1375" s="124"/>
      <c r="P1375" s="124">
        <v>44733</v>
      </c>
      <c r="Q1375" s="124">
        <v>44736</v>
      </c>
      <c r="R1375" s="124"/>
      <c r="S1375" s="122">
        <v>3603740</v>
      </c>
      <c r="T1375" s="122"/>
      <c r="U1375" s="123" t="str">
        <f t="shared" si="47"/>
        <v>Despachado CNA</v>
      </c>
      <c r="V1375" s="125" t="s">
        <v>38</v>
      </c>
      <c r="W1375" s="122"/>
      <c r="X1375" s="126" t="str">
        <f t="shared" si="48"/>
        <v/>
      </c>
      <c r="Y1375" s="123" t="str">
        <f ca="1">IF(V1375=Apoio!$F$2,Apoio!$F$2,IF(V1375=Apoio!$F$3,Apoio!$F$3,IF(V1375=Apoio!$F$4,Apoio!$F$4,IF(X1375="","",IF(V1375="","",IF(X1375-TODAY()&gt;0,X1375-TODAY(),"Venceu"))))))</f>
        <v>Resolvido</v>
      </c>
      <c r="Z1375" s="127"/>
      <c r="AA1375" s="128"/>
      <c r="AC1375" s="129"/>
      <c r="AD1375" s="34" t="s">
        <v>31</v>
      </c>
    </row>
    <row r="1376" spans="1:30" ht="30" customHeight="1">
      <c r="A1376" s="121">
        <v>1380</v>
      </c>
      <c r="B1376" s="122" t="s">
        <v>4642</v>
      </c>
      <c r="C1376" s="123" t="str">
        <f>IF(B1376&gt;0,VLOOKUP(MID(B1376,1,5),Apoio!A:B,2,FALSE),"")</f>
        <v>RJ</v>
      </c>
      <c r="D1376" s="30" t="s">
        <v>3941</v>
      </c>
      <c r="E1376" s="122"/>
      <c r="F1376" s="122" t="s">
        <v>2395</v>
      </c>
      <c r="G1376" s="127" t="s">
        <v>4643</v>
      </c>
      <c r="H1376" s="122"/>
      <c r="I1376" s="122"/>
      <c r="J1376" s="122" t="s">
        <v>874</v>
      </c>
      <c r="K1376" s="124">
        <v>44725</v>
      </c>
      <c r="L1376" s="124"/>
      <c r="M1376" s="124">
        <v>44725</v>
      </c>
      <c r="N1376" s="124">
        <v>44734</v>
      </c>
      <c r="O1376" s="124"/>
      <c r="P1376" s="124">
        <v>44734</v>
      </c>
      <c r="Q1376" s="124">
        <v>44736</v>
      </c>
      <c r="R1376" s="124"/>
      <c r="S1376" s="122">
        <v>3610396</v>
      </c>
      <c r="T1376" s="122"/>
      <c r="U1376" s="123" t="str">
        <f t="shared" si="47"/>
        <v>Despachado CNA</v>
      </c>
      <c r="V1376" s="125" t="s">
        <v>38</v>
      </c>
      <c r="W1376" s="122"/>
      <c r="X1376" s="126" t="str">
        <f t="shared" si="48"/>
        <v/>
      </c>
      <c r="Y1376" s="123" t="str">
        <f ca="1">IF(V1376=Apoio!$F$2,Apoio!$F$2,IF(V1376=Apoio!$F$3,Apoio!$F$3,IF(V1376=Apoio!$F$4,Apoio!$F$4,IF(X1376="","",IF(V1376="","",IF(X1376-TODAY()&gt;0,X1376-TODAY(),"Venceu"))))))</f>
        <v>Resolvido</v>
      </c>
      <c r="Z1376" s="127"/>
      <c r="AA1376" s="128"/>
      <c r="AC1376" s="129"/>
      <c r="AD1376" s="34" t="s">
        <v>31</v>
      </c>
    </row>
    <row r="1377" spans="1:30" ht="30" customHeight="1">
      <c r="A1377" s="121">
        <v>1381</v>
      </c>
      <c r="B1377" s="122" t="s">
        <v>4463</v>
      </c>
      <c r="C1377" s="123" t="str">
        <f>IF(B1377&gt;0,VLOOKUP(MID(B1377,1,5),Apoio!A:B,2,FALSE),"")</f>
        <v>ES</v>
      </c>
      <c r="D1377" s="30" t="s">
        <v>3941</v>
      </c>
      <c r="E1377" s="122"/>
      <c r="F1377" s="122" t="s">
        <v>2395</v>
      </c>
      <c r="G1377" s="127" t="s">
        <v>4644</v>
      </c>
      <c r="H1377" s="122"/>
      <c r="I1377" s="122"/>
      <c r="J1377" s="122" t="s">
        <v>874</v>
      </c>
      <c r="K1377" s="124">
        <v>44733</v>
      </c>
      <c r="L1377" s="124"/>
      <c r="M1377" s="124">
        <v>44733</v>
      </c>
      <c r="N1377" s="124">
        <v>44735</v>
      </c>
      <c r="O1377" s="124"/>
      <c r="P1377" s="124">
        <v>44736</v>
      </c>
      <c r="Q1377" s="124">
        <v>44736</v>
      </c>
      <c r="R1377" s="124"/>
      <c r="S1377" s="122">
        <v>3619245</v>
      </c>
      <c r="T1377" s="122"/>
      <c r="U1377" s="123" t="str">
        <f t="shared" si="47"/>
        <v>Despachado CNA</v>
      </c>
      <c r="V1377" s="125" t="s">
        <v>38</v>
      </c>
      <c r="W1377" s="122"/>
      <c r="X1377" s="126" t="str">
        <f t="shared" si="48"/>
        <v/>
      </c>
      <c r="Y1377" s="123" t="str">
        <f ca="1">IF(V1377=Apoio!$F$2,Apoio!$F$2,IF(V1377=Apoio!$F$3,Apoio!$F$3,IF(V1377=Apoio!$F$4,Apoio!$F$4,IF(X1377="","",IF(V1377="","",IF(X1377-TODAY()&gt;0,X1377-TODAY(),"Venceu"))))))</f>
        <v>Resolvido</v>
      </c>
      <c r="Z1377" s="127"/>
      <c r="AA1377" s="128"/>
      <c r="AC1377" s="129"/>
      <c r="AD1377" s="34" t="s">
        <v>31</v>
      </c>
    </row>
    <row r="1378" spans="1:30" ht="30" customHeight="1">
      <c r="A1378" s="121">
        <v>1382</v>
      </c>
      <c r="B1378" s="122" t="s">
        <v>4645</v>
      </c>
      <c r="C1378" s="123" t="str">
        <f>IF(B1378&gt;0,VLOOKUP(MID(B1378,1,5),Apoio!A:B,2,FALSE),"")</f>
        <v>SC</v>
      </c>
      <c r="D1378" s="30" t="s">
        <v>1256</v>
      </c>
      <c r="E1378" s="122"/>
      <c r="F1378" s="122" t="s">
        <v>2395</v>
      </c>
      <c r="G1378" s="127" t="s">
        <v>4646</v>
      </c>
      <c r="H1378" s="122"/>
      <c r="I1378" s="122"/>
      <c r="J1378" s="122" t="s">
        <v>858</v>
      </c>
      <c r="K1378" s="124">
        <v>44736</v>
      </c>
      <c r="L1378" s="124"/>
      <c r="M1378" s="124">
        <v>44736</v>
      </c>
      <c r="N1378" s="124">
        <v>44736</v>
      </c>
      <c r="O1378" s="124"/>
      <c r="P1378" s="124">
        <v>44739</v>
      </c>
      <c r="Q1378" s="124"/>
      <c r="R1378" s="124"/>
      <c r="S1378" s="122">
        <v>3620752</v>
      </c>
      <c r="T1378" s="122"/>
      <c r="U1378" s="123" t="str">
        <f t="shared" si="47"/>
        <v>Despachado COSOL</v>
      </c>
      <c r="V1378" s="125" t="s">
        <v>38</v>
      </c>
      <c r="W1378" s="122"/>
      <c r="X1378" s="126" t="str">
        <f t="shared" si="48"/>
        <v/>
      </c>
      <c r="Y1378" s="123" t="str">
        <f ca="1">IF(V1378=Apoio!$F$2,Apoio!$F$2,IF(V1378=Apoio!$F$3,Apoio!$F$3,IF(V1378=Apoio!$F$4,Apoio!$F$4,IF(X1378="","",IF(V1378="","",IF(X1378-TODAY()&gt;0,X1378-TODAY(),"Venceu"))))))</f>
        <v>Resolvido</v>
      </c>
      <c r="Z1378" s="127"/>
      <c r="AA1378" s="128"/>
      <c r="AC1378" s="129"/>
      <c r="AD1378" s="34" t="s">
        <v>31</v>
      </c>
    </row>
    <row r="1379" spans="1:30" ht="30" customHeight="1">
      <c r="A1379" s="121">
        <v>1383</v>
      </c>
      <c r="B1379" s="122" t="s">
        <v>4647</v>
      </c>
      <c r="C1379" s="123" t="str">
        <f>IF(B1379&gt;0,VLOOKUP(MID(B1379,1,5),Apoio!A:B,2,FALSE),"")</f>
        <v>PR</v>
      </c>
      <c r="D1379" s="30" t="s">
        <v>3941</v>
      </c>
      <c r="E1379" s="122"/>
      <c r="F1379" s="122" t="s">
        <v>2395</v>
      </c>
      <c r="G1379" s="127" t="s">
        <v>4648</v>
      </c>
      <c r="H1379" s="122"/>
      <c r="I1379" s="122"/>
      <c r="J1379" s="122" t="s">
        <v>858</v>
      </c>
      <c r="K1379" s="124">
        <v>44739</v>
      </c>
      <c r="L1379" s="124"/>
      <c r="M1379" s="124">
        <v>44739</v>
      </c>
      <c r="N1379" s="124">
        <v>44739</v>
      </c>
      <c r="O1379" s="124"/>
      <c r="P1379" s="124">
        <v>44739</v>
      </c>
      <c r="Q1379" s="124"/>
      <c r="R1379" s="124"/>
      <c r="S1379" s="122">
        <v>3623270</v>
      </c>
      <c r="T1379" s="122">
        <v>3626844</v>
      </c>
      <c r="U1379" s="123" t="str">
        <f t="shared" si="47"/>
        <v>Despachado COSOL</v>
      </c>
      <c r="V1379" s="125" t="s">
        <v>38</v>
      </c>
      <c r="W1379" s="122"/>
      <c r="X1379" s="126" t="str">
        <f t="shared" si="48"/>
        <v/>
      </c>
      <c r="Y1379" s="123" t="str">
        <f ca="1">IF(V1379=Apoio!$F$2,Apoio!$F$2,IF(V1379=Apoio!$F$3,Apoio!$F$3,IF(V1379=Apoio!$F$4,Apoio!$F$4,IF(X1379="","",IF(V1379="","",IF(X1379-TODAY()&gt;0,X1379-TODAY(),"Venceu"))))))</f>
        <v>Resolvido</v>
      </c>
      <c r="Z1379" s="127"/>
      <c r="AA1379" s="128"/>
      <c r="AC1379" s="129"/>
      <c r="AD1379" s="34" t="s">
        <v>31</v>
      </c>
    </row>
    <row r="1380" spans="1:30" ht="30" customHeight="1">
      <c r="A1380" s="121">
        <v>1384</v>
      </c>
      <c r="B1380" s="122" t="s">
        <v>4649</v>
      </c>
      <c r="C1380" s="123" t="str">
        <f>IF(B1380&gt;0,VLOOKUP(MID(B1380,1,5),Apoio!A:B,2,FALSE),"")</f>
        <v>PE</v>
      </c>
      <c r="D1380" s="30" t="s">
        <v>1256</v>
      </c>
      <c r="E1380" s="122"/>
      <c r="F1380" s="122" t="s">
        <v>2395</v>
      </c>
      <c r="G1380" s="127" t="s">
        <v>4650</v>
      </c>
      <c r="H1380" s="122"/>
      <c r="I1380" s="122"/>
      <c r="J1380" s="122" t="s">
        <v>858</v>
      </c>
      <c r="K1380" s="124">
        <v>44739</v>
      </c>
      <c r="L1380" s="124"/>
      <c r="M1380" s="124">
        <v>44739</v>
      </c>
      <c r="N1380" s="124">
        <v>44740</v>
      </c>
      <c r="O1380" s="124"/>
      <c r="P1380" s="124">
        <v>44740</v>
      </c>
      <c r="Q1380" s="124"/>
      <c r="R1380" s="124"/>
      <c r="S1380" s="122">
        <v>3627515</v>
      </c>
      <c r="T1380" s="122"/>
      <c r="U1380" s="123" t="str">
        <f t="shared" si="47"/>
        <v>Despachado COSOL</v>
      </c>
      <c r="V1380" s="125" t="s">
        <v>38</v>
      </c>
      <c r="W1380" s="122"/>
      <c r="X1380" s="126" t="str">
        <f t="shared" si="48"/>
        <v/>
      </c>
      <c r="Y1380" s="123" t="str">
        <f ca="1">IF(V1380=Apoio!$F$2,Apoio!$F$2,IF(V1380=Apoio!$F$3,Apoio!$F$3,IF(V1380=Apoio!$F$4,Apoio!$F$4,IF(X1380="","",IF(V1380="","",IF(X1380-TODAY()&gt;0,X1380-TODAY(),"Venceu"))))))</f>
        <v>Resolvido</v>
      </c>
      <c r="Z1380" s="127"/>
      <c r="AA1380" s="128"/>
      <c r="AC1380" s="129"/>
      <c r="AD1380" s="34" t="s">
        <v>31</v>
      </c>
    </row>
    <row r="1381" spans="1:30" ht="30" customHeight="1">
      <c r="A1381" s="121">
        <v>1385</v>
      </c>
      <c r="B1381" s="122" t="s">
        <v>4494</v>
      </c>
      <c r="C1381" s="123" t="str">
        <f>IF(B1381&gt;0,VLOOKUP(MID(B1381,1,5),Apoio!A:B,2,FALSE),"")</f>
        <v>SC</v>
      </c>
      <c r="D1381" s="30" t="s">
        <v>1353</v>
      </c>
      <c r="E1381" s="122"/>
      <c r="F1381" s="122" t="s">
        <v>2395</v>
      </c>
      <c r="G1381" s="127" t="s">
        <v>4651</v>
      </c>
      <c r="H1381" s="122"/>
      <c r="I1381" s="122"/>
      <c r="J1381" s="122" t="s">
        <v>858</v>
      </c>
      <c r="K1381" s="124">
        <v>44740</v>
      </c>
      <c r="L1381" s="124"/>
      <c r="M1381" s="124">
        <v>44740</v>
      </c>
      <c r="N1381" s="124">
        <v>44740</v>
      </c>
      <c r="O1381" s="124"/>
      <c r="P1381" s="124">
        <v>44742</v>
      </c>
      <c r="Q1381" s="124"/>
      <c r="R1381" s="124"/>
      <c r="S1381" s="122">
        <v>3627988</v>
      </c>
      <c r="T1381" s="122"/>
      <c r="U1381" s="123" t="str">
        <f t="shared" si="47"/>
        <v>Despachado COSOL</v>
      </c>
      <c r="V1381" s="125" t="s">
        <v>38</v>
      </c>
      <c r="W1381" s="122"/>
      <c r="X1381" s="126" t="str">
        <f t="shared" si="48"/>
        <v/>
      </c>
      <c r="Y1381" s="123" t="str">
        <f ca="1">IF(V1381=Apoio!$F$2,Apoio!$F$2,IF(V1381=Apoio!$F$3,Apoio!$F$3,IF(V1381=Apoio!$F$4,Apoio!$F$4,IF(X1381="","",IF(V1381="","",IF(X1381-TODAY()&gt;0,X1381-TODAY(),"Venceu"))))))</f>
        <v>Resolvido</v>
      </c>
      <c r="Z1381" s="127"/>
      <c r="AA1381" s="128" t="s">
        <v>4652</v>
      </c>
      <c r="AC1381" s="129"/>
      <c r="AD1381" s="34" t="s">
        <v>31</v>
      </c>
    </row>
    <row r="1382" spans="1:30" ht="30" customHeight="1">
      <c r="A1382" s="121">
        <v>1386</v>
      </c>
      <c r="B1382" s="122" t="s">
        <v>4653</v>
      </c>
      <c r="C1382" s="123" t="str">
        <f>IF(B1382&gt;0,VLOOKUP(MID(B1382,1,5),Apoio!A:B,2,FALSE),"")</f>
        <v>ES</v>
      </c>
      <c r="D1382" s="30" t="s">
        <v>1363</v>
      </c>
      <c r="E1382" s="122"/>
      <c r="F1382" s="122" t="s">
        <v>2395</v>
      </c>
      <c r="G1382" s="127" t="s">
        <v>4654</v>
      </c>
      <c r="H1382" s="122"/>
      <c r="I1382" s="122"/>
      <c r="J1382" s="122" t="s">
        <v>714</v>
      </c>
      <c r="K1382" s="124">
        <v>44741</v>
      </c>
      <c r="L1382" s="124"/>
      <c r="M1382" s="124">
        <v>44741</v>
      </c>
      <c r="N1382" s="124">
        <v>44743</v>
      </c>
      <c r="O1382" s="124"/>
      <c r="P1382" s="124">
        <v>44743</v>
      </c>
      <c r="Q1382" s="124"/>
      <c r="R1382" s="124"/>
      <c r="S1382" s="122">
        <v>3637473</v>
      </c>
      <c r="T1382" s="122">
        <v>3636921</v>
      </c>
      <c r="U1382" s="123" t="str">
        <f t="shared" si="47"/>
        <v>Despachado COSOL</v>
      </c>
      <c r="V1382" s="125" t="s">
        <v>38</v>
      </c>
      <c r="W1382" s="122"/>
      <c r="X1382" s="126" t="str">
        <f t="shared" si="48"/>
        <v/>
      </c>
      <c r="Y1382" s="123" t="str">
        <f ca="1">IF(V1382=Apoio!$F$2,Apoio!$F$2,IF(V1382=Apoio!$F$3,Apoio!$F$3,IF(V1382=Apoio!$F$4,Apoio!$F$4,IF(X1382="","",IF(V1382="","",IF(X1382-TODAY()&gt;0,X1382-TODAY(),"Venceu"))))))</f>
        <v>Resolvido</v>
      </c>
      <c r="Z1382" s="127"/>
      <c r="AA1382" s="128"/>
      <c r="AC1382" s="129"/>
      <c r="AD1382" s="34" t="s">
        <v>31</v>
      </c>
    </row>
    <row r="1383" spans="1:30" ht="30" customHeight="1">
      <c r="A1383" s="121">
        <v>1387</v>
      </c>
      <c r="B1383" s="122" t="s">
        <v>4148</v>
      </c>
      <c r="C1383" s="123" t="str">
        <f>IF(B1383&gt;0,VLOOKUP(MID(B1383,1,5),Apoio!A:B,2,FALSE),"")</f>
        <v>PR</v>
      </c>
      <c r="D1383" s="30" t="s">
        <v>3941</v>
      </c>
      <c r="E1383" s="122"/>
      <c r="F1383" s="122" t="s">
        <v>2395</v>
      </c>
      <c r="G1383" s="127" t="s">
        <v>4655</v>
      </c>
      <c r="H1383" s="122"/>
      <c r="I1383" s="122"/>
      <c r="J1383" s="122" t="s">
        <v>874</v>
      </c>
      <c r="K1383" s="124">
        <v>44739</v>
      </c>
      <c r="L1383" s="124"/>
      <c r="M1383" s="124">
        <v>44739</v>
      </c>
      <c r="N1383" s="124">
        <v>44742</v>
      </c>
      <c r="O1383" s="124"/>
      <c r="P1383" s="124">
        <v>44742</v>
      </c>
      <c r="Q1383" s="124">
        <v>44743</v>
      </c>
      <c r="R1383" s="124"/>
      <c r="S1383" s="122">
        <v>3634582</v>
      </c>
      <c r="T1383" s="122"/>
      <c r="U1383" s="123" t="str">
        <f t="shared" si="47"/>
        <v>Despachado CNA</v>
      </c>
      <c r="V1383" s="125" t="s">
        <v>38</v>
      </c>
      <c r="W1383" s="122"/>
      <c r="X1383" s="126" t="str">
        <f t="shared" si="48"/>
        <v/>
      </c>
      <c r="Y1383" s="123" t="str">
        <f ca="1">IF(V1383=Apoio!$F$2,Apoio!$F$2,IF(V1383=Apoio!$F$3,Apoio!$F$3,IF(V1383=Apoio!$F$4,Apoio!$F$4,IF(X1383="","",IF(V1383="","",IF(X1383-TODAY()&gt;0,X1383-TODAY(),"Venceu"))))))</f>
        <v>Resolvido</v>
      </c>
      <c r="Z1383" s="127"/>
      <c r="AA1383" s="128"/>
      <c r="AC1383" s="129"/>
      <c r="AD1383" s="34" t="s">
        <v>31</v>
      </c>
    </row>
    <row r="1384" spans="1:30" ht="30" customHeight="1">
      <c r="A1384" s="121">
        <v>1388</v>
      </c>
      <c r="B1384" s="122" t="s">
        <v>4148</v>
      </c>
      <c r="C1384" s="123" t="str">
        <f>IF(B1384&gt;0,VLOOKUP(MID(B1384,1,5),Apoio!A:B,2,FALSE),"")</f>
        <v>PR</v>
      </c>
      <c r="D1384" s="30" t="s">
        <v>3941</v>
      </c>
      <c r="E1384" s="122"/>
      <c r="F1384" s="122" t="s">
        <v>2395</v>
      </c>
      <c r="G1384" s="127" t="s">
        <v>4655</v>
      </c>
      <c r="H1384" s="122"/>
      <c r="I1384" s="122"/>
      <c r="J1384" s="122" t="s">
        <v>874</v>
      </c>
      <c r="K1384" s="124">
        <v>44734</v>
      </c>
      <c r="L1384" s="124"/>
      <c r="M1384" s="124">
        <v>44734</v>
      </c>
      <c r="N1384" s="124">
        <v>44735</v>
      </c>
      <c r="O1384" s="124"/>
      <c r="P1384" s="124"/>
      <c r="Q1384" s="124"/>
      <c r="R1384" s="124"/>
      <c r="S1384" s="122">
        <v>3618339</v>
      </c>
      <c r="T1384" s="122"/>
      <c r="U1384" s="123" t="str">
        <f t="shared" si="47"/>
        <v>Término da análise</v>
      </c>
      <c r="V1384" s="125"/>
      <c r="W1384" s="122"/>
      <c r="X1384" s="126" t="str">
        <f t="shared" si="48"/>
        <v/>
      </c>
      <c r="Y1384" s="123" t="str">
        <f ca="1">IF(V1384=Apoio!$F$2,Apoio!$F$2,IF(V1384=Apoio!$F$3,Apoio!$F$3,IF(V1384=Apoio!$F$4,Apoio!$F$4,IF(X1384="","",IF(V1384="","",IF(X1384-TODAY()&gt;0,X1384-TODAY(),"Venceu"))))))</f>
        <v/>
      </c>
      <c r="Z1384" s="127"/>
      <c r="AA1384" s="128"/>
      <c r="AC1384" s="129"/>
      <c r="AD1384" s="34" t="s">
        <v>31</v>
      </c>
    </row>
    <row r="1385" spans="1:30" ht="30" customHeight="1">
      <c r="A1385" s="121">
        <v>1389</v>
      </c>
      <c r="B1385" s="122" t="s">
        <v>4123</v>
      </c>
      <c r="C1385" s="123" t="str">
        <f>IF(B1385&gt;0,VLOOKUP(MID(B1385,1,5),Apoio!A:B,2,FALSE),"")</f>
        <v>BA</v>
      </c>
      <c r="D1385" s="30" t="s">
        <v>4458</v>
      </c>
      <c r="E1385" s="122"/>
      <c r="F1385" s="122" t="s">
        <v>2395</v>
      </c>
      <c r="G1385" s="127" t="s">
        <v>4656</v>
      </c>
      <c r="H1385" s="122"/>
      <c r="I1385" s="122"/>
      <c r="J1385" s="122" t="s">
        <v>874</v>
      </c>
      <c r="K1385" s="124">
        <v>44740</v>
      </c>
      <c r="L1385" s="124"/>
      <c r="M1385" s="124">
        <v>44740</v>
      </c>
      <c r="N1385" s="124">
        <v>44741</v>
      </c>
      <c r="O1385" s="124"/>
      <c r="P1385" s="124">
        <v>44743</v>
      </c>
      <c r="Q1385" s="124">
        <v>44743</v>
      </c>
      <c r="R1385" s="124"/>
      <c r="S1385" s="122">
        <v>3631392</v>
      </c>
      <c r="T1385" s="122"/>
      <c r="U1385" s="123" t="str">
        <f t="shared" si="47"/>
        <v>Despachado CNA</v>
      </c>
      <c r="V1385" s="125" t="s">
        <v>38</v>
      </c>
      <c r="W1385" s="122"/>
      <c r="X1385" s="126" t="str">
        <f t="shared" si="48"/>
        <v/>
      </c>
      <c r="Y1385" s="123" t="str">
        <f ca="1">IF(V1385=Apoio!$F$2,Apoio!$F$2,IF(V1385=Apoio!$F$3,Apoio!$F$3,IF(V1385=Apoio!$F$4,Apoio!$F$4,IF(X1385="","",IF(V1385="","",IF(X1385-TODAY()&gt;0,X1385-TODAY(),"Venceu"))))))</f>
        <v>Resolvido</v>
      </c>
      <c r="Z1385" s="127"/>
      <c r="AA1385" s="128"/>
      <c r="AC1385" s="129"/>
      <c r="AD1385" s="34" t="s">
        <v>31</v>
      </c>
    </row>
    <row r="1386" spans="1:30" ht="30" customHeight="1">
      <c r="A1386" s="121">
        <v>1390</v>
      </c>
      <c r="B1386" s="122" t="s">
        <v>4586</v>
      </c>
      <c r="C1386" s="123" t="str">
        <f>IF(B1386&gt;0,VLOOKUP(MID(B1386,1,5),Apoio!A:B,2,FALSE),"")</f>
        <v>BA</v>
      </c>
      <c r="D1386" s="30" t="s">
        <v>1353</v>
      </c>
      <c r="E1386" s="122"/>
      <c r="F1386" s="122" t="s">
        <v>2395</v>
      </c>
      <c r="G1386" s="127" t="s">
        <v>4657</v>
      </c>
      <c r="H1386" s="122"/>
      <c r="I1386" s="122"/>
      <c r="J1386" s="122" t="s">
        <v>858</v>
      </c>
      <c r="K1386" s="124">
        <v>44743</v>
      </c>
      <c r="L1386" s="124"/>
      <c r="M1386" s="124">
        <v>44743</v>
      </c>
      <c r="N1386" s="124">
        <v>44743</v>
      </c>
      <c r="O1386" s="124"/>
      <c r="P1386" s="124">
        <v>44747</v>
      </c>
      <c r="Q1386" s="124"/>
      <c r="R1386" s="124"/>
      <c r="S1386" s="122">
        <v>3639075</v>
      </c>
      <c r="T1386" s="122"/>
      <c r="U1386" s="123" t="str">
        <f t="shared" si="47"/>
        <v>Despachado COSOL</v>
      </c>
      <c r="V1386" s="125" t="s">
        <v>38</v>
      </c>
      <c r="W1386" s="122"/>
      <c r="X1386" s="126" t="str">
        <f t="shared" si="48"/>
        <v/>
      </c>
      <c r="Y1386" s="123" t="str">
        <f ca="1">IF(V1386=Apoio!$F$2,Apoio!$F$2,IF(V1386=Apoio!$F$3,Apoio!$F$3,IF(V1386=Apoio!$F$4,Apoio!$F$4,IF(X1386="","",IF(V1386="","",IF(X1386-TODAY()&gt;0,X1386-TODAY(),"Venceu"))))))</f>
        <v>Resolvido</v>
      </c>
      <c r="Z1386" s="127"/>
      <c r="AA1386" s="128" t="s">
        <v>4658</v>
      </c>
      <c r="AC1386" s="129"/>
      <c r="AD1386" s="34" t="s">
        <v>31</v>
      </c>
    </row>
    <row r="1387" spans="1:30" ht="30" customHeight="1">
      <c r="A1387" s="121">
        <v>1391</v>
      </c>
      <c r="B1387" s="122" t="s">
        <v>4659</v>
      </c>
      <c r="C1387" s="123" t="str">
        <f>IF(B1387&gt;0,VLOOKUP(MID(B1387,1,5),Apoio!A:B,2,FALSE),"")</f>
        <v>CNA</v>
      </c>
      <c r="D1387" s="30" t="s">
        <v>1353</v>
      </c>
      <c r="E1387" s="122"/>
      <c r="F1387" s="122" t="s">
        <v>2395</v>
      </c>
      <c r="G1387" s="127" t="s">
        <v>4660</v>
      </c>
      <c r="H1387" s="122"/>
      <c r="I1387" s="122"/>
      <c r="J1387" s="122" t="s">
        <v>714</v>
      </c>
      <c r="K1387" s="124">
        <v>44741</v>
      </c>
      <c r="L1387" s="124"/>
      <c r="M1387" s="124">
        <v>44741</v>
      </c>
      <c r="N1387" s="124">
        <v>44743</v>
      </c>
      <c r="O1387" s="124"/>
      <c r="P1387" s="124">
        <v>44747</v>
      </c>
      <c r="Q1387" s="124"/>
      <c r="R1387" s="124"/>
      <c r="S1387" s="122">
        <v>3636257</v>
      </c>
      <c r="T1387" s="122">
        <v>3646699</v>
      </c>
      <c r="U1387" s="123" t="str">
        <f t="shared" si="47"/>
        <v>Despachado COSOL</v>
      </c>
      <c r="V1387" s="125" t="s">
        <v>38</v>
      </c>
      <c r="W1387" s="122"/>
      <c r="X1387" s="126" t="str">
        <f t="shared" si="48"/>
        <v/>
      </c>
      <c r="Y1387" s="123" t="str">
        <f ca="1">IF(V1387=Apoio!$F$2,Apoio!$F$2,IF(V1387=Apoio!$F$3,Apoio!$F$3,IF(V1387=Apoio!$F$4,Apoio!$F$4,IF(X1387="","",IF(V1387="","",IF(X1387-TODAY()&gt;0,X1387-TODAY(),"Venceu"))))))</f>
        <v>Resolvido</v>
      </c>
      <c r="Z1387" s="127"/>
      <c r="AA1387" s="128" t="s">
        <v>4661</v>
      </c>
      <c r="AC1387" s="129"/>
      <c r="AD1387" s="34" t="s">
        <v>31</v>
      </c>
    </row>
    <row r="1388" spans="1:30" ht="30" customHeight="1">
      <c r="A1388" s="121">
        <v>1392</v>
      </c>
      <c r="B1388" s="122" t="s">
        <v>4623</v>
      </c>
      <c r="C1388" s="123" t="str">
        <f>IF(B1388&gt;0,VLOOKUP(MID(B1388,1,5),Apoio!A:B,2,FALSE),"")</f>
        <v>DF</v>
      </c>
      <c r="D1388" s="30" t="s">
        <v>1045</v>
      </c>
      <c r="E1388" s="122"/>
      <c r="F1388" s="122" t="s">
        <v>2395</v>
      </c>
      <c r="G1388" s="127" t="s">
        <v>4662</v>
      </c>
      <c r="H1388" s="122"/>
      <c r="I1388" s="122"/>
      <c r="J1388" s="122" t="s">
        <v>858</v>
      </c>
      <c r="K1388" s="124">
        <v>44746</v>
      </c>
      <c r="L1388" s="124"/>
      <c r="M1388" s="124">
        <v>44746</v>
      </c>
      <c r="N1388" s="124">
        <v>44747</v>
      </c>
      <c r="O1388" s="124"/>
      <c r="P1388" s="124">
        <v>44747</v>
      </c>
      <c r="Q1388" s="124"/>
      <c r="R1388" s="124"/>
      <c r="S1388" s="122">
        <v>3645578</v>
      </c>
      <c r="T1388" s="122"/>
      <c r="U1388" s="123" t="str">
        <f t="shared" si="47"/>
        <v>Despachado COSOL</v>
      </c>
      <c r="V1388" s="125" t="s">
        <v>38</v>
      </c>
      <c r="W1388" s="122"/>
      <c r="X1388" s="126" t="str">
        <f t="shared" si="48"/>
        <v/>
      </c>
      <c r="Y1388" s="123" t="str">
        <f ca="1">IF(V1388=Apoio!$F$2,Apoio!$F$2,IF(V1388=Apoio!$F$3,Apoio!$F$3,IF(V1388=Apoio!$F$4,Apoio!$F$4,IF(X1388="","",IF(V1388="","",IF(X1388-TODAY()&gt;0,X1388-TODAY(),"Venceu"))))))</f>
        <v>Resolvido</v>
      </c>
      <c r="Z1388" s="127"/>
      <c r="AA1388" s="128" t="s">
        <v>4663</v>
      </c>
      <c r="AC1388" s="129"/>
      <c r="AD1388" s="34" t="s">
        <v>33</v>
      </c>
    </row>
    <row r="1389" spans="1:30" ht="30" customHeight="1">
      <c r="A1389" s="121">
        <v>1393</v>
      </c>
      <c r="B1389" s="122" t="s">
        <v>4591</v>
      </c>
      <c r="C1389" s="123" t="str">
        <f>IF(B1389&gt;0,VLOOKUP(MID(B1389,1,5),Apoio!A:B,2,FALSE),"")</f>
        <v>CNA</v>
      </c>
      <c r="D1389" s="30" t="s">
        <v>3941</v>
      </c>
      <c r="E1389" s="122"/>
      <c r="F1389" s="122" t="s">
        <v>2395</v>
      </c>
      <c r="G1389" s="127" t="s">
        <v>4664</v>
      </c>
      <c r="H1389" s="122"/>
      <c r="I1389" s="122"/>
      <c r="J1389" s="122" t="s">
        <v>714</v>
      </c>
      <c r="K1389" s="124">
        <v>44746</v>
      </c>
      <c r="L1389" s="124"/>
      <c r="M1389" s="124">
        <v>44746</v>
      </c>
      <c r="N1389" s="124">
        <v>44748</v>
      </c>
      <c r="O1389" s="124"/>
      <c r="P1389" s="124"/>
      <c r="Q1389" s="124"/>
      <c r="R1389" s="124"/>
      <c r="S1389" s="122" t="s">
        <v>4665</v>
      </c>
      <c r="T1389" s="122" t="s">
        <v>4666</v>
      </c>
      <c r="U1389" s="123" t="str">
        <f t="shared" si="47"/>
        <v>Término da análise</v>
      </c>
      <c r="V1389" s="125" t="s">
        <v>38</v>
      </c>
      <c r="W1389" s="122"/>
      <c r="X1389" s="126" t="str">
        <f t="shared" si="48"/>
        <v/>
      </c>
      <c r="Y1389" s="123" t="str">
        <f ca="1">IF(V1389=Apoio!$F$2,Apoio!$F$2,IF(V1389=Apoio!$F$3,Apoio!$F$3,IF(V1389=Apoio!$F$4,Apoio!$F$4,IF(X1389="","",IF(V1389="","",IF(X1389-TODAY()&gt;0,X1389-TODAY(),"Venceu"))))))</f>
        <v>Resolvido</v>
      </c>
      <c r="Z1389" s="127"/>
      <c r="AA1389" s="128"/>
      <c r="AC1389" s="129"/>
      <c r="AD1389" s="34" t="s">
        <v>31</v>
      </c>
    </row>
    <row r="1390" spans="1:30" ht="30" customHeight="1">
      <c r="A1390" s="121">
        <v>1394</v>
      </c>
      <c r="B1390" s="122" t="s">
        <v>317</v>
      </c>
      <c r="C1390" s="123" t="str">
        <f>IF(B1390&gt;0,VLOOKUP(MID(B1390,1,5),Apoio!A:B,2,FALSE),"")</f>
        <v>CNA</v>
      </c>
      <c r="D1390" s="30" t="s">
        <v>1099</v>
      </c>
      <c r="E1390" s="122"/>
      <c r="F1390" s="122" t="s">
        <v>2395</v>
      </c>
      <c r="G1390" s="127" t="s">
        <v>4667</v>
      </c>
      <c r="H1390" s="122"/>
      <c r="I1390" s="122"/>
      <c r="J1390" s="122" t="s">
        <v>874</v>
      </c>
      <c r="K1390" s="124">
        <v>44741</v>
      </c>
      <c r="L1390" s="124"/>
      <c r="M1390" s="124">
        <v>44741</v>
      </c>
      <c r="N1390" s="124">
        <v>44747</v>
      </c>
      <c r="O1390" s="124"/>
      <c r="P1390" s="124">
        <v>44748</v>
      </c>
      <c r="Q1390" s="124"/>
      <c r="R1390" s="124"/>
      <c r="S1390" s="122" t="s">
        <v>4668</v>
      </c>
      <c r="T1390" s="122"/>
      <c r="U1390" s="123" t="str">
        <f t="shared" si="47"/>
        <v>Despachado COSOL</v>
      </c>
      <c r="V1390" s="125" t="s">
        <v>38</v>
      </c>
      <c r="W1390" s="122"/>
      <c r="X1390" s="126" t="str">
        <f t="shared" si="48"/>
        <v/>
      </c>
      <c r="Y1390" s="123" t="str">
        <f ca="1">IF(V1390=Apoio!$F$2,Apoio!$F$2,IF(V1390=Apoio!$F$3,Apoio!$F$3,IF(V1390=Apoio!$F$4,Apoio!$F$4,IF(X1390="","",IF(V1390="","",IF(X1390-TODAY()&gt;0,X1390-TODAY(),"Venceu"))))))</f>
        <v>Resolvido</v>
      </c>
      <c r="Z1390" s="127"/>
      <c r="AA1390" s="128" t="s">
        <v>4669</v>
      </c>
      <c r="AC1390" s="129"/>
      <c r="AD1390" s="34" t="s">
        <v>31</v>
      </c>
    </row>
    <row r="1391" spans="1:30" ht="30" customHeight="1">
      <c r="A1391" s="121">
        <v>1395</v>
      </c>
      <c r="B1391" s="122" t="s">
        <v>4441</v>
      </c>
      <c r="C1391" s="123" t="str">
        <f>IF(B1391&gt;0,VLOOKUP(MID(B1391,1,5),Apoio!A:B,2,FALSE),"")</f>
        <v>CNA</v>
      </c>
      <c r="D1391" s="30" t="s">
        <v>1353</v>
      </c>
      <c r="E1391" s="122"/>
      <c r="F1391" s="122" t="s">
        <v>2395</v>
      </c>
      <c r="G1391" s="127" t="s">
        <v>4670</v>
      </c>
      <c r="H1391" s="122"/>
      <c r="I1391" s="122"/>
      <c r="J1391" s="122" t="s">
        <v>44</v>
      </c>
      <c r="K1391" s="124">
        <v>44747</v>
      </c>
      <c r="L1391" s="124"/>
      <c r="M1391" s="124">
        <v>44747</v>
      </c>
      <c r="N1391" s="124">
        <v>44748</v>
      </c>
      <c r="O1391" s="124"/>
      <c r="P1391" s="124">
        <v>44748</v>
      </c>
      <c r="Q1391" s="124"/>
      <c r="R1391" s="124"/>
      <c r="S1391" s="122" t="s">
        <v>4671</v>
      </c>
      <c r="T1391" s="122"/>
      <c r="U1391" s="123" t="str">
        <f t="shared" si="47"/>
        <v>Despachado COSOL</v>
      </c>
      <c r="V1391" s="125" t="s">
        <v>38</v>
      </c>
      <c r="W1391" s="122"/>
      <c r="X1391" s="126" t="str">
        <f t="shared" si="48"/>
        <v/>
      </c>
      <c r="Y1391" s="123" t="str">
        <f ca="1">IF(V1391=Apoio!$F$2,Apoio!$F$2,IF(V1391=Apoio!$F$3,Apoio!$F$3,IF(V1391=Apoio!$F$4,Apoio!$F$4,IF(X1391="","",IF(V1391="","",IF(X1391-TODAY()&gt;0,X1391-TODAY(),"Venceu"))))))</f>
        <v>Resolvido</v>
      </c>
      <c r="Z1391" s="127" t="s">
        <v>4672</v>
      </c>
      <c r="AA1391" s="128" t="s">
        <v>4673</v>
      </c>
      <c r="AC1391" s="129"/>
      <c r="AD1391" s="34" t="s">
        <v>31</v>
      </c>
    </row>
    <row r="1392" spans="1:30" ht="30" customHeight="1">
      <c r="A1392" s="121">
        <v>1396</v>
      </c>
      <c r="B1392" s="122" t="s">
        <v>1893</v>
      </c>
      <c r="C1392" s="123" t="str">
        <f>IF(B1392&gt;0,VLOOKUP(MID(B1392,1,5),Apoio!A:B,2,FALSE),"")</f>
        <v>CNA</v>
      </c>
      <c r="D1392" s="30" t="s">
        <v>1664</v>
      </c>
      <c r="E1392" s="122"/>
      <c r="F1392" s="122" t="s">
        <v>2395</v>
      </c>
      <c r="G1392" s="127" t="s">
        <v>4674</v>
      </c>
      <c r="H1392" s="122"/>
      <c r="I1392" s="122"/>
      <c r="J1392" s="122"/>
      <c r="K1392" s="124"/>
      <c r="L1392" s="124"/>
      <c r="M1392" s="124"/>
      <c r="N1392" s="124"/>
      <c r="O1392" s="124"/>
      <c r="P1392" s="124"/>
      <c r="Q1392" s="124"/>
      <c r="R1392" s="124"/>
      <c r="S1392" s="122"/>
      <c r="T1392" s="122"/>
      <c r="U1392" s="123" t="str">
        <f t="shared" si="47"/>
        <v>Registrar demanda</v>
      </c>
      <c r="V1392" s="125"/>
      <c r="W1392" s="122"/>
      <c r="X1392" s="126" t="str">
        <f t="shared" si="48"/>
        <v/>
      </c>
      <c r="Y1392" s="123" t="str">
        <f ca="1">IF(V1392=Apoio!$F$2,Apoio!$F$2,IF(V1392=Apoio!$F$3,Apoio!$F$3,IF(V1392=Apoio!$F$4,Apoio!$F$4,IF(X1392="","",IF(V1392="","",IF(X1392-TODAY()&gt;0,X1392-TODAY(),"Venceu"))))))</f>
        <v/>
      </c>
      <c r="Z1392" s="127"/>
      <c r="AA1392" s="128"/>
      <c r="AC1392" s="129"/>
    </row>
    <row r="1393" spans="1:30" ht="30" customHeight="1">
      <c r="A1393" s="121">
        <v>1397</v>
      </c>
      <c r="B1393" s="122" t="s">
        <v>4675</v>
      </c>
      <c r="C1393" s="123" t="str">
        <f>IF(B1393&gt;0,VLOOKUP(MID(B1393,1,5),Apoio!A:B,2,FALSE),"")</f>
        <v>SC</v>
      </c>
      <c r="D1393" s="30" t="s">
        <v>1291</v>
      </c>
      <c r="E1393" s="122"/>
      <c r="F1393" s="122"/>
      <c r="G1393" s="127" t="s">
        <v>4676</v>
      </c>
      <c r="H1393" s="122"/>
      <c r="I1393" s="122"/>
      <c r="J1393" s="122" t="s">
        <v>858</v>
      </c>
      <c r="K1393" s="124">
        <v>44749</v>
      </c>
      <c r="L1393" s="124"/>
      <c r="M1393" s="124">
        <v>44749</v>
      </c>
      <c r="N1393" s="124">
        <v>44749</v>
      </c>
      <c r="O1393" s="124"/>
      <c r="P1393" s="124">
        <v>44753</v>
      </c>
      <c r="Q1393" s="124"/>
      <c r="R1393" s="124"/>
      <c r="S1393" s="122" t="s">
        <v>4677</v>
      </c>
      <c r="T1393" s="122"/>
      <c r="U1393" s="123" t="str">
        <f t="shared" si="47"/>
        <v>Despachado COSOL</v>
      </c>
      <c r="V1393" s="125" t="s">
        <v>38</v>
      </c>
      <c r="W1393" s="122"/>
      <c r="X1393" s="126" t="str">
        <f t="shared" si="48"/>
        <v/>
      </c>
      <c r="Y1393" s="123" t="str">
        <f ca="1">IF(V1393=Apoio!$F$2,Apoio!$F$2,IF(V1393=Apoio!$F$3,Apoio!$F$3,IF(V1393=Apoio!$F$4,Apoio!$F$4,IF(X1393="","",IF(V1393="","",IF(X1393-TODAY()&gt;0,X1393-TODAY(),"Venceu"))))))</f>
        <v>Resolvido</v>
      </c>
      <c r="Z1393" s="127"/>
      <c r="AA1393" s="128"/>
      <c r="AC1393" s="129"/>
      <c r="AD1393" s="34" t="s">
        <v>31</v>
      </c>
    </row>
    <row r="1394" spans="1:30" ht="30" customHeight="1">
      <c r="A1394" s="121">
        <v>1398</v>
      </c>
      <c r="B1394" s="122" t="s">
        <v>4678</v>
      </c>
      <c r="C1394" s="123" t="str">
        <f>IF(B1394&gt;0,VLOOKUP(MID(B1394,1,5),Apoio!A:B,2,FALSE),"")</f>
        <v>PI</v>
      </c>
      <c r="D1394" s="30" t="s">
        <v>4424</v>
      </c>
      <c r="E1394" s="122"/>
      <c r="F1394" s="122" t="s">
        <v>2395</v>
      </c>
      <c r="G1394" s="127" t="s">
        <v>4679</v>
      </c>
      <c r="H1394" s="122"/>
      <c r="I1394" s="122"/>
      <c r="J1394" s="122" t="s">
        <v>714</v>
      </c>
      <c r="K1394" s="124">
        <v>44743</v>
      </c>
      <c r="L1394" s="124"/>
      <c r="M1394" s="124">
        <v>44743</v>
      </c>
      <c r="N1394" s="124">
        <v>44746</v>
      </c>
      <c r="O1394" s="124"/>
      <c r="P1394" s="124">
        <v>44750</v>
      </c>
      <c r="Q1394" s="124"/>
      <c r="R1394" s="124"/>
      <c r="S1394" s="122" t="s">
        <v>4680</v>
      </c>
      <c r="T1394" s="122"/>
      <c r="U1394" s="123" t="str">
        <f t="shared" si="47"/>
        <v>Despachado COSOL</v>
      </c>
      <c r="V1394" s="125" t="s">
        <v>38</v>
      </c>
      <c r="W1394" s="122"/>
      <c r="X1394" s="126" t="str">
        <f t="shared" si="48"/>
        <v/>
      </c>
      <c r="Y1394" s="123" t="str">
        <f ca="1">IF(V1394=Apoio!$F$2,Apoio!$F$2,IF(V1394=Apoio!$F$3,Apoio!$F$3,IF(V1394=Apoio!$F$4,Apoio!$F$4,IF(X1394="","",IF(V1394="","",IF(X1394-TODAY()&gt;0,X1394-TODAY(),"Venceu"))))))</f>
        <v>Resolvido</v>
      </c>
      <c r="Z1394" s="127"/>
      <c r="AA1394" s="128"/>
      <c r="AC1394" s="129"/>
      <c r="AD1394" s="34" t="s">
        <v>31</v>
      </c>
    </row>
    <row r="1395" spans="1:30" ht="30" customHeight="1">
      <c r="A1395" s="121">
        <v>1399</v>
      </c>
      <c r="B1395" s="122" t="s">
        <v>4678</v>
      </c>
      <c r="C1395" s="123" t="str">
        <f>IF(B1395&gt;0,VLOOKUP(MID(B1395,1,5),Apoio!A:B,2,FALSE),"")</f>
        <v>PI</v>
      </c>
      <c r="D1395" s="30" t="s">
        <v>4424</v>
      </c>
      <c r="E1395" s="122"/>
      <c r="F1395" s="122" t="s">
        <v>2395</v>
      </c>
      <c r="G1395" s="127" t="s">
        <v>4679</v>
      </c>
      <c r="H1395" s="122"/>
      <c r="I1395" s="122"/>
      <c r="J1395" s="122" t="s">
        <v>714</v>
      </c>
      <c r="K1395" s="124">
        <v>44743</v>
      </c>
      <c r="L1395" s="124"/>
      <c r="M1395" s="124">
        <v>44743</v>
      </c>
      <c r="N1395" s="124">
        <v>44747</v>
      </c>
      <c r="O1395" s="124"/>
      <c r="P1395" s="124">
        <v>44750</v>
      </c>
      <c r="Q1395" s="124"/>
      <c r="R1395" s="124"/>
      <c r="S1395" s="122" t="s">
        <v>4681</v>
      </c>
      <c r="T1395" s="122" t="s">
        <v>4682</v>
      </c>
      <c r="U1395" s="123" t="str">
        <f t="shared" si="47"/>
        <v>Despachado COSOL</v>
      </c>
      <c r="V1395" s="125" t="s">
        <v>38</v>
      </c>
      <c r="W1395" s="122"/>
      <c r="X1395" s="126" t="str">
        <f t="shared" si="48"/>
        <v/>
      </c>
      <c r="Y1395" s="123" t="str">
        <f ca="1">IF(V1395=Apoio!$F$2,Apoio!$F$2,IF(V1395=Apoio!$F$3,Apoio!$F$3,IF(V1395=Apoio!$F$4,Apoio!$F$4,IF(X1395="","",IF(V1395="","",IF(X1395-TODAY()&gt;0,X1395-TODAY(),"Venceu"))))))</f>
        <v>Resolvido</v>
      </c>
      <c r="Z1395" s="127"/>
      <c r="AA1395" s="128"/>
      <c r="AC1395" s="129"/>
      <c r="AD1395" s="34" t="s">
        <v>33</v>
      </c>
    </row>
    <row r="1396" spans="1:30" ht="30" customHeight="1">
      <c r="A1396" s="121">
        <v>1400</v>
      </c>
      <c r="B1396" s="122" t="s">
        <v>4683</v>
      </c>
      <c r="C1396" s="123" t="str">
        <f>IF(B1396&gt;0,VLOOKUP(MID(B1396,1,5),Apoio!A:B,2,FALSE),"")</f>
        <v>RO</v>
      </c>
      <c r="D1396" s="30" t="s">
        <v>3941</v>
      </c>
      <c r="E1396" s="122"/>
      <c r="F1396" s="122" t="s">
        <v>2395</v>
      </c>
      <c r="G1396" s="127" t="s">
        <v>4684</v>
      </c>
      <c r="H1396" s="122"/>
      <c r="I1396" s="122"/>
      <c r="J1396" s="122" t="s">
        <v>874</v>
      </c>
      <c r="K1396" s="124">
        <v>44743</v>
      </c>
      <c r="L1396" s="124"/>
      <c r="M1396" s="124">
        <v>44743</v>
      </c>
      <c r="N1396" s="124">
        <v>44753</v>
      </c>
      <c r="O1396" s="124"/>
      <c r="P1396" s="124">
        <v>44754</v>
      </c>
      <c r="Q1396" s="124"/>
      <c r="R1396" s="124"/>
      <c r="S1396" s="122" t="s">
        <v>4685</v>
      </c>
      <c r="T1396" s="122"/>
      <c r="U1396" s="123" t="str">
        <f t="shared" si="47"/>
        <v>Despachado COSOL</v>
      </c>
      <c r="V1396" s="125" t="s">
        <v>38</v>
      </c>
      <c r="W1396" s="122"/>
      <c r="X1396" s="126" t="str">
        <f t="shared" si="48"/>
        <v/>
      </c>
      <c r="Y1396" s="123" t="str">
        <f ca="1">IF(V1396=Apoio!$F$2,Apoio!$F$2,IF(V1396=Apoio!$F$3,Apoio!$F$3,IF(V1396=Apoio!$F$4,Apoio!$F$4,IF(X1396="","",IF(V1396="","",IF(X1396-TODAY()&gt;0,X1396-TODAY(),"Venceu"))))))</f>
        <v>Resolvido</v>
      </c>
      <c r="Z1396" s="127"/>
      <c r="AA1396" s="128"/>
      <c r="AC1396" s="129"/>
      <c r="AD1396" s="34" t="s">
        <v>31</v>
      </c>
    </row>
    <row r="1397" spans="1:30" ht="30" customHeight="1">
      <c r="A1397" s="121">
        <v>1401</v>
      </c>
      <c r="B1397" s="122" t="s">
        <v>4632</v>
      </c>
      <c r="C1397" s="123" t="str">
        <f>IF(B1397&gt;0,VLOOKUP(MID(B1397,1,5),Apoio!A:B,2,FALSE),"")</f>
        <v>CNA</v>
      </c>
      <c r="D1397" s="30" t="s">
        <v>1353</v>
      </c>
      <c r="E1397" s="122"/>
      <c r="F1397" s="122"/>
      <c r="G1397" s="127" t="s">
        <v>4686</v>
      </c>
      <c r="H1397" s="122"/>
      <c r="I1397" s="122"/>
      <c r="J1397" s="122" t="s">
        <v>874</v>
      </c>
      <c r="K1397" s="124">
        <v>44749</v>
      </c>
      <c r="L1397" s="124"/>
      <c r="M1397" s="124">
        <v>44749</v>
      </c>
      <c r="N1397" s="124"/>
      <c r="O1397" s="124"/>
      <c r="P1397" s="124">
        <v>44755</v>
      </c>
      <c r="Q1397" s="124"/>
      <c r="R1397" s="124"/>
      <c r="S1397" s="122" t="s">
        <v>4687</v>
      </c>
      <c r="T1397" s="122"/>
      <c r="U1397" s="123" t="str">
        <f t="shared" si="47"/>
        <v>Despachado COSOL</v>
      </c>
      <c r="V1397" s="125" t="s">
        <v>38</v>
      </c>
      <c r="W1397" s="122"/>
      <c r="X1397" s="126" t="str">
        <f>IF(W1397&gt;0,Q1397+W1397,"")</f>
        <v/>
      </c>
      <c r="Y1397" s="123" t="str">
        <f ca="1">IF(V1397=Apoio!$F$2,Apoio!$F$2,IF(V1397=Apoio!$F$3,Apoio!$F$3,IF(V1397=Apoio!$F$4,Apoio!$F$4,IF(X1397="","",IF(V1397="","",IF(X1397-TODAY()&gt;0,X1397-TODAY(),"Venceu"))))))</f>
        <v>Resolvido</v>
      </c>
      <c r="Z1397" s="127"/>
      <c r="AA1397" s="128"/>
      <c r="AC1397" s="129"/>
      <c r="AD1397" s="34" t="s">
        <v>31</v>
      </c>
    </row>
    <row r="1398" spans="1:30" ht="30" customHeight="1">
      <c r="A1398" s="121">
        <v>1402</v>
      </c>
      <c r="B1398" s="122" t="s">
        <v>4626</v>
      </c>
      <c r="C1398" s="123" t="str">
        <f>IF(B1398&gt;0,VLOOKUP(MID(B1398,1,5),Apoio!A:B,2,FALSE),"")</f>
        <v>CNA</v>
      </c>
      <c r="D1398" s="30" t="s">
        <v>1353</v>
      </c>
      <c r="E1398" s="122"/>
      <c r="F1398" s="122" t="s">
        <v>2395</v>
      </c>
      <c r="G1398" s="127" t="s">
        <v>4688</v>
      </c>
      <c r="H1398" s="122"/>
      <c r="I1398" s="122"/>
      <c r="J1398" s="122" t="s">
        <v>44</v>
      </c>
      <c r="K1398" s="124">
        <v>44749</v>
      </c>
      <c r="L1398" s="124"/>
      <c r="M1398" s="124">
        <v>44749</v>
      </c>
      <c r="N1398" s="124">
        <v>44753</v>
      </c>
      <c r="O1398" s="124"/>
      <c r="P1398" s="124">
        <v>44755</v>
      </c>
      <c r="Q1398" s="124"/>
      <c r="R1398" s="124"/>
      <c r="S1398" s="122" t="s">
        <v>4689</v>
      </c>
      <c r="T1398" s="122"/>
      <c r="U1398" s="123" t="str">
        <f t="shared" si="47"/>
        <v>Despachado COSOL</v>
      </c>
      <c r="V1398" s="125" t="s">
        <v>38</v>
      </c>
      <c r="W1398" s="122"/>
      <c r="X1398" s="126" t="str">
        <f t="shared" si="48"/>
        <v/>
      </c>
      <c r="Y1398" s="123" t="str">
        <f ca="1">IF(V1398=Apoio!$F$2,Apoio!$F$2,IF(V1398=Apoio!$F$3,Apoio!$F$3,IF(V1398=Apoio!$F$4,Apoio!$F$4,IF(X1398="","",IF(V1398="","",IF(X1398-TODAY()&gt;0,X1398-TODAY(),"Venceu"))))))</f>
        <v>Resolvido</v>
      </c>
      <c r="Z1398" s="127"/>
      <c r="AA1398" s="128"/>
      <c r="AC1398" s="129"/>
      <c r="AD1398" s="34" t="s">
        <v>33</v>
      </c>
    </row>
    <row r="1399" spans="1:30" ht="30" customHeight="1">
      <c r="A1399" s="121">
        <v>1403</v>
      </c>
      <c r="B1399" s="122" t="s">
        <v>4634</v>
      </c>
      <c r="C1399" s="123" t="str">
        <f>IF(B1399&gt;0,VLOOKUP(MID(B1399,1,5),Apoio!A:B,2,FALSE),"")</f>
        <v>CNA</v>
      </c>
      <c r="D1399" s="30" t="s">
        <v>1353</v>
      </c>
      <c r="E1399" s="122"/>
      <c r="F1399" s="122" t="s">
        <v>2395</v>
      </c>
      <c r="G1399" s="127" t="s">
        <v>4690</v>
      </c>
      <c r="H1399" s="122"/>
      <c r="I1399" s="122"/>
      <c r="J1399" s="122" t="s">
        <v>4691</v>
      </c>
      <c r="K1399" s="124">
        <v>44746</v>
      </c>
      <c r="L1399" s="124"/>
      <c r="M1399" s="124">
        <v>44746</v>
      </c>
      <c r="N1399" s="124">
        <v>44755</v>
      </c>
      <c r="O1399" s="124"/>
      <c r="P1399" s="124">
        <v>44755</v>
      </c>
      <c r="Q1399" s="124"/>
      <c r="R1399" s="124"/>
      <c r="S1399" s="122" t="s">
        <v>4692</v>
      </c>
      <c r="T1399" s="122"/>
      <c r="U1399" s="123" t="str">
        <f t="shared" si="47"/>
        <v>Despachado COSOL</v>
      </c>
      <c r="V1399" s="125" t="s">
        <v>38</v>
      </c>
      <c r="W1399" s="122"/>
      <c r="X1399" s="126" t="str">
        <f t="shared" si="48"/>
        <v/>
      </c>
      <c r="Y1399" s="123" t="str">
        <f ca="1">IF(V1399=Apoio!$F$2,Apoio!$F$2,IF(V1399=Apoio!$F$3,Apoio!$F$3,IF(V1399=Apoio!$F$4,Apoio!$F$4,IF(X1399="","",IF(V1399="","",IF(X1399-TODAY()&gt;0,X1399-TODAY(),"Venceu"))))))</f>
        <v>Resolvido</v>
      </c>
      <c r="Z1399" s="127"/>
      <c r="AA1399" s="128"/>
      <c r="AC1399" s="129"/>
      <c r="AD1399" s="34" t="s">
        <v>31</v>
      </c>
    </row>
    <row r="1400" spans="1:30" ht="30" customHeight="1">
      <c r="A1400" s="121">
        <v>1404</v>
      </c>
      <c r="B1400" s="122" t="s">
        <v>4629</v>
      </c>
      <c r="C1400" s="123" t="str">
        <f>IF(B1400&gt;0,VLOOKUP(MID(B1400,1,5),Apoio!A:B,2,FALSE),"")</f>
        <v>CNA</v>
      </c>
      <c r="D1400" s="30" t="s">
        <v>1353</v>
      </c>
      <c r="E1400" s="122"/>
      <c r="F1400" s="122" t="s">
        <v>2395</v>
      </c>
      <c r="G1400" s="127" t="s">
        <v>4693</v>
      </c>
      <c r="H1400" s="122"/>
      <c r="I1400" s="122"/>
      <c r="J1400" s="122" t="s">
        <v>4691</v>
      </c>
      <c r="K1400" s="124">
        <v>44746</v>
      </c>
      <c r="L1400" s="124"/>
      <c r="M1400" s="124">
        <v>44754</v>
      </c>
      <c r="N1400" s="124">
        <v>44755</v>
      </c>
      <c r="O1400" s="124"/>
      <c r="P1400" s="124">
        <v>44755</v>
      </c>
      <c r="Q1400" s="124"/>
      <c r="R1400" s="124"/>
      <c r="S1400" s="122" t="s">
        <v>4694</v>
      </c>
      <c r="T1400" s="122"/>
      <c r="U1400" s="123" t="str">
        <f t="shared" si="47"/>
        <v>Despachado COSOL</v>
      </c>
      <c r="V1400" s="125" t="s">
        <v>38</v>
      </c>
      <c r="W1400" s="122"/>
      <c r="X1400" s="126" t="str">
        <f t="shared" si="48"/>
        <v/>
      </c>
      <c r="Y1400" s="123" t="str">
        <f ca="1">IF(V1400=Apoio!$F$2,Apoio!$F$2,IF(V1400=Apoio!$F$3,Apoio!$F$3,IF(V1400=Apoio!$F$4,Apoio!$F$4,IF(X1400="","",IF(V1400="","",IF(X1400-TODAY()&gt;0,X1400-TODAY(),"Venceu"))))))</f>
        <v>Resolvido</v>
      </c>
      <c r="Z1400" s="127"/>
      <c r="AA1400" s="128"/>
      <c r="AC1400" s="129"/>
      <c r="AD1400" s="34" t="s">
        <v>31</v>
      </c>
    </row>
    <row r="1401" spans="1:30" ht="30" customHeight="1">
      <c r="A1401" s="121">
        <v>1405</v>
      </c>
      <c r="B1401" s="122" t="s">
        <v>4695</v>
      </c>
      <c r="C1401" s="123" t="str">
        <f>IF(B1401&gt;0,VLOOKUP(MID(B1401,1,5),Apoio!A:B,2,FALSE),"")</f>
        <v>MS</v>
      </c>
      <c r="D1401" s="30" t="s">
        <v>1353</v>
      </c>
      <c r="E1401" s="122"/>
      <c r="F1401" s="122" t="s">
        <v>2395</v>
      </c>
      <c r="G1401" s="127" t="s">
        <v>4696</v>
      </c>
      <c r="H1401" s="122"/>
      <c r="I1401" s="122"/>
      <c r="J1401" s="122" t="s">
        <v>44</v>
      </c>
      <c r="K1401" s="124">
        <v>44753</v>
      </c>
      <c r="L1401" s="124"/>
      <c r="M1401" s="124">
        <v>44753</v>
      </c>
      <c r="N1401" s="124">
        <v>44755</v>
      </c>
      <c r="O1401" s="124"/>
      <c r="P1401" s="124">
        <v>44755</v>
      </c>
      <c r="Q1401" s="124"/>
      <c r="R1401" s="124"/>
      <c r="S1401" s="122" t="s">
        <v>4697</v>
      </c>
      <c r="T1401" s="122"/>
      <c r="U1401" s="123" t="str">
        <f t="shared" si="47"/>
        <v>Despachado COSOL</v>
      </c>
      <c r="V1401" s="125" t="s">
        <v>38</v>
      </c>
      <c r="W1401" s="122"/>
      <c r="X1401" s="126" t="str">
        <f t="shared" si="48"/>
        <v/>
      </c>
      <c r="Y1401" s="123" t="str">
        <f ca="1">IF(V1401=Apoio!$F$2,Apoio!$F$2,IF(V1401=Apoio!$F$3,Apoio!$F$3,IF(V1401=Apoio!$F$4,Apoio!$F$4,IF(X1401="","",IF(V1401="","",IF(X1401-TODAY()&gt;0,X1401-TODAY(),"Venceu"))))))</f>
        <v>Resolvido</v>
      </c>
      <c r="Z1401" s="127"/>
      <c r="AA1401" s="128" t="s">
        <v>4698</v>
      </c>
      <c r="AC1401" s="129"/>
      <c r="AD1401" s="34" t="s">
        <v>33</v>
      </c>
    </row>
    <row r="1402" spans="1:30" ht="30" customHeight="1">
      <c r="A1402" s="121">
        <v>1406</v>
      </c>
      <c r="B1402" s="122" t="s">
        <v>4699</v>
      </c>
      <c r="C1402" s="123" t="str">
        <f>IF(B1402&gt;0,VLOOKUP(MID(B1402,1,5),Apoio!A:B,2,FALSE),"")</f>
        <v>MS</v>
      </c>
      <c r="D1402" s="30" t="s">
        <v>1353</v>
      </c>
      <c r="E1402" s="122"/>
      <c r="F1402" s="122" t="s">
        <v>2395</v>
      </c>
      <c r="G1402" s="127" t="s">
        <v>4700</v>
      </c>
      <c r="H1402" s="122"/>
      <c r="I1402" s="122"/>
      <c r="J1402" s="122" t="s">
        <v>44</v>
      </c>
      <c r="K1402" s="124">
        <v>44753</v>
      </c>
      <c r="L1402" s="124"/>
      <c r="M1402" s="124">
        <v>44753</v>
      </c>
      <c r="N1402" s="124">
        <v>44754</v>
      </c>
      <c r="O1402" s="124"/>
      <c r="P1402" s="124">
        <v>44760</v>
      </c>
      <c r="Q1402" s="124"/>
      <c r="R1402" s="124"/>
      <c r="S1402" s="122" t="s">
        <v>4701</v>
      </c>
      <c r="T1402" s="122"/>
      <c r="U1402" s="123" t="str">
        <f t="shared" si="47"/>
        <v>Despachado COSOL</v>
      </c>
      <c r="V1402" s="125" t="s">
        <v>38</v>
      </c>
      <c r="W1402" s="122"/>
      <c r="X1402" s="126" t="str">
        <f t="shared" si="48"/>
        <v/>
      </c>
      <c r="Y1402" s="123" t="str">
        <f ca="1">IF(V1402=Apoio!$F$2,Apoio!$F$2,IF(V1402=Apoio!$F$3,Apoio!$F$3,IF(V1402=Apoio!$F$4,Apoio!$F$4,IF(X1402="","",IF(V1402="","",IF(X1402-TODAY()&gt;0,X1402-TODAY(),"Venceu"))))))</f>
        <v>Resolvido</v>
      </c>
      <c r="Z1402" s="127"/>
      <c r="AA1402" s="128"/>
      <c r="AC1402" s="129"/>
      <c r="AD1402" s="34" t="s">
        <v>33</v>
      </c>
    </row>
    <row r="1403" spans="1:30" ht="30" customHeight="1">
      <c r="A1403" s="121">
        <v>1407</v>
      </c>
      <c r="B1403" s="122" t="s">
        <v>4702</v>
      </c>
      <c r="C1403" s="123" t="str">
        <f>IF(B1403&gt;0,VLOOKUP(MID(B1403,1,5),Apoio!A:B,2,FALSE),"")</f>
        <v>MS</v>
      </c>
      <c r="D1403" s="30" t="s">
        <v>1353</v>
      </c>
      <c r="E1403" s="122"/>
      <c r="F1403" s="122" t="s">
        <v>2395</v>
      </c>
      <c r="G1403" s="127" t="s">
        <v>4703</v>
      </c>
      <c r="H1403" s="122"/>
      <c r="I1403" s="122"/>
      <c r="J1403" s="122" t="s">
        <v>4691</v>
      </c>
      <c r="K1403" s="124">
        <v>44760</v>
      </c>
      <c r="L1403" s="124"/>
      <c r="M1403" s="124">
        <v>44760</v>
      </c>
      <c r="N1403" s="124">
        <v>44760</v>
      </c>
      <c r="O1403" s="124"/>
      <c r="P1403" s="124">
        <v>44760</v>
      </c>
      <c r="Q1403" s="124"/>
      <c r="R1403" s="124"/>
      <c r="S1403" s="122" t="s">
        <v>4704</v>
      </c>
      <c r="T1403" s="122"/>
      <c r="U1403" s="123" t="str">
        <f t="shared" si="47"/>
        <v>Despachado COSOL</v>
      </c>
      <c r="V1403" s="125" t="s">
        <v>38</v>
      </c>
      <c r="W1403" s="122"/>
      <c r="X1403" s="126" t="str">
        <f t="shared" si="48"/>
        <v/>
      </c>
      <c r="Y1403" s="123" t="str">
        <f ca="1">IF(V1403=Apoio!$F$2,Apoio!$F$2,IF(V1403=Apoio!$F$3,Apoio!$F$3,IF(V1403=Apoio!$F$4,Apoio!$F$4,IF(X1403="","",IF(V1403="","",IF(X1403-TODAY()&gt;0,X1403-TODAY(),"Venceu"))))))</f>
        <v>Resolvido</v>
      </c>
      <c r="Z1403" s="127"/>
      <c r="AA1403" s="128"/>
      <c r="AC1403" s="129"/>
      <c r="AD1403" s="34" t="s">
        <v>33</v>
      </c>
    </row>
    <row r="1404" spans="1:30" ht="30" customHeight="1">
      <c r="A1404" s="121">
        <v>1408</v>
      </c>
      <c r="B1404" s="122" t="s">
        <v>4705</v>
      </c>
      <c r="C1404" s="123" t="str">
        <f>IF(B1404&gt;0,VLOOKUP(MID(B1404,1,5),Apoio!A:B,2,FALSE),"")</f>
        <v>MS</v>
      </c>
      <c r="D1404" s="30" t="s">
        <v>1353</v>
      </c>
      <c r="E1404" s="122"/>
      <c r="F1404" s="122" t="s">
        <v>2395</v>
      </c>
      <c r="G1404" s="127" t="s">
        <v>4706</v>
      </c>
      <c r="H1404" s="122"/>
      <c r="I1404" s="122"/>
      <c r="J1404" s="122" t="s">
        <v>714</v>
      </c>
      <c r="K1404" s="124">
        <v>44753</v>
      </c>
      <c r="L1404" s="124"/>
      <c r="M1404" s="124">
        <v>44753</v>
      </c>
      <c r="N1404" s="124">
        <v>44755</v>
      </c>
      <c r="O1404" s="124"/>
      <c r="P1404" s="124">
        <v>44761</v>
      </c>
      <c r="Q1404" s="124"/>
      <c r="R1404" s="124"/>
      <c r="S1404" s="122" t="s">
        <v>4707</v>
      </c>
      <c r="T1404" s="122" t="s">
        <v>4708</v>
      </c>
      <c r="U1404" s="123" t="str">
        <f t="shared" si="47"/>
        <v>Despachado COSOL</v>
      </c>
      <c r="V1404" s="125" t="s">
        <v>38</v>
      </c>
      <c r="W1404" s="122"/>
      <c r="X1404" s="126" t="str">
        <f t="shared" si="48"/>
        <v/>
      </c>
      <c r="Y1404" s="123" t="str">
        <f ca="1">IF(V1404=Apoio!$F$2,Apoio!$F$2,IF(V1404=Apoio!$F$3,Apoio!$F$3,IF(V1404=Apoio!$F$4,Apoio!$F$4,IF(X1404="","",IF(V1404="","",IF(X1404-TODAY()&gt;0,X1404-TODAY(),"Venceu"))))))</f>
        <v>Resolvido</v>
      </c>
      <c r="Z1404" s="127"/>
      <c r="AA1404" s="128" t="s">
        <v>4709</v>
      </c>
      <c r="AC1404" s="129"/>
      <c r="AD1404" s="34" t="s">
        <v>33</v>
      </c>
    </row>
    <row r="1405" spans="1:30" ht="30" customHeight="1">
      <c r="A1405" s="121">
        <v>1409</v>
      </c>
      <c r="B1405" s="122" t="s">
        <v>4710</v>
      </c>
      <c r="C1405" s="123" t="str">
        <f>IF(B1405&gt;0,VLOOKUP(MID(B1405,1,5),Apoio!A:B,2,FALSE),"")</f>
        <v>MS</v>
      </c>
      <c r="D1405" s="30" t="s">
        <v>1353</v>
      </c>
      <c r="E1405" s="122"/>
      <c r="F1405" s="122" t="s">
        <v>2395</v>
      </c>
      <c r="G1405" s="127" t="s">
        <v>4711</v>
      </c>
      <c r="H1405" s="122"/>
      <c r="I1405" s="122"/>
      <c r="J1405" s="122" t="s">
        <v>874</v>
      </c>
      <c r="K1405" s="124">
        <v>44756</v>
      </c>
      <c r="L1405" s="124"/>
      <c r="M1405" s="124">
        <v>44756</v>
      </c>
      <c r="N1405" s="124">
        <v>44762</v>
      </c>
      <c r="O1405" s="124"/>
      <c r="P1405" s="124">
        <v>44763</v>
      </c>
      <c r="Q1405" s="124"/>
      <c r="R1405" s="124"/>
      <c r="S1405" s="122" t="s">
        <v>4712</v>
      </c>
      <c r="T1405" s="122"/>
      <c r="U1405" s="123" t="str">
        <f t="shared" si="47"/>
        <v>Despachado COSOL</v>
      </c>
      <c r="V1405" s="125" t="s">
        <v>38</v>
      </c>
      <c r="W1405" s="122"/>
      <c r="X1405" s="126" t="str">
        <f t="shared" si="48"/>
        <v/>
      </c>
      <c r="Y1405" s="123" t="str">
        <f ca="1">IF(V1405=Apoio!$F$2,Apoio!$F$2,IF(V1405=Apoio!$F$3,Apoio!$F$3,IF(V1405=Apoio!$F$4,Apoio!$F$4,IF(X1405="","",IF(V1405="","",IF(X1405-TODAY()&gt;0,X1405-TODAY(),"Venceu"))))))</f>
        <v>Resolvido</v>
      </c>
      <c r="Z1405" s="127"/>
      <c r="AA1405" s="128" t="s">
        <v>4713</v>
      </c>
      <c r="AC1405" s="129"/>
      <c r="AD1405" s="34" t="s">
        <v>33</v>
      </c>
    </row>
    <row r="1406" spans="1:30" ht="30" customHeight="1">
      <c r="A1406" s="121">
        <v>1410</v>
      </c>
      <c r="B1406" s="122" t="s">
        <v>4714</v>
      </c>
      <c r="C1406" s="123" t="str">
        <f>IF(B1406&gt;0,VLOOKUP(MID(B1406,1,5),Apoio!A:B,2,FALSE),"")</f>
        <v>ES</v>
      </c>
      <c r="D1406" s="30" t="s">
        <v>3941</v>
      </c>
      <c r="E1406" s="122"/>
      <c r="F1406" s="122" t="s">
        <v>2395</v>
      </c>
      <c r="G1406" s="127" t="s">
        <v>4715</v>
      </c>
      <c r="H1406" s="122"/>
      <c r="I1406" s="122"/>
      <c r="J1406" s="122" t="s">
        <v>714</v>
      </c>
      <c r="K1406" s="124">
        <v>44753</v>
      </c>
      <c r="L1406" s="124"/>
      <c r="M1406" s="124">
        <v>44753</v>
      </c>
      <c r="N1406" s="124">
        <v>44754</v>
      </c>
      <c r="O1406" s="124"/>
      <c r="P1406" s="124">
        <v>44757</v>
      </c>
      <c r="Q1406" s="124"/>
      <c r="R1406" s="124"/>
      <c r="S1406" s="122" t="s">
        <v>4716</v>
      </c>
      <c r="T1406" s="122" t="s">
        <v>4717</v>
      </c>
      <c r="U1406" s="123" t="str">
        <f t="shared" si="47"/>
        <v>Despachado COSOL</v>
      </c>
      <c r="V1406" s="125" t="s">
        <v>38</v>
      </c>
      <c r="W1406" s="122"/>
      <c r="X1406" s="126" t="str">
        <f t="shared" si="48"/>
        <v/>
      </c>
      <c r="Y1406" s="123" t="str">
        <f ca="1">IF(V1406=Apoio!$F$2,Apoio!$F$2,IF(V1406=Apoio!$F$3,Apoio!$F$3,IF(V1406=Apoio!$F$4,Apoio!$F$4,IF(X1406="","",IF(V1406="","",IF(X1406-TODAY()&gt;0,X1406-TODAY(),"Venceu"))))))</f>
        <v>Resolvido</v>
      </c>
      <c r="Z1406" s="127"/>
      <c r="AA1406" s="128"/>
      <c r="AC1406" s="129"/>
      <c r="AD1406" s="34" t="s">
        <v>31</v>
      </c>
    </row>
    <row r="1407" spans="1:30" ht="30" customHeight="1">
      <c r="A1407" s="121">
        <v>1411</v>
      </c>
      <c r="B1407" s="122" t="s">
        <v>4718</v>
      </c>
      <c r="C1407" s="123" t="str">
        <f>IF(B1407&gt;0,VLOOKUP(MID(B1407,1,5),Apoio!A:B,2,FALSE),"")</f>
        <v>PI</v>
      </c>
      <c r="D1407" s="30" t="s">
        <v>3941</v>
      </c>
      <c r="E1407" s="122"/>
      <c r="F1407" s="122" t="s">
        <v>2395</v>
      </c>
      <c r="G1407" s="127" t="s">
        <v>4719</v>
      </c>
      <c r="H1407" s="122"/>
      <c r="I1407" s="122"/>
      <c r="J1407" s="122" t="s">
        <v>44</v>
      </c>
      <c r="K1407" s="124">
        <v>44756</v>
      </c>
      <c r="L1407" s="124"/>
      <c r="M1407" s="124">
        <v>44756</v>
      </c>
      <c r="N1407" s="124">
        <v>44760</v>
      </c>
      <c r="O1407" s="124"/>
      <c r="P1407" s="124">
        <v>44760</v>
      </c>
      <c r="Q1407" s="124">
        <v>44764</v>
      </c>
      <c r="R1407" s="124"/>
      <c r="S1407" s="122" t="s">
        <v>4720</v>
      </c>
      <c r="T1407" s="122"/>
      <c r="U1407" s="123" t="str">
        <f t="shared" si="47"/>
        <v>Despachado CNA</v>
      </c>
      <c r="V1407" s="125" t="s">
        <v>38</v>
      </c>
      <c r="W1407" s="122"/>
      <c r="X1407" s="126" t="str">
        <f t="shared" si="48"/>
        <v/>
      </c>
      <c r="Y1407" s="123" t="str">
        <f ca="1">IF(V1407=Apoio!$F$2,Apoio!$F$2,IF(V1407=Apoio!$F$3,Apoio!$F$3,IF(V1407=Apoio!$F$4,Apoio!$F$4,IF(X1407="","",IF(V1407="","",IF(X1407-TODAY()&gt;0,X1407-TODAY(),"Venceu"))))))</f>
        <v>Resolvido</v>
      </c>
      <c r="Z1407" s="127"/>
      <c r="AA1407" s="128"/>
      <c r="AC1407" s="129"/>
      <c r="AD1407" s="34" t="s">
        <v>31</v>
      </c>
    </row>
    <row r="1408" spans="1:30" ht="30" customHeight="1">
      <c r="A1408" s="121">
        <v>1412</v>
      </c>
      <c r="B1408" s="122" t="s">
        <v>4482</v>
      </c>
      <c r="C1408" s="123" t="str">
        <f>IF(B1408&gt;0,VLOOKUP(MID(B1408,1,5),Apoio!A:B,2,FALSE),"")</f>
        <v>MA</v>
      </c>
      <c r="D1408" s="30" t="s">
        <v>1353</v>
      </c>
      <c r="E1408" s="122"/>
      <c r="F1408" s="122" t="s">
        <v>2395</v>
      </c>
      <c r="G1408" s="127" t="s">
        <v>4721</v>
      </c>
      <c r="H1408" s="122"/>
      <c r="I1408" s="122"/>
      <c r="J1408" s="122" t="s">
        <v>4691</v>
      </c>
      <c r="K1408" s="124">
        <v>44761</v>
      </c>
      <c r="L1408" s="124"/>
      <c r="M1408" s="124">
        <v>44761</v>
      </c>
      <c r="N1408" s="124">
        <v>44761</v>
      </c>
      <c r="O1408" s="124"/>
      <c r="P1408" s="124">
        <v>44761</v>
      </c>
      <c r="Q1408" s="124">
        <v>44764</v>
      </c>
      <c r="R1408" s="124"/>
      <c r="S1408" s="122" t="s">
        <v>4722</v>
      </c>
      <c r="T1408" s="122"/>
      <c r="U1408" s="123" t="str">
        <f t="shared" si="47"/>
        <v>Despachado CNA</v>
      </c>
      <c r="V1408" s="125" t="s">
        <v>38</v>
      </c>
      <c r="W1408" s="122"/>
      <c r="X1408" s="126" t="str">
        <f t="shared" si="48"/>
        <v/>
      </c>
      <c r="Y1408" s="123" t="str">
        <f ca="1">IF(V1408=Apoio!$F$2,Apoio!$F$2,IF(V1408=Apoio!$F$3,Apoio!$F$3,IF(V1408=Apoio!$F$4,Apoio!$F$4,IF(X1408="","",IF(V1408="","",IF(X1408-TODAY()&gt;0,X1408-TODAY(),"Venceu"))))))</f>
        <v>Resolvido</v>
      </c>
      <c r="Z1408" s="127"/>
      <c r="AA1408" s="128"/>
      <c r="AC1408" s="129"/>
      <c r="AD1408" s="34" t="s">
        <v>31</v>
      </c>
    </row>
    <row r="1409" spans="1:30" ht="30" customHeight="1">
      <c r="A1409" s="121">
        <v>1413</v>
      </c>
      <c r="B1409" s="122" t="s">
        <v>4516</v>
      </c>
      <c r="C1409" s="123" t="str">
        <f>IF(B1409&gt;0,VLOOKUP(MID(B1409,1,5),Apoio!A:B,2,FALSE),"")</f>
        <v>MA</v>
      </c>
      <c r="D1409" s="30" t="s">
        <v>1353</v>
      </c>
      <c r="E1409" s="122"/>
      <c r="F1409" s="122" t="s">
        <v>2395</v>
      </c>
      <c r="G1409" s="127" t="s">
        <v>4723</v>
      </c>
      <c r="H1409" s="122"/>
      <c r="I1409" s="122"/>
      <c r="J1409" s="122" t="s">
        <v>4691</v>
      </c>
      <c r="K1409" s="124">
        <v>44761</v>
      </c>
      <c r="L1409" s="124"/>
      <c r="M1409" s="124">
        <v>44761</v>
      </c>
      <c r="N1409" s="124">
        <v>44761</v>
      </c>
      <c r="O1409" s="124"/>
      <c r="P1409" s="124">
        <v>44761</v>
      </c>
      <c r="Q1409" s="124">
        <v>44764</v>
      </c>
      <c r="R1409" s="124"/>
      <c r="S1409" s="122" t="s">
        <v>4724</v>
      </c>
      <c r="T1409" s="122"/>
      <c r="U1409" s="123" t="str">
        <f t="shared" si="47"/>
        <v>Despachado CNA</v>
      </c>
      <c r="V1409" s="125" t="s">
        <v>38</v>
      </c>
      <c r="W1409" s="122"/>
      <c r="X1409" s="126" t="str">
        <f t="shared" si="48"/>
        <v/>
      </c>
      <c r="Y1409" s="123" t="str">
        <f ca="1">IF(V1409=Apoio!$F$2,Apoio!$F$2,IF(V1409=Apoio!$F$3,Apoio!$F$3,IF(V1409=Apoio!$F$4,Apoio!$F$4,IF(X1409="","",IF(V1409="","",IF(X1409-TODAY()&gt;0,X1409-TODAY(),"Venceu"))))))</f>
        <v>Resolvido</v>
      </c>
      <c r="Z1409" s="127"/>
      <c r="AA1409" s="128"/>
      <c r="AC1409" s="129"/>
      <c r="AD1409" s="34" t="s">
        <v>31</v>
      </c>
    </row>
    <row r="1410" spans="1:30" ht="30" customHeight="1">
      <c r="A1410" s="121">
        <v>1414</v>
      </c>
      <c r="B1410" s="122" t="s">
        <v>4725</v>
      </c>
      <c r="C1410" s="123" t="str">
        <f>IF(B1410&gt;0,VLOOKUP(MID(B1410,1,5),Apoio!A:B,2,FALSE),"")</f>
        <v>MS</v>
      </c>
      <c r="D1410" s="30" t="s">
        <v>553</v>
      </c>
      <c r="E1410" s="122"/>
      <c r="F1410" s="122" t="s">
        <v>2395</v>
      </c>
      <c r="G1410" s="127" t="s">
        <v>4726</v>
      </c>
      <c r="H1410" s="122"/>
      <c r="I1410" s="122"/>
      <c r="J1410" s="122" t="s">
        <v>858</v>
      </c>
      <c r="K1410" s="124">
        <v>44760</v>
      </c>
      <c r="L1410" s="124"/>
      <c r="M1410" s="124">
        <v>44760</v>
      </c>
      <c r="N1410" s="124">
        <v>44761</v>
      </c>
      <c r="O1410" s="124"/>
      <c r="P1410" s="124">
        <v>44768</v>
      </c>
      <c r="Q1410" s="124"/>
      <c r="R1410" s="124"/>
      <c r="S1410" s="122" t="s">
        <v>4727</v>
      </c>
      <c r="T1410" s="122" t="s">
        <v>4728</v>
      </c>
      <c r="U1410" s="123" t="str">
        <f t="shared" si="47"/>
        <v>Despachado COSOL</v>
      </c>
      <c r="V1410" s="125" t="s">
        <v>38</v>
      </c>
      <c r="W1410" s="122"/>
      <c r="X1410" s="126" t="str">
        <f t="shared" si="48"/>
        <v/>
      </c>
      <c r="Y1410" s="123" t="str">
        <f ca="1">IF(V1410=Apoio!$F$2,Apoio!$F$2,IF(V1410=Apoio!$F$3,Apoio!$F$3,IF(V1410=Apoio!$F$4,Apoio!$F$4,IF(X1410="","",IF(V1410="","",IF(X1410-TODAY()&gt;0,X1410-TODAY(),"Venceu"))))))</f>
        <v>Resolvido</v>
      </c>
      <c r="Z1410" s="127"/>
      <c r="AA1410" s="128" t="s">
        <v>4729</v>
      </c>
      <c r="AC1410" s="129"/>
      <c r="AD1410" s="34" t="s">
        <v>33</v>
      </c>
    </row>
    <row r="1411" spans="1:30" ht="30" customHeight="1">
      <c r="A1411" s="121">
        <v>1415</v>
      </c>
      <c r="B1411" s="122" t="s">
        <v>4730</v>
      </c>
      <c r="C1411" s="123" t="str">
        <f>IF(B1411&gt;0,VLOOKUP(MID(B1411,1,5),Apoio!A:B,2,FALSE),"")</f>
        <v>MS</v>
      </c>
      <c r="D1411" s="30" t="s">
        <v>4376</v>
      </c>
      <c r="E1411" s="122"/>
      <c r="F1411" s="122" t="s">
        <v>2395</v>
      </c>
      <c r="G1411" s="127" t="s">
        <v>4731</v>
      </c>
      <c r="H1411" s="122"/>
      <c r="I1411" s="122"/>
      <c r="J1411" s="122" t="s">
        <v>858</v>
      </c>
      <c r="K1411" s="124">
        <v>44762</v>
      </c>
      <c r="L1411" s="124"/>
      <c r="M1411" s="124">
        <v>44762</v>
      </c>
      <c r="N1411" s="124">
        <v>44764</v>
      </c>
      <c r="O1411" s="124"/>
      <c r="P1411" s="124">
        <v>44771</v>
      </c>
      <c r="Q1411" s="124"/>
      <c r="R1411" s="124"/>
      <c r="S1411" s="122" t="s">
        <v>4732</v>
      </c>
      <c r="T1411" s="122" t="s">
        <v>4733</v>
      </c>
      <c r="U1411" s="123" t="str">
        <f t="shared" si="47"/>
        <v>Despachado COSOL</v>
      </c>
      <c r="V1411" s="125" t="s">
        <v>38</v>
      </c>
      <c r="W1411" s="122"/>
      <c r="X1411" s="126" t="str">
        <f t="shared" si="48"/>
        <v/>
      </c>
      <c r="Y1411" s="123" t="str">
        <f ca="1">IF(V1411=Apoio!$F$2,Apoio!$F$2,IF(V1411=Apoio!$F$3,Apoio!$F$3,IF(V1411=Apoio!$F$4,Apoio!$F$4,IF(X1411="","",IF(V1411="","",IF(X1411-TODAY()&gt;0,X1411-TODAY(),"Venceu"))))))</f>
        <v>Resolvido</v>
      </c>
      <c r="Z1411" s="127"/>
      <c r="AA1411" s="128" t="s">
        <v>4734</v>
      </c>
      <c r="AC1411" s="129"/>
      <c r="AD1411" s="34" t="s">
        <v>31</v>
      </c>
    </row>
    <row r="1412" spans="1:30" ht="30" customHeight="1">
      <c r="A1412" s="121">
        <v>1416</v>
      </c>
      <c r="B1412" s="122" t="s">
        <v>4589</v>
      </c>
      <c r="C1412" s="123" t="str">
        <f>IF(B1412&gt;0,VLOOKUP(MID(B1412,1,5),Apoio!A:B,2,FALSE),"")</f>
        <v>PA</v>
      </c>
      <c r="D1412" s="30" t="s">
        <v>4376</v>
      </c>
      <c r="E1412" s="122"/>
      <c r="F1412" s="122" t="s">
        <v>2395</v>
      </c>
      <c r="G1412" s="127" t="s">
        <v>4735</v>
      </c>
      <c r="H1412" s="122"/>
      <c r="I1412" s="122"/>
      <c r="J1412" s="122" t="s">
        <v>874</v>
      </c>
      <c r="K1412" s="124">
        <v>44753</v>
      </c>
      <c r="L1412" s="124"/>
      <c r="M1412" s="124">
        <v>44753</v>
      </c>
      <c r="N1412" s="124">
        <v>44761</v>
      </c>
      <c r="O1412" s="124"/>
      <c r="P1412" s="124">
        <v>44768</v>
      </c>
      <c r="Q1412" s="124"/>
      <c r="R1412" s="124"/>
      <c r="S1412" s="122" t="s">
        <v>4736</v>
      </c>
      <c r="T1412" s="122" t="s">
        <v>4737</v>
      </c>
      <c r="U1412" s="123" t="str">
        <f t="shared" si="47"/>
        <v>Despachado COSOL</v>
      </c>
      <c r="V1412" s="125" t="s">
        <v>38</v>
      </c>
      <c r="W1412" s="122"/>
      <c r="X1412" s="126" t="str">
        <f t="shared" si="48"/>
        <v/>
      </c>
      <c r="Y1412" s="123" t="str">
        <f ca="1">IF(V1412=Apoio!$F$2,Apoio!$F$2,IF(V1412=Apoio!$F$3,Apoio!$F$3,IF(V1412=Apoio!$F$4,Apoio!$F$4,IF(X1412="","",IF(V1412="","",IF(X1412-TODAY()&gt;0,X1412-TODAY(),"Venceu"))))))</f>
        <v>Resolvido</v>
      </c>
      <c r="Z1412" s="127"/>
      <c r="AA1412" s="128" t="s">
        <v>4738</v>
      </c>
      <c r="AC1412" s="129"/>
      <c r="AD1412" s="34" t="s">
        <v>31</v>
      </c>
    </row>
    <row r="1413" spans="1:30" ht="30" customHeight="1">
      <c r="A1413" s="121">
        <v>1417</v>
      </c>
      <c r="B1413" s="122" t="s">
        <v>4739</v>
      </c>
      <c r="C1413" s="123" t="str">
        <f>IF(B1413&gt;0,VLOOKUP(MID(B1413,1,5),Apoio!A:B,2,FALSE),"")</f>
        <v>MS</v>
      </c>
      <c r="D1413" s="30" t="s">
        <v>553</v>
      </c>
      <c r="E1413" s="122"/>
      <c r="F1413" s="122" t="s">
        <v>2395</v>
      </c>
      <c r="G1413" s="127" t="s">
        <v>4740</v>
      </c>
      <c r="H1413" s="122"/>
      <c r="I1413" s="122"/>
      <c r="J1413" s="122" t="s">
        <v>44</v>
      </c>
      <c r="K1413" s="124">
        <v>44756</v>
      </c>
      <c r="L1413" s="124"/>
      <c r="M1413" s="124">
        <v>44756</v>
      </c>
      <c r="N1413" s="124">
        <v>44763</v>
      </c>
      <c r="O1413" s="124"/>
      <c r="P1413" s="124">
        <v>44768</v>
      </c>
      <c r="Q1413" s="124"/>
      <c r="R1413" s="124"/>
      <c r="S1413" s="122" t="s">
        <v>4741</v>
      </c>
      <c r="T1413" s="122"/>
      <c r="U1413" s="123" t="str">
        <f t="shared" si="47"/>
        <v>Despachado COSOL</v>
      </c>
      <c r="V1413" s="125" t="s">
        <v>38</v>
      </c>
      <c r="W1413" s="122"/>
      <c r="X1413" s="126" t="str">
        <f t="shared" si="48"/>
        <v/>
      </c>
      <c r="Y1413" s="123" t="str">
        <f ca="1">IF(V1413=Apoio!$F$2,Apoio!$F$2,IF(V1413=Apoio!$F$3,Apoio!$F$3,IF(V1413=Apoio!$F$4,Apoio!$F$4,IF(X1413="","",IF(V1413="","",IF(X1413-TODAY()&gt;0,X1413-TODAY(),"Venceu"))))))</f>
        <v>Resolvido</v>
      </c>
      <c r="Z1413" s="127"/>
      <c r="AA1413" s="128" t="s">
        <v>4742</v>
      </c>
      <c r="AC1413" s="129"/>
      <c r="AD1413" s="34" t="s">
        <v>33</v>
      </c>
    </row>
    <row r="1414" spans="1:30" ht="30" customHeight="1">
      <c r="A1414" s="121">
        <v>1418</v>
      </c>
      <c r="B1414" s="122" t="s">
        <v>4178</v>
      </c>
      <c r="C1414" s="123" t="e">
        <f>IF(B1414&gt;0,VLOOKUP(MID(B1414,1,5),Apoio!A:B,2,FALSE),"")</f>
        <v>#N/A</v>
      </c>
      <c r="D1414" s="30" t="s">
        <v>4376</v>
      </c>
      <c r="E1414" s="122"/>
      <c r="F1414" s="122" t="s">
        <v>2395</v>
      </c>
      <c r="G1414" s="127" t="s">
        <v>4743</v>
      </c>
      <c r="H1414" s="122"/>
      <c r="I1414" s="122"/>
      <c r="J1414" s="122" t="s">
        <v>874</v>
      </c>
      <c r="K1414" s="124">
        <v>44753</v>
      </c>
      <c r="L1414" s="124"/>
      <c r="M1414" s="124">
        <v>44753</v>
      </c>
      <c r="N1414" s="124">
        <v>44764</v>
      </c>
      <c r="O1414" s="124"/>
      <c r="P1414" s="124">
        <v>44768</v>
      </c>
      <c r="Q1414" s="124"/>
      <c r="R1414" s="124"/>
      <c r="S1414" s="122" t="s">
        <v>4744</v>
      </c>
      <c r="T1414" s="122" t="s">
        <v>4745</v>
      </c>
      <c r="U1414" s="123" t="str">
        <f t="shared" si="47"/>
        <v>Despachado COSOL</v>
      </c>
      <c r="V1414" s="125" t="s">
        <v>38</v>
      </c>
      <c r="W1414" s="122"/>
      <c r="X1414" s="126" t="str">
        <f t="shared" si="48"/>
        <v/>
      </c>
      <c r="Y1414" s="123" t="str">
        <f ca="1">IF(V1414=Apoio!$F$2,Apoio!$F$2,IF(V1414=Apoio!$F$3,Apoio!$F$3,IF(V1414=Apoio!$F$4,Apoio!$F$4,IF(X1414="","",IF(V1414="","",IF(X1414-TODAY()&gt;0,X1414-TODAY(),"Venceu"))))))</f>
        <v>Resolvido</v>
      </c>
      <c r="Z1414" s="127"/>
      <c r="AA1414" s="128" t="s">
        <v>4746</v>
      </c>
      <c r="AC1414" s="129"/>
      <c r="AD1414" s="34" t="s">
        <v>31</v>
      </c>
    </row>
    <row r="1415" spans="1:30" ht="30" customHeight="1">
      <c r="A1415" s="121">
        <v>1419</v>
      </c>
      <c r="B1415" s="122" t="s">
        <v>4747</v>
      </c>
      <c r="C1415" s="123" t="str">
        <f>IF(B1415&gt;0,VLOOKUP(MID(B1415,1,5),Apoio!A:B,2,FALSE),"")</f>
        <v>SP</v>
      </c>
      <c r="D1415" s="30" t="s">
        <v>1256</v>
      </c>
      <c r="E1415" s="122"/>
      <c r="F1415" s="122" t="s">
        <v>2395</v>
      </c>
      <c r="G1415" s="127" t="s">
        <v>4748</v>
      </c>
      <c r="H1415" s="122"/>
      <c r="I1415" s="122"/>
      <c r="J1415" s="122" t="s">
        <v>714</v>
      </c>
      <c r="K1415" s="124">
        <v>44768</v>
      </c>
      <c r="L1415" s="124"/>
      <c r="M1415" s="124">
        <v>44774</v>
      </c>
      <c r="N1415" s="124">
        <v>44775</v>
      </c>
      <c r="O1415" s="124"/>
      <c r="P1415" s="124">
        <v>44776</v>
      </c>
      <c r="Q1415" s="124"/>
      <c r="R1415" s="124"/>
      <c r="S1415" s="122" t="s">
        <v>4749</v>
      </c>
      <c r="T1415" s="122"/>
      <c r="U1415" s="123" t="str">
        <f t="shared" si="47"/>
        <v>Despachado COSOL</v>
      </c>
      <c r="V1415" s="125" t="s">
        <v>38</v>
      </c>
      <c r="W1415" s="122"/>
      <c r="X1415" s="126" t="str">
        <f t="shared" si="48"/>
        <v/>
      </c>
      <c r="Y1415" s="123" t="str">
        <f ca="1">IF(V1415=Apoio!$F$2,Apoio!$F$2,IF(V1415=Apoio!$F$3,Apoio!$F$3,IF(V1415=Apoio!$F$4,Apoio!$F$4,IF(X1415="","",IF(V1415="","",IF(X1415-TODAY()&gt;0,X1415-TODAY(),"Venceu"))))))</f>
        <v>Resolvido</v>
      </c>
      <c r="Z1415" s="127"/>
      <c r="AA1415" s="128" t="s">
        <v>4750</v>
      </c>
      <c r="AC1415" s="129"/>
      <c r="AD1415" s="34" t="s">
        <v>31</v>
      </c>
    </row>
    <row r="1416" spans="1:30" ht="30" customHeight="1">
      <c r="A1416" s="121">
        <v>1420</v>
      </c>
      <c r="B1416" s="122" t="s">
        <v>1034</v>
      </c>
      <c r="C1416" s="123" t="str">
        <f>IF(B1416&gt;0,VLOOKUP(MID(B1416,1,5),Apoio!A:B,2,FALSE),"")</f>
        <v>CE</v>
      </c>
      <c r="D1416" s="30" t="s">
        <v>3941</v>
      </c>
      <c r="E1416" s="122"/>
      <c r="F1416" s="122" t="s">
        <v>2395</v>
      </c>
      <c r="G1416" s="127" t="s">
        <v>4751</v>
      </c>
      <c r="H1416" s="122"/>
      <c r="I1416" s="122"/>
      <c r="J1416" s="122" t="s">
        <v>858</v>
      </c>
      <c r="K1416" s="124">
        <v>44767</v>
      </c>
      <c r="L1416" s="124"/>
      <c r="M1416" s="124">
        <v>44767</v>
      </c>
      <c r="N1416" s="124">
        <v>44767</v>
      </c>
      <c r="O1416" s="124"/>
      <c r="P1416" s="124">
        <v>44776</v>
      </c>
      <c r="Q1416" s="124"/>
      <c r="R1416" s="124"/>
      <c r="S1416" s="122" t="s">
        <v>4752</v>
      </c>
      <c r="T1416" s="122"/>
      <c r="U1416" s="123" t="str">
        <f t="shared" si="47"/>
        <v>Despachado COSOL</v>
      </c>
      <c r="V1416" s="125" t="s">
        <v>38</v>
      </c>
      <c r="W1416" s="122"/>
      <c r="X1416" s="126" t="str">
        <f t="shared" si="48"/>
        <v/>
      </c>
      <c r="Y1416" s="123" t="str">
        <f ca="1">IF(V1416=Apoio!$F$2,Apoio!$F$2,IF(V1416=Apoio!$F$3,Apoio!$F$3,IF(V1416=Apoio!$F$4,Apoio!$F$4,IF(X1416="","",IF(V1416="","",IF(X1416-TODAY()&gt;0,X1416-TODAY(),"Venceu"))))))</f>
        <v>Resolvido</v>
      </c>
      <c r="Z1416" s="127"/>
      <c r="AA1416" s="128" t="s">
        <v>4753</v>
      </c>
      <c r="AC1416" s="129"/>
      <c r="AD1416" s="34" t="s">
        <v>31</v>
      </c>
    </row>
    <row r="1417" spans="1:30" ht="30" customHeight="1">
      <c r="A1417" s="121">
        <v>1421</v>
      </c>
      <c r="B1417" s="122" t="s">
        <v>4754</v>
      </c>
      <c r="C1417" s="123" t="str">
        <f>IF(B1417&gt;0,VLOOKUP(MID(B1417,1,5),Apoio!A:B,2,FALSE),"")</f>
        <v>PI</v>
      </c>
      <c r="D1417" s="30" t="s">
        <v>3941</v>
      </c>
      <c r="E1417" s="122"/>
      <c r="F1417" s="122" t="s">
        <v>2395</v>
      </c>
      <c r="G1417" s="127" t="s">
        <v>4755</v>
      </c>
      <c r="H1417" s="122"/>
      <c r="I1417" s="122"/>
      <c r="J1417" s="122" t="s">
        <v>858</v>
      </c>
      <c r="K1417" s="124">
        <v>44767</v>
      </c>
      <c r="L1417" s="124"/>
      <c r="M1417" s="124">
        <v>44767</v>
      </c>
      <c r="N1417" s="124">
        <v>44767</v>
      </c>
      <c r="O1417" s="124"/>
      <c r="P1417" s="124">
        <v>44776</v>
      </c>
      <c r="Q1417" s="124"/>
      <c r="R1417" s="124"/>
      <c r="S1417" s="122" t="s">
        <v>4756</v>
      </c>
      <c r="T1417" s="122"/>
      <c r="U1417" s="123" t="str">
        <f t="shared" si="47"/>
        <v>Despachado COSOL</v>
      </c>
      <c r="V1417" s="125" t="s">
        <v>38</v>
      </c>
      <c r="W1417" s="122"/>
      <c r="X1417" s="126" t="str">
        <f t="shared" si="48"/>
        <v/>
      </c>
      <c r="Y1417" s="123" t="str">
        <f ca="1">IF(V1417=Apoio!$F$2,Apoio!$F$2,IF(V1417=Apoio!$F$3,Apoio!$F$3,IF(V1417=Apoio!$F$4,Apoio!$F$4,IF(X1417="","",IF(V1417="","",IF(X1417-TODAY()&gt;0,X1417-TODAY(),"Venceu"))))))</f>
        <v>Resolvido</v>
      </c>
      <c r="Z1417" s="127"/>
      <c r="AA1417" s="128" t="s">
        <v>4757</v>
      </c>
      <c r="AC1417" s="129"/>
      <c r="AD1417" s="34" t="s">
        <v>31</v>
      </c>
    </row>
    <row r="1418" spans="1:30" ht="30" customHeight="1">
      <c r="A1418" s="121">
        <v>1422</v>
      </c>
      <c r="B1418" s="122" t="s">
        <v>4758</v>
      </c>
      <c r="C1418" s="123" t="str">
        <f>IF(B1418&gt;0,VLOOKUP(MID(B1418,1,5),Apoio!A:B,2,FALSE),"")</f>
        <v>DF</v>
      </c>
      <c r="D1418" s="30" t="s">
        <v>3941</v>
      </c>
      <c r="E1418" s="122"/>
      <c r="F1418" s="122" t="s">
        <v>2395</v>
      </c>
      <c r="G1418" s="127" t="s">
        <v>4759</v>
      </c>
      <c r="H1418" s="122"/>
      <c r="I1418" s="122"/>
      <c r="J1418" s="122" t="s">
        <v>858</v>
      </c>
      <c r="K1418" s="124">
        <v>44767</v>
      </c>
      <c r="L1418" s="124"/>
      <c r="M1418" s="124">
        <v>44767</v>
      </c>
      <c r="N1418" s="124">
        <v>44769</v>
      </c>
      <c r="O1418" s="124"/>
      <c r="P1418" s="124">
        <v>44776</v>
      </c>
      <c r="Q1418" s="124"/>
      <c r="R1418" s="124"/>
      <c r="S1418" s="122" t="s">
        <v>4760</v>
      </c>
      <c r="T1418" s="122" t="s">
        <v>4761</v>
      </c>
      <c r="U1418" s="123" t="str">
        <f t="shared" si="47"/>
        <v>Despachado COSOL</v>
      </c>
      <c r="V1418" s="125" t="s">
        <v>38</v>
      </c>
      <c r="W1418" s="122"/>
      <c r="X1418" s="126" t="str">
        <f t="shared" si="48"/>
        <v/>
      </c>
      <c r="Y1418" s="123" t="str">
        <f ca="1">IF(V1418=Apoio!$F$2,Apoio!$F$2,IF(V1418=Apoio!$F$3,Apoio!$F$3,IF(V1418=Apoio!$F$4,Apoio!$F$4,IF(X1418="","",IF(V1418="","",IF(X1418-TODAY()&gt;0,X1418-TODAY(),"Venceu"))))))</f>
        <v>Resolvido</v>
      </c>
      <c r="Z1418" s="127"/>
      <c r="AA1418" s="128"/>
      <c r="AC1418" s="129"/>
      <c r="AD1418" s="34" t="s">
        <v>31</v>
      </c>
    </row>
    <row r="1419" spans="1:30" ht="30" customHeight="1">
      <c r="A1419" s="121">
        <v>1423</v>
      </c>
      <c r="B1419" s="122" t="s">
        <v>4762</v>
      </c>
      <c r="C1419" s="123" t="str">
        <f>IF(B1419&gt;0,VLOOKUP(MID(B1419,1,5),Apoio!A:B,2,FALSE),"")</f>
        <v>PB</v>
      </c>
      <c r="D1419" s="30" t="s">
        <v>553</v>
      </c>
      <c r="E1419" s="122"/>
      <c r="F1419" s="122" t="s">
        <v>2395</v>
      </c>
      <c r="G1419" s="127" t="s">
        <v>4763</v>
      </c>
      <c r="H1419" s="122"/>
      <c r="I1419" s="122"/>
      <c r="J1419" s="122" t="s">
        <v>714</v>
      </c>
      <c r="K1419" s="124">
        <v>44774</v>
      </c>
      <c r="L1419" s="124"/>
      <c r="M1419" s="124">
        <v>44774</v>
      </c>
      <c r="N1419" s="124">
        <v>44774</v>
      </c>
      <c r="O1419" s="124"/>
      <c r="P1419" s="124">
        <v>44776</v>
      </c>
      <c r="Q1419" s="124"/>
      <c r="R1419" s="124"/>
      <c r="S1419" s="122" t="s">
        <v>4764</v>
      </c>
      <c r="T1419" s="122"/>
      <c r="U1419" s="123" t="str">
        <f t="shared" si="47"/>
        <v>Despachado COSOL</v>
      </c>
      <c r="V1419" s="125" t="s">
        <v>38</v>
      </c>
      <c r="W1419" s="122"/>
      <c r="X1419" s="126" t="str">
        <f t="shared" si="48"/>
        <v/>
      </c>
      <c r="Y1419" s="123" t="str">
        <f ca="1">IF(V1419=Apoio!$F$2,Apoio!$F$2,IF(V1419=Apoio!$F$3,Apoio!$F$3,IF(V1419=Apoio!$F$4,Apoio!$F$4,IF(X1419="","",IF(V1419="","",IF(X1419-TODAY()&gt;0,X1419-TODAY(),"Venceu"))))))</f>
        <v>Resolvido</v>
      </c>
      <c r="Z1419" s="127"/>
      <c r="AA1419" s="128" t="s">
        <v>4765</v>
      </c>
      <c r="AC1419" s="129"/>
      <c r="AD1419" s="34" t="s">
        <v>31</v>
      </c>
    </row>
    <row r="1420" spans="1:30" ht="30" customHeight="1">
      <c r="A1420" s="121">
        <v>1424</v>
      </c>
      <c r="B1420" s="122" t="s">
        <v>1676</v>
      </c>
      <c r="C1420" s="123" t="str">
        <f>IF(B1420&gt;0,VLOOKUP(MID(B1420,1,5),Apoio!A:B,2,FALSE),"")</f>
        <v>CNA</v>
      </c>
      <c r="D1420" s="30" t="s">
        <v>3941</v>
      </c>
      <c r="E1420" s="122"/>
      <c r="F1420" s="122" t="s">
        <v>2395</v>
      </c>
      <c r="G1420" s="127" t="s">
        <v>4766</v>
      </c>
      <c r="H1420" s="122"/>
      <c r="I1420" s="122"/>
      <c r="J1420" s="122" t="s">
        <v>858</v>
      </c>
      <c r="K1420" s="124">
        <v>44771</v>
      </c>
      <c r="L1420" s="124"/>
      <c r="M1420" s="124">
        <v>44771</v>
      </c>
      <c r="N1420" s="124">
        <v>44775</v>
      </c>
      <c r="O1420" s="124"/>
      <c r="P1420" s="124">
        <v>44776</v>
      </c>
      <c r="Q1420" s="124"/>
      <c r="R1420" s="124"/>
      <c r="S1420" s="122" t="s">
        <v>4767</v>
      </c>
      <c r="T1420" s="122"/>
      <c r="U1420" s="123" t="str">
        <f t="shared" ref="U1420:U1483" si="49">IF(B1420&gt;0,IF(R1420&gt;0,$R$1,IF(Q1420&gt;0,$Q$1,IF(P1420&gt;0,$P$1,IF(O1420&gt;0,$O$1,IF(N1420&gt;0,$N$1,IF(M1420&gt;0,$M$1,IF(L1420&gt;0,$L$1,IF(K1420&gt;0,$K$1,"Registrar demanda")))))))),"")</f>
        <v>Despachado COSOL</v>
      </c>
      <c r="V1420" s="125" t="s">
        <v>38</v>
      </c>
      <c r="W1420" s="122"/>
      <c r="X1420" s="126" t="str">
        <f t="shared" si="48"/>
        <v/>
      </c>
      <c r="Y1420" s="123" t="str">
        <f ca="1">IF(V1420=Apoio!$F$2,Apoio!$F$2,IF(V1420=Apoio!$F$3,Apoio!$F$3,IF(V1420=Apoio!$F$4,Apoio!$F$4,IF(X1420="","",IF(V1420="","",IF(X1420-TODAY()&gt;0,X1420-TODAY(),"Venceu"))))))</f>
        <v>Resolvido</v>
      </c>
      <c r="Z1420" s="127"/>
      <c r="AA1420" s="128"/>
      <c r="AC1420" s="129"/>
      <c r="AD1420" s="34" t="s">
        <v>31</v>
      </c>
    </row>
    <row r="1421" spans="1:30" ht="30" customHeight="1">
      <c r="A1421" s="121">
        <v>1425</v>
      </c>
      <c r="B1421" s="122" t="s">
        <v>4768</v>
      </c>
      <c r="C1421" s="123" t="str">
        <f>IF(B1421&gt;0,VLOOKUP(MID(B1421,1,5),Apoio!A:B,2,FALSE),"")</f>
        <v>PR</v>
      </c>
      <c r="D1421" s="30" t="s">
        <v>3941</v>
      </c>
      <c r="E1421" s="122"/>
      <c r="F1421" s="122" t="s">
        <v>2395</v>
      </c>
      <c r="G1421" s="127" t="s">
        <v>4769</v>
      </c>
      <c r="H1421" s="122"/>
      <c r="I1421" s="122"/>
      <c r="J1421" s="122" t="s">
        <v>714</v>
      </c>
      <c r="K1421" s="124">
        <v>44771</v>
      </c>
      <c r="L1421" s="124"/>
      <c r="M1421" s="124">
        <v>44774</v>
      </c>
      <c r="N1421" s="124">
        <v>44776</v>
      </c>
      <c r="O1421" s="124"/>
      <c r="P1421" s="124">
        <v>44776</v>
      </c>
      <c r="Q1421" s="124"/>
      <c r="R1421" s="124"/>
      <c r="S1421" s="122" t="s">
        <v>4770</v>
      </c>
      <c r="T1421" s="122" t="s">
        <v>4771</v>
      </c>
      <c r="U1421" s="123" t="str">
        <f t="shared" si="49"/>
        <v>Despachado COSOL</v>
      </c>
      <c r="V1421" s="125" t="s">
        <v>38</v>
      </c>
      <c r="W1421" s="122"/>
      <c r="X1421" s="126" t="str">
        <f t="shared" si="48"/>
        <v/>
      </c>
      <c r="Y1421" s="123" t="str">
        <f ca="1">IF(V1421=Apoio!$F$2,Apoio!$F$2,IF(V1421=Apoio!$F$3,Apoio!$F$3,IF(V1421=Apoio!$F$4,Apoio!$F$4,IF(X1421="","",IF(V1421="","",IF(X1421-TODAY()&gt;0,X1421-TODAY(),"Venceu"))))))</f>
        <v>Resolvido</v>
      </c>
      <c r="Z1421" s="127"/>
      <c r="AA1421" s="128"/>
      <c r="AC1421" s="129"/>
      <c r="AD1421" s="34" t="s">
        <v>31</v>
      </c>
    </row>
    <row r="1422" spans="1:30" ht="30" customHeight="1">
      <c r="A1422" s="121">
        <v>1426</v>
      </c>
      <c r="B1422" s="122" t="s">
        <v>4772</v>
      </c>
      <c r="C1422" s="123" t="str">
        <f>IF(B1422&gt;0,VLOOKUP(MID(B1422,1,5),Apoio!A:B,2,FALSE),"")</f>
        <v>BA</v>
      </c>
      <c r="D1422" s="30" t="s">
        <v>3941</v>
      </c>
      <c r="E1422" s="122"/>
      <c r="F1422" s="122" t="s">
        <v>2395</v>
      </c>
      <c r="G1422" s="127" t="s">
        <v>4773</v>
      </c>
      <c r="H1422" s="122"/>
      <c r="I1422" s="122"/>
      <c r="J1422" s="122" t="s">
        <v>858</v>
      </c>
      <c r="K1422" s="124">
        <v>44762</v>
      </c>
      <c r="L1422" s="124"/>
      <c r="M1422" s="124">
        <v>44776</v>
      </c>
      <c r="N1422" s="124">
        <v>44778</v>
      </c>
      <c r="O1422" s="124"/>
      <c r="P1422" s="124">
        <v>44778</v>
      </c>
      <c r="Q1422" s="124"/>
      <c r="R1422" s="124"/>
      <c r="S1422" s="122" t="s">
        <v>4774</v>
      </c>
      <c r="T1422" s="122" t="s">
        <v>4775</v>
      </c>
      <c r="U1422" s="123" t="str">
        <f t="shared" si="49"/>
        <v>Despachado COSOL</v>
      </c>
      <c r="V1422" s="125" t="s">
        <v>38</v>
      </c>
      <c r="W1422" s="122"/>
      <c r="X1422" s="126" t="str">
        <f t="shared" si="48"/>
        <v/>
      </c>
      <c r="Y1422" s="123" t="str">
        <f ca="1">IF(V1422=Apoio!$F$2,Apoio!$F$2,IF(V1422=Apoio!$F$3,Apoio!$F$3,IF(V1422=Apoio!$F$4,Apoio!$F$4,IF(X1422="","",IF(V1422="","",IF(X1422-TODAY()&gt;0,X1422-TODAY(),"Venceu"))))))</f>
        <v>Resolvido</v>
      </c>
      <c r="Z1422" s="127"/>
      <c r="AA1422" s="128"/>
      <c r="AC1422" s="129"/>
      <c r="AD1422" s="34" t="s">
        <v>31</v>
      </c>
    </row>
    <row r="1423" spans="1:30" ht="30" customHeight="1">
      <c r="A1423" s="121">
        <v>1427</v>
      </c>
      <c r="B1423" s="122" t="s">
        <v>4640</v>
      </c>
      <c r="C1423" s="123" t="str">
        <f>IF(B1423&gt;0,VLOOKUP(MID(B1423,1,5),Apoio!A:B,2,FALSE),"")</f>
        <v>MA</v>
      </c>
      <c r="D1423" s="30" t="s">
        <v>3941</v>
      </c>
      <c r="E1423" s="122"/>
      <c r="F1423" s="122" t="s">
        <v>2395</v>
      </c>
      <c r="G1423" s="127" t="s">
        <v>4641</v>
      </c>
      <c r="H1423" s="122"/>
      <c r="I1423" s="122"/>
      <c r="J1423" s="122" t="s">
        <v>874</v>
      </c>
      <c r="K1423" s="124">
        <v>44721</v>
      </c>
      <c r="L1423" s="124"/>
      <c r="M1423" s="124">
        <v>44721</v>
      </c>
      <c r="N1423" s="124">
        <v>44732</v>
      </c>
      <c r="O1423" s="124"/>
      <c r="P1423" s="124">
        <v>44733</v>
      </c>
      <c r="Q1423" s="124">
        <v>44736</v>
      </c>
      <c r="R1423" s="124"/>
      <c r="S1423" s="122" t="s">
        <v>4776</v>
      </c>
      <c r="T1423" s="122"/>
      <c r="U1423" s="123" t="str">
        <f t="shared" si="49"/>
        <v>Despachado CNA</v>
      </c>
      <c r="V1423" s="125" t="s">
        <v>38</v>
      </c>
      <c r="W1423" s="122"/>
      <c r="X1423" s="126" t="str">
        <f t="shared" si="48"/>
        <v/>
      </c>
      <c r="Y1423" s="123" t="str">
        <f ca="1">IF(V1423=Apoio!$F$2,Apoio!$F$2,IF(V1423=Apoio!$F$3,Apoio!$F$3,IF(V1423=Apoio!$F$4,Apoio!$F$4,IF(X1423="","",IF(V1423="","",IF(X1423-TODAY()&gt;0,X1423-TODAY(),"Venceu"))))))</f>
        <v>Resolvido</v>
      </c>
      <c r="Z1423" s="127"/>
      <c r="AA1423" s="128"/>
      <c r="AC1423" s="129"/>
      <c r="AD1423" s="34" t="s">
        <v>33</v>
      </c>
    </row>
    <row r="1424" spans="1:30" ht="30" customHeight="1">
      <c r="A1424" s="121">
        <v>1428</v>
      </c>
      <c r="B1424" s="122" t="s">
        <v>4591</v>
      </c>
      <c r="C1424" s="123" t="str">
        <f>IF(B1424&gt;0,VLOOKUP(MID(B1424,1,5),Apoio!A:B,2,FALSE),"")</f>
        <v>CNA</v>
      </c>
      <c r="D1424" s="30" t="s">
        <v>3941</v>
      </c>
      <c r="E1424" s="122"/>
      <c r="F1424" s="122" t="s">
        <v>2395</v>
      </c>
      <c r="G1424" s="127" t="s">
        <v>4664</v>
      </c>
      <c r="H1424" s="122"/>
      <c r="I1424" s="122"/>
      <c r="J1424" s="122" t="s">
        <v>714</v>
      </c>
      <c r="K1424" s="124">
        <v>44756</v>
      </c>
      <c r="L1424" s="124"/>
      <c r="M1424" s="124">
        <v>44756</v>
      </c>
      <c r="N1424" s="124">
        <v>44757</v>
      </c>
      <c r="O1424" s="124"/>
      <c r="P1424" s="124">
        <v>44768</v>
      </c>
      <c r="Q1424" s="124">
        <v>44778</v>
      </c>
      <c r="R1424" s="124"/>
      <c r="S1424" s="122" t="s">
        <v>4777</v>
      </c>
      <c r="T1424" s="122" t="s">
        <v>4778</v>
      </c>
      <c r="U1424" s="123" t="str">
        <f t="shared" si="49"/>
        <v>Despachado CNA</v>
      </c>
      <c r="V1424" s="125" t="s">
        <v>38</v>
      </c>
      <c r="W1424" s="122"/>
      <c r="X1424" s="126" t="str">
        <f t="shared" si="48"/>
        <v/>
      </c>
      <c r="Y1424" s="123" t="str">
        <f ca="1">IF(V1424=Apoio!$F$2,Apoio!$F$2,IF(V1424=Apoio!$F$3,Apoio!$F$3,IF(V1424=Apoio!$F$4,Apoio!$F$4,IF(X1424="","",IF(V1424="","",IF(X1424-TODAY()&gt;0,X1424-TODAY(),"Venceu"))))))</f>
        <v>Resolvido</v>
      </c>
      <c r="Z1424" s="127"/>
      <c r="AA1424" s="128"/>
      <c r="AC1424" s="129"/>
    </row>
    <row r="1425" spans="1:30" ht="30" customHeight="1">
      <c r="A1425" s="121">
        <v>1429</v>
      </c>
      <c r="B1425" s="122" t="s">
        <v>4779</v>
      </c>
      <c r="C1425" s="123" t="str">
        <f>IF(B1425&gt;0,VLOOKUP(MID(B1425,1,5),Apoio!A:B,2,FALSE),"")</f>
        <v>PR</v>
      </c>
      <c r="D1425" s="30" t="s">
        <v>3941</v>
      </c>
      <c r="E1425" s="122"/>
      <c r="F1425" s="122" t="s">
        <v>2395</v>
      </c>
      <c r="G1425" s="127" t="s">
        <v>4780</v>
      </c>
      <c r="H1425" s="122"/>
      <c r="I1425" s="122"/>
      <c r="J1425" s="122" t="s">
        <v>858</v>
      </c>
      <c r="K1425" s="124">
        <v>44775</v>
      </c>
      <c r="L1425" s="124"/>
      <c r="M1425" s="124">
        <v>44782</v>
      </c>
      <c r="N1425" s="124">
        <v>44783</v>
      </c>
      <c r="O1425" s="124"/>
      <c r="P1425" s="124">
        <v>44783</v>
      </c>
      <c r="Q1425" s="124">
        <v>44785</v>
      </c>
      <c r="R1425" s="124"/>
      <c r="S1425" s="122" t="s">
        <v>4781</v>
      </c>
      <c r="T1425" s="122"/>
      <c r="U1425" s="123" t="str">
        <f t="shared" si="49"/>
        <v>Despachado CNA</v>
      </c>
      <c r="V1425" s="125" t="s">
        <v>38</v>
      </c>
      <c r="W1425" s="122"/>
      <c r="X1425" s="126" t="str">
        <f t="shared" si="48"/>
        <v/>
      </c>
      <c r="Y1425" s="123" t="str">
        <f ca="1">IF(V1425=Apoio!$F$2,Apoio!$F$2,IF(V1425=Apoio!$F$3,Apoio!$F$3,IF(V1425=Apoio!$F$4,Apoio!$F$4,IF(X1425="","",IF(V1425="","",IF(X1425-TODAY()&gt;0,X1425-TODAY(),"Venceu"))))))</f>
        <v>Resolvido</v>
      </c>
      <c r="Z1425" s="127"/>
      <c r="AA1425" s="128"/>
      <c r="AC1425" s="129"/>
      <c r="AD1425" s="34" t="s">
        <v>31</v>
      </c>
    </row>
    <row r="1426" spans="1:30" ht="30" customHeight="1">
      <c r="A1426" s="121">
        <v>1430</v>
      </c>
      <c r="B1426" s="122" t="s">
        <v>4705</v>
      </c>
      <c r="C1426" s="123" t="str">
        <f>IF(B1426&gt;0,VLOOKUP(MID(B1426,1,5),Apoio!A:B,2,FALSE),"")</f>
        <v>MS</v>
      </c>
      <c r="D1426" s="30" t="s">
        <v>553</v>
      </c>
      <c r="E1426" s="122"/>
      <c r="F1426" s="122" t="s">
        <v>2395</v>
      </c>
      <c r="G1426" s="127" t="s">
        <v>4782</v>
      </c>
      <c r="H1426" s="122"/>
      <c r="I1426" s="122"/>
      <c r="J1426" s="122" t="s">
        <v>44</v>
      </c>
      <c r="K1426" s="124">
        <v>44770</v>
      </c>
      <c r="L1426" s="124"/>
      <c r="M1426" s="124">
        <v>44782</v>
      </c>
      <c r="N1426" s="124">
        <v>44782</v>
      </c>
      <c r="O1426" s="124"/>
      <c r="P1426" s="124">
        <v>44783</v>
      </c>
      <c r="Q1426" s="124"/>
      <c r="R1426" s="124"/>
      <c r="S1426" s="122" t="s">
        <v>4783</v>
      </c>
      <c r="T1426" s="122"/>
      <c r="U1426" s="123" t="str">
        <f t="shared" si="49"/>
        <v>Despachado COSOL</v>
      </c>
      <c r="V1426" s="125" t="s">
        <v>38</v>
      </c>
      <c r="W1426" s="122"/>
      <c r="X1426" s="126" t="str">
        <f t="shared" si="48"/>
        <v/>
      </c>
      <c r="Y1426" s="123" t="str">
        <f ca="1">IF(V1426=Apoio!$F$2,Apoio!$F$2,IF(V1426=Apoio!$F$3,Apoio!$F$3,IF(V1426=Apoio!$F$4,Apoio!$F$4,IF(X1426="","",IF(V1426="","",IF(X1426-TODAY()&gt;0,X1426-TODAY(),"Venceu"))))))</f>
        <v>Resolvido</v>
      </c>
      <c r="Z1426" s="127"/>
      <c r="AA1426" s="128"/>
      <c r="AC1426" s="129"/>
      <c r="AD1426" s="34" t="s">
        <v>31</v>
      </c>
    </row>
    <row r="1427" spans="1:30" ht="30" customHeight="1">
      <c r="A1427" s="121">
        <v>1431</v>
      </c>
      <c r="B1427" s="122" t="s">
        <v>4784</v>
      </c>
      <c r="C1427" s="123" t="str">
        <f>IF(B1427&gt;0,VLOOKUP(MID(B1427,1,5),Apoio!A:B,2,FALSE),"")</f>
        <v>MS</v>
      </c>
      <c r="D1427" s="30" t="s">
        <v>553</v>
      </c>
      <c r="E1427" s="122"/>
      <c r="F1427" s="122" t="s">
        <v>2395</v>
      </c>
      <c r="G1427" s="127" t="s">
        <v>4785</v>
      </c>
      <c r="H1427" s="122"/>
      <c r="I1427" s="122"/>
      <c r="J1427" s="122" t="s">
        <v>874</v>
      </c>
      <c r="K1427" s="124">
        <v>44760</v>
      </c>
      <c r="L1427" s="124"/>
      <c r="M1427" s="124">
        <v>44760</v>
      </c>
      <c r="N1427" s="124">
        <v>44783</v>
      </c>
      <c r="O1427" s="124"/>
      <c r="P1427" s="124">
        <v>44784</v>
      </c>
      <c r="Q1427" s="124">
        <v>44785</v>
      </c>
      <c r="R1427" s="124"/>
      <c r="S1427" s="122" t="s">
        <v>4786</v>
      </c>
      <c r="T1427" s="122"/>
      <c r="U1427" s="123" t="str">
        <f t="shared" si="49"/>
        <v>Despachado CNA</v>
      </c>
      <c r="V1427" s="125" t="s">
        <v>38</v>
      </c>
      <c r="W1427" s="122"/>
      <c r="X1427" s="126" t="str">
        <f t="shared" si="48"/>
        <v/>
      </c>
      <c r="Y1427" s="123" t="str">
        <f ca="1">IF(V1427=Apoio!$F$2,Apoio!$F$2,IF(V1427=Apoio!$F$3,Apoio!$F$3,IF(V1427=Apoio!$F$4,Apoio!$F$4,IF(X1427="","",IF(V1427="","",IF(X1427-TODAY()&gt;0,X1427-TODAY(),"Venceu"))))))</f>
        <v>Resolvido</v>
      </c>
      <c r="Z1427" s="127"/>
      <c r="AA1427" s="128"/>
      <c r="AC1427" s="129"/>
      <c r="AD1427" s="34" t="s">
        <v>33</v>
      </c>
    </row>
    <row r="1428" spans="1:30" ht="30" customHeight="1">
      <c r="A1428" s="121">
        <v>1432</v>
      </c>
      <c r="B1428" s="122" t="s">
        <v>4007</v>
      </c>
      <c r="C1428" s="123" t="str">
        <f>IF(B1428&gt;0,VLOOKUP(MID(B1428,1,5),Apoio!A:B,2,FALSE),"")</f>
        <v>BA</v>
      </c>
      <c r="D1428" s="30" t="s">
        <v>3941</v>
      </c>
      <c r="E1428" s="122"/>
      <c r="F1428" s="122" t="s">
        <v>2395</v>
      </c>
      <c r="G1428" s="127" t="s">
        <v>4787</v>
      </c>
      <c r="H1428" s="122"/>
      <c r="I1428" s="122"/>
      <c r="J1428" s="122" t="s">
        <v>714</v>
      </c>
      <c r="K1428" s="124">
        <v>44775</v>
      </c>
      <c r="L1428" s="124"/>
      <c r="M1428" s="124">
        <v>44784</v>
      </c>
      <c r="N1428" s="124">
        <v>44784</v>
      </c>
      <c r="O1428" s="124"/>
      <c r="P1428" s="124">
        <v>44784</v>
      </c>
      <c r="Q1428" s="124">
        <v>44785</v>
      </c>
      <c r="R1428" s="124"/>
      <c r="S1428" s="122" t="s">
        <v>4788</v>
      </c>
      <c r="T1428" s="122"/>
      <c r="U1428" s="123" t="str">
        <f t="shared" si="49"/>
        <v>Despachado CNA</v>
      </c>
      <c r="V1428" s="125" t="s">
        <v>38</v>
      </c>
      <c r="W1428" s="122"/>
      <c r="X1428" s="126" t="str">
        <f t="shared" si="48"/>
        <v/>
      </c>
      <c r="Y1428" s="123" t="str">
        <f ca="1">IF(V1428=Apoio!$F$2,Apoio!$F$2,IF(V1428=Apoio!$F$3,Apoio!$F$3,IF(V1428=Apoio!$F$4,Apoio!$F$4,IF(X1428="","",IF(V1428="","",IF(X1428-TODAY()&gt;0,X1428-TODAY(),"Venceu"))))))</f>
        <v>Resolvido</v>
      </c>
      <c r="Z1428" s="127"/>
      <c r="AA1428" s="128"/>
      <c r="AC1428" s="129"/>
      <c r="AD1428" s="34" t="s">
        <v>31</v>
      </c>
    </row>
    <row r="1429" spans="1:30" ht="30" customHeight="1">
      <c r="A1429" s="121">
        <v>1433</v>
      </c>
      <c r="B1429" s="122" t="s">
        <v>4772</v>
      </c>
      <c r="C1429" s="123" t="str">
        <f>IF(B1429&gt;0,VLOOKUP(MID(B1429,1,5),Apoio!A:B,2,FALSE),"")</f>
        <v>BA</v>
      </c>
      <c r="D1429" s="30" t="s">
        <v>3941</v>
      </c>
      <c r="E1429" s="122"/>
      <c r="F1429" s="122" t="s">
        <v>2395</v>
      </c>
      <c r="G1429" s="127" t="s">
        <v>4789</v>
      </c>
      <c r="H1429" s="122"/>
      <c r="I1429" s="122"/>
      <c r="J1429" s="122" t="s">
        <v>858</v>
      </c>
      <c r="K1429" s="124">
        <v>44784</v>
      </c>
      <c r="L1429" s="124"/>
      <c r="M1429" s="124">
        <v>44784</v>
      </c>
      <c r="N1429" s="124">
        <v>44784</v>
      </c>
      <c r="O1429" s="124"/>
      <c r="P1429" s="124">
        <v>44785</v>
      </c>
      <c r="Q1429" s="124">
        <v>44785</v>
      </c>
      <c r="R1429" s="124"/>
      <c r="S1429" s="122" t="s">
        <v>4790</v>
      </c>
      <c r="T1429" s="122"/>
      <c r="U1429" s="123" t="str">
        <f t="shared" si="49"/>
        <v>Despachado CNA</v>
      </c>
      <c r="V1429" s="125" t="s">
        <v>38</v>
      </c>
      <c r="W1429" s="122"/>
      <c r="X1429" s="126" t="str">
        <f t="shared" ref="X1429:X1492" si="50">IF(W1429&gt;0,Q1429+W1429,"")</f>
        <v/>
      </c>
      <c r="Y1429" s="123" t="str">
        <f ca="1">IF(V1429=Apoio!$F$2,Apoio!$F$2,IF(V1429=Apoio!$F$3,Apoio!$F$3,IF(V1429=Apoio!$F$4,Apoio!$F$4,IF(X1429="","",IF(V1429="","",IF(X1429-TODAY()&gt;0,X1429-TODAY(),"Venceu"))))))</f>
        <v>Resolvido</v>
      </c>
      <c r="Z1429" s="127"/>
      <c r="AA1429" s="128"/>
      <c r="AC1429" s="129"/>
      <c r="AD1429" s="34" t="s">
        <v>31</v>
      </c>
    </row>
    <row r="1430" spans="1:30" ht="30" customHeight="1">
      <c r="A1430" s="121">
        <v>1434</v>
      </c>
      <c r="B1430" s="122" t="s">
        <v>4791</v>
      </c>
      <c r="C1430" s="123" t="str">
        <f>IF(B1430&gt;0,VLOOKUP(MID(B1430,1,5),Apoio!A:B,2,FALSE),"")</f>
        <v>CNA</v>
      </c>
      <c r="D1430" s="30" t="s">
        <v>553</v>
      </c>
      <c r="E1430" s="122"/>
      <c r="F1430" s="122" t="s">
        <v>2395</v>
      </c>
      <c r="G1430" s="127" t="s">
        <v>4792</v>
      </c>
      <c r="H1430" s="122"/>
      <c r="I1430" s="122"/>
      <c r="J1430" s="122" t="s">
        <v>714</v>
      </c>
      <c r="K1430" s="124">
        <v>44785</v>
      </c>
      <c r="L1430" s="124"/>
      <c r="M1430" s="124">
        <v>44785</v>
      </c>
      <c r="N1430" s="124">
        <v>44785</v>
      </c>
      <c r="O1430" s="124"/>
      <c r="P1430" s="124">
        <v>44785</v>
      </c>
      <c r="Q1430" s="124"/>
      <c r="R1430" s="124"/>
      <c r="S1430" s="122" t="s">
        <v>4793</v>
      </c>
      <c r="T1430" s="122"/>
      <c r="U1430" s="123" t="str">
        <f t="shared" si="49"/>
        <v>Despachado COSOL</v>
      </c>
      <c r="V1430" s="125" t="s">
        <v>38</v>
      </c>
      <c r="W1430" s="122"/>
      <c r="X1430" s="126" t="str">
        <f t="shared" si="50"/>
        <v/>
      </c>
      <c r="Y1430" s="123" t="str">
        <f ca="1">IF(V1430=Apoio!$F$2,Apoio!$F$2,IF(V1430=Apoio!$F$3,Apoio!$F$3,IF(V1430=Apoio!$F$4,Apoio!$F$4,IF(X1430="","",IF(V1430="","",IF(X1430-TODAY()&gt;0,X1430-TODAY(),"Venceu"))))))</f>
        <v>Resolvido</v>
      </c>
      <c r="Z1430" s="127"/>
      <c r="AA1430" s="128"/>
      <c r="AC1430" s="129"/>
      <c r="AD1430" s="34" t="s">
        <v>33</v>
      </c>
    </row>
    <row r="1431" spans="1:30" ht="30" customHeight="1">
      <c r="A1431" s="121">
        <v>1435</v>
      </c>
      <c r="B1431" s="122" t="s">
        <v>906</v>
      </c>
      <c r="C1431" s="123" t="str">
        <f>IF(B1431&gt;0,VLOOKUP(MID(B1431,1,5),Apoio!A:B,2,FALSE),"")</f>
        <v>RJ</v>
      </c>
      <c r="D1431" s="30" t="s">
        <v>553</v>
      </c>
      <c r="E1431" s="122"/>
      <c r="F1431" s="122" t="s">
        <v>2395</v>
      </c>
      <c r="G1431" s="127" t="s">
        <v>4794</v>
      </c>
      <c r="H1431" s="122"/>
      <c r="I1431" s="122"/>
      <c r="J1431" s="122" t="s">
        <v>858</v>
      </c>
      <c r="K1431" s="124">
        <v>44782</v>
      </c>
      <c r="L1431" s="124"/>
      <c r="M1431" s="124">
        <v>44782</v>
      </c>
      <c r="N1431" s="124">
        <v>44785</v>
      </c>
      <c r="O1431" s="124"/>
      <c r="P1431" s="124">
        <v>44785</v>
      </c>
      <c r="Q1431" s="124"/>
      <c r="R1431" s="124"/>
      <c r="S1431" s="122" t="s">
        <v>4795</v>
      </c>
      <c r="T1431" s="122"/>
      <c r="U1431" s="123" t="str">
        <f t="shared" si="49"/>
        <v>Despachado COSOL</v>
      </c>
      <c r="V1431" s="125" t="s">
        <v>38</v>
      </c>
      <c r="W1431" s="122"/>
      <c r="X1431" s="126" t="str">
        <f t="shared" si="50"/>
        <v/>
      </c>
      <c r="Y1431" s="123" t="str">
        <f ca="1">IF(V1431=Apoio!$F$2,Apoio!$F$2,IF(V1431=Apoio!$F$3,Apoio!$F$3,IF(V1431=Apoio!$F$4,Apoio!$F$4,IF(X1431="","",IF(V1431="","",IF(X1431-TODAY()&gt;0,X1431-TODAY(),"Venceu"))))))</f>
        <v>Resolvido</v>
      </c>
      <c r="Z1431" s="127"/>
      <c r="AA1431" s="128"/>
      <c r="AC1431" s="129"/>
      <c r="AD1431" s="34" t="s">
        <v>31</v>
      </c>
    </row>
    <row r="1432" spans="1:30" ht="30" customHeight="1">
      <c r="A1432" s="121">
        <v>1436</v>
      </c>
      <c r="B1432" s="122" t="s">
        <v>4796</v>
      </c>
      <c r="C1432" s="123" t="str">
        <f>IF(B1432&gt;0,VLOOKUP(MID(B1432,1,5),Apoio!A:B,2,FALSE),"")</f>
        <v>MS</v>
      </c>
      <c r="D1432" s="30" t="s">
        <v>3941</v>
      </c>
      <c r="E1432" s="122"/>
      <c r="F1432" s="122" t="s">
        <v>2395</v>
      </c>
      <c r="G1432" s="127" t="s">
        <v>4797</v>
      </c>
      <c r="H1432" s="122"/>
      <c r="I1432" s="122"/>
      <c r="J1432" s="122" t="s">
        <v>44</v>
      </c>
      <c r="K1432" s="124">
        <v>44770</v>
      </c>
      <c r="L1432" s="124"/>
      <c r="M1432" s="124">
        <v>44783</v>
      </c>
      <c r="N1432" s="124">
        <v>44784</v>
      </c>
      <c r="O1432" s="124"/>
      <c r="P1432" s="124">
        <v>44785</v>
      </c>
      <c r="Q1432" s="124"/>
      <c r="R1432" s="124"/>
      <c r="S1432" s="122" t="s">
        <v>4798</v>
      </c>
      <c r="T1432" s="122" t="s">
        <v>4799</v>
      </c>
      <c r="U1432" s="123" t="str">
        <f t="shared" si="49"/>
        <v>Despachado COSOL</v>
      </c>
      <c r="V1432" s="125" t="s">
        <v>38</v>
      </c>
      <c r="W1432" s="122"/>
      <c r="X1432" s="126" t="str">
        <f t="shared" si="50"/>
        <v/>
      </c>
      <c r="Y1432" s="123" t="str">
        <f ca="1">IF(V1432=Apoio!$F$2,Apoio!$F$2,IF(V1432=Apoio!$F$3,Apoio!$F$3,IF(V1432=Apoio!$F$4,Apoio!$F$4,IF(X1432="","",IF(V1432="","",IF(X1432-TODAY()&gt;0,X1432-TODAY(),"Venceu"))))))</f>
        <v>Resolvido</v>
      </c>
      <c r="Z1432" s="127"/>
      <c r="AA1432" s="128"/>
      <c r="AC1432" s="129"/>
      <c r="AD1432" s="34" t="s">
        <v>31</v>
      </c>
    </row>
    <row r="1433" spans="1:30" ht="30" customHeight="1">
      <c r="A1433" s="121">
        <v>1437</v>
      </c>
      <c r="B1433" s="122" t="s">
        <v>4346</v>
      </c>
      <c r="C1433" s="123" t="str">
        <f>IF(B1433&gt;0,VLOOKUP(MID(B1433,1,5),Apoio!A:B,2,FALSE),"")</f>
        <v>PA</v>
      </c>
      <c r="D1433" s="30" t="s">
        <v>553</v>
      </c>
      <c r="E1433" s="122"/>
      <c r="F1433" s="122" t="s">
        <v>2395</v>
      </c>
      <c r="G1433" s="127" t="s">
        <v>4800</v>
      </c>
      <c r="H1433" s="122"/>
      <c r="I1433" s="122"/>
      <c r="J1433" s="122" t="s">
        <v>874</v>
      </c>
      <c r="K1433" s="124">
        <v>44761</v>
      </c>
      <c r="L1433" s="124"/>
      <c r="M1433" s="124">
        <v>44762</v>
      </c>
      <c r="N1433" s="124">
        <v>44782</v>
      </c>
      <c r="O1433" s="124"/>
      <c r="P1433" s="124">
        <v>44785</v>
      </c>
      <c r="Q1433" s="124"/>
      <c r="R1433" s="124"/>
      <c r="S1433" s="122" t="s">
        <v>4801</v>
      </c>
      <c r="T1433" s="122" t="s">
        <v>4802</v>
      </c>
      <c r="U1433" s="123" t="str">
        <f t="shared" si="49"/>
        <v>Despachado COSOL</v>
      </c>
      <c r="V1433" s="125" t="s">
        <v>38</v>
      </c>
      <c r="W1433" s="122"/>
      <c r="X1433" s="126" t="str">
        <f t="shared" si="50"/>
        <v/>
      </c>
      <c r="Y1433" s="123" t="str">
        <f ca="1">IF(V1433=Apoio!$F$2,Apoio!$F$2,IF(V1433=Apoio!$F$3,Apoio!$F$3,IF(V1433=Apoio!$F$4,Apoio!$F$4,IF(X1433="","",IF(V1433="","",IF(X1433-TODAY()&gt;0,X1433-TODAY(),"Venceu"))))))</f>
        <v>Resolvido</v>
      </c>
      <c r="Z1433" s="127"/>
      <c r="AA1433" s="128" t="s">
        <v>4803</v>
      </c>
      <c r="AC1433" s="129"/>
      <c r="AD1433" s="34" t="s">
        <v>31</v>
      </c>
    </row>
    <row r="1434" spans="1:30" ht="30" customHeight="1">
      <c r="A1434" s="121">
        <v>1438</v>
      </c>
      <c r="B1434" s="122" t="s">
        <v>4606</v>
      </c>
      <c r="C1434" s="123" t="str">
        <f>IF(B1434&gt;0,VLOOKUP(MID(B1434,1,5),Apoio!A:B,2,FALSE),"")</f>
        <v>GO</v>
      </c>
      <c r="D1434" s="30" t="s">
        <v>3941</v>
      </c>
      <c r="E1434" s="122"/>
      <c r="F1434" s="122" t="s">
        <v>2395</v>
      </c>
      <c r="G1434" s="127" t="s">
        <v>4804</v>
      </c>
      <c r="H1434" s="122"/>
      <c r="I1434" s="122"/>
      <c r="J1434" s="122" t="s">
        <v>4691</v>
      </c>
      <c r="K1434" s="124">
        <v>44749</v>
      </c>
      <c r="L1434" s="124"/>
      <c r="M1434" s="124">
        <v>44776</v>
      </c>
      <c r="N1434" s="124">
        <v>44776</v>
      </c>
      <c r="O1434" s="124"/>
      <c r="P1434" s="124">
        <v>44776</v>
      </c>
      <c r="Q1434" s="124">
        <v>44778</v>
      </c>
      <c r="R1434" s="124"/>
      <c r="S1434" s="122" t="s">
        <v>4805</v>
      </c>
      <c r="T1434" s="122"/>
      <c r="U1434" s="123" t="str">
        <f t="shared" si="49"/>
        <v>Despachado CNA</v>
      </c>
      <c r="V1434" s="125" t="s">
        <v>38</v>
      </c>
      <c r="W1434" s="122"/>
      <c r="X1434" s="126" t="str">
        <f t="shared" si="50"/>
        <v/>
      </c>
      <c r="Y1434" s="123" t="str">
        <f ca="1">IF(V1434=Apoio!$F$2,Apoio!$F$2,IF(V1434=Apoio!$F$3,Apoio!$F$3,IF(V1434=Apoio!$F$4,Apoio!$F$4,IF(X1434="","",IF(V1434="","",IF(X1434-TODAY()&gt;0,X1434-TODAY(),"Venceu"))))))</f>
        <v>Resolvido</v>
      </c>
      <c r="Z1434" s="127"/>
      <c r="AA1434" s="128"/>
      <c r="AC1434" s="129"/>
      <c r="AD1434" s="34" t="s">
        <v>31</v>
      </c>
    </row>
    <row r="1435" spans="1:30" ht="30" customHeight="1">
      <c r="A1435" s="121">
        <v>1439</v>
      </c>
      <c r="B1435" s="122" t="s">
        <v>4017</v>
      </c>
      <c r="C1435" s="123" t="str">
        <f>IF(B1435&gt;0,VLOOKUP(MID(B1435,1,5),Apoio!A:B,2,FALSE),"")</f>
        <v>SE</v>
      </c>
      <c r="D1435" s="30" t="s">
        <v>3941</v>
      </c>
      <c r="E1435" s="122"/>
      <c r="F1435" s="122" t="s">
        <v>2395</v>
      </c>
      <c r="G1435" s="127" t="s">
        <v>4806</v>
      </c>
      <c r="H1435" s="122"/>
      <c r="I1435" s="122"/>
      <c r="J1435" s="122" t="s">
        <v>4691</v>
      </c>
      <c r="K1435" s="124">
        <v>44775</v>
      </c>
      <c r="L1435" s="124"/>
      <c r="M1435" s="124">
        <v>44775</v>
      </c>
      <c r="N1435" s="124">
        <v>44775</v>
      </c>
      <c r="O1435" s="124"/>
      <c r="P1435" s="124">
        <v>44776</v>
      </c>
      <c r="Q1435" s="124">
        <v>44778</v>
      </c>
      <c r="R1435" s="124"/>
      <c r="S1435" s="122" t="s">
        <v>4807</v>
      </c>
      <c r="T1435" s="122"/>
      <c r="U1435" s="123" t="str">
        <f>IF(B1435&gt;0,IF(R1435&gt;0,$R$1,IF(Q1435&gt;0,$Q$1,IF(P1435&gt;0,$P$1,IF(O1435&gt;0,$O$1,IF(N1435&gt;0,$N$1,IF(M1435&gt;0,$M$1,IF(L1435&gt;0,$L$1,IF(K1435&gt;0,$K$1,"Registrar demanda")))))))),"")</f>
        <v>Despachado CNA</v>
      </c>
      <c r="V1435" s="125" t="s">
        <v>38</v>
      </c>
      <c r="W1435" s="122"/>
      <c r="X1435" s="126" t="str">
        <f t="shared" si="50"/>
        <v/>
      </c>
      <c r="Y1435" s="123" t="str">
        <f ca="1">IF(V1435=Apoio!$F$2,Apoio!$F$2,IF(V1435=Apoio!$F$3,Apoio!$F$3,IF(V1435=Apoio!$F$4,Apoio!$F$4,IF(X1435="","",IF(V1435="","",IF(X1435-TODAY()&gt;0,X1435-TODAY(),"Venceu"))))))</f>
        <v>Resolvido</v>
      </c>
      <c r="Z1435" s="127"/>
      <c r="AA1435" s="128"/>
      <c r="AC1435" s="129"/>
      <c r="AD1435" s="34" t="s">
        <v>31</v>
      </c>
    </row>
    <row r="1436" spans="1:30" ht="30" customHeight="1">
      <c r="A1436" s="121">
        <v>1440</v>
      </c>
      <c r="B1436" s="122"/>
      <c r="C1436" s="123" t="str">
        <f>IF(B1436&gt;0,VLOOKUP(MID(B1436,1,5),Apoio!A:B,2,FALSE),"")</f>
        <v/>
      </c>
      <c r="E1436" s="122"/>
      <c r="F1436" s="122" t="s">
        <v>2395</v>
      </c>
      <c r="G1436" s="127"/>
      <c r="H1436" s="122"/>
      <c r="I1436" s="122"/>
      <c r="J1436" s="122"/>
      <c r="K1436" s="124"/>
      <c r="L1436" s="124"/>
      <c r="M1436" s="124"/>
      <c r="N1436" s="124"/>
      <c r="O1436" s="124"/>
      <c r="P1436" s="124"/>
      <c r="Q1436" s="124"/>
      <c r="R1436" s="124"/>
      <c r="S1436" s="122"/>
      <c r="T1436" s="122"/>
      <c r="U1436" s="123" t="str">
        <f>IF(B1436&gt;0,IF(R1436&gt;0,$R$1,IF(Q1436&gt;0,$Q$1,IF(P1436&gt;0,$P$1,IF(O1436&gt;0,$O$1,IF(N1436&gt;0,$N$1,IF(M1436&gt;0,$M$1,IF(L1436&gt;0,$L$1,IF(K1436&gt;0,$K$1,"Registrar demanda")))))))),"")</f>
        <v/>
      </c>
      <c r="V1436" s="125"/>
      <c r="W1436" s="122"/>
      <c r="X1436" s="126" t="str">
        <f t="shared" si="50"/>
        <v/>
      </c>
      <c r="Y1436" s="123" t="str">
        <f ca="1">IF(V1436=Apoio!$F$2,Apoio!$F$2,IF(V1436=Apoio!$F$3,Apoio!$F$3,IF(V1436=Apoio!$F$4,Apoio!$F$4,IF(X1436="","",IF(V1436="","",IF(X1436-TODAY()&gt;0,X1436-TODAY(),"Venceu"))))))</f>
        <v/>
      </c>
      <c r="Z1436" s="127"/>
      <c r="AA1436" s="128"/>
      <c r="AC1436" s="129"/>
    </row>
    <row r="1437" spans="1:30" ht="30" customHeight="1">
      <c r="A1437" s="121">
        <v>1441</v>
      </c>
      <c r="B1437" s="122"/>
      <c r="C1437" s="123" t="str">
        <f>IF(B1437&gt;0,VLOOKUP(MID(B1437,1,5),Apoio!A:B,2,FALSE),"")</f>
        <v/>
      </c>
      <c r="E1437" s="122"/>
      <c r="F1437" s="122" t="s">
        <v>2395</v>
      </c>
      <c r="G1437" s="127"/>
      <c r="H1437" s="122"/>
      <c r="I1437" s="122"/>
      <c r="J1437" s="122"/>
      <c r="K1437" s="124"/>
      <c r="L1437" s="124"/>
      <c r="M1437" s="124"/>
      <c r="N1437" s="124"/>
      <c r="O1437" s="124"/>
      <c r="P1437" s="124"/>
      <c r="Q1437" s="124"/>
      <c r="R1437" s="124"/>
      <c r="S1437" s="122"/>
      <c r="T1437" s="122"/>
      <c r="U1437" s="123" t="str">
        <f t="shared" si="49"/>
        <v/>
      </c>
      <c r="V1437" s="125"/>
      <c r="W1437" s="122"/>
      <c r="X1437" s="126" t="str">
        <f t="shared" si="50"/>
        <v/>
      </c>
      <c r="Y1437" s="123" t="str">
        <f ca="1">IF(V1437=Apoio!$F$2,Apoio!$F$2,IF(V1437=Apoio!$F$3,Apoio!$F$3,IF(V1437=Apoio!$F$4,Apoio!$F$4,IF(X1437="","",IF(V1437="","",IF(X1437-TODAY()&gt;0,X1437-TODAY(),"Venceu"))))))</f>
        <v/>
      </c>
      <c r="Z1437" s="127"/>
      <c r="AA1437" s="128"/>
      <c r="AC1437" s="129"/>
    </row>
    <row r="1438" spans="1:30" ht="30" customHeight="1">
      <c r="A1438" s="121">
        <v>1442</v>
      </c>
      <c r="B1438" s="122"/>
      <c r="C1438" s="123" t="str">
        <f>IF(B1438&gt;0,VLOOKUP(MID(B1438,1,5),Apoio!A:B,2,FALSE),"")</f>
        <v/>
      </c>
      <c r="E1438" s="122"/>
      <c r="F1438" s="122" t="s">
        <v>2395</v>
      </c>
      <c r="G1438" s="127"/>
      <c r="H1438" s="122"/>
      <c r="I1438" s="122"/>
      <c r="J1438" s="122"/>
      <c r="K1438" s="124"/>
      <c r="L1438" s="124"/>
      <c r="M1438" s="124"/>
      <c r="N1438" s="124"/>
      <c r="O1438" s="124"/>
      <c r="P1438" s="124"/>
      <c r="Q1438" s="124"/>
      <c r="R1438" s="124"/>
      <c r="S1438" s="122"/>
      <c r="T1438" s="122"/>
      <c r="U1438" s="123" t="str">
        <f t="shared" si="49"/>
        <v/>
      </c>
      <c r="V1438" s="125"/>
      <c r="W1438" s="122"/>
      <c r="X1438" s="126" t="str">
        <f t="shared" si="50"/>
        <v/>
      </c>
      <c r="Y1438" s="123" t="str">
        <f ca="1">IF(V1438=Apoio!$F$2,Apoio!$F$2,IF(V1438=Apoio!$F$3,Apoio!$F$3,IF(V1438=Apoio!$F$4,Apoio!$F$4,IF(X1438="","",IF(V1438="","",IF(X1438-TODAY()&gt;0,X1438-TODAY(),"Venceu"))))))</f>
        <v/>
      </c>
      <c r="Z1438" s="127"/>
      <c r="AA1438" s="128"/>
      <c r="AC1438" s="129"/>
    </row>
    <row r="1439" spans="1:30" ht="30" customHeight="1">
      <c r="A1439" s="121">
        <v>1443</v>
      </c>
      <c r="B1439" s="122"/>
      <c r="C1439" s="123" t="str">
        <f>IF(B1439&gt;0,VLOOKUP(MID(B1439,1,5),Apoio!A:B,2,FALSE),"")</f>
        <v/>
      </c>
      <c r="E1439" s="122"/>
      <c r="F1439" s="122" t="s">
        <v>2395</v>
      </c>
      <c r="G1439" s="127"/>
      <c r="H1439" s="122"/>
      <c r="I1439" s="122"/>
      <c r="J1439" s="122"/>
      <c r="K1439" s="124"/>
      <c r="L1439" s="124"/>
      <c r="M1439" s="124"/>
      <c r="N1439" s="124"/>
      <c r="O1439" s="124"/>
      <c r="P1439" s="124"/>
      <c r="Q1439" s="124"/>
      <c r="R1439" s="124"/>
      <c r="S1439" s="122"/>
      <c r="T1439" s="122"/>
      <c r="U1439" s="123" t="str">
        <f t="shared" si="49"/>
        <v/>
      </c>
      <c r="V1439" s="125"/>
      <c r="W1439" s="122"/>
      <c r="X1439" s="126" t="str">
        <f t="shared" si="50"/>
        <v/>
      </c>
      <c r="Y1439" s="123" t="str">
        <f ca="1">IF(V1439=Apoio!$F$2,Apoio!$F$2,IF(V1439=Apoio!$F$3,Apoio!$F$3,IF(V1439=Apoio!$F$4,Apoio!$F$4,IF(X1439="","",IF(V1439="","",IF(X1439-TODAY()&gt;0,X1439-TODAY(),"Venceu"))))))</f>
        <v/>
      </c>
      <c r="Z1439" s="127"/>
      <c r="AA1439" s="128"/>
      <c r="AC1439" s="129"/>
    </row>
    <row r="1440" spans="1:30" ht="30" customHeight="1">
      <c r="A1440" s="121">
        <v>1444</v>
      </c>
      <c r="B1440" s="122"/>
      <c r="C1440" s="123" t="str">
        <f>IF(B1440&gt;0,VLOOKUP(MID(B1440,1,5),Apoio!A:B,2,FALSE),"")</f>
        <v/>
      </c>
      <c r="E1440" s="122"/>
      <c r="F1440" s="122" t="s">
        <v>2395</v>
      </c>
      <c r="G1440" s="127"/>
      <c r="H1440" s="122"/>
      <c r="I1440" s="122"/>
      <c r="J1440" s="122"/>
      <c r="K1440" s="124"/>
      <c r="L1440" s="124"/>
      <c r="M1440" s="124"/>
      <c r="N1440" s="124"/>
      <c r="O1440" s="124"/>
      <c r="P1440" s="124"/>
      <c r="Q1440" s="124"/>
      <c r="R1440" s="124"/>
      <c r="S1440" s="122"/>
      <c r="T1440" s="122"/>
      <c r="U1440" s="123" t="str">
        <f t="shared" si="49"/>
        <v/>
      </c>
      <c r="V1440" s="125"/>
      <c r="W1440" s="122"/>
      <c r="X1440" s="126" t="str">
        <f t="shared" si="50"/>
        <v/>
      </c>
      <c r="Y1440" s="123" t="str">
        <f ca="1">IF(V1440=Apoio!$F$2,Apoio!$F$2,IF(V1440=Apoio!$F$3,Apoio!$F$3,IF(V1440=Apoio!$F$4,Apoio!$F$4,IF(X1440="","",IF(V1440="","",IF(X1440-TODAY()&gt;0,X1440-TODAY(),"Venceu"))))))</f>
        <v/>
      </c>
      <c r="Z1440" s="127"/>
      <c r="AA1440" s="128"/>
      <c r="AC1440" s="129"/>
    </row>
    <row r="1441" spans="1:29" ht="30" customHeight="1">
      <c r="A1441" s="121">
        <v>1445</v>
      </c>
      <c r="B1441" s="122"/>
      <c r="C1441" s="123" t="str">
        <f>IF(B1441&gt;0,VLOOKUP(MID(B1441,1,5),Apoio!A:B,2,FALSE),"")</f>
        <v/>
      </c>
      <c r="E1441" s="122"/>
      <c r="F1441" s="122" t="s">
        <v>2395</v>
      </c>
      <c r="G1441" s="127"/>
      <c r="H1441" s="122"/>
      <c r="I1441" s="122"/>
      <c r="J1441" s="122"/>
      <c r="K1441" s="124"/>
      <c r="L1441" s="124"/>
      <c r="M1441" s="124"/>
      <c r="N1441" s="124"/>
      <c r="O1441" s="124"/>
      <c r="P1441" s="124"/>
      <c r="Q1441" s="124"/>
      <c r="R1441" s="124"/>
      <c r="S1441" s="122"/>
      <c r="T1441" s="122"/>
      <c r="U1441" s="123" t="str">
        <f t="shared" si="49"/>
        <v/>
      </c>
      <c r="V1441" s="125"/>
      <c r="W1441" s="122"/>
      <c r="X1441" s="126" t="str">
        <f t="shared" si="50"/>
        <v/>
      </c>
      <c r="Y1441" s="123" t="str">
        <f ca="1">IF(V1441=Apoio!$F$2,Apoio!$F$2,IF(V1441=Apoio!$F$3,Apoio!$F$3,IF(V1441=Apoio!$F$4,Apoio!$F$4,IF(X1441="","",IF(V1441="","",IF(X1441-TODAY()&gt;0,X1441-TODAY(),"Venceu"))))))</f>
        <v/>
      </c>
      <c r="Z1441" s="127"/>
      <c r="AA1441" s="128"/>
      <c r="AC1441" s="129"/>
    </row>
    <row r="1442" spans="1:29" ht="30" customHeight="1">
      <c r="A1442" s="121">
        <v>1446</v>
      </c>
      <c r="B1442" s="122"/>
      <c r="C1442" s="123" t="str">
        <f>IF(B1442&gt;0,VLOOKUP(MID(B1442,1,5),Apoio!A:B,2,FALSE),"")</f>
        <v/>
      </c>
      <c r="E1442" s="122"/>
      <c r="F1442" s="122" t="s">
        <v>2395</v>
      </c>
      <c r="G1442" s="127"/>
      <c r="H1442" s="122"/>
      <c r="I1442" s="122"/>
      <c r="J1442" s="122"/>
      <c r="K1442" s="124"/>
      <c r="L1442" s="124"/>
      <c r="M1442" s="124"/>
      <c r="N1442" s="124"/>
      <c r="O1442" s="124"/>
      <c r="P1442" s="124"/>
      <c r="Q1442" s="124"/>
      <c r="R1442" s="124"/>
      <c r="S1442" s="122"/>
      <c r="T1442" s="122"/>
      <c r="U1442" s="123" t="str">
        <f t="shared" si="49"/>
        <v/>
      </c>
      <c r="V1442" s="125"/>
      <c r="W1442" s="122"/>
      <c r="X1442" s="126" t="str">
        <f t="shared" si="50"/>
        <v/>
      </c>
      <c r="Y1442" s="123" t="str">
        <f ca="1">IF(V1442=Apoio!$F$2,Apoio!$F$2,IF(V1442=Apoio!$F$3,Apoio!$F$3,IF(V1442=Apoio!$F$4,Apoio!$F$4,IF(X1442="","",IF(V1442="","",IF(X1442-TODAY()&gt;0,X1442-TODAY(),"Venceu"))))))</f>
        <v/>
      </c>
      <c r="Z1442" s="127"/>
      <c r="AA1442" s="128"/>
      <c r="AC1442" s="129"/>
    </row>
    <row r="1443" spans="1:29" ht="30" customHeight="1">
      <c r="A1443" s="121">
        <v>1447</v>
      </c>
      <c r="B1443" s="122"/>
      <c r="C1443" s="123" t="str">
        <f>IF(B1443&gt;0,VLOOKUP(MID(B1443,1,5),Apoio!A:B,2,FALSE),"")</f>
        <v/>
      </c>
      <c r="E1443" s="122"/>
      <c r="F1443" s="122" t="s">
        <v>2395</v>
      </c>
      <c r="G1443" s="127"/>
      <c r="H1443" s="122"/>
      <c r="I1443" s="122"/>
      <c r="J1443" s="122"/>
      <c r="K1443" s="124"/>
      <c r="L1443" s="124"/>
      <c r="M1443" s="124"/>
      <c r="N1443" s="124"/>
      <c r="O1443" s="124"/>
      <c r="P1443" s="124"/>
      <c r="Q1443" s="124"/>
      <c r="R1443" s="124"/>
      <c r="S1443" s="122"/>
      <c r="T1443" s="122"/>
      <c r="U1443" s="123" t="str">
        <f t="shared" si="49"/>
        <v/>
      </c>
      <c r="V1443" s="125"/>
      <c r="W1443" s="122"/>
      <c r="X1443" s="126" t="str">
        <f t="shared" si="50"/>
        <v/>
      </c>
      <c r="Y1443" s="123" t="str">
        <f ca="1">IF(V1443=Apoio!$F$2,Apoio!$F$2,IF(V1443=Apoio!$F$3,Apoio!$F$3,IF(V1443=Apoio!$F$4,Apoio!$F$4,IF(X1443="","",IF(V1443="","",IF(X1443-TODAY()&gt;0,X1443-TODAY(),"Venceu"))))))</f>
        <v/>
      </c>
      <c r="Z1443" s="127"/>
      <c r="AA1443" s="128"/>
      <c r="AC1443" s="129"/>
    </row>
    <row r="1444" spans="1:29" ht="30" customHeight="1">
      <c r="A1444" s="121">
        <v>1448</v>
      </c>
      <c r="B1444" s="122"/>
      <c r="C1444" s="123" t="str">
        <f>IF(B1444&gt;0,VLOOKUP(MID(B1444,1,5),Apoio!A:B,2,FALSE),"")</f>
        <v/>
      </c>
      <c r="E1444" s="122"/>
      <c r="F1444" s="122" t="s">
        <v>2395</v>
      </c>
      <c r="G1444" s="127"/>
      <c r="H1444" s="122"/>
      <c r="I1444" s="122"/>
      <c r="J1444" s="122"/>
      <c r="K1444" s="124"/>
      <c r="L1444" s="124"/>
      <c r="M1444" s="124"/>
      <c r="N1444" s="124"/>
      <c r="O1444" s="124"/>
      <c r="P1444" s="124"/>
      <c r="Q1444" s="124"/>
      <c r="R1444" s="124"/>
      <c r="S1444" s="122"/>
      <c r="T1444" s="122"/>
      <c r="U1444" s="123" t="str">
        <f t="shared" si="49"/>
        <v/>
      </c>
      <c r="V1444" s="125"/>
      <c r="W1444" s="122"/>
      <c r="X1444" s="126" t="str">
        <f t="shared" si="50"/>
        <v/>
      </c>
      <c r="Y1444" s="123" t="str">
        <f ca="1">IF(V1444=Apoio!$F$2,Apoio!$F$2,IF(V1444=Apoio!$F$3,Apoio!$F$3,IF(V1444=Apoio!$F$4,Apoio!$F$4,IF(X1444="","",IF(V1444="","",IF(X1444-TODAY()&gt;0,X1444-TODAY(),"Venceu"))))))</f>
        <v/>
      </c>
      <c r="Z1444" s="127"/>
      <c r="AA1444" s="128"/>
      <c r="AC1444" s="129"/>
    </row>
    <row r="1445" spans="1:29" ht="30" customHeight="1">
      <c r="A1445" s="121">
        <v>1449</v>
      </c>
      <c r="B1445" s="122"/>
      <c r="C1445" s="123" t="str">
        <f>IF(B1445&gt;0,VLOOKUP(MID(B1445,1,5),Apoio!A:B,2,FALSE),"")</f>
        <v/>
      </c>
      <c r="E1445" s="122"/>
      <c r="F1445" s="122" t="s">
        <v>2395</v>
      </c>
      <c r="G1445" s="127"/>
      <c r="H1445" s="122"/>
      <c r="I1445" s="122"/>
      <c r="J1445" s="122"/>
      <c r="K1445" s="124"/>
      <c r="L1445" s="124"/>
      <c r="M1445" s="124"/>
      <c r="N1445" s="124"/>
      <c r="O1445" s="124"/>
      <c r="P1445" s="124"/>
      <c r="Q1445" s="124"/>
      <c r="R1445" s="124"/>
      <c r="S1445" s="122"/>
      <c r="T1445" s="122"/>
      <c r="U1445" s="123" t="str">
        <f t="shared" si="49"/>
        <v/>
      </c>
      <c r="V1445" s="125"/>
      <c r="W1445" s="122"/>
      <c r="X1445" s="126" t="str">
        <f t="shared" si="50"/>
        <v/>
      </c>
      <c r="Y1445" s="123" t="str">
        <f ca="1">IF(V1445=Apoio!$F$2,Apoio!$F$2,IF(V1445=Apoio!$F$3,Apoio!$F$3,IF(V1445=Apoio!$F$4,Apoio!$F$4,IF(X1445="","",IF(V1445="","",IF(X1445-TODAY()&gt;0,X1445-TODAY(),"Venceu"))))))</f>
        <v/>
      </c>
      <c r="Z1445" s="127"/>
      <c r="AA1445" s="128"/>
      <c r="AC1445" s="129"/>
    </row>
    <row r="1446" spans="1:29" ht="30" customHeight="1">
      <c r="A1446" s="121">
        <v>1450</v>
      </c>
      <c r="B1446" s="122"/>
      <c r="C1446" s="123" t="str">
        <f>IF(B1446&gt;0,VLOOKUP(MID(B1446,1,5),Apoio!A:B,2,FALSE),"")</f>
        <v/>
      </c>
      <c r="E1446" s="122"/>
      <c r="F1446" s="122" t="s">
        <v>2395</v>
      </c>
      <c r="G1446" s="127"/>
      <c r="H1446" s="122"/>
      <c r="I1446" s="122"/>
      <c r="J1446" s="122"/>
      <c r="K1446" s="124"/>
      <c r="L1446" s="124"/>
      <c r="M1446" s="124"/>
      <c r="N1446" s="124"/>
      <c r="O1446" s="124"/>
      <c r="P1446" s="124"/>
      <c r="Q1446" s="124"/>
      <c r="R1446" s="124"/>
      <c r="S1446" s="122"/>
      <c r="T1446" s="122"/>
      <c r="U1446" s="123" t="str">
        <f t="shared" si="49"/>
        <v/>
      </c>
      <c r="V1446" s="125"/>
      <c r="W1446" s="122"/>
      <c r="X1446" s="126" t="str">
        <f t="shared" si="50"/>
        <v/>
      </c>
      <c r="Y1446" s="123" t="str">
        <f ca="1">IF(V1446=Apoio!$F$2,Apoio!$F$2,IF(V1446=Apoio!$F$3,Apoio!$F$3,IF(V1446=Apoio!$F$4,Apoio!$F$4,IF(X1446="","",IF(V1446="","",IF(X1446-TODAY()&gt;0,X1446-TODAY(),"Venceu"))))))</f>
        <v/>
      </c>
      <c r="Z1446" s="127"/>
      <c r="AA1446" s="128"/>
      <c r="AC1446" s="129"/>
    </row>
    <row r="1447" spans="1:29" ht="30" customHeight="1">
      <c r="A1447" s="121">
        <v>1451</v>
      </c>
      <c r="B1447" s="122"/>
      <c r="C1447" s="123" t="str">
        <f>IF(B1447&gt;0,VLOOKUP(MID(B1447,1,5),Apoio!A:B,2,FALSE),"")</f>
        <v/>
      </c>
      <c r="E1447" s="122"/>
      <c r="F1447" s="122" t="s">
        <v>2395</v>
      </c>
      <c r="G1447" s="127"/>
      <c r="H1447" s="122"/>
      <c r="I1447" s="122"/>
      <c r="J1447" s="122"/>
      <c r="K1447" s="124"/>
      <c r="L1447" s="124"/>
      <c r="M1447" s="124"/>
      <c r="N1447" s="124"/>
      <c r="O1447" s="124"/>
      <c r="P1447" s="124"/>
      <c r="Q1447" s="124"/>
      <c r="R1447" s="124"/>
      <c r="S1447" s="122"/>
      <c r="T1447" s="122"/>
      <c r="U1447" s="123" t="str">
        <f t="shared" si="49"/>
        <v/>
      </c>
      <c r="V1447" s="125"/>
      <c r="W1447" s="122"/>
      <c r="X1447" s="126" t="str">
        <f t="shared" si="50"/>
        <v/>
      </c>
      <c r="Y1447" s="123" t="str">
        <f ca="1">IF(V1447=Apoio!$F$2,Apoio!$F$2,IF(V1447=Apoio!$F$3,Apoio!$F$3,IF(V1447=Apoio!$F$4,Apoio!$F$4,IF(X1447="","",IF(V1447="","",IF(X1447-TODAY()&gt;0,X1447-TODAY(),"Venceu"))))))</f>
        <v/>
      </c>
      <c r="Z1447" s="127"/>
      <c r="AA1447" s="128"/>
      <c r="AC1447" s="129"/>
    </row>
    <row r="1448" spans="1:29" ht="30" customHeight="1">
      <c r="A1448" s="121">
        <v>1452</v>
      </c>
      <c r="B1448" s="122"/>
      <c r="C1448" s="123" t="str">
        <f>IF(B1448&gt;0,VLOOKUP(MID(B1448,1,5),Apoio!A:B,2,FALSE),"")</f>
        <v/>
      </c>
      <c r="E1448" s="122"/>
      <c r="F1448" s="122" t="s">
        <v>2395</v>
      </c>
      <c r="G1448" s="127"/>
      <c r="H1448" s="122"/>
      <c r="I1448" s="122"/>
      <c r="J1448" s="122"/>
      <c r="K1448" s="124"/>
      <c r="L1448" s="124"/>
      <c r="M1448" s="124"/>
      <c r="N1448" s="124"/>
      <c r="O1448" s="124"/>
      <c r="P1448" s="124"/>
      <c r="Q1448" s="124"/>
      <c r="R1448" s="124"/>
      <c r="S1448" s="122"/>
      <c r="T1448" s="122"/>
      <c r="U1448" s="123" t="str">
        <f t="shared" si="49"/>
        <v/>
      </c>
      <c r="V1448" s="125"/>
      <c r="W1448" s="122"/>
      <c r="X1448" s="126" t="str">
        <f t="shared" si="50"/>
        <v/>
      </c>
      <c r="Y1448" s="123" t="str">
        <f ca="1">IF(V1448=Apoio!$F$2,Apoio!$F$2,IF(V1448=Apoio!$F$3,Apoio!$F$3,IF(V1448=Apoio!$F$4,Apoio!$F$4,IF(X1448="","",IF(V1448="","",IF(X1448-TODAY()&gt;0,X1448-TODAY(),"Venceu"))))))</f>
        <v/>
      </c>
      <c r="Z1448" s="127"/>
      <c r="AA1448" s="128"/>
      <c r="AC1448" s="129"/>
    </row>
    <row r="1449" spans="1:29" ht="30" customHeight="1">
      <c r="A1449" s="121">
        <v>1453</v>
      </c>
      <c r="B1449" s="122"/>
      <c r="C1449" s="123" t="str">
        <f>IF(B1449&gt;0,VLOOKUP(MID(B1449,1,5),Apoio!A:B,2,FALSE),"")</f>
        <v/>
      </c>
      <c r="E1449" s="122"/>
      <c r="F1449" s="122" t="s">
        <v>2395</v>
      </c>
      <c r="G1449" s="127"/>
      <c r="H1449" s="122"/>
      <c r="I1449" s="122"/>
      <c r="J1449" s="122"/>
      <c r="K1449" s="124"/>
      <c r="L1449" s="124"/>
      <c r="M1449" s="124"/>
      <c r="N1449" s="124"/>
      <c r="O1449" s="124"/>
      <c r="P1449" s="124"/>
      <c r="Q1449" s="124"/>
      <c r="R1449" s="124"/>
      <c r="S1449" s="122"/>
      <c r="T1449" s="122"/>
      <c r="U1449" s="123" t="str">
        <f t="shared" si="49"/>
        <v/>
      </c>
      <c r="V1449" s="125"/>
      <c r="W1449" s="122"/>
      <c r="X1449" s="126" t="str">
        <f t="shared" si="50"/>
        <v/>
      </c>
      <c r="Y1449" s="123" t="str">
        <f ca="1">IF(V1449=Apoio!$F$2,Apoio!$F$2,IF(V1449=Apoio!$F$3,Apoio!$F$3,IF(V1449=Apoio!$F$4,Apoio!$F$4,IF(X1449="","",IF(V1449="","",IF(X1449-TODAY()&gt;0,X1449-TODAY(),"Venceu"))))))</f>
        <v/>
      </c>
      <c r="Z1449" s="127"/>
      <c r="AA1449" s="128"/>
      <c r="AC1449" s="129"/>
    </row>
    <row r="1450" spans="1:29" ht="30" customHeight="1">
      <c r="A1450" s="121">
        <v>1454</v>
      </c>
      <c r="B1450" s="122"/>
      <c r="C1450" s="123" t="str">
        <f>IF(B1450&gt;0,VLOOKUP(MID(B1450,1,5),Apoio!A:B,2,FALSE),"")</f>
        <v/>
      </c>
      <c r="E1450" s="122"/>
      <c r="F1450" s="122" t="s">
        <v>2395</v>
      </c>
      <c r="G1450" s="127"/>
      <c r="H1450" s="122"/>
      <c r="I1450" s="122"/>
      <c r="J1450" s="122"/>
      <c r="K1450" s="124"/>
      <c r="L1450" s="124"/>
      <c r="M1450" s="124"/>
      <c r="N1450" s="124"/>
      <c r="O1450" s="124"/>
      <c r="P1450" s="124"/>
      <c r="Q1450" s="124"/>
      <c r="R1450" s="124"/>
      <c r="S1450" s="122"/>
      <c r="T1450" s="122"/>
      <c r="U1450" s="123" t="str">
        <f t="shared" si="49"/>
        <v/>
      </c>
      <c r="V1450" s="125"/>
      <c r="W1450" s="122"/>
      <c r="X1450" s="126" t="str">
        <f t="shared" si="50"/>
        <v/>
      </c>
      <c r="Y1450" s="123" t="str">
        <f ca="1">IF(V1450=Apoio!$F$2,Apoio!$F$2,IF(V1450=Apoio!$F$3,Apoio!$F$3,IF(V1450=Apoio!$F$4,Apoio!$F$4,IF(X1450="","",IF(V1450="","",IF(X1450-TODAY()&gt;0,X1450-TODAY(),"Venceu"))))))</f>
        <v/>
      </c>
      <c r="Z1450" s="127"/>
      <c r="AA1450" s="128"/>
      <c r="AC1450" s="129"/>
    </row>
    <row r="1451" spans="1:29" ht="30" customHeight="1">
      <c r="A1451" s="121">
        <v>1455</v>
      </c>
      <c r="B1451" s="122"/>
      <c r="C1451" s="123" t="str">
        <f>IF(B1451&gt;0,VLOOKUP(MID(B1451,1,5),Apoio!A:B,2,FALSE),"")</f>
        <v/>
      </c>
      <c r="E1451" s="122"/>
      <c r="F1451" s="122" t="s">
        <v>2395</v>
      </c>
      <c r="G1451" s="127"/>
      <c r="H1451" s="122"/>
      <c r="I1451" s="122"/>
      <c r="J1451" s="122"/>
      <c r="K1451" s="124"/>
      <c r="L1451" s="124"/>
      <c r="M1451" s="124"/>
      <c r="N1451" s="124"/>
      <c r="O1451" s="124"/>
      <c r="P1451" s="124"/>
      <c r="Q1451" s="124"/>
      <c r="R1451" s="124"/>
      <c r="S1451" s="122"/>
      <c r="T1451" s="122"/>
      <c r="U1451" s="123" t="str">
        <f t="shared" si="49"/>
        <v/>
      </c>
      <c r="V1451" s="125"/>
      <c r="W1451" s="122"/>
      <c r="X1451" s="126" t="str">
        <f t="shared" si="50"/>
        <v/>
      </c>
      <c r="Y1451" s="123" t="str">
        <f ca="1">IF(V1451=Apoio!$F$2,Apoio!$F$2,IF(V1451=Apoio!$F$3,Apoio!$F$3,IF(V1451=Apoio!$F$4,Apoio!$F$4,IF(X1451="","",IF(V1451="","",IF(X1451-TODAY()&gt;0,X1451-TODAY(),"Venceu"))))))</f>
        <v/>
      </c>
      <c r="Z1451" s="127"/>
      <c r="AA1451" s="128"/>
      <c r="AC1451" s="129"/>
    </row>
    <row r="1452" spans="1:29" ht="30" customHeight="1">
      <c r="A1452" s="121">
        <v>1456</v>
      </c>
      <c r="B1452" s="122"/>
      <c r="C1452" s="123" t="str">
        <f>IF(B1452&gt;0,VLOOKUP(MID(B1452,1,5),Apoio!A:B,2,FALSE),"")</f>
        <v/>
      </c>
      <c r="E1452" s="122"/>
      <c r="F1452" s="122" t="s">
        <v>2395</v>
      </c>
      <c r="G1452" s="127"/>
      <c r="H1452" s="122"/>
      <c r="I1452" s="122"/>
      <c r="J1452" s="122"/>
      <c r="K1452" s="124"/>
      <c r="L1452" s="124"/>
      <c r="M1452" s="124"/>
      <c r="N1452" s="124"/>
      <c r="O1452" s="124"/>
      <c r="P1452" s="124"/>
      <c r="Q1452" s="124"/>
      <c r="R1452" s="124"/>
      <c r="S1452" s="122"/>
      <c r="T1452" s="122"/>
      <c r="U1452" s="123" t="str">
        <f t="shared" si="49"/>
        <v/>
      </c>
      <c r="V1452" s="125"/>
      <c r="W1452" s="122"/>
      <c r="X1452" s="126" t="str">
        <f t="shared" si="50"/>
        <v/>
      </c>
      <c r="Y1452" s="123" t="str">
        <f ca="1">IF(V1452=Apoio!$F$2,Apoio!$F$2,IF(V1452=Apoio!$F$3,Apoio!$F$3,IF(V1452=Apoio!$F$4,Apoio!$F$4,IF(X1452="","",IF(V1452="","",IF(X1452-TODAY()&gt;0,X1452-TODAY(),"Venceu"))))))</f>
        <v/>
      </c>
      <c r="Z1452" s="127"/>
      <c r="AA1452" s="128"/>
      <c r="AC1452" s="129"/>
    </row>
    <row r="1453" spans="1:29" ht="30" customHeight="1">
      <c r="A1453" s="121">
        <v>1457</v>
      </c>
      <c r="B1453" s="122"/>
      <c r="C1453" s="123" t="str">
        <f>IF(B1453&gt;0,VLOOKUP(MID(B1453,1,5),Apoio!A:B,2,FALSE),"")</f>
        <v/>
      </c>
      <c r="E1453" s="122"/>
      <c r="F1453" s="122" t="s">
        <v>2395</v>
      </c>
      <c r="G1453" s="127"/>
      <c r="H1453" s="122"/>
      <c r="I1453" s="122"/>
      <c r="J1453" s="122"/>
      <c r="K1453" s="124"/>
      <c r="L1453" s="124"/>
      <c r="M1453" s="124"/>
      <c r="N1453" s="124"/>
      <c r="O1453" s="124"/>
      <c r="P1453" s="124"/>
      <c r="Q1453" s="124"/>
      <c r="R1453" s="124"/>
      <c r="S1453" s="122"/>
      <c r="T1453" s="122"/>
      <c r="U1453" s="123" t="str">
        <f t="shared" si="49"/>
        <v/>
      </c>
      <c r="V1453" s="125"/>
      <c r="W1453" s="122"/>
      <c r="X1453" s="126" t="str">
        <f t="shared" si="50"/>
        <v/>
      </c>
      <c r="Y1453" s="123" t="str">
        <f ca="1">IF(V1453=Apoio!$F$2,Apoio!$F$2,IF(V1453=Apoio!$F$3,Apoio!$F$3,IF(V1453=Apoio!$F$4,Apoio!$F$4,IF(X1453="","",IF(V1453="","",IF(X1453-TODAY()&gt;0,X1453-TODAY(),"Venceu"))))))</f>
        <v/>
      </c>
      <c r="Z1453" s="127"/>
      <c r="AA1453" s="128"/>
      <c r="AC1453" s="129"/>
    </row>
    <row r="1454" spans="1:29" ht="30" customHeight="1">
      <c r="A1454" s="121">
        <v>1458</v>
      </c>
      <c r="B1454" s="122"/>
      <c r="C1454" s="123" t="str">
        <f>IF(B1454&gt;0,VLOOKUP(MID(B1454,1,5),Apoio!A:B,2,FALSE),"")</f>
        <v/>
      </c>
      <c r="E1454" s="122"/>
      <c r="F1454" s="122" t="s">
        <v>2395</v>
      </c>
      <c r="G1454" s="127"/>
      <c r="H1454" s="122"/>
      <c r="I1454" s="122"/>
      <c r="J1454" s="122"/>
      <c r="K1454" s="124"/>
      <c r="L1454" s="124"/>
      <c r="M1454" s="124"/>
      <c r="N1454" s="124"/>
      <c r="O1454" s="124"/>
      <c r="P1454" s="124"/>
      <c r="Q1454" s="124"/>
      <c r="R1454" s="124"/>
      <c r="S1454" s="122"/>
      <c r="T1454" s="122"/>
      <c r="U1454" s="123" t="str">
        <f t="shared" si="49"/>
        <v/>
      </c>
      <c r="V1454" s="125"/>
      <c r="W1454" s="122"/>
      <c r="X1454" s="126" t="str">
        <f t="shared" si="50"/>
        <v/>
      </c>
      <c r="Y1454" s="123" t="str">
        <f ca="1">IF(V1454=Apoio!$F$2,Apoio!$F$2,IF(V1454=Apoio!$F$3,Apoio!$F$3,IF(V1454=Apoio!$F$4,Apoio!$F$4,IF(X1454="","",IF(V1454="","",IF(X1454-TODAY()&gt;0,X1454-TODAY(),"Venceu"))))))</f>
        <v/>
      </c>
      <c r="Z1454" s="127"/>
      <c r="AA1454" s="128"/>
      <c r="AC1454" s="129"/>
    </row>
    <row r="1455" spans="1:29" ht="30" customHeight="1">
      <c r="A1455" s="121">
        <v>1459</v>
      </c>
      <c r="B1455" s="122"/>
      <c r="C1455" s="123" t="str">
        <f>IF(B1455&gt;0,VLOOKUP(MID(B1455,1,5),Apoio!A:B,2,FALSE),"")</f>
        <v/>
      </c>
      <c r="E1455" s="122"/>
      <c r="F1455" s="122" t="s">
        <v>2395</v>
      </c>
      <c r="G1455" s="127"/>
      <c r="H1455" s="122"/>
      <c r="I1455" s="122"/>
      <c r="J1455" s="122"/>
      <c r="K1455" s="124"/>
      <c r="L1455" s="124"/>
      <c r="M1455" s="124"/>
      <c r="N1455" s="124"/>
      <c r="O1455" s="124"/>
      <c r="P1455" s="124"/>
      <c r="Q1455" s="124"/>
      <c r="R1455" s="124"/>
      <c r="S1455" s="122"/>
      <c r="T1455" s="122"/>
      <c r="U1455" s="123" t="str">
        <f t="shared" si="49"/>
        <v/>
      </c>
      <c r="V1455" s="125"/>
      <c r="W1455" s="122"/>
      <c r="X1455" s="126" t="str">
        <f t="shared" si="50"/>
        <v/>
      </c>
      <c r="Y1455" s="123" t="str">
        <f ca="1">IF(V1455=Apoio!$F$2,Apoio!$F$2,IF(V1455=Apoio!$F$3,Apoio!$F$3,IF(V1455=Apoio!$F$4,Apoio!$F$4,IF(X1455="","",IF(V1455="","",IF(X1455-TODAY()&gt;0,X1455-TODAY(),"Venceu"))))))</f>
        <v/>
      </c>
      <c r="Z1455" s="127"/>
      <c r="AA1455" s="128"/>
      <c r="AC1455" s="129"/>
    </row>
    <row r="1456" spans="1:29" ht="30" customHeight="1">
      <c r="A1456" s="121">
        <v>1460</v>
      </c>
      <c r="B1456" s="122"/>
      <c r="C1456" s="123" t="str">
        <f>IF(B1456&gt;0,VLOOKUP(MID(B1456,1,5),Apoio!A:B,2,FALSE),"")</f>
        <v/>
      </c>
      <c r="E1456" s="122"/>
      <c r="F1456" s="122" t="s">
        <v>2395</v>
      </c>
      <c r="G1456" s="127"/>
      <c r="H1456" s="122"/>
      <c r="I1456" s="122"/>
      <c r="J1456" s="122"/>
      <c r="K1456" s="124"/>
      <c r="L1456" s="124"/>
      <c r="M1456" s="124"/>
      <c r="N1456" s="124"/>
      <c r="O1456" s="124"/>
      <c r="P1456" s="124"/>
      <c r="Q1456" s="124"/>
      <c r="R1456" s="124"/>
      <c r="S1456" s="122"/>
      <c r="T1456" s="122"/>
      <c r="U1456" s="123" t="str">
        <f t="shared" si="49"/>
        <v/>
      </c>
      <c r="V1456" s="125"/>
      <c r="W1456" s="122"/>
      <c r="X1456" s="126" t="str">
        <f t="shared" si="50"/>
        <v/>
      </c>
      <c r="Y1456" s="123" t="str">
        <f ca="1">IF(V1456=Apoio!$F$2,Apoio!$F$2,IF(V1456=Apoio!$F$3,Apoio!$F$3,IF(V1456=Apoio!$F$4,Apoio!$F$4,IF(X1456="","",IF(V1456="","",IF(X1456-TODAY()&gt;0,X1456-TODAY(),"Venceu"))))))</f>
        <v/>
      </c>
      <c r="Z1456" s="127"/>
      <c r="AA1456" s="128"/>
      <c r="AC1456" s="129"/>
    </row>
    <row r="1457" spans="1:29" ht="30" customHeight="1">
      <c r="A1457" s="121">
        <v>1461</v>
      </c>
      <c r="B1457" s="122"/>
      <c r="C1457" s="123" t="str">
        <f>IF(B1457&gt;0,VLOOKUP(MID(B1457,1,5),Apoio!A:B,2,FALSE),"")</f>
        <v/>
      </c>
      <c r="E1457" s="122"/>
      <c r="F1457" s="122" t="s">
        <v>2395</v>
      </c>
      <c r="G1457" s="127"/>
      <c r="H1457" s="122"/>
      <c r="I1457" s="122"/>
      <c r="J1457" s="122"/>
      <c r="K1457" s="124"/>
      <c r="L1457" s="124"/>
      <c r="M1457" s="124"/>
      <c r="N1457" s="124"/>
      <c r="O1457" s="124"/>
      <c r="P1457" s="124"/>
      <c r="Q1457" s="124"/>
      <c r="R1457" s="124"/>
      <c r="S1457" s="122"/>
      <c r="T1457" s="122"/>
      <c r="U1457" s="123" t="str">
        <f t="shared" si="49"/>
        <v/>
      </c>
      <c r="V1457" s="125"/>
      <c r="W1457" s="122"/>
      <c r="X1457" s="126" t="str">
        <f t="shared" si="50"/>
        <v/>
      </c>
      <c r="Y1457" s="123" t="str">
        <f ca="1">IF(V1457=Apoio!$F$2,Apoio!$F$2,IF(V1457=Apoio!$F$3,Apoio!$F$3,IF(V1457=Apoio!$F$4,Apoio!$F$4,IF(X1457="","",IF(V1457="","",IF(X1457-TODAY()&gt;0,X1457-TODAY(),"Venceu"))))))</f>
        <v/>
      </c>
      <c r="Z1457" s="127"/>
      <c r="AA1457" s="128"/>
      <c r="AC1457" s="129"/>
    </row>
    <row r="1458" spans="1:29" ht="30" customHeight="1">
      <c r="A1458" s="121">
        <v>1462</v>
      </c>
      <c r="B1458" s="122"/>
      <c r="C1458" s="123" t="str">
        <f>IF(B1458&gt;0,VLOOKUP(MID(B1458,1,5),Apoio!A:B,2,FALSE),"")</f>
        <v/>
      </c>
      <c r="E1458" s="122"/>
      <c r="F1458" s="122" t="s">
        <v>2395</v>
      </c>
      <c r="G1458" s="127"/>
      <c r="H1458" s="122"/>
      <c r="I1458" s="122"/>
      <c r="J1458" s="122"/>
      <c r="K1458" s="124"/>
      <c r="L1458" s="124"/>
      <c r="M1458" s="124"/>
      <c r="N1458" s="124"/>
      <c r="O1458" s="124"/>
      <c r="P1458" s="124"/>
      <c r="Q1458" s="124"/>
      <c r="R1458" s="124"/>
      <c r="S1458" s="122"/>
      <c r="T1458" s="122"/>
      <c r="U1458" s="123" t="str">
        <f t="shared" si="49"/>
        <v/>
      </c>
      <c r="V1458" s="125"/>
      <c r="W1458" s="122"/>
      <c r="X1458" s="126" t="str">
        <f t="shared" si="50"/>
        <v/>
      </c>
      <c r="Y1458" s="123" t="str">
        <f ca="1">IF(V1458=Apoio!$F$2,Apoio!$F$2,IF(V1458=Apoio!$F$3,Apoio!$F$3,IF(V1458=Apoio!$F$4,Apoio!$F$4,IF(X1458="","",IF(V1458="","",IF(X1458-TODAY()&gt;0,X1458-TODAY(),"Venceu"))))))</f>
        <v/>
      </c>
      <c r="Z1458" s="127"/>
      <c r="AA1458" s="128"/>
      <c r="AC1458" s="129"/>
    </row>
    <row r="1459" spans="1:29" ht="30" customHeight="1">
      <c r="A1459" s="121">
        <v>1463</v>
      </c>
      <c r="B1459" s="122"/>
      <c r="C1459" s="123" t="str">
        <f>IF(B1459&gt;0,VLOOKUP(MID(B1459,1,5),Apoio!A:B,2,FALSE),"")</f>
        <v/>
      </c>
      <c r="E1459" s="122"/>
      <c r="F1459" s="122" t="s">
        <v>2395</v>
      </c>
      <c r="G1459" s="127"/>
      <c r="H1459" s="122"/>
      <c r="I1459" s="122"/>
      <c r="J1459" s="122"/>
      <c r="K1459" s="124"/>
      <c r="L1459" s="124"/>
      <c r="M1459" s="124"/>
      <c r="N1459" s="124"/>
      <c r="O1459" s="124"/>
      <c r="P1459" s="124"/>
      <c r="Q1459" s="124"/>
      <c r="R1459" s="124"/>
      <c r="S1459" s="122"/>
      <c r="T1459" s="122"/>
      <c r="U1459" s="123" t="str">
        <f t="shared" si="49"/>
        <v/>
      </c>
      <c r="V1459" s="125"/>
      <c r="W1459" s="122"/>
      <c r="X1459" s="126" t="str">
        <f t="shared" si="50"/>
        <v/>
      </c>
      <c r="Y1459" s="123" t="str">
        <f ca="1">IF(V1459=Apoio!$F$2,Apoio!$F$2,IF(V1459=Apoio!$F$3,Apoio!$F$3,IF(V1459=Apoio!$F$4,Apoio!$F$4,IF(X1459="","",IF(V1459="","",IF(X1459-TODAY()&gt;0,X1459-TODAY(),"Venceu"))))))</f>
        <v/>
      </c>
      <c r="Z1459" s="127"/>
      <c r="AA1459" s="128"/>
      <c r="AC1459" s="129"/>
    </row>
    <row r="1460" spans="1:29" ht="30" customHeight="1">
      <c r="A1460" s="121">
        <v>1464</v>
      </c>
      <c r="B1460" s="122"/>
      <c r="C1460" s="123" t="str">
        <f>IF(B1460&gt;0,VLOOKUP(MID(B1460,1,5),Apoio!A:B,2,FALSE),"")</f>
        <v/>
      </c>
      <c r="E1460" s="122"/>
      <c r="F1460" s="122" t="s">
        <v>2395</v>
      </c>
      <c r="G1460" s="127"/>
      <c r="H1460" s="122"/>
      <c r="I1460" s="122"/>
      <c r="J1460" s="122"/>
      <c r="K1460" s="124"/>
      <c r="L1460" s="124"/>
      <c r="M1460" s="124"/>
      <c r="N1460" s="124"/>
      <c r="O1460" s="124"/>
      <c r="P1460" s="124"/>
      <c r="Q1460" s="124"/>
      <c r="R1460" s="124"/>
      <c r="S1460" s="122"/>
      <c r="T1460" s="122"/>
      <c r="U1460" s="123" t="str">
        <f t="shared" si="49"/>
        <v/>
      </c>
      <c r="V1460" s="125"/>
      <c r="W1460" s="122"/>
      <c r="X1460" s="126" t="str">
        <f t="shared" si="50"/>
        <v/>
      </c>
      <c r="Y1460" s="123" t="str">
        <f ca="1">IF(V1460=Apoio!$F$2,Apoio!$F$2,IF(V1460=Apoio!$F$3,Apoio!$F$3,IF(V1460=Apoio!$F$4,Apoio!$F$4,IF(X1460="","",IF(V1460="","",IF(X1460-TODAY()&gt;0,X1460-TODAY(),"Venceu"))))))</f>
        <v/>
      </c>
      <c r="Z1460" s="127"/>
      <c r="AA1460" s="128"/>
      <c r="AC1460" s="129"/>
    </row>
    <row r="1461" spans="1:29" ht="30" customHeight="1">
      <c r="A1461" s="121">
        <v>1465</v>
      </c>
      <c r="B1461" s="122"/>
      <c r="C1461" s="123" t="str">
        <f>IF(B1461&gt;0,VLOOKUP(MID(B1461,1,5),Apoio!A:B,2,FALSE),"")</f>
        <v/>
      </c>
      <c r="E1461" s="122"/>
      <c r="F1461" s="122" t="s">
        <v>2395</v>
      </c>
      <c r="G1461" s="127"/>
      <c r="H1461" s="122"/>
      <c r="I1461" s="122"/>
      <c r="J1461" s="122"/>
      <c r="K1461" s="124"/>
      <c r="L1461" s="124"/>
      <c r="M1461" s="124"/>
      <c r="N1461" s="124"/>
      <c r="O1461" s="124"/>
      <c r="P1461" s="124"/>
      <c r="Q1461" s="124"/>
      <c r="R1461" s="124"/>
      <c r="S1461" s="122"/>
      <c r="T1461" s="122"/>
      <c r="U1461" s="123" t="str">
        <f t="shared" si="49"/>
        <v/>
      </c>
      <c r="V1461" s="125"/>
      <c r="W1461" s="122"/>
      <c r="X1461" s="126" t="str">
        <f t="shared" si="50"/>
        <v/>
      </c>
      <c r="Y1461" s="123" t="str">
        <f ca="1">IF(V1461=Apoio!$F$2,Apoio!$F$2,IF(V1461=Apoio!$F$3,Apoio!$F$3,IF(V1461=Apoio!$F$4,Apoio!$F$4,IF(X1461="","",IF(V1461="","",IF(X1461-TODAY()&gt;0,X1461-TODAY(),"Venceu"))))))</f>
        <v/>
      </c>
      <c r="Z1461" s="127"/>
      <c r="AA1461" s="128"/>
      <c r="AC1461" s="129"/>
    </row>
    <row r="1462" spans="1:29" ht="30" customHeight="1">
      <c r="A1462" s="121">
        <v>1466</v>
      </c>
      <c r="B1462" s="122"/>
      <c r="C1462" s="123" t="str">
        <f>IF(B1462&gt;0,VLOOKUP(MID(B1462,1,5),Apoio!A:B,2,FALSE),"")</f>
        <v/>
      </c>
      <c r="E1462" s="122"/>
      <c r="F1462" s="122" t="s">
        <v>2395</v>
      </c>
      <c r="G1462" s="127"/>
      <c r="H1462" s="122"/>
      <c r="I1462" s="122"/>
      <c r="J1462" s="122"/>
      <c r="K1462" s="124"/>
      <c r="L1462" s="124"/>
      <c r="M1462" s="124"/>
      <c r="N1462" s="124"/>
      <c r="O1462" s="124"/>
      <c r="P1462" s="124"/>
      <c r="Q1462" s="124"/>
      <c r="R1462" s="124"/>
      <c r="S1462" s="122"/>
      <c r="T1462" s="122"/>
      <c r="U1462" s="123" t="str">
        <f t="shared" si="49"/>
        <v/>
      </c>
      <c r="V1462" s="125"/>
      <c r="W1462" s="122"/>
      <c r="X1462" s="126" t="str">
        <f t="shared" si="50"/>
        <v/>
      </c>
      <c r="Y1462" s="123" t="str">
        <f ca="1">IF(V1462=Apoio!$F$2,Apoio!$F$2,IF(V1462=Apoio!$F$3,Apoio!$F$3,IF(V1462=Apoio!$F$4,Apoio!$F$4,IF(X1462="","",IF(V1462="","",IF(X1462-TODAY()&gt;0,X1462-TODAY(),"Venceu"))))))</f>
        <v/>
      </c>
      <c r="Z1462" s="127"/>
      <c r="AA1462" s="128"/>
      <c r="AC1462" s="129"/>
    </row>
    <row r="1463" spans="1:29" ht="30" customHeight="1">
      <c r="A1463" s="121">
        <v>1467</v>
      </c>
      <c r="B1463" s="122"/>
      <c r="C1463" s="123" t="str">
        <f>IF(B1463&gt;0,VLOOKUP(MID(B1463,1,5),Apoio!A:B,2,FALSE),"")</f>
        <v/>
      </c>
      <c r="E1463" s="122"/>
      <c r="F1463" s="122" t="s">
        <v>2395</v>
      </c>
      <c r="G1463" s="127"/>
      <c r="H1463" s="122"/>
      <c r="I1463" s="122"/>
      <c r="J1463" s="122"/>
      <c r="K1463" s="124"/>
      <c r="L1463" s="124"/>
      <c r="M1463" s="124"/>
      <c r="N1463" s="124"/>
      <c r="O1463" s="124"/>
      <c r="P1463" s="124"/>
      <c r="Q1463" s="124"/>
      <c r="R1463" s="124"/>
      <c r="S1463" s="122"/>
      <c r="T1463" s="122"/>
      <c r="U1463" s="123" t="str">
        <f t="shared" si="49"/>
        <v/>
      </c>
      <c r="V1463" s="125"/>
      <c r="W1463" s="122"/>
      <c r="X1463" s="126" t="str">
        <f t="shared" si="50"/>
        <v/>
      </c>
      <c r="Y1463" s="123" t="str">
        <f ca="1">IF(V1463=Apoio!$F$2,Apoio!$F$2,IF(V1463=Apoio!$F$3,Apoio!$F$3,IF(V1463=Apoio!$F$4,Apoio!$F$4,IF(X1463="","",IF(V1463="","",IF(X1463-TODAY()&gt;0,X1463-TODAY(),"Venceu"))))))</f>
        <v/>
      </c>
      <c r="Z1463" s="127"/>
      <c r="AA1463" s="128"/>
      <c r="AC1463" s="129"/>
    </row>
    <row r="1464" spans="1:29" ht="30" customHeight="1">
      <c r="A1464" s="121">
        <v>1468</v>
      </c>
      <c r="B1464" s="122"/>
      <c r="C1464" s="123" t="str">
        <f>IF(B1464&gt;0,VLOOKUP(MID(B1464,1,5),Apoio!A:B,2,FALSE),"")</f>
        <v/>
      </c>
      <c r="E1464" s="122"/>
      <c r="F1464" s="122" t="s">
        <v>2395</v>
      </c>
      <c r="G1464" s="127"/>
      <c r="H1464" s="122"/>
      <c r="I1464" s="122"/>
      <c r="J1464" s="122"/>
      <c r="K1464" s="124"/>
      <c r="L1464" s="124"/>
      <c r="M1464" s="124"/>
      <c r="N1464" s="124"/>
      <c r="O1464" s="124"/>
      <c r="P1464" s="124"/>
      <c r="Q1464" s="124"/>
      <c r="R1464" s="124"/>
      <c r="S1464" s="122"/>
      <c r="T1464" s="122"/>
      <c r="U1464" s="123" t="str">
        <f t="shared" si="49"/>
        <v/>
      </c>
      <c r="V1464" s="125"/>
      <c r="W1464" s="122"/>
      <c r="X1464" s="126" t="str">
        <f t="shared" si="50"/>
        <v/>
      </c>
      <c r="Y1464" s="123" t="str">
        <f ca="1">IF(V1464=Apoio!$F$2,Apoio!$F$2,IF(V1464=Apoio!$F$3,Apoio!$F$3,IF(V1464=Apoio!$F$4,Apoio!$F$4,IF(X1464="","",IF(V1464="","",IF(X1464-TODAY()&gt;0,X1464-TODAY(),"Venceu"))))))</f>
        <v/>
      </c>
      <c r="Z1464" s="127"/>
      <c r="AA1464" s="128"/>
      <c r="AC1464" s="129"/>
    </row>
    <row r="1465" spans="1:29" ht="30" customHeight="1">
      <c r="A1465" s="121">
        <v>1469</v>
      </c>
      <c r="B1465" s="122"/>
      <c r="C1465" s="123" t="str">
        <f>IF(B1465&gt;0,VLOOKUP(MID(B1465,1,5),Apoio!A:B,2,FALSE),"")</f>
        <v/>
      </c>
      <c r="E1465" s="122"/>
      <c r="F1465" s="122" t="s">
        <v>2395</v>
      </c>
      <c r="G1465" s="127"/>
      <c r="H1465" s="122"/>
      <c r="I1465" s="122"/>
      <c r="J1465" s="122"/>
      <c r="K1465" s="124"/>
      <c r="L1465" s="124"/>
      <c r="M1465" s="124"/>
      <c r="N1465" s="124"/>
      <c r="O1465" s="124"/>
      <c r="P1465" s="124"/>
      <c r="Q1465" s="124"/>
      <c r="R1465" s="124"/>
      <c r="S1465" s="122"/>
      <c r="T1465" s="122"/>
      <c r="U1465" s="123" t="str">
        <f t="shared" si="49"/>
        <v/>
      </c>
      <c r="V1465" s="125"/>
      <c r="W1465" s="122"/>
      <c r="X1465" s="126" t="str">
        <f t="shared" si="50"/>
        <v/>
      </c>
      <c r="Y1465" s="123" t="str">
        <f ca="1">IF(V1465=Apoio!$F$2,Apoio!$F$2,IF(V1465=Apoio!$F$3,Apoio!$F$3,IF(V1465=Apoio!$F$4,Apoio!$F$4,IF(X1465="","",IF(V1465="","",IF(X1465-TODAY()&gt;0,X1465-TODAY(),"Venceu"))))))</f>
        <v/>
      </c>
      <c r="Z1465" s="127"/>
      <c r="AA1465" s="128"/>
      <c r="AC1465" s="129"/>
    </row>
    <row r="1466" spans="1:29" ht="30" customHeight="1">
      <c r="A1466" s="121">
        <v>1470</v>
      </c>
      <c r="B1466" s="122"/>
      <c r="C1466" s="123" t="str">
        <f>IF(B1466&gt;0,VLOOKUP(MID(B1466,1,5),Apoio!A:B,2,FALSE),"")</f>
        <v/>
      </c>
      <c r="E1466" s="122"/>
      <c r="F1466" s="122" t="s">
        <v>2395</v>
      </c>
      <c r="G1466" s="127"/>
      <c r="H1466" s="122"/>
      <c r="I1466" s="122"/>
      <c r="J1466" s="122"/>
      <c r="K1466" s="124"/>
      <c r="L1466" s="124"/>
      <c r="M1466" s="124"/>
      <c r="N1466" s="124"/>
      <c r="O1466" s="124"/>
      <c r="P1466" s="124"/>
      <c r="Q1466" s="124"/>
      <c r="R1466" s="124"/>
      <c r="S1466" s="122"/>
      <c r="T1466" s="122"/>
      <c r="U1466" s="123" t="str">
        <f t="shared" si="49"/>
        <v/>
      </c>
      <c r="V1466" s="125"/>
      <c r="W1466" s="122"/>
      <c r="X1466" s="126" t="str">
        <f t="shared" si="50"/>
        <v/>
      </c>
      <c r="Y1466" s="123" t="str">
        <f ca="1">IF(V1466=Apoio!$F$2,Apoio!$F$2,IF(V1466=Apoio!$F$3,Apoio!$F$3,IF(V1466=Apoio!$F$4,Apoio!$F$4,IF(X1466="","",IF(V1466="","",IF(X1466-TODAY()&gt;0,X1466-TODAY(),"Venceu"))))))</f>
        <v/>
      </c>
      <c r="Z1466" s="127"/>
      <c r="AA1466" s="128"/>
      <c r="AC1466" s="129"/>
    </row>
    <row r="1467" spans="1:29" ht="30" customHeight="1">
      <c r="A1467" s="121">
        <v>1471</v>
      </c>
      <c r="B1467" s="122"/>
      <c r="C1467" s="123" t="str">
        <f>IF(B1467&gt;0,VLOOKUP(MID(B1467,1,5),Apoio!A:B,2,FALSE),"")</f>
        <v/>
      </c>
      <c r="E1467" s="122"/>
      <c r="F1467" s="122" t="s">
        <v>2395</v>
      </c>
      <c r="G1467" s="127"/>
      <c r="H1467" s="122"/>
      <c r="I1467" s="122"/>
      <c r="J1467" s="122"/>
      <c r="K1467" s="124"/>
      <c r="L1467" s="124"/>
      <c r="M1467" s="124"/>
      <c r="N1467" s="124"/>
      <c r="O1467" s="124"/>
      <c r="P1467" s="124"/>
      <c r="Q1467" s="124"/>
      <c r="R1467" s="124"/>
      <c r="S1467" s="122"/>
      <c r="T1467" s="122"/>
      <c r="U1467" s="123" t="str">
        <f t="shared" si="49"/>
        <v/>
      </c>
      <c r="V1467" s="125"/>
      <c r="W1467" s="122"/>
      <c r="X1467" s="126" t="str">
        <f t="shared" si="50"/>
        <v/>
      </c>
      <c r="Y1467" s="123" t="str">
        <f ca="1">IF(V1467=Apoio!$F$2,Apoio!$F$2,IF(V1467=Apoio!$F$3,Apoio!$F$3,IF(V1467=Apoio!$F$4,Apoio!$F$4,IF(X1467="","",IF(V1467="","",IF(X1467-TODAY()&gt;0,X1467-TODAY(),"Venceu"))))))</f>
        <v/>
      </c>
      <c r="Z1467" s="127"/>
      <c r="AA1467" s="128"/>
      <c r="AC1467" s="129"/>
    </row>
    <row r="1468" spans="1:29" ht="30" customHeight="1">
      <c r="A1468" s="121">
        <v>1472</v>
      </c>
      <c r="B1468" s="122"/>
      <c r="C1468" s="123" t="str">
        <f>IF(B1468&gt;0,VLOOKUP(MID(B1468,1,5),Apoio!A:B,2,FALSE),"")</f>
        <v/>
      </c>
      <c r="E1468" s="122"/>
      <c r="F1468" s="122" t="s">
        <v>2395</v>
      </c>
      <c r="G1468" s="127"/>
      <c r="H1468" s="122"/>
      <c r="I1468" s="122"/>
      <c r="J1468" s="122"/>
      <c r="K1468" s="124"/>
      <c r="L1468" s="124"/>
      <c r="M1468" s="124"/>
      <c r="N1468" s="124"/>
      <c r="O1468" s="124"/>
      <c r="P1468" s="124"/>
      <c r="Q1468" s="124"/>
      <c r="R1468" s="124"/>
      <c r="S1468" s="122"/>
      <c r="T1468" s="122"/>
      <c r="U1468" s="123" t="str">
        <f t="shared" si="49"/>
        <v/>
      </c>
      <c r="V1468" s="125"/>
      <c r="W1468" s="122"/>
      <c r="X1468" s="126" t="str">
        <f t="shared" si="50"/>
        <v/>
      </c>
      <c r="Y1468" s="123" t="str">
        <f ca="1">IF(V1468=Apoio!$F$2,Apoio!$F$2,IF(V1468=Apoio!$F$3,Apoio!$F$3,IF(V1468=Apoio!$F$4,Apoio!$F$4,IF(X1468="","",IF(V1468="","",IF(X1468-TODAY()&gt;0,X1468-TODAY(),"Venceu"))))))</f>
        <v/>
      </c>
      <c r="Z1468" s="127"/>
      <c r="AA1468" s="128"/>
      <c r="AC1468" s="129"/>
    </row>
    <row r="1469" spans="1:29" ht="30" customHeight="1">
      <c r="A1469" s="121">
        <v>1473</v>
      </c>
      <c r="B1469" s="122"/>
      <c r="C1469" s="123" t="str">
        <f>IF(B1469&gt;0,VLOOKUP(MID(B1469,1,5),Apoio!A:B,2,FALSE),"")</f>
        <v/>
      </c>
      <c r="E1469" s="122"/>
      <c r="F1469" s="122" t="s">
        <v>2395</v>
      </c>
      <c r="G1469" s="127"/>
      <c r="H1469" s="122"/>
      <c r="I1469" s="122"/>
      <c r="J1469" s="122"/>
      <c r="K1469" s="124"/>
      <c r="L1469" s="124"/>
      <c r="M1469" s="124"/>
      <c r="N1469" s="124"/>
      <c r="O1469" s="124"/>
      <c r="P1469" s="124"/>
      <c r="Q1469" s="124"/>
      <c r="R1469" s="124"/>
      <c r="S1469" s="122"/>
      <c r="T1469" s="122"/>
      <c r="U1469" s="123" t="str">
        <f t="shared" si="49"/>
        <v/>
      </c>
      <c r="V1469" s="125"/>
      <c r="W1469" s="122"/>
      <c r="X1469" s="126" t="str">
        <f t="shared" si="50"/>
        <v/>
      </c>
      <c r="Y1469" s="123" t="str">
        <f ca="1">IF(V1469=Apoio!$F$2,Apoio!$F$2,IF(V1469=Apoio!$F$3,Apoio!$F$3,IF(V1469=Apoio!$F$4,Apoio!$F$4,IF(X1469="","",IF(V1469="","",IF(X1469-TODAY()&gt;0,X1469-TODAY(),"Venceu"))))))</f>
        <v/>
      </c>
      <c r="Z1469" s="127"/>
      <c r="AA1469" s="128"/>
      <c r="AC1469" s="129"/>
    </row>
    <row r="1470" spans="1:29" ht="30" customHeight="1">
      <c r="A1470" s="121">
        <v>1474</v>
      </c>
      <c r="B1470" s="122"/>
      <c r="C1470" s="123" t="str">
        <f>IF(B1470&gt;0,VLOOKUP(MID(B1470,1,5),Apoio!A:B,2,FALSE),"")</f>
        <v/>
      </c>
      <c r="E1470" s="122"/>
      <c r="F1470" s="122" t="s">
        <v>2395</v>
      </c>
      <c r="G1470" s="127"/>
      <c r="H1470" s="122"/>
      <c r="I1470" s="122"/>
      <c r="J1470" s="122"/>
      <c r="K1470" s="124"/>
      <c r="L1470" s="124"/>
      <c r="M1470" s="124"/>
      <c r="N1470" s="124"/>
      <c r="O1470" s="124"/>
      <c r="P1470" s="124"/>
      <c r="Q1470" s="124"/>
      <c r="R1470" s="124"/>
      <c r="S1470" s="122"/>
      <c r="T1470" s="122"/>
      <c r="U1470" s="123" t="str">
        <f t="shared" si="49"/>
        <v/>
      </c>
      <c r="V1470" s="125"/>
      <c r="W1470" s="122"/>
      <c r="X1470" s="126" t="str">
        <f t="shared" si="50"/>
        <v/>
      </c>
      <c r="Y1470" s="123" t="str">
        <f ca="1">IF(V1470=Apoio!$F$2,Apoio!$F$2,IF(V1470=Apoio!$F$3,Apoio!$F$3,IF(V1470=Apoio!$F$4,Apoio!$F$4,IF(X1470="","",IF(V1470="","",IF(X1470-TODAY()&gt;0,X1470-TODAY(),"Venceu"))))))</f>
        <v/>
      </c>
      <c r="Z1470" s="127"/>
      <c r="AA1470" s="128"/>
      <c r="AC1470" s="129"/>
    </row>
    <row r="1471" spans="1:29" ht="30" customHeight="1">
      <c r="A1471" s="121">
        <v>1475</v>
      </c>
      <c r="B1471" s="122"/>
      <c r="C1471" s="123" t="str">
        <f>IF(B1471&gt;0,VLOOKUP(MID(B1471,1,5),Apoio!A:B,2,FALSE),"")</f>
        <v/>
      </c>
      <c r="E1471" s="122"/>
      <c r="F1471" s="122" t="s">
        <v>2395</v>
      </c>
      <c r="G1471" s="127"/>
      <c r="H1471" s="122"/>
      <c r="I1471" s="122"/>
      <c r="J1471" s="122"/>
      <c r="K1471" s="124"/>
      <c r="L1471" s="124"/>
      <c r="M1471" s="124"/>
      <c r="N1471" s="124"/>
      <c r="O1471" s="124"/>
      <c r="P1471" s="124"/>
      <c r="Q1471" s="124"/>
      <c r="R1471" s="124"/>
      <c r="S1471" s="122"/>
      <c r="T1471" s="122"/>
      <c r="U1471" s="123" t="str">
        <f t="shared" si="49"/>
        <v/>
      </c>
      <c r="V1471" s="125"/>
      <c r="W1471" s="122"/>
      <c r="X1471" s="126" t="str">
        <f t="shared" si="50"/>
        <v/>
      </c>
      <c r="Y1471" s="123" t="str">
        <f ca="1">IF(V1471=Apoio!$F$2,Apoio!$F$2,IF(V1471=Apoio!$F$3,Apoio!$F$3,IF(V1471=Apoio!$F$4,Apoio!$F$4,IF(X1471="","",IF(V1471="","",IF(X1471-TODAY()&gt;0,X1471-TODAY(),"Venceu"))))))</f>
        <v/>
      </c>
      <c r="Z1471" s="127"/>
      <c r="AA1471" s="128"/>
      <c r="AC1471" s="129"/>
    </row>
    <row r="1472" spans="1:29" ht="30" customHeight="1">
      <c r="A1472" s="121">
        <v>1476</v>
      </c>
      <c r="B1472" s="122"/>
      <c r="C1472" s="123" t="str">
        <f>IF(B1472&gt;0,VLOOKUP(MID(B1472,1,5),Apoio!A:B,2,FALSE),"")</f>
        <v/>
      </c>
      <c r="E1472" s="122"/>
      <c r="F1472" s="122" t="s">
        <v>2395</v>
      </c>
      <c r="G1472" s="127"/>
      <c r="H1472" s="122"/>
      <c r="I1472" s="122"/>
      <c r="J1472" s="122"/>
      <c r="K1472" s="124"/>
      <c r="L1472" s="124"/>
      <c r="M1472" s="124"/>
      <c r="N1472" s="124"/>
      <c r="O1472" s="124"/>
      <c r="P1472" s="124"/>
      <c r="Q1472" s="124"/>
      <c r="R1472" s="124"/>
      <c r="S1472" s="122"/>
      <c r="T1472" s="122"/>
      <c r="U1472" s="123" t="str">
        <f t="shared" si="49"/>
        <v/>
      </c>
      <c r="V1472" s="125"/>
      <c r="W1472" s="122"/>
      <c r="X1472" s="126" t="str">
        <f t="shared" si="50"/>
        <v/>
      </c>
      <c r="Y1472" s="123" t="str">
        <f ca="1">IF(V1472=Apoio!$F$2,Apoio!$F$2,IF(V1472=Apoio!$F$3,Apoio!$F$3,IF(V1472=Apoio!$F$4,Apoio!$F$4,IF(X1472="","",IF(V1472="","",IF(X1472-TODAY()&gt;0,X1472-TODAY(),"Venceu"))))))</f>
        <v/>
      </c>
      <c r="Z1472" s="127"/>
      <c r="AA1472" s="128"/>
      <c r="AC1472" s="129"/>
    </row>
    <row r="1473" spans="1:29" ht="30" customHeight="1">
      <c r="A1473" s="121">
        <v>1477</v>
      </c>
      <c r="B1473" s="122"/>
      <c r="C1473" s="123" t="str">
        <f>IF(B1473&gt;0,VLOOKUP(MID(B1473,1,5),Apoio!A:B,2,FALSE),"")</f>
        <v/>
      </c>
      <c r="E1473" s="122"/>
      <c r="F1473" s="122" t="s">
        <v>2395</v>
      </c>
      <c r="G1473" s="127"/>
      <c r="H1473" s="122"/>
      <c r="I1473" s="122"/>
      <c r="J1473" s="122"/>
      <c r="K1473" s="124"/>
      <c r="L1473" s="124"/>
      <c r="M1473" s="124"/>
      <c r="N1473" s="124"/>
      <c r="O1473" s="124"/>
      <c r="P1473" s="124"/>
      <c r="Q1473" s="124"/>
      <c r="R1473" s="124"/>
      <c r="S1473" s="122"/>
      <c r="T1473" s="122"/>
      <c r="U1473" s="123" t="str">
        <f t="shared" si="49"/>
        <v/>
      </c>
      <c r="V1473" s="125"/>
      <c r="W1473" s="122"/>
      <c r="X1473" s="126" t="str">
        <f t="shared" si="50"/>
        <v/>
      </c>
      <c r="Y1473" s="123" t="str">
        <f ca="1">IF(V1473=Apoio!$F$2,Apoio!$F$2,IF(V1473=Apoio!$F$3,Apoio!$F$3,IF(V1473=Apoio!$F$4,Apoio!$F$4,IF(X1473="","",IF(V1473="","",IF(X1473-TODAY()&gt;0,X1473-TODAY(),"Venceu"))))))</f>
        <v/>
      </c>
      <c r="Z1473" s="127"/>
      <c r="AA1473" s="128"/>
      <c r="AC1473" s="129"/>
    </row>
    <row r="1474" spans="1:29" ht="30" customHeight="1">
      <c r="A1474" s="121">
        <v>1478</v>
      </c>
      <c r="B1474" s="122"/>
      <c r="C1474" s="123" t="str">
        <f>IF(B1474&gt;0,VLOOKUP(MID(B1474,1,5),Apoio!A:B,2,FALSE),"")</f>
        <v/>
      </c>
      <c r="E1474" s="122"/>
      <c r="F1474" s="122" t="s">
        <v>2395</v>
      </c>
      <c r="G1474" s="127"/>
      <c r="H1474" s="122"/>
      <c r="I1474" s="122"/>
      <c r="J1474" s="122"/>
      <c r="K1474" s="124"/>
      <c r="L1474" s="124"/>
      <c r="M1474" s="124"/>
      <c r="N1474" s="124"/>
      <c r="O1474" s="124"/>
      <c r="P1474" s="124"/>
      <c r="Q1474" s="124"/>
      <c r="R1474" s="124"/>
      <c r="S1474" s="122"/>
      <c r="T1474" s="122"/>
      <c r="U1474" s="123" t="str">
        <f t="shared" si="49"/>
        <v/>
      </c>
      <c r="V1474" s="125"/>
      <c r="W1474" s="122"/>
      <c r="X1474" s="126" t="str">
        <f t="shared" si="50"/>
        <v/>
      </c>
      <c r="Y1474" s="123" t="str">
        <f ca="1">IF(V1474=Apoio!$F$2,Apoio!$F$2,IF(V1474=Apoio!$F$3,Apoio!$F$3,IF(V1474=Apoio!$F$4,Apoio!$F$4,IF(X1474="","",IF(V1474="","",IF(X1474-TODAY()&gt;0,X1474-TODAY(),"Venceu"))))))</f>
        <v/>
      </c>
      <c r="Z1474" s="127"/>
      <c r="AA1474" s="128"/>
      <c r="AC1474" s="129"/>
    </row>
    <row r="1475" spans="1:29" ht="30" customHeight="1">
      <c r="A1475" s="121">
        <v>1479</v>
      </c>
      <c r="B1475" s="122"/>
      <c r="C1475" s="123" t="str">
        <f>IF(B1475&gt;0,VLOOKUP(MID(B1475,1,5),Apoio!A:B,2,FALSE),"")</f>
        <v/>
      </c>
      <c r="E1475" s="122"/>
      <c r="F1475" s="122" t="s">
        <v>2395</v>
      </c>
      <c r="G1475" s="127"/>
      <c r="H1475" s="122"/>
      <c r="I1475" s="122"/>
      <c r="J1475" s="122"/>
      <c r="K1475" s="124"/>
      <c r="L1475" s="124"/>
      <c r="M1475" s="124"/>
      <c r="N1475" s="124"/>
      <c r="O1475" s="124"/>
      <c r="P1475" s="124"/>
      <c r="Q1475" s="124"/>
      <c r="R1475" s="124"/>
      <c r="S1475" s="122"/>
      <c r="T1475" s="122"/>
      <c r="U1475" s="123" t="str">
        <f t="shared" si="49"/>
        <v/>
      </c>
      <c r="V1475" s="125"/>
      <c r="W1475" s="122"/>
      <c r="X1475" s="126" t="str">
        <f t="shared" si="50"/>
        <v/>
      </c>
      <c r="Y1475" s="123" t="str">
        <f ca="1">IF(V1475=Apoio!$F$2,Apoio!$F$2,IF(V1475=Apoio!$F$3,Apoio!$F$3,IF(V1475=Apoio!$F$4,Apoio!$F$4,IF(X1475="","",IF(V1475="","",IF(X1475-TODAY()&gt;0,X1475-TODAY(),"Venceu"))))))</f>
        <v/>
      </c>
      <c r="Z1475" s="127"/>
      <c r="AA1475" s="128"/>
      <c r="AC1475" s="129"/>
    </row>
    <row r="1476" spans="1:29" ht="30" customHeight="1">
      <c r="A1476" s="121">
        <v>1480</v>
      </c>
      <c r="B1476" s="122"/>
      <c r="C1476" s="123" t="str">
        <f>IF(B1476&gt;0,VLOOKUP(MID(B1476,1,5),Apoio!A:B,2,FALSE),"")</f>
        <v/>
      </c>
      <c r="E1476" s="122"/>
      <c r="F1476" s="122" t="s">
        <v>2395</v>
      </c>
      <c r="G1476" s="127"/>
      <c r="H1476" s="122"/>
      <c r="I1476" s="122"/>
      <c r="J1476" s="122"/>
      <c r="K1476" s="124"/>
      <c r="L1476" s="124"/>
      <c r="M1476" s="124"/>
      <c r="N1476" s="124"/>
      <c r="O1476" s="124"/>
      <c r="P1476" s="124"/>
      <c r="Q1476" s="124"/>
      <c r="R1476" s="124"/>
      <c r="S1476" s="122"/>
      <c r="T1476" s="122"/>
      <c r="U1476" s="123" t="str">
        <f t="shared" si="49"/>
        <v/>
      </c>
      <c r="V1476" s="125"/>
      <c r="W1476" s="122"/>
      <c r="X1476" s="126" t="str">
        <f t="shared" si="50"/>
        <v/>
      </c>
      <c r="Y1476" s="123" t="str">
        <f ca="1">IF(V1476=Apoio!$F$2,Apoio!$F$2,IF(V1476=Apoio!$F$3,Apoio!$F$3,IF(V1476=Apoio!$F$4,Apoio!$F$4,IF(X1476="","",IF(V1476="","",IF(X1476-TODAY()&gt;0,X1476-TODAY(),"Venceu"))))))</f>
        <v/>
      </c>
      <c r="Z1476" s="127"/>
      <c r="AA1476" s="128"/>
      <c r="AC1476" s="129"/>
    </row>
    <row r="1477" spans="1:29" ht="30" customHeight="1">
      <c r="A1477" s="121">
        <v>1481</v>
      </c>
      <c r="B1477" s="122"/>
      <c r="C1477" s="123" t="str">
        <f>IF(B1477&gt;0,VLOOKUP(MID(B1477,1,5),Apoio!A:B,2,FALSE),"")</f>
        <v/>
      </c>
      <c r="E1477" s="122"/>
      <c r="F1477" s="122" t="s">
        <v>2395</v>
      </c>
      <c r="G1477" s="127"/>
      <c r="H1477" s="122"/>
      <c r="I1477" s="122"/>
      <c r="J1477" s="122"/>
      <c r="K1477" s="124"/>
      <c r="L1477" s="124"/>
      <c r="M1477" s="124"/>
      <c r="N1477" s="124"/>
      <c r="O1477" s="124"/>
      <c r="P1477" s="124"/>
      <c r="Q1477" s="124"/>
      <c r="R1477" s="124"/>
      <c r="S1477" s="122"/>
      <c r="T1477" s="122"/>
      <c r="U1477" s="123" t="str">
        <f t="shared" si="49"/>
        <v/>
      </c>
      <c r="V1477" s="125"/>
      <c r="W1477" s="122"/>
      <c r="X1477" s="126" t="str">
        <f t="shared" si="50"/>
        <v/>
      </c>
      <c r="Y1477" s="123" t="str">
        <f ca="1">IF(V1477=Apoio!$F$2,Apoio!$F$2,IF(V1477=Apoio!$F$3,Apoio!$F$3,IF(V1477=Apoio!$F$4,Apoio!$F$4,IF(X1477="","",IF(V1477="","",IF(X1477-TODAY()&gt;0,X1477-TODAY(),"Venceu"))))))</f>
        <v/>
      </c>
      <c r="Z1477" s="127"/>
      <c r="AA1477" s="128"/>
      <c r="AC1477" s="129"/>
    </row>
    <row r="1478" spans="1:29" ht="30" customHeight="1">
      <c r="A1478" s="121">
        <v>1482</v>
      </c>
      <c r="B1478" s="122"/>
      <c r="C1478" s="123" t="str">
        <f>IF(B1478&gt;0,VLOOKUP(MID(B1478,1,5),Apoio!A:B,2,FALSE),"")</f>
        <v/>
      </c>
      <c r="E1478" s="122"/>
      <c r="F1478" s="122" t="s">
        <v>2395</v>
      </c>
      <c r="G1478" s="127"/>
      <c r="H1478" s="122"/>
      <c r="I1478" s="122"/>
      <c r="J1478" s="122"/>
      <c r="K1478" s="124"/>
      <c r="L1478" s="124"/>
      <c r="M1478" s="124"/>
      <c r="N1478" s="124"/>
      <c r="O1478" s="124"/>
      <c r="P1478" s="124"/>
      <c r="Q1478" s="124"/>
      <c r="R1478" s="124"/>
      <c r="S1478" s="122"/>
      <c r="T1478" s="122"/>
      <c r="U1478" s="123" t="str">
        <f t="shared" si="49"/>
        <v/>
      </c>
      <c r="V1478" s="125"/>
      <c r="W1478" s="122"/>
      <c r="X1478" s="126" t="str">
        <f t="shared" si="50"/>
        <v/>
      </c>
      <c r="Y1478" s="123" t="str">
        <f ca="1">IF(V1478=Apoio!$F$2,Apoio!$F$2,IF(V1478=Apoio!$F$3,Apoio!$F$3,IF(V1478=Apoio!$F$4,Apoio!$F$4,IF(X1478="","",IF(V1478="","",IF(X1478-TODAY()&gt;0,X1478-TODAY(),"Venceu"))))))</f>
        <v/>
      </c>
      <c r="Z1478" s="127"/>
      <c r="AA1478" s="128"/>
      <c r="AC1478" s="129"/>
    </row>
    <row r="1479" spans="1:29" ht="30" customHeight="1">
      <c r="A1479" s="121">
        <v>1483</v>
      </c>
      <c r="B1479" s="122"/>
      <c r="C1479" s="123" t="str">
        <f>IF(B1479&gt;0,VLOOKUP(MID(B1479,1,5),Apoio!A:B,2,FALSE),"")</f>
        <v/>
      </c>
      <c r="E1479" s="122"/>
      <c r="F1479" s="122" t="s">
        <v>2395</v>
      </c>
      <c r="G1479" s="127"/>
      <c r="H1479" s="122"/>
      <c r="I1479" s="122"/>
      <c r="J1479" s="122"/>
      <c r="K1479" s="124"/>
      <c r="L1479" s="124"/>
      <c r="M1479" s="124"/>
      <c r="N1479" s="124"/>
      <c r="O1479" s="124"/>
      <c r="P1479" s="124"/>
      <c r="Q1479" s="124"/>
      <c r="R1479" s="124"/>
      <c r="S1479" s="122"/>
      <c r="T1479" s="122"/>
      <c r="U1479" s="123" t="str">
        <f t="shared" si="49"/>
        <v/>
      </c>
      <c r="V1479" s="125"/>
      <c r="W1479" s="122"/>
      <c r="X1479" s="126" t="str">
        <f t="shared" si="50"/>
        <v/>
      </c>
      <c r="Y1479" s="123" t="str">
        <f ca="1">IF(V1479=Apoio!$F$2,Apoio!$F$2,IF(V1479=Apoio!$F$3,Apoio!$F$3,IF(V1479=Apoio!$F$4,Apoio!$F$4,IF(X1479="","",IF(V1479="","",IF(X1479-TODAY()&gt;0,X1479-TODAY(),"Venceu"))))))</f>
        <v/>
      </c>
      <c r="Z1479" s="127"/>
      <c r="AA1479" s="128"/>
      <c r="AC1479" s="129"/>
    </row>
    <row r="1480" spans="1:29" ht="30" customHeight="1">
      <c r="A1480" s="121">
        <v>1484</v>
      </c>
      <c r="B1480" s="122"/>
      <c r="C1480" s="123" t="str">
        <f>IF(B1480&gt;0,VLOOKUP(MID(B1480,1,5),Apoio!A:B,2,FALSE),"")</f>
        <v/>
      </c>
      <c r="E1480" s="122"/>
      <c r="F1480" s="122" t="s">
        <v>2395</v>
      </c>
      <c r="G1480" s="127"/>
      <c r="H1480" s="122"/>
      <c r="I1480" s="122"/>
      <c r="J1480" s="122"/>
      <c r="K1480" s="124"/>
      <c r="L1480" s="124"/>
      <c r="M1480" s="124"/>
      <c r="N1480" s="124"/>
      <c r="O1480" s="124"/>
      <c r="P1480" s="124"/>
      <c r="Q1480" s="124"/>
      <c r="R1480" s="124"/>
      <c r="S1480" s="122"/>
      <c r="T1480" s="122"/>
      <c r="U1480" s="123" t="str">
        <f t="shared" si="49"/>
        <v/>
      </c>
      <c r="V1480" s="125"/>
      <c r="W1480" s="122"/>
      <c r="X1480" s="126" t="str">
        <f t="shared" si="50"/>
        <v/>
      </c>
      <c r="Y1480" s="123" t="str">
        <f ca="1">IF(V1480=Apoio!$F$2,Apoio!$F$2,IF(V1480=Apoio!$F$3,Apoio!$F$3,IF(V1480=Apoio!$F$4,Apoio!$F$4,IF(X1480="","",IF(V1480="","",IF(X1480-TODAY()&gt;0,X1480-TODAY(),"Venceu"))))))</f>
        <v/>
      </c>
      <c r="Z1480" s="127"/>
      <c r="AA1480" s="128"/>
      <c r="AC1480" s="129"/>
    </row>
    <row r="1481" spans="1:29" ht="30" customHeight="1">
      <c r="A1481" s="121">
        <v>1485</v>
      </c>
      <c r="B1481" s="122"/>
      <c r="C1481" s="123" t="str">
        <f>IF(B1481&gt;0,VLOOKUP(MID(B1481,1,5),Apoio!A:B,2,FALSE),"")</f>
        <v/>
      </c>
      <c r="E1481" s="122"/>
      <c r="F1481" s="122" t="s">
        <v>2395</v>
      </c>
      <c r="G1481" s="127"/>
      <c r="H1481" s="122"/>
      <c r="I1481" s="122"/>
      <c r="J1481" s="122"/>
      <c r="K1481" s="124"/>
      <c r="L1481" s="124"/>
      <c r="M1481" s="124"/>
      <c r="N1481" s="124"/>
      <c r="O1481" s="124"/>
      <c r="P1481" s="124"/>
      <c r="Q1481" s="124"/>
      <c r="R1481" s="124"/>
      <c r="S1481" s="122"/>
      <c r="T1481" s="122"/>
      <c r="U1481" s="123" t="str">
        <f t="shared" si="49"/>
        <v/>
      </c>
      <c r="V1481" s="125"/>
      <c r="W1481" s="122"/>
      <c r="X1481" s="126" t="str">
        <f t="shared" si="50"/>
        <v/>
      </c>
      <c r="Y1481" s="123" t="str">
        <f ca="1">IF(V1481=Apoio!$F$2,Apoio!$F$2,IF(V1481=Apoio!$F$3,Apoio!$F$3,IF(V1481=Apoio!$F$4,Apoio!$F$4,IF(X1481="","",IF(V1481="","",IF(X1481-TODAY()&gt;0,X1481-TODAY(),"Venceu"))))))</f>
        <v/>
      </c>
      <c r="Z1481" s="127"/>
      <c r="AA1481" s="128"/>
      <c r="AC1481" s="129"/>
    </row>
    <row r="1482" spans="1:29" ht="30" customHeight="1">
      <c r="A1482" s="121">
        <v>1486</v>
      </c>
      <c r="B1482" s="122"/>
      <c r="C1482" s="123" t="str">
        <f>IF(B1482&gt;0,VLOOKUP(MID(B1482,1,5),Apoio!A:B,2,FALSE),"")</f>
        <v/>
      </c>
      <c r="E1482" s="122"/>
      <c r="F1482" s="122" t="s">
        <v>2395</v>
      </c>
      <c r="G1482" s="127"/>
      <c r="H1482" s="122"/>
      <c r="I1482" s="122"/>
      <c r="J1482" s="122"/>
      <c r="K1482" s="124"/>
      <c r="L1482" s="124"/>
      <c r="M1482" s="124"/>
      <c r="N1482" s="124"/>
      <c r="O1482" s="124"/>
      <c r="P1482" s="124"/>
      <c r="Q1482" s="124"/>
      <c r="R1482" s="124"/>
      <c r="S1482" s="122"/>
      <c r="T1482" s="122"/>
      <c r="U1482" s="123" t="str">
        <f t="shared" si="49"/>
        <v/>
      </c>
      <c r="V1482" s="125"/>
      <c r="W1482" s="122"/>
      <c r="X1482" s="126" t="str">
        <f t="shared" si="50"/>
        <v/>
      </c>
      <c r="Y1482" s="123" t="str">
        <f ca="1">IF(V1482=Apoio!$F$2,Apoio!$F$2,IF(V1482=Apoio!$F$3,Apoio!$F$3,IF(V1482=Apoio!$F$4,Apoio!$F$4,IF(X1482="","",IF(V1482="","",IF(X1482-TODAY()&gt;0,X1482-TODAY(),"Venceu"))))))</f>
        <v/>
      </c>
      <c r="Z1482" s="127"/>
      <c r="AA1482" s="128"/>
      <c r="AC1482" s="129"/>
    </row>
    <row r="1483" spans="1:29" ht="30" customHeight="1">
      <c r="A1483" s="121">
        <v>1487</v>
      </c>
      <c r="B1483" s="122"/>
      <c r="C1483" s="123" t="str">
        <f>IF(B1483&gt;0,VLOOKUP(MID(B1483,1,5),Apoio!A:B,2,FALSE),"")</f>
        <v/>
      </c>
      <c r="E1483" s="122"/>
      <c r="F1483" s="122" t="s">
        <v>2395</v>
      </c>
      <c r="G1483" s="127"/>
      <c r="H1483" s="122"/>
      <c r="I1483" s="122"/>
      <c r="J1483" s="122"/>
      <c r="K1483" s="124"/>
      <c r="L1483" s="124"/>
      <c r="M1483" s="124"/>
      <c r="N1483" s="124"/>
      <c r="O1483" s="124"/>
      <c r="P1483" s="124"/>
      <c r="Q1483" s="124"/>
      <c r="R1483" s="124"/>
      <c r="S1483" s="122"/>
      <c r="T1483" s="122"/>
      <c r="U1483" s="123" t="str">
        <f t="shared" si="49"/>
        <v/>
      </c>
      <c r="V1483" s="125"/>
      <c r="W1483" s="122"/>
      <c r="X1483" s="126" t="str">
        <f t="shared" si="50"/>
        <v/>
      </c>
      <c r="Y1483" s="123" t="str">
        <f ca="1">IF(V1483=Apoio!$F$2,Apoio!$F$2,IF(V1483=Apoio!$F$3,Apoio!$F$3,IF(V1483=Apoio!$F$4,Apoio!$F$4,IF(X1483="","",IF(V1483="","",IF(X1483-TODAY()&gt;0,X1483-TODAY(),"Venceu"))))))</f>
        <v/>
      </c>
      <c r="Z1483" s="127"/>
      <c r="AA1483" s="128"/>
      <c r="AC1483" s="129"/>
    </row>
    <row r="1484" spans="1:29" ht="30" customHeight="1">
      <c r="A1484" s="121">
        <v>1488</v>
      </c>
      <c r="B1484" s="122"/>
      <c r="C1484" s="123" t="str">
        <f>IF(B1484&gt;0,VLOOKUP(MID(B1484,1,5),Apoio!A:B,2,FALSE),"")</f>
        <v/>
      </c>
      <c r="E1484" s="122"/>
      <c r="F1484" s="122" t="s">
        <v>2395</v>
      </c>
      <c r="G1484" s="127"/>
      <c r="H1484" s="122"/>
      <c r="I1484" s="122"/>
      <c r="J1484" s="122"/>
      <c r="K1484" s="124"/>
      <c r="L1484" s="124"/>
      <c r="M1484" s="124"/>
      <c r="N1484" s="124"/>
      <c r="O1484" s="124"/>
      <c r="P1484" s="124"/>
      <c r="Q1484" s="124"/>
      <c r="R1484" s="124"/>
      <c r="S1484" s="122"/>
      <c r="T1484" s="122"/>
      <c r="U1484" s="123" t="str">
        <f t="shared" ref="U1484:U1500" si="51">IF(B1484&gt;0,IF(R1484&gt;0,$R$1,IF(Q1484&gt;0,$Q$1,IF(P1484&gt;0,$P$1,IF(O1484&gt;0,$O$1,IF(N1484&gt;0,$N$1,IF(M1484&gt;0,$M$1,IF(L1484&gt;0,$L$1,IF(K1484&gt;0,$K$1,"Registrar demanda")))))))),"")</f>
        <v/>
      </c>
      <c r="V1484" s="125"/>
      <c r="W1484" s="122"/>
      <c r="X1484" s="126" t="str">
        <f t="shared" si="50"/>
        <v/>
      </c>
      <c r="Y1484" s="123" t="str">
        <f ca="1">IF(V1484=Apoio!$F$2,Apoio!$F$2,IF(V1484=Apoio!$F$3,Apoio!$F$3,IF(V1484=Apoio!$F$4,Apoio!$F$4,IF(X1484="","",IF(V1484="","",IF(X1484-TODAY()&gt;0,X1484-TODAY(),"Venceu"))))))</f>
        <v/>
      </c>
      <c r="Z1484" s="127"/>
      <c r="AA1484" s="128"/>
      <c r="AC1484" s="129"/>
    </row>
    <row r="1485" spans="1:29" ht="30" customHeight="1">
      <c r="A1485" s="121">
        <v>1489</v>
      </c>
      <c r="B1485" s="122"/>
      <c r="C1485" s="123" t="str">
        <f>IF(B1485&gt;0,VLOOKUP(MID(B1485,1,5),Apoio!A:B,2,FALSE),"")</f>
        <v/>
      </c>
      <c r="E1485" s="122"/>
      <c r="F1485" s="122" t="s">
        <v>2395</v>
      </c>
      <c r="G1485" s="127"/>
      <c r="H1485" s="122"/>
      <c r="I1485" s="122"/>
      <c r="J1485" s="122"/>
      <c r="K1485" s="124"/>
      <c r="L1485" s="124"/>
      <c r="M1485" s="124"/>
      <c r="N1485" s="124"/>
      <c r="O1485" s="124"/>
      <c r="P1485" s="124"/>
      <c r="Q1485" s="124"/>
      <c r="R1485" s="124"/>
      <c r="S1485" s="122"/>
      <c r="T1485" s="122"/>
      <c r="U1485" s="123" t="str">
        <f t="shared" si="51"/>
        <v/>
      </c>
      <c r="V1485" s="125"/>
      <c r="W1485" s="122"/>
      <c r="X1485" s="126" t="str">
        <f t="shared" si="50"/>
        <v/>
      </c>
      <c r="Y1485" s="123" t="str">
        <f ca="1">IF(V1485=Apoio!$F$2,Apoio!$F$2,IF(V1485=Apoio!$F$3,Apoio!$F$3,IF(V1485=Apoio!$F$4,Apoio!$F$4,IF(X1485="","",IF(V1485="","",IF(X1485-TODAY()&gt;0,X1485-TODAY(),"Venceu"))))))</f>
        <v/>
      </c>
      <c r="Z1485" s="127"/>
      <c r="AA1485" s="128"/>
      <c r="AC1485" s="129"/>
    </row>
    <row r="1486" spans="1:29" ht="30" customHeight="1">
      <c r="A1486" s="121">
        <v>1490</v>
      </c>
      <c r="B1486" s="122"/>
      <c r="C1486" s="123" t="str">
        <f>IF(B1486&gt;0,VLOOKUP(MID(B1486,1,5),Apoio!A:B,2,FALSE),"")</f>
        <v/>
      </c>
      <c r="E1486" s="122"/>
      <c r="F1486" s="122" t="s">
        <v>2395</v>
      </c>
      <c r="G1486" s="127"/>
      <c r="H1486" s="122"/>
      <c r="I1486" s="122"/>
      <c r="J1486" s="122"/>
      <c r="K1486" s="124"/>
      <c r="L1486" s="124"/>
      <c r="M1486" s="124"/>
      <c r="N1486" s="124"/>
      <c r="O1486" s="124"/>
      <c r="P1486" s="124"/>
      <c r="Q1486" s="124"/>
      <c r="R1486" s="124"/>
      <c r="S1486" s="122"/>
      <c r="T1486" s="122"/>
      <c r="U1486" s="123" t="str">
        <f t="shared" si="51"/>
        <v/>
      </c>
      <c r="V1486" s="125"/>
      <c r="W1486" s="122"/>
      <c r="X1486" s="126" t="str">
        <f t="shared" si="50"/>
        <v/>
      </c>
      <c r="Y1486" s="123" t="str">
        <f ca="1">IF(V1486=Apoio!$F$2,Apoio!$F$2,IF(V1486=Apoio!$F$3,Apoio!$F$3,IF(V1486=Apoio!$F$4,Apoio!$F$4,IF(X1486="","",IF(V1486="","",IF(X1486-TODAY()&gt;0,X1486-TODAY(),"Venceu"))))))</f>
        <v/>
      </c>
      <c r="Z1486" s="127"/>
      <c r="AA1486" s="128"/>
      <c r="AC1486" s="129"/>
    </row>
    <row r="1487" spans="1:29" ht="30" customHeight="1">
      <c r="A1487" s="121">
        <v>1491</v>
      </c>
      <c r="B1487" s="122"/>
      <c r="C1487" s="123" t="str">
        <f>IF(B1487&gt;0,VLOOKUP(MID(B1487,1,5),Apoio!A:B,2,FALSE),"")</f>
        <v/>
      </c>
      <c r="E1487" s="122"/>
      <c r="F1487" s="122" t="s">
        <v>2395</v>
      </c>
      <c r="G1487" s="127"/>
      <c r="H1487" s="122"/>
      <c r="I1487" s="122"/>
      <c r="J1487" s="122"/>
      <c r="K1487" s="124"/>
      <c r="L1487" s="124"/>
      <c r="M1487" s="124"/>
      <c r="N1487" s="124"/>
      <c r="O1487" s="124"/>
      <c r="P1487" s="124"/>
      <c r="Q1487" s="124"/>
      <c r="R1487" s="124"/>
      <c r="S1487" s="122"/>
      <c r="T1487" s="122"/>
      <c r="U1487" s="123" t="str">
        <f t="shared" si="51"/>
        <v/>
      </c>
      <c r="V1487" s="125"/>
      <c r="W1487" s="122"/>
      <c r="X1487" s="126" t="str">
        <f t="shared" si="50"/>
        <v/>
      </c>
      <c r="Y1487" s="123" t="str">
        <f ca="1">IF(V1487=Apoio!$F$2,Apoio!$F$2,IF(V1487=Apoio!$F$3,Apoio!$F$3,IF(V1487=Apoio!$F$4,Apoio!$F$4,IF(X1487="","",IF(V1487="","",IF(X1487-TODAY()&gt;0,X1487-TODAY(),"Venceu"))))))</f>
        <v/>
      </c>
      <c r="Z1487" s="127"/>
      <c r="AA1487" s="128"/>
      <c r="AC1487" s="129"/>
    </row>
    <row r="1488" spans="1:29" ht="30" customHeight="1">
      <c r="A1488" s="121">
        <v>1492</v>
      </c>
      <c r="B1488" s="122"/>
      <c r="C1488" s="123" t="str">
        <f>IF(B1488&gt;0,VLOOKUP(MID(B1488,1,5),Apoio!A:B,2,FALSE),"")</f>
        <v/>
      </c>
      <c r="E1488" s="122"/>
      <c r="F1488" s="122" t="s">
        <v>2395</v>
      </c>
      <c r="G1488" s="127"/>
      <c r="H1488" s="122"/>
      <c r="I1488" s="122"/>
      <c r="J1488" s="122"/>
      <c r="K1488" s="124"/>
      <c r="L1488" s="124"/>
      <c r="M1488" s="124"/>
      <c r="N1488" s="124"/>
      <c r="O1488" s="124"/>
      <c r="P1488" s="124"/>
      <c r="Q1488" s="124"/>
      <c r="R1488" s="124"/>
      <c r="S1488" s="122"/>
      <c r="T1488" s="122"/>
      <c r="U1488" s="123" t="str">
        <f t="shared" si="51"/>
        <v/>
      </c>
      <c r="V1488" s="125"/>
      <c r="W1488" s="122"/>
      <c r="X1488" s="126" t="str">
        <f t="shared" si="50"/>
        <v/>
      </c>
      <c r="Y1488" s="123" t="str">
        <f ca="1">IF(V1488=Apoio!$F$2,Apoio!$F$2,IF(V1488=Apoio!$F$3,Apoio!$F$3,IF(V1488=Apoio!$F$4,Apoio!$F$4,IF(X1488="","",IF(V1488="","",IF(X1488-TODAY()&gt;0,X1488-TODAY(),"Venceu"))))))</f>
        <v/>
      </c>
      <c r="Z1488" s="127"/>
      <c r="AA1488" s="128"/>
      <c r="AC1488" s="129"/>
    </row>
    <row r="1489" spans="1:29" ht="30" customHeight="1">
      <c r="A1489" s="121">
        <v>1493</v>
      </c>
      <c r="B1489" s="122"/>
      <c r="C1489" s="123" t="str">
        <f>IF(B1489&gt;0,VLOOKUP(MID(B1489,1,5),Apoio!A:B,2,FALSE),"")</f>
        <v/>
      </c>
      <c r="E1489" s="122"/>
      <c r="F1489" s="122" t="s">
        <v>2395</v>
      </c>
      <c r="G1489" s="127"/>
      <c r="H1489" s="122"/>
      <c r="I1489" s="122"/>
      <c r="J1489" s="122"/>
      <c r="K1489" s="124"/>
      <c r="L1489" s="124"/>
      <c r="M1489" s="124"/>
      <c r="N1489" s="124"/>
      <c r="O1489" s="124"/>
      <c r="P1489" s="124"/>
      <c r="Q1489" s="124"/>
      <c r="R1489" s="124"/>
      <c r="S1489" s="122"/>
      <c r="T1489" s="122"/>
      <c r="U1489" s="123" t="str">
        <f t="shared" si="51"/>
        <v/>
      </c>
      <c r="V1489" s="125"/>
      <c r="W1489" s="122"/>
      <c r="X1489" s="126" t="str">
        <f t="shared" si="50"/>
        <v/>
      </c>
      <c r="Y1489" s="123" t="str">
        <f ca="1">IF(V1489=Apoio!$F$2,Apoio!$F$2,IF(V1489=Apoio!$F$3,Apoio!$F$3,IF(V1489=Apoio!$F$4,Apoio!$F$4,IF(X1489="","",IF(V1489="","",IF(X1489-TODAY()&gt;0,X1489-TODAY(),"Venceu"))))))</f>
        <v/>
      </c>
      <c r="Z1489" s="127"/>
      <c r="AA1489" s="128"/>
      <c r="AC1489" s="129"/>
    </row>
    <row r="1490" spans="1:29" ht="30" customHeight="1">
      <c r="A1490" s="121">
        <v>1494</v>
      </c>
      <c r="B1490" s="122"/>
      <c r="C1490" s="123" t="str">
        <f>IF(B1490&gt;0,VLOOKUP(MID(B1490,1,5),Apoio!A:B,2,FALSE),"")</f>
        <v/>
      </c>
      <c r="E1490" s="122"/>
      <c r="F1490" s="122" t="s">
        <v>2395</v>
      </c>
      <c r="G1490" s="127"/>
      <c r="H1490" s="122"/>
      <c r="I1490" s="122"/>
      <c r="J1490" s="122"/>
      <c r="K1490" s="124"/>
      <c r="L1490" s="124"/>
      <c r="M1490" s="124"/>
      <c r="N1490" s="124"/>
      <c r="O1490" s="124"/>
      <c r="P1490" s="124"/>
      <c r="Q1490" s="124"/>
      <c r="R1490" s="124"/>
      <c r="S1490" s="122"/>
      <c r="T1490" s="122"/>
      <c r="U1490" s="123" t="str">
        <f t="shared" si="51"/>
        <v/>
      </c>
      <c r="V1490" s="125"/>
      <c r="W1490" s="122"/>
      <c r="X1490" s="126" t="str">
        <f t="shared" si="50"/>
        <v/>
      </c>
      <c r="Y1490" s="123" t="str">
        <f ca="1">IF(V1490=Apoio!$F$2,Apoio!$F$2,IF(V1490=Apoio!$F$3,Apoio!$F$3,IF(V1490=Apoio!$F$4,Apoio!$F$4,IF(X1490="","",IF(V1490="","",IF(X1490-TODAY()&gt;0,X1490-TODAY(),"Venceu"))))))</f>
        <v/>
      </c>
      <c r="Z1490" s="127"/>
      <c r="AA1490" s="128"/>
      <c r="AC1490" s="129"/>
    </row>
    <row r="1491" spans="1:29" ht="30" customHeight="1">
      <c r="A1491" s="121">
        <v>1495</v>
      </c>
      <c r="B1491" s="122"/>
      <c r="C1491" s="123" t="str">
        <f>IF(B1491&gt;0,VLOOKUP(MID(B1491,1,5),Apoio!A:B,2,FALSE),"")</f>
        <v/>
      </c>
      <c r="E1491" s="122"/>
      <c r="F1491" s="122" t="s">
        <v>2395</v>
      </c>
      <c r="G1491" s="127"/>
      <c r="H1491" s="122"/>
      <c r="I1491" s="122"/>
      <c r="J1491" s="122"/>
      <c r="K1491" s="124"/>
      <c r="L1491" s="124"/>
      <c r="M1491" s="124"/>
      <c r="N1491" s="124"/>
      <c r="O1491" s="124"/>
      <c r="P1491" s="124"/>
      <c r="Q1491" s="124"/>
      <c r="R1491" s="124"/>
      <c r="S1491" s="122"/>
      <c r="T1491" s="122"/>
      <c r="U1491" s="123" t="str">
        <f t="shared" si="51"/>
        <v/>
      </c>
      <c r="V1491" s="125"/>
      <c r="W1491" s="122"/>
      <c r="X1491" s="126" t="str">
        <f t="shared" si="50"/>
        <v/>
      </c>
      <c r="Y1491" s="123" t="str">
        <f ca="1">IF(V1491=Apoio!$F$2,Apoio!$F$2,IF(V1491=Apoio!$F$3,Apoio!$F$3,IF(V1491=Apoio!$F$4,Apoio!$F$4,IF(X1491="","",IF(V1491="","",IF(X1491-TODAY()&gt;0,X1491-TODAY(),"Venceu"))))))</f>
        <v/>
      </c>
      <c r="Z1491" s="127"/>
      <c r="AA1491" s="128"/>
      <c r="AC1491" s="129"/>
    </row>
    <row r="1492" spans="1:29" ht="30" customHeight="1">
      <c r="A1492" s="121">
        <v>1496</v>
      </c>
      <c r="B1492" s="122"/>
      <c r="C1492" s="123" t="str">
        <f>IF(B1492&gt;0,VLOOKUP(MID(B1492,1,5),Apoio!A:B,2,FALSE),"")</f>
        <v/>
      </c>
      <c r="E1492" s="122"/>
      <c r="F1492" s="122" t="s">
        <v>2395</v>
      </c>
      <c r="G1492" s="127"/>
      <c r="H1492" s="122"/>
      <c r="I1492" s="122"/>
      <c r="J1492" s="122"/>
      <c r="K1492" s="124"/>
      <c r="L1492" s="124"/>
      <c r="M1492" s="124"/>
      <c r="N1492" s="124"/>
      <c r="O1492" s="124"/>
      <c r="P1492" s="124"/>
      <c r="Q1492" s="124"/>
      <c r="R1492" s="124"/>
      <c r="S1492" s="122"/>
      <c r="T1492" s="122"/>
      <c r="U1492" s="123" t="str">
        <f t="shared" si="51"/>
        <v/>
      </c>
      <c r="V1492" s="125"/>
      <c r="W1492" s="122"/>
      <c r="X1492" s="126" t="str">
        <f t="shared" si="50"/>
        <v/>
      </c>
      <c r="Y1492" s="123" t="str">
        <f ca="1">IF(V1492=Apoio!$F$2,Apoio!$F$2,IF(V1492=Apoio!$F$3,Apoio!$F$3,IF(V1492=Apoio!$F$4,Apoio!$F$4,IF(X1492="","",IF(V1492="","",IF(X1492-TODAY()&gt;0,X1492-TODAY(),"Venceu"))))))</f>
        <v/>
      </c>
      <c r="Z1492" s="127"/>
      <c r="AA1492" s="128"/>
      <c r="AC1492" s="129"/>
    </row>
    <row r="1493" spans="1:29" ht="30" customHeight="1">
      <c r="A1493" s="121">
        <v>1497</v>
      </c>
      <c r="B1493" s="122"/>
      <c r="C1493" s="123" t="str">
        <f>IF(B1493&gt;0,VLOOKUP(MID(B1493,1,5),Apoio!A:B,2,FALSE),"")</f>
        <v/>
      </c>
      <c r="E1493" s="122"/>
      <c r="F1493" s="122" t="s">
        <v>2395</v>
      </c>
      <c r="G1493" s="127"/>
      <c r="H1493" s="122"/>
      <c r="I1493" s="122"/>
      <c r="J1493" s="122"/>
      <c r="K1493" s="124"/>
      <c r="L1493" s="124"/>
      <c r="M1493" s="124"/>
      <c r="N1493" s="124"/>
      <c r="O1493" s="124"/>
      <c r="P1493" s="124"/>
      <c r="Q1493" s="124"/>
      <c r="R1493" s="124"/>
      <c r="S1493" s="122"/>
      <c r="T1493" s="122"/>
      <c r="U1493" s="123" t="str">
        <f t="shared" si="51"/>
        <v/>
      </c>
      <c r="V1493" s="125"/>
      <c r="W1493" s="122"/>
      <c r="X1493" s="126" t="str">
        <f t="shared" ref="X1493:X1500" si="52">IF(W1493&gt;0,Q1493+W1493,"")</f>
        <v/>
      </c>
      <c r="Y1493" s="123" t="str">
        <f ca="1">IF(V1493=Apoio!$F$2,Apoio!$F$2,IF(V1493=Apoio!$F$3,Apoio!$F$3,IF(V1493=Apoio!$F$4,Apoio!$F$4,IF(X1493="","",IF(V1493="","",IF(X1493-TODAY()&gt;0,X1493-TODAY(),"Venceu"))))))</f>
        <v/>
      </c>
      <c r="Z1493" s="127"/>
      <c r="AA1493" s="128"/>
      <c r="AC1493" s="129"/>
    </row>
    <row r="1494" spans="1:29" ht="30" customHeight="1">
      <c r="A1494" s="121">
        <v>1498</v>
      </c>
      <c r="B1494" s="122"/>
      <c r="C1494" s="123" t="str">
        <f>IF(B1494&gt;0,VLOOKUP(MID(B1494,1,5),Apoio!A:B,2,FALSE),"")</f>
        <v/>
      </c>
      <c r="E1494" s="122"/>
      <c r="F1494" s="122" t="s">
        <v>2395</v>
      </c>
      <c r="G1494" s="127"/>
      <c r="H1494" s="122"/>
      <c r="I1494" s="122"/>
      <c r="J1494" s="122"/>
      <c r="K1494" s="124"/>
      <c r="L1494" s="124"/>
      <c r="M1494" s="124"/>
      <c r="N1494" s="124"/>
      <c r="O1494" s="124"/>
      <c r="P1494" s="124"/>
      <c r="Q1494" s="124"/>
      <c r="R1494" s="124"/>
      <c r="S1494" s="122"/>
      <c r="T1494" s="122"/>
      <c r="U1494" s="123" t="str">
        <f t="shared" si="51"/>
        <v/>
      </c>
      <c r="V1494" s="125"/>
      <c r="W1494" s="122"/>
      <c r="X1494" s="126" t="str">
        <f t="shared" si="52"/>
        <v/>
      </c>
      <c r="Y1494" s="123" t="str">
        <f ca="1">IF(V1494=Apoio!$F$2,Apoio!$F$2,IF(V1494=Apoio!$F$3,Apoio!$F$3,IF(V1494=Apoio!$F$4,Apoio!$F$4,IF(X1494="","",IF(V1494="","",IF(X1494-TODAY()&gt;0,X1494-TODAY(),"Venceu"))))))</f>
        <v/>
      </c>
      <c r="Z1494" s="127"/>
      <c r="AA1494" s="128"/>
      <c r="AC1494" s="129"/>
    </row>
    <row r="1495" spans="1:29" ht="30" customHeight="1">
      <c r="A1495" s="121">
        <v>1499</v>
      </c>
      <c r="B1495" s="122"/>
      <c r="C1495" s="123" t="str">
        <f>IF(B1495&gt;0,VLOOKUP(MID(B1495,1,5),Apoio!A:B,2,FALSE),"")</f>
        <v/>
      </c>
      <c r="E1495" s="122"/>
      <c r="F1495" s="122" t="s">
        <v>2395</v>
      </c>
      <c r="G1495" s="127"/>
      <c r="H1495" s="122"/>
      <c r="I1495" s="122"/>
      <c r="J1495" s="122"/>
      <c r="K1495" s="124"/>
      <c r="L1495" s="124"/>
      <c r="M1495" s="124"/>
      <c r="N1495" s="124"/>
      <c r="O1495" s="124"/>
      <c r="P1495" s="124"/>
      <c r="Q1495" s="124"/>
      <c r="R1495" s="124"/>
      <c r="S1495" s="122"/>
      <c r="T1495" s="122"/>
      <c r="U1495" s="123" t="str">
        <f t="shared" si="51"/>
        <v/>
      </c>
      <c r="V1495" s="125"/>
      <c r="W1495" s="122"/>
      <c r="X1495" s="126" t="str">
        <f t="shared" si="52"/>
        <v/>
      </c>
      <c r="Y1495" s="123" t="str">
        <f ca="1">IF(V1495=Apoio!$F$2,Apoio!$F$2,IF(V1495=Apoio!$F$3,Apoio!$F$3,IF(V1495=Apoio!$F$4,Apoio!$F$4,IF(X1495="","",IF(V1495="","",IF(X1495-TODAY()&gt;0,X1495-TODAY(),"Venceu"))))))</f>
        <v/>
      </c>
      <c r="Z1495" s="127"/>
      <c r="AA1495" s="128"/>
      <c r="AC1495" s="129"/>
    </row>
    <row r="1496" spans="1:29" ht="30" customHeight="1">
      <c r="A1496" s="121">
        <v>1500</v>
      </c>
      <c r="B1496" s="122"/>
      <c r="C1496" s="123" t="str">
        <f>IF(B1496&gt;0,VLOOKUP(MID(B1496,1,5),Apoio!A:B,2,FALSE),"")</f>
        <v/>
      </c>
      <c r="E1496" s="122"/>
      <c r="F1496" s="122" t="s">
        <v>2395</v>
      </c>
      <c r="G1496" s="127"/>
      <c r="H1496" s="122"/>
      <c r="I1496" s="122"/>
      <c r="J1496" s="122"/>
      <c r="K1496" s="124"/>
      <c r="L1496" s="124"/>
      <c r="M1496" s="124"/>
      <c r="N1496" s="124"/>
      <c r="O1496" s="124"/>
      <c r="P1496" s="124"/>
      <c r="Q1496" s="124"/>
      <c r="R1496" s="124"/>
      <c r="S1496" s="122"/>
      <c r="T1496" s="122"/>
      <c r="U1496" s="123" t="str">
        <f t="shared" si="51"/>
        <v/>
      </c>
      <c r="V1496" s="125"/>
      <c r="W1496" s="122"/>
      <c r="X1496" s="126" t="str">
        <f t="shared" si="52"/>
        <v/>
      </c>
      <c r="Y1496" s="123" t="str">
        <f ca="1">IF(V1496=Apoio!$F$2,Apoio!$F$2,IF(V1496=Apoio!$F$3,Apoio!$F$3,IF(V1496=Apoio!$F$4,Apoio!$F$4,IF(X1496="","",IF(V1496="","",IF(X1496-TODAY()&gt;0,X1496-TODAY(),"Venceu"))))))</f>
        <v/>
      </c>
      <c r="Z1496" s="127"/>
      <c r="AA1496" s="128"/>
      <c r="AC1496" s="129"/>
    </row>
    <row r="1497" spans="1:29" ht="30" customHeight="1">
      <c r="A1497" s="121">
        <v>1501</v>
      </c>
      <c r="B1497" s="122"/>
      <c r="C1497" s="123" t="str">
        <f>IF(B1497&gt;0,VLOOKUP(MID(B1497,1,5),Apoio!A:B,2,FALSE),"")</f>
        <v/>
      </c>
      <c r="E1497" s="122"/>
      <c r="F1497" s="122" t="s">
        <v>2395</v>
      </c>
      <c r="G1497" s="127"/>
      <c r="H1497" s="122"/>
      <c r="I1497" s="122"/>
      <c r="J1497" s="122"/>
      <c r="K1497" s="124"/>
      <c r="L1497" s="124"/>
      <c r="M1497" s="124"/>
      <c r="N1497" s="124"/>
      <c r="O1497" s="124"/>
      <c r="P1497" s="124"/>
      <c r="Q1497" s="124"/>
      <c r="R1497" s="124"/>
      <c r="S1497" s="122"/>
      <c r="T1497" s="122"/>
      <c r="U1497" s="123" t="str">
        <f t="shared" si="51"/>
        <v/>
      </c>
      <c r="V1497" s="125"/>
      <c r="W1497" s="122"/>
      <c r="X1497" s="126" t="str">
        <f t="shared" si="52"/>
        <v/>
      </c>
      <c r="Y1497" s="123" t="str">
        <f ca="1">IF(V1497=Apoio!$F$2,Apoio!$F$2,IF(V1497=Apoio!$F$3,Apoio!$F$3,IF(V1497=Apoio!$F$4,Apoio!$F$4,IF(X1497="","",IF(V1497="","",IF(X1497-TODAY()&gt;0,X1497-TODAY(),"Venceu"))))))</f>
        <v/>
      </c>
      <c r="Z1497" s="127"/>
      <c r="AA1497" s="128"/>
      <c r="AC1497" s="129"/>
    </row>
    <row r="1498" spans="1:29" ht="30" customHeight="1">
      <c r="A1498" s="121">
        <v>1502</v>
      </c>
      <c r="B1498" s="122"/>
      <c r="C1498" s="123" t="str">
        <f>IF(B1498&gt;0,VLOOKUP(MID(B1498,1,5),Apoio!A:B,2,FALSE),"")</f>
        <v/>
      </c>
      <c r="E1498" s="122"/>
      <c r="F1498" s="122" t="s">
        <v>2395</v>
      </c>
      <c r="G1498" s="127"/>
      <c r="H1498" s="122"/>
      <c r="I1498" s="122"/>
      <c r="J1498" s="122"/>
      <c r="K1498" s="124"/>
      <c r="L1498" s="124"/>
      <c r="M1498" s="124"/>
      <c r="N1498" s="124"/>
      <c r="O1498" s="124"/>
      <c r="P1498" s="124"/>
      <c r="Q1498" s="124"/>
      <c r="R1498" s="124"/>
      <c r="S1498" s="122"/>
      <c r="T1498" s="122"/>
      <c r="U1498" s="123" t="str">
        <f t="shared" si="51"/>
        <v/>
      </c>
      <c r="V1498" s="125"/>
      <c r="W1498" s="122"/>
      <c r="X1498" s="126" t="str">
        <f t="shared" si="52"/>
        <v/>
      </c>
      <c r="Y1498" s="123" t="str">
        <f ca="1">IF(V1498=Apoio!$F$2,Apoio!$F$2,IF(V1498=Apoio!$F$3,Apoio!$F$3,IF(V1498=Apoio!$F$4,Apoio!$F$4,IF(X1498="","",IF(V1498="","",IF(X1498-TODAY()&gt;0,X1498-TODAY(),"Venceu"))))))</f>
        <v/>
      </c>
      <c r="Z1498" s="127"/>
      <c r="AA1498" s="128"/>
      <c r="AC1498" s="129"/>
    </row>
    <row r="1499" spans="1:29" ht="30" customHeight="1">
      <c r="A1499" s="121">
        <v>1503</v>
      </c>
      <c r="B1499" s="122"/>
      <c r="C1499" s="123" t="str">
        <f>IF(B1499&gt;0,VLOOKUP(MID(B1499,1,5),Apoio!A:B,2,FALSE),"")</f>
        <v/>
      </c>
      <c r="E1499" s="122"/>
      <c r="F1499" s="122" t="s">
        <v>2395</v>
      </c>
      <c r="G1499" s="127"/>
      <c r="H1499" s="122"/>
      <c r="I1499" s="122"/>
      <c r="J1499" s="122"/>
      <c r="K1499" s="124"/>
      <c r="L1499" s="124"/>
      <c r="M1499" s="124"/>
      <c r="N1499" s="124"/>
      <c r="O1499" s="124"/>
      <c r="P1499" s="124"/>
      <c r="Q1499" s="124"/>
      <c r="R1499" s="124"/>
      <c r="S1499" s="122"/>
      <c r="T1499" s="122"/>
      <c r="U1499" s="123" t="str">
        <f t="shared" si="51"/>
        <v/>
      </c>
      <c r="V1499" s="125"/>
      <c r="W1499" s="122"/>
      <c r="X1499" s="126" t="str">
        <f t="shared" si="52"/>
        <v/>
      </c>
      <c r="Y1499" s="123" t="str">
        <f ca="1">IF(V1499=Apoio!$F$2,Apoio!$F$2,IF(V1499=Apoio!$F$3,Apoio!$F$3,IF(V1499=Apoio!$F$4,Apoio!$F$4,IF(X1499="","",IF(V1499="","",IF(X1499-TODAY()&gt;0,X1499-TODAY(),"Venceu"))))))</f>
        <v/>
      </c>
      <c r="Z1499" s="127"/>
      <c r="AA1499" s="128"/>
      <c r="AC1499" s="129"/>
    </row>
    <row r="1500" spans="1:29" ht="30" customHeight="1">
      <c r="A1500" s="121">
        <v>1504</v>
      </c>
      <c r="B1500" s="122"/>
      <c r="C1500" s="123" t="str">
        <f>IF(B1500&gt;0,VLOOKUP(MID(B1500,1,5),Apoio!A:B,2,FALSE),"")</f>
        <v/>
      </c>
      <c r="E1500" s="122"/>
      <c r="F1500" s="122" t="s">
        <v>2395</v>
      </c>
      <c r="G1500" s="127"/>
      <c r="H1500" s="122"/>
      <c r="I1500" s="122"/>
      <c r="J1500" s="122"/>
      <c r="K1500" s="124"/>
      <c r="L1500" s="124"/>
      <c r="M1500" s="124"/>
      <c r="N1500" s="124"/>
      <c r="O1500" s="124"/>
      <c r="P1500" s="124"/>
      <c r="Q1500" s="124"/>
      <c r="R1500" s="124"/>
      <c r="S1500" s="122"/>
      <c r="T1500" s="122"/>
      <c r="U1500" s="123" t="str">
        <f t="shared" si="51"/>
        <v/>
      </c>
      <c r="V1500" s="125"/>
      <c r="W1500" s="122"/>
      <c r="X1500" s="126" t="str">
        <f t="shared" si="52"/>
        <v/>
      </c>
      <c r="Y1500" s="123" t="str">
        <f ca="1">IF(V1500=Apoio!$F$2,Apoio!$F$2,IF(V1500=Apoio!$F$3,Apoio!$F$3,IF(V1500=Apoio!$F$4,Apoio!$F$4,IF(X1500="","",IF(V1500="","",IF(X1500-TODAY()&gt;0,X1500-TODAY(),"Venceu"))))))</f>
        <v/>
      </c>
      <c r="Z1500" s="127"/>
      <c r="AA1500" s="128"/>
      <c r="AC1500" s="129"/>
    </row>
  </sheetData>
  <sheetProtection sort="0" autoFilter="0"/>
  <autoFilter ref="A1:AD1" xr:uid="{51FB67E3-B48F-49C3-9C1E-05520660D1AE}"/>
  <conditionalFormatting sqref="B1:B1048576">
    <cfRule type="duplicateValues" dxfId="29" priority="25"/>
  </conditionalFormatting>
  <conditionalFormatting sqref="B1054">
    <cfRule type="duplicateValues" dxfId="28" priority="1"/>
  </conditionalFormatting>
  <conditionalFormatting sqref="T6">
    <cfRule type="containsText" dxfId="27" priority="38" operator="containsText" text="&quot;vence hoje&quot;">
      <formula>NOT(ISERROR(SEARCH(("""vence hoje"""),(Y6))))</formula>
    </cfRule>
  </conditionalFormatting>
  <conditionalFormatting sqref="V438:V463">
    <cfRule type="expression" dxfId="26" priority="43">
      <formula>AND(#REF!&gt;0,V438="")</formula>
    </cfRule>
  </conditionalFormatting>
  <conditionalFormatting sqref="V578:V581">
    <cfRule type="expression" dxfId="25" priority="26">
      <formula>AND(B581&gt;0,V581="")</formula>
    </cfRule>
  </conditionalFormatting>
  <conditionalFormatting sqref="V873">
    <cfRule type="expression" dxfId="24" priority="18">
      <formula>AND(B876&gt;0,V876="")</formula>
    </cfRule>
  </conditionalFormatting>
  <conditionalFormatting sqref="X380:X385">
    <cfRule type="expression" dxfId="23" priority="31">
      <formula>AND(X380="",V380="Pendente")</formula>
    </cfRule>
  </conditionalFormatting>
  <conditionalFormatting sqref="X387:X1500">
    <cfRule type="expression" dxfId="22" priority="15">
      <formula>AND(X387="",V387="Pendente")</formula>
    </cfRule>
  </conditionalFormatting>
  <conditionalFormatting sqref="Y1:Y4 T6 Y7:Y8 Y10 Y12:Y14 Y16:Y41 Y43:Y247 Y249:Y327 Y329:Y343 Y347:Y379">
    <cfRule type="colorScale" priority="41">
      <colorScale>
        <cfvo type="min"/>
        <cfvo type="max"/>
        <color rgb="FFC00000"/>
        <color rgb="FFFFEF9C"/>
      </colorScale>
    </cfRule>
  </conditionalFormatting>
  <conditionalFormatting sqref="Y1:Y4 Y7:Y8 Y10 Y12:Y14 Y16:Y41 Y43:Y247 Y249:Y327 Y353:Y361 Y377:Y379">
    <cfRule type="containsText" dxfId="21" priority="42" operator="containsText" text="&quot;vence hoje&quot;">
      <formula>NOT(ISERROR(SEARCH(("""vence hoje"""),(N1))))</formula>
    </cfRule>
  </conditionalFormatting>
  <conditionalFormatting sqref="Y2:Y4">
    <cfRule type="cellIs" dxfId="20" priority="33" operator="equal">
      <formula>"vence hoje"</formula>
    </cfRule>
    <cfRule type="containsText" dxfId="19" priority="34" operator="containsText" text="&quot;menor que 10&quot;">
      <formula>NOT(ISERROR(SEARCH(("""menor que 10"""),(Y2))))</formula>
    </cfRule>
    <cfRule type="containsText" dxfId="18" priority="35" operator="containsText" text="&quot;vence hoje&quot;">
      <formula>NOT(ISERROR(SEARCH(("""vence hoje"""),(Y2))))</formula>
    </cfRule>
    <cfRule type="containsText" dxfId="17" priority="36" operator="containsText" text="&quot;vence hoje&quot;">
      <formula>NOT(ISERROR(SEARCH(("""vence hoje"""),(Y2))))</formula>
    </cfRule>
  </conditionalFormatting>
  <conditionalFormatting sqref="Y328 Z438:Z439">
    <cfRule type="expression" dxfId="16" priority="29">
      <formula>Y328="Venceu"</formula>
    </cfRule>
    <cfRule type="expression" dxfId="15" priority="30">
      <formula>Y328&lt;30</formula>
    </cfRule>
  </conditionalFormatting>
  <conditionalFormatting sqref="Y329">
    <cfRule type="containsText" dxfId="14" priority="39" operator="containsText" text="&quot;vence hoje&quot;">
      <formula>NOT(ISERROR(SEARCH(("""vence hoje"""),(Y341))))</formula>
    </cfRule>
  </conditionalFormatting>
  <conditionalFormatting sqref="Y330:Y340 Y342:Y343 Y347:Y352 Y362:Y376">
    <cfRule type="containsText" dxfId="13" priority="37" operator="containsText" text="&quot;vence hoje&quot;">
      <formula>NOT(ISERROR(SEARCH(("""vence hoje"""),(Y330))))</formula>
    </cfRule>
  </conditionalFormatting>
  <conditionalFormatting sqref="Y341">
    <cfRule type="containsText" dxfId="12" priority="40" operator="containsText" text="&quot;vence hoje&quot;">
      <formula>NOT(ISERROR(SEARCH(("""vence hoje"""),(#REF!))))</formula>
    </cfRule>
  </conditionalFormatting>
  <conditionalFormatting sqref="Y379">
    <cfRule type="colorScale" priority="32">
      <colorScale>
        <cfvo type="min"/>
        <cfvo type="max"/>
        <color rgb="FFC00000"/>
        <color rgb="FFFFEF9C"/>
      </colorScale>
    </cfRule>
  </conditionalFormatting>
  <conditionalFormatting sqref="Y380:Y890">
    <cfRule type="expression" dxfId="11" priority="20">
      <formula>Y380&lt;30</formula>
    </cfRule>
  </conditionalFormatting>
  <conditionalFormatting sqref="Y380:Y1500">
    <cfRule type="expression" dxfId="10" priority="13">
      <formula>Y380="Venceu"</formula>
    </cfRule>
  </conditionalFormatting>
  <conditionalFormatting sqref="Y891">
    <cfRule type="expression" dxfId="9" priority="10">
      <formula>Y891="Venceu"</formula>
    </cfRule>
    <cfRule type="expression" dxfId="8" priority="11">
      <formula>Y891&lt;30</formula>
    </cfRule>
  </conditionalFormatting>
  <conditionalFormatting sqref="Y892:Y1500">
    <cfRule type="expression" dxfId="7" priority="14">
      <formula>Y892&lt;30</formula>
    </cfRule>
  </conditionalFormatting>
  <dataValidations count="4">
    <dataValidation type="textLength" allowBlank="1" showInputMessage="1" showErrorMessage="1" sqref="B449:B485 B490:B508 B1:B443 B510:B1048576" xr:uid="{C427108B-6E54-4060-B65A-700066182536}">
      <formula1>20</formula1>
      <formula2>20</formula2>
    </dataValidation>
    <dataValidation type="date" allowBlank="1" showInputMessage="1" showErrorMessage="1" sqref="M425:R425 K425 K440:Q462 K426:R437 P463:Q463 K465 K463 S438 P465:Q473 K466:O473 K1:R424 S596 N474:N873 Q474:Q873 L463:O465 L438:R439 Q875:Q925 O474:P1048576 Q927:Q1048576 K474:M1048576 N875:N1048576 R440:R1048576" xr:uid="{D4D6E065-15D2-4C5E-BF3E-3AEDE3CC5CD8}">
      <formula1>42005</formula1>
      <formula2>54789</formula2>
    </dataValidation>
    <dataValidation type="list" allowBlank="1" showInputMessage="1" showErrorMessage="1" sqref="D333 D873 D362 D73 D595 D587 D582:D585 D556 D532 D524 D521 D421 D338 D437 D13 D22 D31 D85 D87 D95 D110 D153 D155 D28 D11 D98 D100 D107:D108 D41 D175 D178 D6 D82 D160 D129 D258 D353 D263 D236 D187 D413 D415 D323 D224 D486 D483 D471 D452:D453 D447 D406:D408 D390 D386:D388 D383:D384 D331 D276:D279 D256 D191:D193 D580 D567:D568 D516:D517 D529 D564:D565 D591:D592 D195:D196 D293:D294 D317:D318 D488 D328 D230:D232 D200 D189 D548 D544 D511:D513" xr:uid="{86D62103-29F2-4190-A543-87BAF982539F}">
      <formula1>$W:$W</formula1>
    </dataValidation>
    <dataValidation allowBlank="1" showInputMessage="1" showErrorMessage="1" sqref="AD1" xr:uid="{72C8C611-1313-4C65-BA3B-2E2B83CB9D3D}"/>
  </dataValidations>
  <pageMargins left="0.7" right="0.7" top="0.75" bottom="0.75" header="0" footer="0"/>
  <pageSetup paperSize="9" orientation="portrait" r:id="rId1"/>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r:uid="{0C668125-297F-493C-BAE7-6B06D6577C66}">
          <x14:formula1>
            <xm:f>Apoio!$P$1:$P$3</xm:f>
          </x14:formula1>
          <xm:sqref>H2:H614 H704:H893 H900:H1500</xm:sqref>
        </x14:dataValidation>
        <x14:dataValidation type="list" allowBlank="1" showInputMessage="1" showErrorMessage="1" xr:uid="{190ECC58-3DE3-4BB7-BE47-2FB81AD3B3CE}">
          <x14:formula1>
            <xm:f>Apoio!$H$1:$H$3</xm:f>
          </x14:formula1>
          <xm:sqref>I2:I614 I704:I893 I900:I1500</xm:sqref>
        </x14:dataValidation>
        <x14:dataValidation type="list" allowBlank="1" showInputMessage="1" showErrorMessage="1" xr:uid="{D40D75B3-982B-4C72-ABA2-B49FBD7B7510}">
          <x14:formula1>
            <xm:f>Apoio!$F$1:$F$4</xm:f>
          </x14:formula1>
          <xm:sqref>V2:V614 V704:V893 V900:V961 V964:V967 V976 V978 V991:V993 V995:V1000 V1002 V982:V989 V1008:V1022 V1024:V1050 V1052:V1500</xm:sqref>
        </x14:dataValidation>
        <x14:dataValidation type="list" allowBlank="1" showInputMessage="1" showErrorMessage="1" xr:uid="{5DA3FA55-8936-402B-8F6D-75A4CC438FE9}">
          <x14:formula1>
            <xm:f>Apoio!$H$1:$H$2</xm:f>
          </x14:formula1>
          <xm:sqref>AD2:AD1048576</xm:sqref>
        </x14:dataValidation>
        <x14:dataValidation type="list" allowBlank="1" showInputMessage="1" showErrorMessage="1" xr:uid="{3AF4A7DD-6611-4ED6-A889-4AFC1C110A27}">
          <x14:formula1>
            <xm:f>Apoio!$S:$S</xm:f>
          </x14:formula1>
          <xm:sqref>D557:D558 D1084:D1500 D106 D12 D233:D235 D254 D197:D199 D143:D145 D109 D473:D475 D238:D244 D523 D458 D456 D54:D56 D487 D173:D174 D385 D530 D163 D101:D104 D17:D21 D274:D275 D130:D135 D438 D168 D534:D536 D414 D228 D329 D61:D68 D300:D303 D490:D494 D34 D545 D391:D394 D550 D14:D15 D203:D204 D319:D321 D340:D341 D480 D218:D219 D156 D7:D10 D29:D30 D552 D400:D402 D32 D542 D252 D326:D327 D170 D83 D292 D90:D94 D213:D215 D38:D40 D81 D126:D127 D23:D27 D154 D176:D177 D36 D305:D312 D222:D223 D246:D249 D2:D5 D152 D190 D259:D260 D366:D371 D374:D379 D382 D441:D443 D566 D464:D469 D360:D361 D194 D396:D398 D350:D351 D355:D358 D270 D49:D50 D422:D424 D334:D337 D409:D411 D449:D451 D500:D501 D508 D445 D484 D420 D581 D296 D289:D290 D324 D363 D43:D47 D88 D264:D268 D316 D343:D346 D298 D210:D211 D150 D86 D201 D206:D208 D262 D158:D159 D186 D284 D257 D348 D426:D430 D576:D579 D433:D434 D526:D527 D416:D418 D569:D570 D181:D183 D79 D286 D281:D282 D225 D161 D137:D141 D111:D124 D74:D77 D70:D72 D58 D596:D603 D605:D614 D704:D872 D874:D876 D878:D886 D888:D893 D900:D939 D946:D961 D963:D977 D980:D983 D985:D989 D991:D994 D898 D996:D1004 D1008:D1082 D188</xm:sqref>
        </x14:dataValidation>
        <x14:dataValidation type="list" allowBlank="1" showInputMessage="1" showErrorMessage="1" xr:uid="{8C78E0B2-C1E0-4316-A563-4BA4360DD83B}">
          <x14:formula1>
            <xm:f>Apoio!$D:$D</xm:f>
          </x14:formula1>
          <xm:sqref>J1:J1048576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241F16-64DF-4DB8-B23C-5FBCEE6C2E5A}">
  <sheetPr>
    <tabColor rgb="FFFFCCFF"/>
  </sheetPr>
  <dimension ref="A1:H999"/>
  <sheetViews>
    <sheetView topLeftCell="D4" workbookViewId="0">
      <selection activeCell="E8" sqref="E8"/>
    </sheetView>
  </sheetViews>
  <sheetFormatPr defaultColWidth="14.42578125" defaultRowHeight="15" customHeight="1"/>
  <cols>
    <col min="1" max="1" width="15.140625" style="76" customWidth="1"/>
    <col min="2" max="2" width="22.42578125" style="76" customWidth="1"/>
    <col min="3" max="3" width="24.42578125" style="82" customWidth="1"/>
    <col min="4" max="4" width="36.140625" style="82" customWidth="1"/>
    <col min="5" max="5" width="40.85546875" style="82" customWidth="1"/>
    <col min="6" max="6" width="39.42578125" style="82" customWidth="1"/>
    <col min="7" max="7" width="61" style="82" customWidth="1"/>
    <col min="8" max="8" width="11.85546875" style="76" customWidth="1"/>
    <col min="9" max="16384" width="14.42578125" style="70"/>
  </cols>
  <sheetData>
    <row r="1" spans="1:8" s="88" customFormat="1" ht="24" customHeight="1">
      <c r="A1" s="97" t="s">
        <v>4</v>
      </c>
      <c r="B1" s="97" t="s">
        <v>4808</v>
      </c>
      <c r="C1" s="97" t="s">
        <v>4809</v>
      </c>
      <c r="D1" s="97" t="s">
        <v>4810</v>
      </c>
      <c r="E1" s="97" t="s">
        <v>4811</v>
      </c>
      <c r="F1" s="97" t="s">
        <v>4812</v>
      </c>
      <c r="G1" s="97" t="s">
        <v>4813</v>
      </c>
      <c r="H1" s="97" t="s">
        <v>4814</v>
      </c>
    </row>
    <row r="2" spans="1:8" ht="42" customHeight="1">
      <c r="A2" s="71" t="s">
        <v>218</v>
      </c>
      <c r="B2" s="71" t="s">
        <v>4815</v>
      </c>
      <c r="C2" s="80" t="s">
        <v>4816</v>
      </c>
      <c r="D2" s="80" t="s">
        <v>4817</v>
      </c>
      <c r="E2" s="80" t="s">
        <v>4818</v>
      </c>
      <c r="F2" s="80" t="s">
        <v>4819</v>
      </c>
      <c r="G2" s="80" t="s">
        <v>4820</v>
      </c>
      <c r="H2" s="72">
        <v>42769</v>
      </c>
    </row>
    <row r="3" spans="1:8" ht="42" customHeight="1">
      <c r="A3" s="71" t="s">
        <v>110</v>
      </c>
      <c r="B3" s="71" t="s">
        <v>4821</v>
      </c>
      <c r="C3" s="80" t="s">
        <v>4822</v>
      </c>
      <c r="D3" s="80" t="s">
        <v>4823</v>
      </c>
      <c r="E3" s="80" t="s">
        <v>4824</v>
      </c>
      <c r="F3" s="80" t="s">
        <v>4825</v>
      </c>
      <c r="G3" s="80" t="s">
        <v>4826</v>
      </c>
      <c r="H3" s="72">
        <v>42772</v>
      </c>
    </row>
    <row r="4" spans="1:8" ht="42" customHeight="1">
      <c r="A4" s="71" t="s">
        <v>166</v>
      </c>
      <c r="B4" s="71" t="s">
        <v>198</v>
      </c>
      <c r="C4" s="169" t="s">
        <v>4827</v>
      </c>
      <c r="D4" s="80" t="s">
        <v>4828</v>
      </c>
      <c r="E4" s="80" t="s">
        <v>4829</v>
      </c>
      <c r="F4" s="80" t="s">
        <v>4830</v>
      </c>
      <c r="G4" s="80" t="s">
        <v>4831</v>
      </c>
      <c r="H4" s="72">
        <v>42775</v>
      </c>
    </row>
    <row r="5" spans="1:8" ht="42" customHeight="1">
      <c r="A5" s="71" t="s">
        <v>110</v>
      </c>
      <c r="B5" s="71" t="s">
        <v>4832</v>
      </c>
      <c r="C5" s="80" t="s">
        <v>4833</v>
      </c>
      <c r="D5" s="80" t="s">
        <v>4834</v>
      </c>
      <c r="E5" s="80" t="s">
        <v>4835</v>
      </c>
      <c r="F5" s="80" t="s">
        <v>4836</v>
      </c>
      <c r="G5" s="80" t="s">
        <v>4837</v>
      </c>
      <c r="H5" s="72">
        <v>42776</v>
      </c>
    </row>
    <row r="6" spans="1:8" ht="42" customHeight="1">
      <c r="A6" s="71" t="s">
        <v>110</v>
      </c>
      <c r="B6" s="71" t="s">
        <v>4838</v>
      </c>
      <c r="C6" s="80" t="s">
        <v>4839</v>
      </c>
      <c r="D6" s="80" t="s">
        <v>4834</v>
      </c>
      <c r="E6" s="80" t="s">
        <v>4840</v>
      </c>
      <c r="F6" s="80" t="s">
        <v>4836</v>
      </c>
      <c r="G6" s="80" t="s">
        <v>4841</v>
      </c>
      <c r="H6" s="72">
        <v>42776</v>
      </c>
    </row>
    <row r="7" spans="1:8" ht="42" customHeight="1">
      <c r="A7" s="71" t="s">
        <v>104</v>
      </c>
      <c r="B7" s="71" t="s">
        <v>4842</v>
      </c>
      <c r="C7" s="80" t="s">
        <v>4843</v>
      </c>
      <c r="D7" s="80" t="s">
        <v>4844</v>
      </c>
      <c r="E7" s="80" t="s">
        <v>4845</v>
      </c>
      <c r="F7" s="80" t="s">
        <v>4846</v>
      </c>
      <c r="G7" s="80" t="s">
        <v>4847</v>
      </c>
      <c r="H7" s="72">
        <v>42843</v>
      </c>
    </row>
    <row r="8" spans="1:8" ht="42" customHeight="1">
      <c r="A8" s="71" t="s">
        <v>104</v>
      </c>
      <c r="B8" s="71" t="s">
        <v>4848</v>
      </c>
      <c r="C8" s="80" t="s">
        <v>4849</v>
      </c>
      <c r="D8" s="80" t="s">
        <v>4844</v>
      </c>
      <c r="E8" s="80" t="s">
        <v>4845</v>
      </c>
      <c r="F8" s="80" t="s">
        <v>4846</v>
      </c>
      <c r="G8" s="80" t="s">
        <v>4847</v>
      </c>
      <c r="H8" s="72">
        <v>42843</v>
      </c>
    </row>
    <row r="9" spans="1:8" ht="42" customHeight="1">
      <c r="A9" s="71" t="s">
        <v>226</v>
      </c>
      <c r="B9" s="71" t="s">
        <v>4850</v>
      </c>
      <c r="C9" s="80" t="s">
        <v>4851</v>
      </c>
      <c r="D9" s="80" t="s">
        <v>4852</v>
      </c>
      <c r="E9" s="80" t="s">
        <v>4853</v>
      </c>
      <c r="F9" s="80" t="s">
        <v>4836</v>
      </c>
      <c r="G9" s="80" t="s">
        <v>4854</v>
      </c>
      <c r="H9" s="72">
        <v>42921</v>
      </c>
    </row>
    <row r="10" spans="1:8" ht="42" customHeight="1">
      <c r="A10" s="71" t="s">
        <v>226</v>
      </c>
      <c r="B10" s="71" t="s">
        <v>4855</v>
      </c>
      <c r="C10" s="80" t="s">
        <v>4856</v>
      </c>
      <c r="D10" s="80" t="s">
        <v>4857</v>
      </c>
      <c r="E10" s="80" t="s">
        <v>4853</v>
      </c>
      <c r="F10" s="80" t="s">
        <v>4836</v>
      </c>
      <c r="G10" s="80" t="s">
        <v>4854</v>
      </c>
      <c r="H10" s="71" t="s">
        <v>4858</v>
      </c>
    </row>
    <row r="11" spans="1:8" ht="42" customHeight="1">
      <c r="A11" s="87" t="s">
        <v>166</v>
      </c>
      <c r="B11" s="87" t="s">
        <v>4859</v>
      </c>
      <c r="C11" s="84" t="s">
        <v>4860</v>
      </c>
      <c r="D11" s="82" t="s">
        <v>4861</v>
      </c>
      <c r="E11" s="84" t="s">
        <v>4862</v>
      </c>
      <c r="F11" s="80" t="s">
        <v>4836</v>
      </c>
      <c r="G11" s="84" t="s">
        <v>4863</v>
      </c>
      <c r="H11" s="71" t="s">
        <v>4864</v>
      </c>
    </row>
    <row r="12" spans="1:8" ht="42" customHeight="1">
      <c r="A12" s="87" t="s">
        <v>110</v>
      </c>
      <c r="B12" s="87" t="s">
        <v>4865</v>
      </c>
      <c r="C12" s="84"/>
      <c r="D12" s="84" t="s">
        <v>4866</v>
      </c>
      <c r="E12" s="84" t="s">
        <v>4867</v>
      </c>
      <c r="F12" s="84" t="s">
        <v>4868</v>
      </c>
      <c r="G12" s="84"/>
      <c r="H12" s="96">
        <v>43045</v>
      </c>
    </row>
    <row r="13" spans="1:8" ht="42" customHeight="1">
      <c r="A13" s="87" t="s">
        <v>89</v>
      </c>
      <c r="B13" s="87" t="s">
        <v>4869</v>
      </c>
      <c r="C13" s="84" t="s">
        <v>4870</v>
      </c>
      <c r="D13" s="84" t="s">
        <v>4871</v>
      </c>
      <c r="E13" s="84" t="s">
        <v>4872</v>
      </c>
      <c r="F13" s="84" t="s">
        <v>4873</v>
      </c>
      <c r="G13" s="84"/>
      <c r="H13" s="96">
        <v>43126</v>
      </c>
    </row>
    <row r="14" spans="1:8" ht="42" customHeight="1">
      <c r="A14" s="87" t="s">
        <v>89</v>
      </c>
      <c r="B14" s="87" t="s">
        <v>4874</v>
      </c>
      <c r="C14" s="84" t="s">
        <v>4870</v>
      </c>
      <c r="D14" s="84" t="s">
        <v>4871</v>
      </c>
      <c r="E14" s="84" t="s">
        <v>4872</v>
      </c>
      <c r="F14" s="84" t="s">
        <v>4873</v>
      </c>
      <c r="G14" s="84"/>
      <c r="H14" s="96">
        <v>43126</v>
      </c>
    </row>
    <row r="15" spans="1:8" ht="42" customHeight="1">
      <c r="A15" s="87" t="s">
        <v>89</v>
      </c>
      <c r="B15" s="89" t="s">
        <v>3113</v>
      </c>
      <c r="C15" s="84" t="s">
        <v>4875</v>
      </c>
      <c r="D15" s="84" t="s">
        <v>4876</v>
      </c>
      <c r="E15" s="84" t="s">
        <v>4877</v>
      </c>
      <c r="F15" s="84"/>
      <c r="G15" s="84"/>
      <c r="H15" s="96">
        <v>43199</v>
      </c>
    </row>
    <row r="16" spans="1:8" ht="11.25">
      <c r="A16" s="87"/>
      <c r="B16" s="87"/>
      <c r="C16" s="84"/>
      <c r="D16" s="84"/>
      <c r="E16" s="84"/>
      <c r="F16" s="84"/>
      <c r="G16" s="84"/>
    </row>
    <row r="17" spans="1:7" ht="11.25">
      <c r="A17" s="87"/>
      <c r="B17" s="87"/>
      <c r="C17" s="84"/>
      <c r="D17" s="84"/>
      <c r="E17" s="84"/>
      <c r="F17" s="84"/>
      <c r="G17" s="84"/>
    </row>
    <row r="18" spans="1:7" ht="11.25">
      <c r="A18" s="87"/>
      <c r="B18" s="87"/>
      <c r="C18" s="84"/>
      <c r="D18" s="84"/>
      <c r="E18" s="84"/>
      <c r="F18" s="84"/>
      <c r="G18" s="84"/>
    </row>
    <row r="19" spans="1:7" ht="11.25">
      <c r="A19" s="87"/>
      <c r="B19" s="87"/>
      <c r="C19" s="84"/>
      <c r="D19" s="84"/>
      <c r="E19" s="84"/>
      <c r="F19" s="84"/>
      <c r="G19" s="84"/>
    </row>
    <row r="20" spans="1:7" ht="15.75" customHeight="1">
      <c r="A20" s="87"/>
      <c r="B20" s="87"/>
      <c r="C20" s="84"/>
      <c r="D20" s="84"/>
      <c r="E20" s="84"/>
      <c r="F20" s="84"/>
      <c r="G20" s="84"/>
    </row>
    <row r="21" spans="1:7" ht="15.75" customHeight="1">
      <c r="A21" s="87"/>
      <c r="B21" s="87"/>
      <c r="C21" s="84"/>
      <c r="D21" s="84"/>
      <c r="E21" s="84"/>
      <c r="F21" s="84"/>
      <c r="G21" s="84"/>
    </row>
    <row r="22" spans="1:7" ht="15.75" customHeight="1">
      <c r="A22" s="87"/>
      <c r="B22" s="87"/>
      <c r="C22" s="84"/>
      <c r="D22" s="84"/>
      <c r="E22" s="84"/>
      <c r="F22" s="84"/>
      <c r="G22" s="84"/>
    </row>
    <row r="23" spans="1:7" ht="15.75" customHeight="1">
      <c r="A23" s="87"/>
      <c r="B23" s="87"/>
      <c r="C23" s="84"/>
      <c r="D23" s="84"/>
      <c r="E23" s="84"/>
      <c r="F23" s="84"/>
      <c r="G23" s="84"/>
    </row>
    <row r="24" spans="1:7" ht="15.75" customHeight="1">
      <c r="A24" s="87"/>
      <c r="B24" s="87"/>
      <c r="C24" s="84"/>
      <c r="D24" s="84"/>
      <c r="E24" s="84"/>
      <c r="F24" s="84"/>
      <c r="G24" s="84"/>
    </row>
    <row r="25" spans="1:7" ht="15.75" customHeight="1">
      <c r="A25" s="87"/>
      <c r="B25" s="87"/>
      <c r="C25" s="84"/>
      <c r="D25" s="84"/>
      <c r="E25" s="84"/>
      <c r="F25" s="84"/>
      <c r="G25" s="84"/>
    </row>
    <row r="26" spans="1:7" ht="15.75" customHeight="1">
      <c r="A26" s="87"/>
      <c r="B26" s="87"/>
      <c r="C26" s="84"/>
      <c r="D26" s="84"/>
      <c r="E26" s="84"/>
      <c r="F26" s="84"/>
      <c r="G26" s="84"/>
    </row>
    <row r="27" spans="1:7" ht="15.75" customHeight="1">
      <c r="A27" s="87"/>
      <c r="B27" s="87"/>
      <c r="C27" s="84"/>
      <c r="D27" s="84"/>
      <c r="E27" s="84"/>
      <c r="F27" s="84"/>
      <c r="G27" s="84"/>
    </row>
    <row r="28" spans="1:7" ht="15.75" customHeight="1">
      <c r="A28" s="87"/>
      <c r="B28" s="87"/>
      <c r="C28" s="84"/>
      <c r="D28" s="84"/>
      <c r="E28" s="84"/>
      <c r="F28" s="84"/>
      <c r="G28" s="84"/>
    </row>
    <row r="29" spans="1:7" ht="15.75" customHeight="1"/>
    <row r="30" spans="1:7" ht="15.75" customHeight="1"/>
    <row r="31" spans="1:7" ht="15.75" customHeight="1"/>
    <row r="32" spans="1:7"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autoFilter ref="A1:H14" xr:uid="{00000000-0009-0000-0000-000003000000}"/>
  <pageMargins left="0.511811024" right="0.511811024" top="0.78740157499999996" bottom="0.78740157499999996"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67BFE7-685F-457E-951F-2DADEC3BD50B}">
  <sheetPr>
    <tabColor theme="0" tint="-0.249977111117893"/>
  </sheetPr>
  <dimension ref="A1:C69"/>
  <sheetViews>
    <sheetView topLeftCell="A62" workbookViewId="0">
      <selection activeCell="C1" sqref="C1"/>
    </sheetView>
  </sheetViews>
  <sheetFormatPr defaultRowHeight="15"/>
  <cols>
    <col min="1" max="1" width="20.42578125" customWidth="1"/>
    <col min="2" max="3" width="10.85546875" customWidth="1"/>
  </cols>
  <sheetData>
    <row r="1" spans="1:3">
      <c r="A1" s="112" t="str">
        <f>A2&amp;": "&amp;B1&amp;" - "&amp;C1</f>
        <v>Demandas: 01/10/2021 - 01/11/2021</v>
      </c>
      <c r="B1" s="109" t="s">
        <v>4878</v>
      </c>
      <c r="C1" s="109" t="s">
        <v>4879</v>
      </c>
    </row>
    <row r="2" spans="1:3">
      <c r="A2" s="110" t="s">
        <v>4880</v>
      </c>
      <c r="B2" s="110" t="s">
        <v>4881</v>
      </c>
      <c r="C2" s="110" t="s">
        <v>4882</v>
      </c>
    </row>
    <row r="3" spans="1:3">
      <c r="A3" s="108" t="s">
        <v>4883</v>
      </c>
      <c r="B3">
        <f>COUNTIFS(Fiscalização!$N:$N,"&gt;="&amp;$B$1,Fiscalização!$N:$N,"&lt;"&amp;$C$1)</f>
        <v>5</v>
      </c>
      <c r="C3">
        <f>COUNTIFS(Fiscalização!$S:$S,"&gt;="&amp;$B$1,Fiscalização!$S:$S,"&lt;"&amp;$C$1)</f>
        <v>5</v>
      </c>
    </row>
    <row r="4" spans="1:3">
      <c r="A4" s="108" t="s">
        <v>4884</v>
      </c>
      <c r="B4">
        <f>COUNTIFS(Outras!$K:$K,"&gt;="&amp;$B$1,Outras!$K:$K,"&lt;"&amp;$C$1)</f>
        <v>39</v>
      </c>
      <c r="C4">
        <f>COUNTIFS(Outras!$P:$P,"&gt;="&amp;$B$1,Outras!$P:$P,"&lt;"&amp;$C$1)</f>
        <v>36</v>
      </c>
    </row>
    <row r="5" spans="1:3">
      <c r="A5" s="111" t="s">
        <v>4885</v>
      </c>
      <c r="B5" s="111">
        <f>SUM(B3:B4)</f>
        <v>44</v>
      </c>
      <c r="C5" s="111">
        <f>SUM(C3:C4)</f>
        <v>41</v>
      </c>
    </row>
    <row r="7" spans="1:3">
      <c r="A7" s="112" t="str">
        <f>A8&amp;": "&amp;B1&amp;" - "&amp;C1</f>
        <v>Demandas (Outras): 01/10/2021 - 01/11/2021</v>
      </c>
      <c r="B7" s="113"/>
      <c r="C7" s="113"/>
    </row>
    <row r="8" spans="1:3">
      <c r="A8" s="110" t="s">
        <v>4886</v>
      </c>
      <c r="B8" s="110" t="s">
        <v>4881</v>
      </c>
      <c r="C8" s="110" t="s">
        <v>4882</v>
      </c>
    </row>
    <row r="9" spans="1:3">
      <c r="A9" s="108" t="s">
        <v>1063</v>
      </c>
      <c r="B9">
        <f>B34</f>
        <v>0</v>
      </c>
      <c r="C9">
        <f>C34</f>
        <v>0</v>
      </c>
    </row>
    <row r="10" spans="1:3">
      <c r="A10" s="108" t="s">
        <v>4887</v>
      </c>
      <c r="B10">
        <f>B35</f>
        <v>0</v>
      </c>
      <c r="C10">
        <f>C35</f>
        <v>0</v>
      </c>
    </row>
    <row r="11" spans="1:3">
      <c r="A11" s="108" t="s">
        <v>1496</v>
      </c>
      <c r="B11">
        <f>SUM(B36:B38)</f>
        <v>0</v>
      </c>
      <c r="C11">
        <f>SUM(C36:C38)</f>
        <v>0</v>
      </c>
    </row>
    <row r="12" spans="1:3">
      <c r="A12" s="108" t="s">
        <v>4888</v>
      </c>
      <c r="B12">
        <f t="shared" ref="B12:C14" si="0">B39</f>
        <v>0</v>
      </c>
      <c r="C12">
        <f t="shared" si="0"/>
        <v>0</v>
      </c>
    </row>
    <row r="13" spans="1:3">
      <c r="A13" s="108" t="s">
        <v>1228</v>
      </c>
      <c r="B13">
        <f t="shared" si="0"/>
        <v>0</v>
      </c>
      <c r="C13">
        <f t="shared" si="0"/>
        <v>1</v>
      </c>
    </row>
    <row r="14" spans="1:3">
      <c r="A14" s="108" t="s">
        <v>1057</v>
      </c>
      <c r="B14">
        <f t="shared" si="0"/>
        <v>0</v>
      </c>
      <c r="C14">
        <f t="shared" si="0"/>
        <v>0</v>
      </c>
    </row>
    <row r="15" spans="1:3">
      <c r="A15" s="108" t="s">
        <v>1292</v>
      </c>
      <c r="B15">
        <f>SUM(B42:B43)</f>
        <v>4</v>
      </c>
      <c r="C15">
        <f>SUM(C42:C43)</f>
        <v>4</v>
      </c>
    </row>
    <row r="16" spans="1:3">
      <c r="A16" s="108" t="s">
        <v>1068</v>
      </c>
      <c r="B16">
        <f>SUM(B44:B45)</f>
        <v>1</v>
      </c>
      <c r="C16">
        <f>SUM(C44:C45)</f>
        <v>0</v>
      </c>
    </row>
    <row r="17" spans="1:3">
      <c r="A17" s="108" t="s">
        <v>1270</v>
      </c>
      <c r="B17">
        <f t="shared" ref="B17:C21" si="1">B46</f>
        <v>0</v>
      </c>
      <c r="C17">
        <f t="shared" si="1"/>
        <v>0</v>
      </c>
    </row>
    <row r="18" spans="1:3">
      <c r="A18" s="108" t="s">
        <v>1798</v>
      </c>
      <c r="B18">
        <f t="shared" si="1"/>
        <v>1</v>
      </c>
      <c r="C18">
        <f t="shared" si="1"/>
        <v>0</v>
      </c>
    </row>
    <row r="19" spans="1:3">
      <c r="A19" s="108" t="s">
        <v>1743</v>
      </c>
      <c r="B19">
        <f t="shared" si="1"/>
        <v>2</v>
      </c>
      <c r="C19">
        <f t="shared" si="1"/>
        <v>1</v>
      </c>
    </row>
    <row r="20" spans="1:3">
      <c r="A20" s="108" t="s">
        <v>1122</v>
      </c>
      <c r="B20">
        <f t="shared" si="1"/>
        <v>1</v>
      </c>
      <c r="C20">
        <f t="shared" si="1"/>
        <v>2</v>
      </c>
    </row>
    <row r="21" spans="1:3">
      <c r="A21" s="108" t="s">
        <v>1086</v>
      </c>
      <c r="B21">
        <f t="shared" si="1"/>
        <v>0</v>
      </c>
      <c r="C21">
        <f t="shared" si="1"/>
        <v>0</v>
      </c>
    </row>
    <row r="22" spans="1:3">
      <c r="A22" s="108" t="s">
        <v>3719</v>
      </c>
      <c r="B22">
        <f>SUM(B51:B57)</f>
        <v>7</v>
      </c>
      <c r="C22">
        <f>SUM(C51:C57)</f>
        <v>7</v>
      </c>
    </row>
    <row r="23" spans="1:3">
      <c r="A23" s="108" t="s">
        <v>1178</v>
      </c>
      <c r="B23">
        <f>B58</f>
        <v>1</v>
      </c>
      <c r="C23">
        <f>C58</f>
        <v>1</v>
      </c>
    </row>
    <row r="24" spans="1:3">
      <c r="A24" s="108" t="s">
        <v>1045</v>
      </c>
      <c r="B24">
        <f>SUM(B59:B63)</f>
        <v>5</v>
      </c>
      <c r="C24">
        <f>SUM(C59:C63)</f>
        <v>4</v>
      </c>
    </row>
    <row r="25" spans="1:3">
      <c r="A25" s="108" t="s">
        <v>1256</v>
      </c>
      <c r="B25">
        <f>B64</f>
        <v>4</v>
      </c>
      <c r="C25">
        <f>C64</f>
        <v>3</v>
      </c>
    </row>
    <row r="26" spans="1:3">
      <c r="A26" s="108" t="s">
        <v>1049</v>
      </c>
      <c r="B26">
        <f>SUM(B65:B66)</f>
        <v>0</v>
      </c>
      <c r="C26">
        <f>SUM(C65:C66)</f>
        <v>0</v>
      </c>
    </row>
    <row r="27" spans="1:3">
      <c r="A27" s="108" t="s">
        <v>1653</v>
      </c>
      <c r="B27">
        <f>B67</f>
        <v>3</v>
      </c>
      <c r="C27">
        <f>C67</f>
        <v>2</v>
      </c>
    </row>
    <row r="28" spans="1:3">
      <c r="A28" s="108" t="s">
        <v>3941</v>
      </c>
      <c r="B28">
        <f>B68</f>
        <v>9</v>
      </c>
      <c r="C28">
        <f>C68</f>
        <v>10</v>
      </c>
    </row>
    <row r="29" spans="1:3">
      <c r="A29" s="111" t="s">
        <v>4889</v>
      </c>
      <c r="B29" s="111">
        <f>SUM(B9:B28)</f>
        <v>38</v>
      </c>
      <c r="C29" s="111">
        <f>SUM(C9:C28)</f>
        <v>35</v>
      </c>
    </row>
    <row r="30" spans="1:3">
      <c r="A30" s="108"/>
    </row>
    <row r="32" spans="1:3">
      <c r="A32" s="110" t="s">
        <v>4890</v>
      </c>
      <c r="B32" s="110" t="s">
        <v>4881</v>
      </c>
      <c r="C32" s="110" t="s">
        <v>4882</v>
      </c>
    </row>
    <row r="33" spans="1:3">
      <c r="A33" s="108" t="s">
        <v>553</v>
      </c>
      <c r="B33">
        <f>COUNTIFS(Outras!$K:$K,"&gt;="&amp;$B$1,Outras!$K:$K,"&lt;"&amp;$C$1,Outras!$D:$D,A33)</f>
        <v>0</v>
      </c>
      <c r="C33">
        <f>COUNTIFS(Outras!$P:$P,"&gt;="&amp;$B$1,Outras!$P:$P,"&lt;"&amp;$C$1,Outras!$D:$D,A33)</f>
        <v>0</v>
      </c>
    </row>
    <row r="34" spans="1:3">
      <c r="A34" s="108" t="s">
        <v>1063</v>
      </c>
      <c r="B34">
        <f>COUNTIFS(Outras!$K:$K,"&gt;="&amp;$B$1,Outras!$K:$K,"&lt;"&amp;$C$1,Outras!$D:$D,A34)</f>
        <v>0</v>
      </c>
      <c r="C34">
        <f>COUNTIFS(Outras!$P:$P,"&gt;="&amp;$B$1,Outras!$P:$P,"&lt;"&amp;$C$1,Outras!$D:$D,A34)</f>
        <v>0</v>
      </c>
    </row>
    <row r="35" spans="1:3">
      <c r="A35" s="108" t="s">
        <v>1099</v>
      </c>
      <c r="B35">
        <f>COUNTIFS(Outras!$K:$K,"&gt;="&amp;$B$1,Outras!$K:$K,"&lt;"&amp;$C$1,Outras!$D:$D,A35)</f>
        <v>0</v>
      </c>
      <c r="C35">
        <f>COUNTIFS(Outras!$P:$P,"&gt;="&amp;$B$1,Outras!$P:$P,"&lt;"&amp;$C$1,Outras!$D:$D,A35)</f>
        <v>0</v>
      </c>
    </row>
    <row r="36" spans="1:3">
      <c r="A36" s="108" t="s">
        <v>1495</v>
      </c>
      <c r="B36">
        <f>COUNTIFS(Outras!$K:$K,"&gt;="&amp;$B$1,Outras!$K:$K,"&lt;"&amp;$C$1,Outras!$D:$D,A36)</f>
        <v>0</v>
      </c>
      <c r="C36">
        <f>COUNTIFS(Outras!$P:$P,"&gt;="&amp;$B$1,Outras!$P:$P,"&lt;"&amp;$C$1,Outras!$D:$D,A36)</f>
        <v>0</v>
      </c>
    </row>
    <row r="37" spans="1:3">
      <c r="A37" s="108" t="s">
        <v>1611</v>
      </c>
      <c r="B37">
        <f>COUNTIFS(Outras!$K:$K,"&gt;="&amp;$B$1,Outras!$K:$K,"&lt;"&amp;$C$1,Outras!$D:$D,A37)</f>
        <v>0</v>
      </c>
      <c r="C37">
        <f>COUNTIFS(Outras!$P:$P,"&gt;="&amp;$B$1,Outras!$P:$P,"&lt;"&amp;$C$1,Outras!$D:$D,A37)</f>
        <v>0</v>
      </c>
    </row>
    <row r="38" spans="1:3">
      <c r="A38" s="108" t="s">
        <v>4154</v>
      </c>
      <c r="B38">
        <f>COUNTIFS(Outras!$K:$K,"&gt;="&amp;$B$1,Outras!$K:$K,"&lt;"&amp;$C$1,Outras!$D:$D,A38)</f>
        <v>0</v>
      </c>
      <c r="C38">
        <f>COUNTIFS(Outras!$P:$P,"&gt;="&amp;$B$1,Outras!$P:$P,"&lt;"&amp;$C$1,Outras!$D:$D,A38)</f>
        <v>0</v>
      </c>
    </row>
    <row r="39" spans="1:3">
      <c r="A39" s="108" t="s">
        <v>3456</v>
      </c>
      <c r="B39">
        <f>COUNTIFS(Outras!$K:$K,"&gt;="&amp;$B$1,Outras!$K:$K,"&lt;"&amp;$C$1,Outras!$D:$D,A39)</f>
        <v>0</v>
      </c>
      <c r="C39">
        <f>COUNTIFS(Outras!$P:$P,"&gt;="&amp;$B$1,Outras!$P:$P,"&lt;"&amp;$C$1,Outras!$D:$D,A39)</f>
        <v>0</v>
      </c>
    </row>
    <row r="40" spans="1:3">
      <c r="A40" s="108" t="s">
        <v>1228</v>
      </c>
      <c r="B40">
        <f>COUNTIFS(Outras!$K:$K,"&gt;="&amp;$B$1,Outras!$K:$K,"&lt;"&amp;$C$1,Outras!$D:$D,A40)</f>
        <v>0</v>
      </c>
      <c r="C40">
        <f>COUNTIFS(Outras!$P:$P,"&gt;="&amp;$B$1,Outras!$P:$P,"&lt;"&amp;$C$1,Outras!$D:$D,A40)</f>
        <v>1</v>
      </c>
    </row>
    <row r="41" spans="1:3">
      <c r="A41" s="108" t="s">
        <v>1057</v>
      </c>
      <c r="B41">
        <f>COUNTIFS(Outras!$K:$K,"&gt;="&amp;$B$1,Outras!$K:$K,"&lt;"&amp;$C$1,Outras!$D:$D,A41)</f>
        <v>0</v>
      </c>
      <c r="C41">
        <f>COUNTIFS(Outras!$P:$P,"&gt;="&amp;$B$1,Outras!$P:$P,"&lt;"&amp;$C$1,Outras!$D:$D,A41)</f>
        <v>0</v>
      </c>
    </row>
    <row r="42" spans="1:3">
      <c r="A42" s="108" t="s">
        <v>1317</v>
      </c>
      <c r="B42">
        <f>COUNTIFS(Outras!$K:$K,"&gt;="&amp;$B$1,Outras!$K:$K,"&lt;"&amp;$C$1,Outras!$D:$D,A42)</f>
        <v>3</v>
      </c>
      <c r="C42">
        <f>COUNTIFS(Outras!$P:$P,"&gt;="&amp;$B$1,Outras!$P:$P,"&lt;"&amp;$C$1,Outras!$D:$D,A42)</f>
        <v>3</v>
      </c>
    </row>
    <row r="43" spans="1:3">
      <c r="A43" s="108" t="s">
        <v>1291</v>
      </c>
      <c r="B43">
        <f>COUNTIFS(Outras!$K:$K,"&gt;="&amp;$B$1,Outras!$K:$K,"&lt;"&amp;$C$1,Outras!$D:$D,A43)</f>
        <v>1</v>
      </c>
      <c r="C43">
        <f>COUNTIFS(Outras!$P:$P,"&gt;="&amp;$B$1,Outras!$P:$P,"&lt;"&amp;$C$1,Outras!$D:$D,A43)</f>
        <v>1</v>
      </c>
    </row>
    <row r="44" spans="1:3">
      <c r="A44" s="108" t="s">
        <v>1068</v>
      </c>
      <c r="B44">
        <f>COUNTIFS(Outras!$K:$K,"&gt;="&amp;$B$1,Outras!$K:$K,"&lt;"&amp;$C$1,Outras!$D:$D,A44)</f>
        <v>1</v>
      </c>
      <c r="C44">
        <f>COUNTIFS(Outras!$P:$P,"&gt;="&amp;$B$1,Outras!$P:$P,"&lt;"&amp;$C$1,Outras!$D:$D,A44)</f>
        <v>0</v>
      </c>
    </row>
    <row r="45" spans="1:3">
      <c r="A45" s="108" t="s">
        <v>1250</v>
      </c>
      <c r="B45">
        <f>COUNTIFS(Outras!$K:$K,"&gt;="&amp;$B$1,Outras!$K:$K,"&lt;"&amp;$C$1,Outras!$D:$D,A45)</f>
        <v>0</v>
      </c>
      <c r="C45">
        <f>COUNTIFS(Outras!$P:$P,"&gt;="&amp;$B$1,Outras!$P:$P,"&lt;"&amp;$C$1,Outras!$D:$D,A45)</f>
        <v>0</v>
      </c>
    </row>
    <row r="46" spans="1:3">
      <c r="A46" s="108" t="s">
        <v>1270</v>
      </c>
      <c r="B46">
        <f>COUNTIFS(Outras!$K:$K,"&gt;="&amp;$B$1,Outras!$K:$K,"&lt;"&amp;$C$1,Outras!$D:$D,A46)</f>
        <v>0</v>
      </c>
      <c r="C46">
        <f>COUNTIFS(Outras!$P:$P,"&gt;="&amp;$B$1,Outras!$P:$P,"&lt;"&amp;$C$1,Outras!$D:$D,A46)</f>
        <v>0</v>
      </c>
    </row>
    <row r="47" spans="1:3">
      <c r="A47" s="108" t="s">
        <v>1798</v>
      </c>
      <c r="B47">
        <f>COUNTIFS(Outras!$K:$K,"&gt;="&amp;$B$1,Outras!$K:$K,"&lt;"&amp;$C$1,Outras!$D:$D,A47)</f>
        <v>1</v>
      </c>
      <c r="C47">
        <f>COUNTIFS(Outras!$P:$P,"&gt;="&amp;$B$1,Outras!$P:$P,"&lt;"&amp;$C$1,Outras!$D:$D,A47)</f>
        <v>0</v>
      </c>
    </row>
    <row r="48" spans="1:3">
      <c r="A48" s="108" t="s">
        <v>1743</v>
      </c>
      <c r="B48">
        <f>COUNTIFS(Outras!$K:$K,"&gt;="&amp;$B$1,Outras!$K:$K,"&lt;"&amp;$C$1,Outras!$D:$D,A48)</f>
        <v>2</v>
      </c>
      <c r="C48">
        <f>COUNTIFS(Outras!$P:$P,"&gt;="&amp;$B$1,Outras!$P:$P,"&lt;"&amp;$C$1,Outras!$D:$D,A48)</f>
        <v>1</v>
      </c>
    </row>
    <row r="49" spans="1:3">
      <c r="A49" s="108" t="s">
        <v>1122</v>
      </c>
      <c r="B49">
        <f>COUNTIFS(Outras!$K:$K,"&gt;="&amp;$B$1,Outras!$K:$K,"&lt;"&amp;$C$1,Outras!$D:$D,A49)</f>
        <v>1</v>
      </c>
      <c r="C49">
        <f>COUNTIFS(Outras!$P:$P,"&gt;="&amp;$B$1,Outras!$P:$P,"&lt;"&amp;$C$1,Outras!$D:$D,A49)</f>
        <v>2</v>
      </c>
    </row>
    <row r="50" spans="1:3">
      <c r="A50" s="108" t="s">
        <v>1086</v>
      </c>
      <c r="B50">
        <f>COUNTIFS(Outras!$K:$K,"&gt;="&amp;$B$1,Outras!$K:$K,"&lt;"&amp;$C$1,Outras!$D:$D,A50)</f>
        <v>0</v>
      </c>
      <c r="C50">
        <f>COUNTIFS(Outras!$P:$P,"&gt;="&amp;$B$1,Outras!$P:$P,"&lt;"&amp;$C$1,Outras!$D:$D,A50)</f>
        <v>0</v>
      </c>
    </row>
    <row r="51" spans="1:3">
      <c r="A51" s="108" t="s">
        <v>2185</v>
      </c>
      <c r="B51">
        <f>COUNTIFS(Outras!$K:$K,"&gt;="&amp;$B$1,Outras!$K:$K,"&lt;"&amp;$C$1,Outras!$D:$D,A51)</f>
        <v>1</v>
      </c>
      <c r="C51">
        <f>COUNTIFS(Outras!$P:$P,"&gt;="&amp;$B$1,Outras!$P:$P,"&lt;"&amp;$C$1,Outras!$D:$D,A51)</f>
        <v>1</v>
      </c>
    </row>
    <row r="52" spans="1:3">
      <c r="A52" s="108" t="s">
        <v>1556</v>
      </c>
      <c r="B52">
        <f>COUNTIFS(Outras!$K:$K,"&gt;="&amp;$B$1,Outras!$K:$K,"&lt;"&amp;$C$1,Outras!$D:$D,A52)</f>
        <v>0</v>
      </c>
      <c r="C52">
        <f>COUNTIFS(Outras!$P:$P,"&gt;="&amp;$B$1,Outras!$P:$P,"&lt;"&amp;$C$1,Outras!$D:$D,A52)</f>
        <v>0</v>
      </c>
    </row>
    <row r="53" spans="1:3">
      <c r="A53" s="108" t="s">
        <v>1974</v>
      </c>
      <c r="B53">
        <f>COUNTIFS(Outras!$K:$K,"&gt;="&amp;$B$1,Outras!$K:$K,"&lt;"&amp;$C$1,Outras!$D:$D,A53)</f>
        <v>0</v>
      </c>
      <c r="C53">
        <f>COUNTIFS(Outras!$P:$P,"&gt;="&amp;$B$1,Outras!$P:$P,"&lt;"&amp;$C$1,Outras!$D:$D,A53)</f>
        <v>0</v>
      </c>
    </row>
    <row r="54" spans="1:3">
      <c r="A54" s="108" t="s">
        <v>1664</v>
      </c>
      <c r="B54">
        <f>COUNTIFS(Outras!$K:$K,"&gt;="&amp;$B$1,Outras!$K:$K,"&lt;"&amp;$C$1,Outras!$D:$D,A54)</f>
        <v>0</v>
      </c>
      <c r="C54">
        <f>COUNTIFS(Outras!$P:$P,"&gt;="&amp;$B$1,Outras!$P:$P,"&lt;"&amp;$C$1,Outras!$D:$D,A54)</f>
        <v>0</v>
      </c>
    </row>
    <row r="55" spans="1:3">
      <c r="A55" s="108" t="s">
        <v>1399</v>
      </c>
      <c r="B55">
        <f>COUNTIFS(Outras!$K:$K,"&gt;="&amp;$B$1,Outras!$K:$K,"&lt;"&amp;$C$1,Outras!$D:$D,A55)</f>
        <v>1</v>
      </c>
      <c r="C55">
        <f>COUNTIFS(Outras!$P:$P,"&gt;="&amp;$B$1,Outras!$P:$P,"&lt;"&amp;$C$1,Outras!$D:$D,A55)</f>
        <v>1</v>
      </c>
    </row>
    <row r="56" spans="1:3">
      <c r="A56" s="108" t="s">
        <v>1363</v>
      </c>
      <c r="B56">
        <f>COUNTIFS(Outras!$K:$K,"&gt;="&amp;$B$1,Outras!$K:$K,"&lt;"&amp;$C$1,Outras!$D:$D,A56)</f>
        <v>2</v>
      </c>
      <c r="C56">
        <f>COUNTIFS(Outras!$P:$P,"&gt;="&amp;$B$1,Outras!$P:$P,"&lt;"&amp;$C$1,Outras!$D:$D,A56)</f>
        <v>2</v>
      </c>
    </row>
    <row r="57" spans="1:3">
      <c r="A57" s="108" t="s">
        <v>1390</v>
      </c>
      <c r="B57">
        <f>COUNTIFS(Outras!$K:$K,"&gt;="&amp;$B$1,Outras!$K:$K,"&lt;"&amp;$C$1,Outras!$D:$D,A57)</f>
        <v>3</v>
      </c>
      <c r="C57">
        <f>COUNTIFS(Outras!$P:$P,"&gt;="&amp;$B$1,Outras!$P:$P,"&lt;"&amp;$C$1,Outras!$D:$D,A57)</f>
        <v>3</v>
      </c>
    </row>
    <row r="58" spans="1:3">
      <c r="A58" s="108" t="s">
        <v>1178</v>
      </c>
      <c r="B58">
        <f>COUNTIFS(Outras!$K:$K,"&gt;="&amp;$B$1,Outras!$K:$K,"&lt;"&amp;$C$1,Outras!$D:$D,A58)</f>
        <v>1</v>
      </c>
      <c r="C58">
        <f>COUNTIFS(Outras!$P:$P,"&gt;="&amp;$B$1,Outras!$P:$P,"&lt;"&amp;$C$1,Outras!$D:$D,A58)</f>
        <v>1</v>
      </c>
    </row>
    <row r="59" spans="1:3">
      <c r="A59" s="108" t="s">
        <v>1045</v>
      </c>
      <c r="B59">
        <f>COUNTIFS(Outras!$K:$K,"&gt;="&amp;$B$1,Outras!$K:$K,"&lt;"&amp;$C$1,Outras!$D:$D,A59)</f>
        <v>3</v>
      </c>
      <c r="C59">
        <f>COUNTIFS(Outras!$P:$P,"&gt;="&amp;$B$1,Outras!$P:$P,"&lt;"&amp;$C$1,Outras!$D:$D,A59)</f>
        <v>2</v>
      </c>
    </row>
    <row r="60" spans="1:3">
      <c r="A60" s="108" t="s">
        <v>3978</v>
      </c>
      <c r="B60">
        <f>COUNTIFS(Outras!$K:$K,"&gt;="&amp;$B$1,Outras!$K:$K,"&lt;"&amp;$C$1,Outras!$D:$D,A60)</f>
        <v>2</v>
      </c>
      <c r="C60">
        <f>COUNTIFS(Outras!$P:$P,"&gt;="&amp;$B$1,Outras!$P:$P,"&lt;"&amp;$C$1,Outras!$D:$D,A60)</f>
        <v>2</v>
      </c>
    </row>
    <row r="61" spans="1:3">
      <c r="A61" s="108" t="s">
        <v>1277</v>
      </c>
      <c r="B61">
        <f>COUNTIFS(Outras!$K:$K,"&gt;="&amp;$B$1,Outras!$K:$K,"&lt;"&amp;$C$1,Outras!$D:$D,A61)</f>
        <v>0</v>
      </c>
      <c r="C61">
        <f>COUNTIFS(Outras!$P:$P,"&gt;="&amp;$B$1,Outras!$P:$P,"&lt;"&amp;$C$1,Outras!$D:$D,A61)</f>
        <v>0</v>
      </c>
    </row>
    <row r="62" spans="1:3">
      <c r="A62" s="108" t="s">
        <v>2747</v>
      </c>
      <c r="B62">
        <f>COUNTIFS(Outras!$K:$K,"&gt;="&amp;$B$1,Outras!$K:$K,"&lt;"&amp;$C$1,Outras!$D:$D,A62)</f>
        <v>0</v>
      </c>
      <c r="C62">
        <f>COUNTIFS(Outras!$P:$P,"&gt;="&amp;$B$1,Outras!$P:$P,"&lt;"&amp;$C$1,Outras!$D:$D,A62)</f>
        <v>0</v>
      </c>
    </row>
    <row r="63" spans="1:3">
      <c r="A63" s="108" t="s">
        <v>2764</v>
      </c>
      <c r="B63">
        <f>COUNTIFS(Outras!$K:$K,"&gt;="&amp;$B$1,Outras!$K:$K,"&lt;"&amp;$C$1,Outras!$D:$D,A63)</f>
        <v>0</v>
      </c>
      <c r="C63">
        <f>COUNTIFS(Outras!$P:$P,"&gt;="&amp;$B$1,Outras!$P:$P,"&lt;"&amp;$C$1,Outras!$D:$D,A63)</f>
        <v>0</v>
      </c>
    </row>
    <row r="64" spans="1:3">
      <c r="A64" s="108" t="s">
        <v>1256</v>
      </c>
      <c r="B64">
        <f>COUNTIFS(Outras!$K:$K,"&gt;="&amp;$B$1,Outras!$K:$K,"&lt;"&amp;$C$1,Outras!$D:$D,A64)</f>
        <v>4</v>
      </c>
      <c r="C64">
        <f>COUNTIFS(Outras!$P:$P,"&gt;="&amp;$B$1,Outras!$P:$P,"&lt;"&amp;$C$1,Outras!$D:$D,A64)</f>
        <v>3</v>
      </c>
    </row>
    <row r="65" spans="1:3">
      <c r="A65" s="108" t="s">
        <v>1049</v>
      </c>
      <c r="B65">
        <f>COUNTIFS(Outras!$K:$K,"&gt;="&amp;$B$1,Outras!$K:$K,"&lt;"&amp;$C$1,Outras!$D:$D,A65)</f>
        <v>0</v>
      </c>
      <c r="C65">
        <f>COUNTIFS(Outras!$P:$P,"&gt;="&amp;$B$1,Outras!$P:$P,"&lt;"&amp;$C$1,Outras!$D:$D,A65)</f>
        <v>0</v>
      </c>
    </row>
    <row r="66" spans="1:3">
      <c r="A66" s="108" t="s">
        <v>1048</v>
      </c>
      <c r="B66">
        <f>COUNTIFS(Outras!$K:$K,"&gt;="&amp;$B$1,Outras!$K:$K,"&lt;"&amp;$C$1,Outras!$D:$D,A66)</f>
        <v>0</v>
      </c>
      <c r="C66">
        <f>COUNTIFS(Outras!$P:$P,"&gt;="&amp;$B$1,Outras!$P:$P,"&lt;"&amp;$C$1,Outras!$D:$D,A66)</f>
        <v>0</v>
      </c>
    </row>
    <row r="67" spans="1:3">
      <c r="A67" s="108" t="s">
        <v>1653</v>
      </c>
      <c r="B67">
        <f>COUNTIFS(Outras!$K:$K,"&gt;="&amp;$B$1,Outras!$K:$K,"&lt;"&amp;$C$1,Outras!$D:$D,A67)</f>
        <v>3</v>
      </c>
      <c r="C67">
        <f>COUNTIFS(Outras!$P:$P,"&gt;="&amp;$B$1,Outras!$P:$P,"&lt;"&amp;$C$1,Outras!$D:$D,A67)</f>
        <v>2</v>
      </c>
    </row>
    <row r="68" spans="1:3">
      <c r="A68" s="108" t="s">
        <v>3941</v>
      </c>
      <c r="B68">
        <f>COUNTIFS(Outras!$K:$K,"&gt;="&amp;$B$1,Outras!$K:$K,"&lt;"&amp;$C$1,Outras!$D:$D,A68)</f>
        <v>9</v>
      </c>
      <c r="C68">
        <f>COUNTIFS(Outras!$P:$P,"&gt;="&amp;$B$1,Outras!$P:$P,"&lt;"&amp;$C$1,Outras!$D:$D,A68)</f>
        <v>10</v>
      </c>
    </row>
    <row r="69" spans="1:3">
      <c r="A69" s="111" t="s">
        <v>4885</v>
      </c>
      <c r="B69" s="111">
        <f>SUM(B33:B68)</f>
        <v>38</v>
      </c>
      <c r="C69" s="111">
        <f>SUM(C33:C68)</f>
        <v>35</v>
      </c>
    </row>
  </sheetData>
  <pageMargins left="0.511811024" right="0.511811024" top="0.78740157499999996" bottom="0.78740157499999996" header="0.31496062000000002" footer="0.31496062000000002"/>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2D4F46-2A88-4A53-A59A-712EEAA822AB}">
  <dimension ref="A1:X80"/>
  <sheetViews>
    <sheetView topLeftCell="Q1" workbookViewId="0">
      <selection activeCell="U67" sqref="U67"/>
    </sheetView>
  </sheetViews>
  <sheetFormatPr defaultColWidth="9.140625" defaultRowHeight="15"/>
  <cols>
    <col min="1" max="1" width="6.85546875" style="18" customWidth="1"/>
    <col min="2" max="2" width="9.140625" style="18"/>
    <col min="3" max="3" width="4" style="18" customWidth="1"/>
    <col min="4" max="4" width="9.140625" style="18"/>
    <col min="5" max="5" width="4" style="18" customWidth="1"/>
    <col min="6" max="6" width="11" style="18" customWidth="1"/>
    <col min="7" max="7" width="4" style="18" customWidth="1"/>
    <col min="8" max="8" width="9.140625" style="18"/>
    <col min="9" max="9" width="4" style="18" customWidth="1"/>
    <col min="10" max="10" width="13.7109375" style="18" customWidth="1"/>
    <col min="11" max="11" width="4" style="18" customWidth="1"/>
    <col min="12" max="12" width="12.140625" style="18" bestFit="1" customWidth="1"/>
    <col min="13" max="13" width="11.42578125" style="18" customWidth="1"/>
    <col min="14" max="14" width="3.7109375" style="18" customWidth="1"/>
    <col min="15" max="16" width="7.140625" style="18" customWidth="1"/>
    <col min="17" max="17" width="9.140625" style="18"/>
    <col min="18" max="18" width="4" style="18" customWidth="1"/>
    <col min="19" max="19" width="34" style="18" customWidth="1"/>
    <col min="20" max="20" width="10.28515625" style="18" customWidth="1"/>
    <col min="21" max="21" width="28" style="18" customWidth="1"/>
    <col min="22" max="22" width="4" style="18" customWidth="1"/>
    <col min="23" max="23" width="28.7109375" style="18" customWidth="1"/>
    <col min="24" max="24" width="4" style="18" customWidth="1"/>
    <col min="25" max="16384" width="9.140625" style="18"/>
  </cols>
  <sheetData>
    <row r="1" spans="1:24">
      <c r="A1" s="16" t="s">
        <v>4891</v>
      </c>
      <c r="B1" s="17" t="s">
        <v>397</v>
      </c>
      <c r="D1" s="19" t="s">
        <v>421</v>
      </c>
      <c r="F1" s="19" t="s">
        <v>424</v>
      </c>
      <c r="H1" s="17" t="s">
        <v>31</v>
      </c>
      <c r="J1" s="20" t="s">
        <v>4892</v>
      </c>
      <c r="K1" s="21"/>
      <c r="L1" s="20" t="s">
        <v>4893</v>
      </c>
      <c r="M1" s="22" t="s">
        <v>4894</v>
      </c>
      <c r="N1" s="21" t="s">
        <v>4895</v>
      </c>
      <c r="O1" s="20" t="s">
        <v>31</v>
      </c>
      <c r="P1" s="20" t="s">
        <v>31</v>
      </c>
      <c r="S1" s="100" t="s">
        <v>553</v>
      </c>
      <c r="T1" s="18" t="s">
        <v>4896</v>
      </c>
    </row>
    <row r="2" spans="1:24">
      <c r="A2" s="16" t="s">
        <v>4897</v>
      </c>
      <c r="B2" s="17" t="s">
        <v>2323</v>
      </c>
      <c r="D2" s="19" t="s">
        <v>858</v>
      </c>
      <c r="F2" s="19" t="s">
        <v>387</v>
      </c>
      <c r="H2" s="17" t="s">
        <v>33</v>
      </c>
      <c r="J2" s="20" t="s">
        <v>957</v>
      </c>
      <c r="K2" s="21"/>
      <c r="L2" s="20" t="s">
        <v>4898</v>
      </c>
      <c r="M2" s="22" t="s">
        <v>4899</v>
      </c>
      <c r="N2" s="21" t="s">
        <v>4895</v>
      </c>
      <c r="O2" s="20" t="s">
        <v>33</v>
      </c>
      <c r="P2" s="20" t="s">
        <v>854</v>
      </c>
      <c r="S2" s="100" t="s">
        <v>1063</v>
      </c>
      <c r="T2" s="18" t="s">
        <v>4896</v>
      </c>
    </row>
    <row r="3" spans="1:24">
      <c r="A3" s="16" t="s">
        <v>4900</v>
      </c>
      <c r="B3" s="17" t="s">
        <v>72</v>
      </c>
      <c r="D3" s="19" t="s">
        <v>674</v>
      </c>
      <c r="F3" s="19" t="s">
        <v>38</v>
      </c>
      <c r="H3" s="17" t="s">
        <v>1001</v>
      </c>
      <c r="J3" s="20" t="s">
        <v>4901</v>
      </c>
      <c r="K3" s="21"/>
      <c r="L3" s="20" t="s">
        <v>4902</v>
      </c>
      <c r="M3" s="22" t="s">
        <v>4903</v>
      </c>
      <c r="N3" s="21" t="s">
        <v>4895</v>
      </c>
      <c r="O3" s="20" t="s">
        <v>4904</v>
      </c>
      <c r="P3" s="20"/>
      <c r="S3" s="101" t="s">
        <v>1099</v>
      </c>
      <c r="T3" s="18" t="s">
        <v>4896</v>
      </c>
    </row>
    <row r="4" spans="1:24">
      <c r="A4" s="16" t="s">
        <v>4905</v>
      </c>
      <c r="B4" s="17" t="s">
        <v>651</v>
      </c>
      <c r="D4" s="19" t="s">
        <v>415</v>
      </c>
      <c r="F4" s="19" t="s">
        <v>861</v>
      </c>
      <c r="J4" s="20" t="s">
        <v>628</v>
      </c>
      <c r="K4" s="21"/>
      <c r="L4" s="20"/>
      <c r="M4" s="21"/>
      <c r="N4" s="21"/>
      <c r="O4" s="21"/>
      <c r="P4" s="21"/>
      <c r="S4" s="18" t="str">
        <f>U4&amp;" ("&amp;W4&amp;")"</f>
        <v>Atividade ilícita (Comercialização)</v>
      </c>
      <c r="T4" s="18" t="s">
        <v>4906</v>
      </c>
      <c r="U4" s="19" t="s">
        <v>1496</v>
      </c>
      <c r="V4" s="18" t="s">
        <v>4895</v>
      </c>
      <c r="W4" s="19" t="s">
        <v>1497</v>
      </c>
      <c r="X4" s="18" t="s">
        <v>4895</v>
      </c>
    </row>
    <row r="5" spans="1:24">
      <c r="A5" s="16" t="s">
        <v>4907</v>
      </c>
      <c r="B5" s="17" t="s">
        <v>250</v>
      </c>
      <c r="D5" s="19" t="s">
        <v>44</v>
      </c>
      <c r="J5" s="21"/>
      <c r="K5" s="21"/>
      <c r="L5" s="20"/>
      <c r="M5" s="21"/>
      <c r="N5" s="21"/>
      <c r="O5" s="21"/>
      <c r="P5" s="21"/>
      <c r="S5" s="18" t="str">
        <f>U5&amp;" ("&amp;W5&amp;")"</f>
        <v>Atividade ilícita (Escavação/Detectorismo)</v>
      </c>
      <c r="T5" s="18" t="s">
        <v>4906</v>
      </c>
      <c r="U5" s="19" t="s">
        <v>1496</v>
      </c>
      <c r="V5" s="18" t="s">
        <v>4895</v>
      </c>
      <c r="W5" s="19" t="s">
        <v>2638</v>
      </c>
      <c r="X5" s="18" t="s">
        <v>4895</v>
      </c>
    </row>
    <row r="6" spans="1:24">
      <c r="A6" s="16" t="s">
        <v>4908</v>
      </c>
      <c r="B6" s="17" t="s">
        <v>89</v>
      </c>
      <c r="D6" s="19" t="s">
        <v>399</v>
      </c>
      <c r="S6" s="18" t="str">
        <f>U6&amp;" ("&amp;W6&amp;")"</f>
        <v>Atividade ilícita (Tráfico ilícito)</v>
      </c>
      <c r="T6" s="18" t="s">
        <v>4906</v>
      </c>
      <c r="U6" s="19" t="s">
        <v>1496</v>
      </c>
      <c r="V6" s="18" t="s">
        <v>4895</v>
      </c>
      <c r="W6" s="19" t="s">
        <v>4909</v>
      </c>
      <c r="X6" s="18" t="s">
        <v>4895</v>
      </c>
    </row>
    <row r="7" spans="1:24">
      <c r="A7" s="16" t="s">
        <v>4910</v>
      </c>
      <c r="B7" s="17" t="s">
        <v>84</v>
      </c>
      <c r="D7" s="19" t="s">
        <v>404</v>
      </c>
      <c r="S7" s="18" t="str">
        <f>U7&amp;" ("&amp;W7&amp;")"</f>
        <v>Auxílio (Demanda da CONAC.)</v>
      </c>
      <c r="T7" s="18" t="s">
        <v>4906</v>
      </c>
      <c r="U7" s="19" t="s">
        <v>1332</v>
      </c>
      <c r="V7" s="18" t="s">
        <v>4895</v>
      </c>
      <c r="W7" s="19" t="s">
        <v>2343</v>
      </c>
      <c r="X7" s="18" t="s">
        <v>4895</v>
      </c>
    </row>
    <row r="8" spans="1:24">
      <c r="A8" s="16" t="s">
        <v>4911</v>
      </c>
      <c r="B8" s="17" t="s">
        <v>1555</v>
      </c>
      <c r="D8" s="19" t="s">
        <v>625</v>
      </c>
      <c r="S8" s="100" t="s">
        <v>1353</v>
      </c>
    </row>
    <row r="9" spans="1:24">
      <c r="A9" s="16" t="s">
        <v>4912</v>
      </c>
      <c r="B9" s="17" t="s">
        <v>275</v>
      </c>
      <c r="D9" s="19" t="s">
        <v>4913</v>
      </c>
      <c r="M9" s="107"/>
      <c r="P9" s="107"/>
      <c r="S9" s="100" t="s">
        <v>3887</v>
      </c>
    </row>
    <row r="10" spans="1:24">
      <c r="A10" s="16" t="s">
        <v>4914</v>
      </c>
      <c r="B10" s="17" t="s">
        <v>61</v>
      </c>
      <c r="D10" s="19" t="s">
        <v>874</v>
      </c>
      <c r="M10" s="107"/>
      <c r="S10" s="100" t="s">
        <v>4307</v>
      </c>
      <c r="T10" s="18" t="s">
        <v>4896</v>
      </c>
      <c r="U10" s="18" t="s">
        <v>4915</v>
      </c>
    </row>
    <row r="11" spans="1:24">
      <c r="A11" s="16" t="s">
        <v>4916</v>
      </c>
      <c r="B11" s="17" t="s">
        <v>413</v>
      </c>
      <c r="D11" s="19" t="s">
        <v>656</v>
      </c>
      <c r="S11" s="100" t="s">
        <v>1057</v>
      </c>
      <c r="T11" s="18" t="s">
        <v>4896</v>
      </c>
    </row>
    <row r="12" spans="1:24">
      <c r="A12" s="16" t="s">
        <v>4917</v>
      </c>
      <c r="B12" s="17" t="s">
        <v>110</v>
      </c>
      <c r="D12" s="19" t="s">
        <v>714</v>
      </c>
      <c r="S12" s="100" t="s">
        <v>1292</v>
      </c>
    </row>
    <row r="13" spans="1:24">
      <c r="A13" s="16" t="s">
        <v>4918</v>
      </c>
      <c r="B13" s="17" t="s">
        <v>41</v>
      </c>
      <c r="D13" s="19" t="s">
        <v>684</v>
      </c>
      <c r="S13" s="100" t="s">
        <v>1317</v>
      </c>
      <c r="T13" s="18" t="s">
        <v>4896</v>
      </c>
    </row>
    <row r="14" spans="1:24">
      <c r="A14" s="16" t="s">
        <v>4919</v>
      </c>
      <c r="B14" s="17" t="s">
        <v>318</v>
      </c>
      <c r="D14" s="19" t="s">
        <v>2290</v>
      </c>
      <c r="S14" s="100" t="s">
        <v>1291</v>
      </c>
      <c r="T14" s="18" t="s">
        <v>4896</v>
      </c>
    </row>
    <row r="15" spans="1:24">
      <c r="A15" s="16" t="s">
        <v>4920</v>
      </c>
      <c r="B15" s="17" t="s">
        <v>191</v>
      </c>
      <c r="D15" s="19" t="s">
        <v>4691</v>
      </c>
      <c r="S15" s="101" t="s">
        <v>1068</v>
      </c>
      <c r="T15" s="18" t="s">
        <v>4896</v>
      </c>
    </row>
    <row r="16" spans="1:24">
      <c r="A16" s="16" t="s">
        <v>4921</v>
      </c>
      <c r="B16" s="17" t="s">
        <v>48</v>
      </c>
      <c r="S16" s="101" t="s">
        <v>1250</v>
      </c>
      <c r="T16" s="18" t="s">
        <v>4896</v>
      </c>
    </row>
    <row r="17" spans="1:24">
      <c r="A17" s="16" t="s">
        <v>4922</v>
      </c>
      <c r="B17" s="17" t="s">
        <v>78</v>
      </c>
      <c r="S17" s="100" t="s">
        <v>1270</v>
      </c>
      <c r="T17" s="18" t="s">
        <v>4896</v>
      </c>
    </row>
    <row r="18" spans="1:24">
      <c r="A18" s="16" t="s">
        <v>4923</v>
      </c>
      <c r="B18" s="17" t="s">
        <v>104</v>
      </c>
      <c r="S18" s="18" t="str">
        <f>U18&amp;" "&amp;W18&amp;""</f>
        <v xml:space="preserve">Fiscalização </v>
      </c>
      <c r="T18" s="18" t="s">
        <v>4906</v>
      </c>
      <c r="U18" s="19" t="s">
        <v>4883</v>
      </c>
      <c r="V18" s="18" t="s">
        <v>4895</v>
      </c>
      <c r="W18" s="19"/>
      <c r="X18" s="18" t="s">
        <v>4895</v>
      </c>
    </row>
    <row r="19" spans="1:24">
      <c r="A19" s="16" t="s">
        <v>4924</v>
      </c>
      <c r="B19" s="17" t="s">
        <v>218</v>
      </c>
      <c r="S19" s="100" t="s">
        <v>1743</v>
      </c>
      <c r="T19" s="18" t="s">
        <v>4896</v>
      </c>
    </row>
    <row r="20" spans="1:24">
      <c r="A20" s="16" t="s">
        <v>4925</v>
      </c>
      <c r="B20" s="17" t="s">
        <v>30</v>
      </c>
      <c r="S20" s="100" t="s">
        <v>1122</v>
      </c>
      <c r="T20" s="18" t="s">
        <v>4896</v>
      </c>
    </row>
    <row r="21" spans="1:24">
      <c r="A21" s="16" t="s">
        <v>4926</v>
      </c>
      <c r="B21" s="17" t="s">
        <v>202</v>
      </c>
      <c r="S21" s="101" t="s">
        <v>1086</v>
      </c>
      <c r="T21" s="18" t="s">
        <v>4896</v>
      </c>
    </row>
    <row r="22" spans="1:24">
      <c r="A22" s="16" t="s">
        <v>4927</v>
      </c>
      <c r="B22" s="17" t="s">
        <v>226</v>
      </c>
      <c r="S22" s="101" t="s">
        <v>2185</v>
      </c>
      <c r="T22" s="18" t="s">
        <v>4928</v>
      </c>
    </row>
    <row r="23" spans="1:24">
      <c r="A23" s="16" t="s">
        <v>4929</v>
      </c>
      <c r="B23" s="17" t="s">
        <v>55</v>
      </c>
      <c r="S23" s="101" t="s">
        <v>1556</v>
      </c>
      <c r="T23" s="18" t="s">
        <v>4896</v>
      </c>
    </row>
    <row r="24" spans="1:24">
      <c r="A24" s="16" t="s">
        <v>4930</v>
      </c>
      <c r="B24" s="17" t="s">
        <v>131</v>
      </c>
      <c r="S24" s="101" t="s">
        <v>1974</v>
      </c>
      <c r="T24" s="18" t="s">
        <v>4896</v>
      </c>
    </row>
    <row r="25" spans="1:24">
      <c r="A25" s="16" t="s">
        <v>4931</v>
      </c>
      <c r="B25" s="17" t="s">
        <v>255</v>
      </c>
      <c r="S25" s="101" t="s">
        <v>1664</v>
      </c>
      <c r="T25" s="18" t="s">
        <v>4896</v>
      </c>
    </row>
    <row r="26" spans="1:24">
      <c r="A26" s="16" t="s">
        <v>4932</v>
      </c>
      <c r="B26" s="17" t="s">
        <v>280</v>
      </c>
      <c r="S26" s="101" t="s">
        <v>1399</v>
      </c>
      <c r="T26" s="18" t="s">
        <v>4896</v>
      </c>
    </row>
    <row r="27" spans="1:24">
      <c r="A27" s="16" t="s">
        <v>4933</v>
      </c>
      <c r="B27" s="17" t="s">
        <v>166</v>
      </c>
      <c r="S27" s="100" t="s">
        <v>1363</v>
      </c>
      <c r="T27" s="18" t="s">
        <v>4896</v>
      </c>
    </row>
    <row r="28" spans="1:24">
      <c r="A28" s="16" t="s">
        <v>4934</v>
      </c>
      <c r="B28" s="17" t="s">
        <v>4935</v>
      </c>
      <c r="S28" s="100" t="s">
        <v>1390</v>
      </c>
      <c r="T28" s="18" t="s">
        <v>4896</v>
      </c>
    </row>
    <row r="29" spans="1:24">
      <c r="S29" s="18" t="str">
        <f>U29&amp;" "</f>
        <v xml:space="preserve">Normatização </v>
      </c>
      <c r="T29" s="18" t="s">
        <v>4906</v>
      </c>
      <c r="U29" s="19" t="s">
        <v>1044</v>
      </c>
      <c r="V29" s="18" t="s">
        <v>4895</v>
      </c>
      <c r="W29" s="19"/>
      <c r="X29" s="18" t="s">
        <v>4895</v>
      </c>
    </row>
    <row r="30" spans="1:24">
      <c r="S30" s="18" t="str">
        <f>U30&amp;""&amp;W30&amp;""</f>
        <v>Outros</v>
      </c>
      <c r="T30" s="18" t="s">
        <v>4906</v>
      </c>
      <c r="U30" s="19" t="s">
        <v>1045</v>
      </c>
      <c r="V30" s="18" t="s">
        <v>4895</v>
      </c>
      <c r="W30" s="19"/>
      <c r="X30" s="18" t="s">
        <v>4895</v>
      </c>
    </row>
    <row r="31" spans="1:24">
      <c r="S31" s="18" t="str">
        <f>U31&amp;" ("&amp;W31&amp;")"</f>
        <v>Outros (Achados fortuitos)</v>
      </c>
      <c r="T31" s="18" t="s">
        <v>4906</v>
      </c>
      <c r="U31" s="19" t="s">
        <v>1045</v>
      </c>
      <c r="V31" s="18" t="s">
        <v>4895</v>
      </c>
      <c r="W31" s="19" t="s">
        <v>2660</v>
      </c>
      <c r="X31" s="18" t="s">
        <v>4895</v>
      </c>
    </row>
    <row r="32" spans="1:24">
      <c r="S32" s="18" t="str">
        <f>U32&amp;" ("&amp;W32&amp;")"</f>
        <v>Outros (Demanda repetida)</v>
      </c>
      <c r="T32" s="18" t="s">
        <v>4906</v>
      </c>
      <c r="U32" s="19" t="s">
        <v>1045</v>
      </c>
      <c r="V32" s="18" t="s">
        <v>4895</v>
      </c>
      <c r="W32" s="19" t="s">
        <v>1278</v>
      </c>
      <c r="X32" s="18" t="s">
        <v>4895</v>
      </c>
    </row>
    <row r="33" spans="19:24">
      <c r="S33" s="18" t="str">
        <f>U33&amp;" ("&amp;W33&amp;")"</f>
        <v>Outros (Destruição de patrimônio)</v>
      </c>
      <c r="T33" s="18" t="s">
        <v>4906</v>
      </c>
      <c r="U33" s="19" t="s">
        <v>1045</v>
      </c>
      <c r="W33" s="19" t="s">
        <v>4936</v>
      </c>
    </row>
    <row r="34" spans="19:24">
      <c r="S34" s="100" t="s">
        <v>2764</v>
      </c>
      <c r="T34" s="18" t="s">
        <v>4896</v>
      </c>
    </row>
    <row r="35" spans="19:24">
      <c r="S35" s="100" t="s">
        <v>3941</v>
      </c>
      <c r="T35" s="18" t="s">
        <v>4937</v>
      </c>
    </row>
    <row r="36" spans="19:24">
      <c r="S36" s="100" t="s">
        <v>4424</v>
      </c>
    </row>
    <row r="37" spans="19:24">
      <c r="S37" s="100" t="s">
        <v>1256</v>
      </c>
      <c r="T37" s="18" t="s">
        <v>4896</v>
      </c>
    </row>
    <row r="38" spans="19:24">
      <c r="S38" s="100" t="s">
        <v>4458</v>
      </c>
      <c r="T38" s="120"/>
      <c r="U38" s="18" t="s">
        <v>4938</v>
      </c>
    </row>
    <row r="39" spans="19:24">
      <c r="S39" s="101" t="s">
        <v>1049</v>
      </c>
      <c r="T39" s="18" t="s">
        <v>4896</v>
      </c>
    </row>
    <row r="40" spans="19:24">
      <c r="S40" s="18" t="str">
        <f>U40&amp;" ("&amp;W40&amp;")"</f>
        <v>Resposta/complementação (Criação/Revitalização)</v>
      </c>
      <c r="T40" s="18" t="s">
        <v>4906</v>
      </c>
      <c r="U40" s="19" t="s">
        <v>1049</v>
      </c>
      <c r="V40" s="18" t="s">
        <v>4895</v>
      </c>
      <c r="W40" s="19" t="s">
        <v>1050</v>
      </c>
      <c r="X40" s="18" t="s">
        <v>4895</v>
      </c>
    </row>
    <row r="41" spans="19:24">
      <c r="S41" s="100" t="s">
        <v>4376</v>
      </c>
    </row>
    <row r="42" spans="19:24">
      <c r="S42" s="100" t="s">
        <v>4939</v>
      </c>
    </row>
    <row r="43" spans="19:24">
      <c r="S43" s="100" t="s">
        <v>1653</v>
      </c>
      <c r="T43" s="18" t="s">
        <v>4896</v>
      </c>
    </row>
    <row r="44" spans="19:24">
      <c r="S44" s="100"/>
      <c r="T44" s="18" t="s">
        <v>4940</v>
      </c>
      <c r="U44" s="100" t="s">
        <v>1611</v>
      </c>
    </row>
    <row r="45" spans="19:24">
      <c r="S45" s="100"/>
      <c r="T45" s="18" t="s">
        <v>4940</v>
      </c>
      <c r="U45" s="100" t="s">
        <v>1611</v>
      </c>
    </row>
    <row r="46" spans="19:24">
      <c r="S46" s="101"/>
      <c r="T46" s="18" t="s">
        <v>4940</v>
      </c>
      <c r="U46" s="101" t="s">
        <v>1068</v>
      </c>
    </row>
    <row r="47" spans="19:24">
      <c r="S47" s="100"/>
      <c r="T47" s="18" t="s">
        <v>4940</v>
      </c>
      <c r="U47" s="100" t="s">
        <v>1798</v>
      </c>
    </row>
    <row r="48" spans="19:24">
      <c r="S48" s="100"/>
      <c r="T48" s="18" t="s">
        <v>4940</v>
      </c>
      <c r="U48" s="100" t="s">
        <v>1178</v>
      </c>
    </row>
    <row r="49" spans="20:24">
      <c r="T49" s="18" t="s">
        <v>4941</v>
      </c>
      <c r="U49" s="19" t="s">
        <v>1058</v>
      </c>
      <c r="V49" s="18" t="s">
        <v>4895</v>
      </c>
      <c r="W49" s="19" t="s">
        <v>1057</v>
      </c>
      <c r="X49" s="18" t="s">
        <v>4895</v>
      </c>
    </row>
    <row r="50" spans="20:24">
      <c r="T50" s="18" t="s">
        <v>4941</v>
      </c>
      <c r="U50" s="19" t="s">
        <v>1058</v>
      </c>
      <c r="V50" s="18" t="s">
        <v>4895</v>
      </c>
      <c r="W50" s="19" t="s">
        <v>2037</v>
      </c>
      <c r="X50" s="18" t="s">
        <v>4895</v>
      </c>
    </row>
    <row r="51" spans="20:24">
      <c r="T51" s="18" t="s">
        <v>4941</v>
      </c>
      <c r="U51" s="19" t="s">
        <v>1058</v>
      </c>
      <c r="V51" s="18" t="s">
        <v>4895</v>
      </c>
      <c r="W51" s="19" t="s">
        <v>1653</v>
      </c>
      <c r="X51" s="18" t="s">
        <v>4895</v>
      </c>
    </row>
    <row r="52" spans="20:24">
      <c r="T52" s="18" t="s">
        <v>4941</v>
      </c>
      <c r="U52" s="19" t="s">
        <v>4942</v>
      </c>
      <c r="V52" s="18" t="s">
        <v>4895</v>
      </c>
      <c r="W52" s="19" t="s">
        <v>1050</v>
      </c>
      <c r="X52" s="18" t="s">
        <v>4895</v>
      </c>
    </row>
    <row r="53" spans="20:24">
      <c r="T53" s="18" t="s">
        <v>4941</v>
      </c>
      <c r="U53" s="19" t="s">
        <v>4942</v>
      </c>
      <c r="V53" s="18" t="s">
        <v>4895</v>
      </c>
      <c r="W53" s="19" t="s">
        <v>1292</v>
      </c>
      <c r="X53" s="18" t="s">
        <v>4895</v>
      </c>
    </row>
    <row r="54" spans="20:24">
      <c r="T54" s="18" t="s">
        <v>4941</v>
      </c>
      <c r="U54" s="19" t="s">
        <v>4942</v>
      </c>
      <c r="V54" s="18" t="s">
        <v>4895</v>
      </c>
      <c r="W54" s="19" t="s">
        <v>1070</v>
      </c>
      <c r="X54" s="18" t="s">
        <v>4895</v>
      </c>
    </row>
    <row r="55" spans="20:24">
      <c r="T55" s="18" t="s">
        <v>4941</v>
      </c>
      <c r="U55" s="19" t="s">
        <v>1068</v>
      </c>
      <c r="V55" s="18" t="s">
        <v>4895</v>
      </c>
      <c r="W55" s="19" t="s">
        <v>1228</v>
      </c>
      <c r="X55" s="18" t="s">
        <v>4895</v>
      </c>
    </row>
    <row r="56" spans="20:24">
      <c r="T56" s="18" t="s">
        <v>4941</v>
      </c>
      <c r="U56" s="19" t="s">
        <v>1068</v>
      </c>
      <c r="V56" s="18" t="s">
        <v>4895</v>
      </c>
      <c r="W56" s="19" t="s">
        <v>1209</v>
      </c>
      <c r="X56" s="18" t="s">
        <v>4895</v>
      </c>
    </row>
    <row r="57" spans="20:24">
      <c r="T57" s="18" t="s">
        <v>4941</v>
      </c>
      <c r="U57" s="19" t="s">
        <v>4943</v>
      </c>
      <c r="V57" s="18" t="s">
        <v>4895</v>
      </c>
      <c r="W57" s="19" t="s">
        <v>1219</v>
      </c>
      <c r="X57" s="18" t="s">
        <v>4895</v>
      </c>
    </row>
    <row r="58" spans="20:24">
      <c r="T58" s="18" t="s">
        <v>4941</v>
      </c>
      <c r="U58" s="19" t="s">
        <v>1068</v>
      </c>
      <c r="V58" s="18" t="s">
        <v>4895</v>
      </c>
      <c r="W58" s="19" t="s">
        <v>1070</v>
      </c>
      <c r="X58" s="18" t="s">
        <v>4895</v>
      </c>
    </row>
    <row r="59" spans="20:24">
      <c r="T59" s="18" t="s">
        <v>4941</v>
      </c>
      <c r="U59" s="19" t="s">
        <v>1068</v>
      </c>
      <c r="V59" s="18" t="s">
        <v>4895</v>
      </c>
      <c r="W59" s="19" t="s">
        <v>1894</v>
      </c>
      <c r="X59" s="18" t="s">
        <v>4895</v>
      </c>
    </row>
    <row r="60" spans="20:24">
      <c r="T60" s="18" t="s">
        <v>4941</v>
      </c>
      <c r="U60" s="19" t="s">
        <v>1045</v>
      </c>
      <c r="V60" s="18" t="s">
        <v>4895</v>
      </c>
      <c r="W60" s="19" t="s">
        <v>1122</v>
      </c>
      <c r="X60" s="18" t="s">
        <v>4895</v>
      </c>
    </row>
    <row r="61" spans="20:24">
      <c r="T61" s="18" t="s">
        <v>4941</v>
      </c>
      <c r="U61" s="19" t="s">
        <v>2618</v>
      </c>
      <c r="V61" s="18" t="s">
        <v>4895</v>
      </c>
      <c r="W61" s="19" t="s">
        <v>2619</v>
      </c>
      <c r="X61" s="18" t="s">
        <v>4895</v>
      </c>
    </row>
    <row r="62" spans="20:24">
      <c r="T62" s="18" t="s">
        <v>4941</v>
      </c>
      <c r="U62" s="19" t="s">
        <v>2618</v>
      </c>
      <c r="V62" s="18" t="s">
        <v>4895</v>
      </c>
      <c r="W62" s="19" t="s">
        <v>1292</v>
      </c>
      <c r="X62" s="18" t="s">
        <v>4895</v>
      </c>
    </row>
    <row r="63" spans="20:24">
      <c r="T63" s="18" t="s">
        <v>4941</v>
      </c>
      <c r="U63" s="19" t="s">
        <v>4944</v>
      </c>
      <c r="V63" s="18" t="s">
        <v>4895</v>
      </c>
      <c r="W63" s="19" t="s">
        <v>1063</v>
      </c>
      <c r="X63" s="18" t="s">
        <v>4895</v>
      </c>
    </row>
    <row r="64" spans="20:24">
      <c r="T64" s="18" t="s">
        <v>4941</v>
      </c>
      <c r="U64" s="19" t="s">
        <v>4944</v>
      </c>
      <c r="V64" s="18" t="s">
        <v>4895</v>
      </c>
      <c r="W64" s="19" t="s">
        <v>2299</v>
      </c>
      <c r="X64" s="18" t="s">
        <v>4895</v>
      </c>
    </row>
    <row r="65" spans="19:24">
      <c r="T65" s="18" t="s">
        <v>4941</v>
      </c>
      <c r="U65" s="19" t="s">
        <v>4944</v>
      </c>
      <c r="V65" s="18" t="s">
        <v>4895</v>
      </c>
      <c r="W65" s="19" t="s">
        <v>2362</v>
      </c>
      <c r="X65" s="18" t="s">
        <v>4895</v>
      </c>
    </row>
    <row r="66" spans="19:24">
      <c r="T66" s="18" t="s">
        <v>4941</v>
      </c>
      <c r="U66" s="19" t="s">
        <v>4944</v>
      </c>
      <c r="V66" s="18" t="s">
        <v>4895</v>
      </c>
      <c r="W66" s="19" t="s">
        <v>1070</v>
      </c>
      <c r="X66" s="18" t="s">
        <v>4895</v>
      </c>
    </row>
    <row r="67" spans="19:24">
      <c r="T67" s="18" t="s">
        <v>4941</v>
      </c>
      <c r="U67" s="19" t="s">
        <v>4945</v>
      </c>
      <c r="V67" s="18" t="s">
        <v>4895</v>
      </c>
      <c r="W67" s="19"/>
      <c r="X67" s="18" t="s">
        <v>4895</v>
      </c>
    </row>
    <row r="68" spans="19:24">
      <c r="S68" s="100"/>
    </row>
    <row r="69" spans="19:24">
      <c r="S69" s="100"/>
    </row>
    <row r="70" spans="19:24">
      <c r="S70" s="100"/>
    </row>
    <row r="71" spans="19:24">
      <c r="S71" s="100"/>
    </row>
    <row r="72" spans="19:24">
      <c r="S72" s="100"/>
    </row>
    <row r="73" spans="19:24">
      <c r="S73" s="100"/>
    </row>
    <row r="74" spans="19:24">
      <c r="S74" s="100"/>
    </row>
    <row r="75" spans="19:24">
      <c r="S75" s="100"/>
    </row>
    <row r="76" spans="19:24">
      <c r="S76" s="100"/>
    </row>
    <row r="77" spans="19:24">
      <c r="S77" s="100"/>
    </row>
    <row r="78" spans="19:24">
      <c r="S78" s="100"/>
    </row>
    <row r="79" spans="19:24">
      <c r="S79" s="100"/>
    </row>
    <row r="80" spans="19:24">
      <c r="S80" s="100"/>
    </row>
  </sheetData>
  <sortState xmlns:xlrd2="http://schemas.microsoft.com/office/spreadsheetml/2017/richdata2" ref="S1:X1048576">
    <sortCondition ref="S1:S1048576"/>
  </sortState>
  <phoneticPr fontId="26" type="noConversion"/>
  <pageMargins left="0.511811024" right="0.511811024" top="0.78740157499999996" bottom="0.78740157499999996" header="0.31496062000000002" footer="0.31496062000000002"/>
  <pageSetup paperSize="9" orientation="portrait" verticalDpi="300" r:id="rId1"/>
  <ignoredErrors>
    <ignoredError sqref="A1:A13" numberStoredAsText="1"/>
  </ignoredError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1CCD7F-6AF1-40F0-90B1-B9D98235882D}">
  <sheetPr>
    <tabColor theme="9" tint="0.59999389629810485"/>
  </sheetPr>
  <dimension ref="A1:AF292"/>
  <sheetViews>
    <sheetView tabSelected="1" zoomScale="85" zoomScaleNormal="85" workbookViewId="0">
      <pane xSplit="2" ySplit="2" topLeftCell="K289" activePane="bottomRight" state="frozen"/>
      <selection pane="bottomRight" activeCell="AC292" sqref="AC292"/>
      <selection pane="bottomLeft" activeCell="A2" sqref="A2"/>
      <selection pane="topRight" activeCell="C1" sqref="C1"/>
    </sheetView>
  </sheetViews>
  <sheetFormatPr defaultColWidth="14.42578125" defaultRowHeight="15" customHeight="1"/>
  <cols>
    <col min="1" max="1" width="7.7109375" style="1" customWidth="1"/>
    <col min="2" max="2" width="29.42578125" style="2" customWidth="1"/>
    <col min="3" max="3" width="6.28515625" style="9" customWidth="1"/>
    <col min="4" max="4" width="15.7109375" style="9" customWidth="1"/>
    <col min="5" max="6" width="16.85546875" style="9" customWidth="1"/>
    <col min="7" max="8" width="23.7109375" style="10" customWidth="1"/>
    <col min="9" max="9" width="29.7109375" style="9" customWidth="1"/>
    <col min="10" max="10" width="41" style="9" customWidth="1"/>
    <col min="11" max="11" width="17.42578125" style="10" customWidth="1"/>
    <col min="12" max="12" width="15.28515625" style="9" customWidth="1"/>
    <col min="13" max="13" width="13" style="9" customWidth="1"/>
    <col min="14" max="14" width="12.42578125" style="9" customWidth="1"/>
    <col min="15" max="15" width="16.7109375" style="9" customWidth="1"/>
    <col min="16" max="16" width="11.140625" style="9" customWidth="1"/>
    <col min="17" max="17" width="12.42578125" style="9" hidden="1" customWidth="1"/>
    <col min="18" max="18" width="13.5703125" style="9" hidden="1" customWidth="1"/>
    <col min="19" max="19" width="16.85546875" style="9" hidden="1" customWidth="1"/>
    <col min="20" max="20" width="11.42578125" style="9" customWidth="1"/>
    <col min="21" max="21" width="22.140625" style="10" hidden="1" customWidth="1"/>
    <col min="22" max="22" width="13.85546875" style="9" hidden="1" customWidth="1"/>
    <col min="23" max="23" width="22" style="10" customWidth="1"/>
    <col min="24" max="24" width="17.28515625" style="9" hidden="1" customWidth="1"/>
    <col min="25" max="25" width="9" style="9" hidden="1" customWidth="1"/>
    <col min="26" max="26" width="24" style="9" hidden="1" customWidth="1"/>
    <col min="27" max="27" width="9.140625" style="9" customWidth="1"/>
    <col min="28" max="28" width="29.5703125" style="10" hidden="1" customWidth="1"/>
    <col min="29" max="29" width="19.140625" style="9" customWidth="1"/>
    <col min="30" max="30" width="16.85546875" style="9" customWidth="1"/>
    <col min="31" max="32" width="14.42578125" style="146"/>
    <col min="33" max="16384" width="14.42578125" style="4"/>
  </cols>
  <sheetData>
    <row r="1" spans="1:32" ht="33" customHeight="1">
      <c r="C1" s="187" t="s">
        <v>4946</v>
      </c>
      <c r="D1" s="187"/>
      <c r="E1" s="187"/>
      <c r="F1" s="187"/>
      <c r="G1" s="187"/>
      <c r="H1" s="187"/>
      <c r="I1" s="187"/>
      <c r="J1" s="187"/>
      <c r="K1" s="187"/>
      <c r="L1" s="187"/>
      <c r="M1" s="187"/>
    </row>
    <row r="2" spans="1:32" s="7" customFormat="1" ht="36.75" customHeight="1">
      <c r="A2" s="5" t="s">
        <v>2</v>
      </c>
      <c r="B2" s="6" t="s">
        <v>3</v>
      </c>
      <c r="C2" s="135" t="s">
        <v>4</v>
      </c>
      <c r="D2" s="135" t="s">
        <v>4947</v>
      </c>
      <c r="E2" s="135" t="s">
        <v>4948</v>
      </c>
      <c r="F2" s="135" t="s">
        <v>4949</v>
      </c>
      <c r="G2" s="135" t="s">
        <v>4950</v>
      </c>
      <c r="H2" s="135" t="s">
        <v>4951</v>
      </c>
      <c r="I2" s="135" t="s">
        <v>2198</v>
      </c>
      <c r="J2" s="135" t="s">
        <v>4952</v>
      </c>
      <c r="K2" s="135" t="s">
        <v>4953</v>
      </c>
      <c r="L2" s="135" t="s">
        <v>4954</v>
      </c>
      <c r="M2" s="132" t="s">
        <v>4955</v>
      </c>
      <c r="N2" s="138" t="s">
        <v>4956</v>
      </c>
      <c r="O2" s="138" t="s">
        <v>4957</v>
      </c>
      <c r="P2" s="141" t="s">
        <v>4958</v>
      </c>
      <c r="Q2" s="142" t="s">
        <v>4959</v>
      </c>
      <c r="R2" s="142" t="s">
        <v>4960</v>
      </c>
      <c r="S2" s="138" t="s">
        <v>4961</v>
      </c>
      <c r="T2" s="138" t="s">
        <v>4962</v>
      </c>
      <c r="U2" s="143" t="s">
        <v>4963</v>
      </c>
      <c r="V2" s="138" t="s">
        <v>4964</v>
      </c>
      <c r="W2" s="138" t="s">
        <v>27</v>
      </c>
      <c r="X2" s="138" t="s">
        <v>4965</v>
      </c>
      <c r="Y2" s="138" t="s">
        <v>4966</v>
      </c>
      <c r="Z2" s="138" t="s">
        <v>4967</v>
      </c>
      <c r="AA2" s="144" t="s">
        <v>4968</v>
      </c>
      <c r="AB2" s="145" t="s">
        <v>4969</v>
      </c>
      <c r="AC2" s="158" t="s">
        <v>4970</v>
      </c>
      <c r="AD2" s="142" t="s">
        <v>3687</v>
      </c>
      <c r="AE2" s="142" t="s">
        <v>4971</v>
      </c>
      <c r="AF2" s="142" t="s">
        <v>4972</v>
      </c>
    </row>
    <row r="3" spans="1:32" s="12" customFormat="1" ht="90" customHeight="1">
      <c r="A3" s="8">
        <v>1</v>
      </c>
      <c r="B3" s="3" t="str">
        <f>E3&amp;" – "&amp;F3</f>
        <v xml:space="preserve">Laboratório do Centro de Arqueologia e Antropologia Indígena da Amazônia Ocidental - CAAINAM – Universidade Federal do Acre (UFAC) </v>
      </c>
      <c r="C3" s="9" t="s">
        <v>2323</v>
      </c>
      <c r="D3" s="9" t="s">
        <v>4973</v>
      </c>
      <c r="E3" s="9" t="s">
        <v>4974</v>
      </c>
      <c r="F3" s="9" t="s">
        <v>4975</v>
      </c>
      <c r="G3" s="10" t="s">
        <v>4976</v>
      </c>
      <c r="H3" s="10" t="s">
        <v>4977</v>
      </c>
      <c r="I3" s="10"/>
      <c r="J3" s="154" t="s">
        <v>4978</v>
      </c>
      <c r="K3" s="157"/>
      <c r="L3" s="9" t="s">
        <v>4892</v>
      </c>
      <c r="M3" s="11">
        <v>44440</v>
      </c>
      <c r="N3" s="11">
        <v>43691</v>
      </c>
      <c r="O3" s="9" t="s">
        <v>4979</v>
      </c>
      <c r="P3" s="9" t="s">
        <v>31</v>
      </c>
      <c r="Q3" s="9" t="s">
        <v>31</v>
      </c>
      <c r="R3" s="9"/>
      <c r="S3" s="9"/>
      <c r="T3" s="9" t="s">
        <v>31</v>
      </c>
      <c r="U3" s="10" t="s">
        <v>4980</v>
      </c>
      <c r="V3" s="9"/>
      <c r="W3" s="10" t="s">
        <v>4981</v>
      </c>
      <c r="X3" s="9" t="s">
        <v>4982</v>
      </c>
      <c r="Y3" s="9" t="s">
        <v>4983</v>
      </c>
      <c r="Z3" s="9"/>
      <c r="AA3" s="9" t="s">
        <v>33</v>
      </c>
      <c r="AB3" s="10" t="s">
        <v>4984</v>
      </c>
      <c r="AC3" s="9" t="s">
        <v>4985</v>
      </c>
      <c r="AD3" s="9"/>
      <c r="AE3" s="146"/>
      <c r="AF3" s="146"/>
    </row>
    <row r="4" spans="1:32" s="12" customFormat="1" ht="90" customHeight="1">
      <c r="A4" s="8">
        <v>2</v>
      </c>
      <c r="B4" s="3" t="str">
        <f>E4&amp;" – "&amp;F4</f>
        <v>Fundação Elias Mansour  – Governo do Estado do Acre</v>
      </c>
      <c r="C4" s="9" t="s">
        <v>2323</v>
      </c>
      <c r="D4" s="9" t="s">
        <v>4973</v>
      </c>
      <c r="E4" s="9" t="s">
        <v>4986</v>
      </c>
      <c r="F4" s="9" t="s">
        <v>4987</v>
      </c>
      <c r="G4" s="10" t="s">
        <v>4988</v>
      </c>
      <c r="H4" s="10" t="s">
        <v>4989</v>
      </c>
      <c r="I4" s="156" t="s">
        <v>4990</v>
      </c>
      <c r="J4" s="154" t="s">
        <v>4991</v>
      </c>
      <c r="K4" s="157"/>
      <c r="L4" s="9" t="s">
        <v>4901</v>
      </c>
      <c r="M4" s="11">
        <v>44753</v>
      </c>
      <c r="N4" s="11">
        <v>44669</v>
      </c>
      <c r="O4" s="9" t="s">
        <v>4979</v>
      </c>
      <c r="P4" s="9" t="s">
        <v>31</v>
      </c>
      <c r="Q4" s="9" t="s">
        <v>33</v>
      </c>
      <c r="R4" s="9"/>
      <c r="S4" s="9"/>
      <c r="T4" s="9" t="s">
        <v>31</v>
      </c>
      <c r="U4" s="10" t="s">
        <v>4992</v>
      </c>
      <c r="V4" s="9" t="s">
        <v>33</v>
      </c>
      <c r="W4" s="10" t="s">
        <v>4993</v>
      </c>
      <c r="X4" s="9" t="s">
        <v>4994</v>
      </c>
      <c r="Y4" s="9" t="s">
        <v>4983</v>
      </c>
      <c r="Z4" s="9"/>
      <c r="AA4" s="9" t="s">
        <v>33</v>
      </c>
      <c r="AB4" s="10"/>
      <c r="AC4" s="9" t="s">
        <v>620</v>
      </c>
      <c r="AD4" s="9"/>
      <c r="AE4" s="146"/>
      <c r="AF4" s="146"/>
    </row>
    <row r="5" spans="1:32" s="12" customFormat="1" ht="90" customHeight="1">
      <c r="A5" s="8">
        <v>3</v>
      </c>
      <c r="B5" s="3" t="str">
        <f>E5&amp;" – "&amp;F5</f>
        <v>Fundação Municipal de Cultura Garibaldi Brasil – Prefeitura Municipal de Rio Branco</v>
      </c>
      <c r="C5" s="9" t="s">
        <v>2323</v>
      </c>
      <c r="D5" s="9" t="s">
        <v>4973</v>
      </c>
      <c r="E5" s="9" t="s">
        <v>4995</v>
      </c>
      <c r="F5" s="9" t="s">
        <v>4996</v>
      </c>
      <c r="G5" s="10" t="s">
        <v>4997</v>
      </c>
      <c r="H5" s="10" t="s">
        <v>4998</v>
      </c>
      <c r="I5" s="156" t="s">
        <v>4999</v>
      </c>
      <c r="J5" s="154" t="s">
        <v>5000</v>
      </c>
      <c r="K5" s="157"/>
      <c r="L5" s="9" t="s">
        <v>4901</v>
      </c>
      <c r="M5" s="11">
        <v>42633</v>
      </c>
      <c r="N5" s="9">
        <v>2015</v>
      </c>
      <c r="O5" s="9" t="s">
        <v>5001</v>
      </c>
      <c r="P5" s="9" t="s">
        <v>31</v>
      </c>
      <c r="Q5" s="9" t="s">
        <v>33</v>
      </c>
      <c r="R5" s="9"/>
      <c r="S5" s="9"/>
      <c r="T5" s="9" t="s">
        <v>31</v>
      </c>
      <c r="U5" s="10" t="s">
        <v>5002</v>
      </c>
      <c r="V5" s="9" t="s">
        <v>33</v>
      </c>
      <c r="W5" s="10" t="s">
        <v>4993</v>
      </c>
      <c r="X5" s="9" t="s">
        <v>5003</v>
      </c>
      <c r="Y5" s="9" t="s">
        <v>4983</v>
      </c>
      <c r="Z5" s="9"/>
      <c r="AA5" s="9" t="s">
        <v>33</v>
      </c>
      <c r="AB5" s="10"/>
      <c r="AC5" s="9" t="s">
        <v>5004</v>
      </c>
      <c r="AD5" s="9"/>
      <c r="AE5" s="146"/>
      <c r="AF5" s="146"/>
    </row>
    <row r="6" spans="1:32" s="12" customFormat="1" ht="90" customHeight="1">
      <c r="A6" s="8">
        <v>4</v>
      </c>
      <c r="B6" s="3" t="str">
        <f>E6&amp;" – "&amp;F6</f>
        <v>Centro Arqueológico Palmarino - CENARP – Universidade Federal de Alagoas (UFAL)</v>
      </c>
      <c r="C6" s="9" t="s">
        <v>72</v>
      </c>
      <c r="D6" s="9" t="s">
        <v>5005</v>
      </c>
      <c r="E6" s="9" t="s">
        <v>5006</v>
      </c>
      <c r="F6" s="9" t="s">
        <v>5007</v>
      </c>
      <c r="G6" s="10"/>
      <c r="H6" s="10"/>
      <c r="I6" s="10"/>
      <c r="J6" s="10"/>
      <c r="K6" s="10"/>
      <c r="L6" s="9" t="s">
        <v>5008</v>
      </c>
      <c r="M6" s="11"/>
      <c r="N6" s="9"/>
      <c r="O6" s="9"/>
      <c r="P6" s="9" t="s">
        <v>31</v>
      </c>
      <c r="Q6" s="9" t="s">
        <v>33</v>
      </c>
      <c r="R6" s="9"/>
      <c r="S6" s="9"/>
      <c r="T6" s="9" t="s">
        <v>33</v>
      </c>
      <c r="U6" s="10"/>
      <c r="V6" s="9"/>
      <c r="W6" s="10" t="s">
        <v>5009</v>
      </c>
      <c r="X6" s="9" t="s">
        <v>5010</v>
      </c>
      <c r="Y6" s="9" t="s">
        <v>4983</v>
      </c>
      <c r="Z6" s="9"/>
      <c r="AA6" s="9" t="s">
        <v>4904</v>
      </c>
      <c r="AB6" s="10"/>
      <c r="AC6" s="9" t="s">
        <v>33</v>
      </c>
      <c r="AD6" s="9"/>
      <c r="AE6" s="146"/>
      <c r="AF6" s="146"/>
    </row>
    <row r="7" spans="1:32" s="12" customFormat="1" ht="90" customHeight="1">
      <c r="A7" s="8">
        <v>5</v>
      </c>
      <c r="B7" s="3" t="str">
        <f>E7&amp;" – "&amp;F7</f>
        <v>Instituto Histórico e Geográfico de Alagoas – IHGAL – Governo do Estado de Alagoas</v>
      </c>
      <c r="C7" s="9" t="s">
        <v>72</v>
      </c>
      <c r="D7" s="9" t="s">
        <v>5011</v>
      </c>
      <c r="E7" s="9" t="s">
        <v>5012</v>
      </c>
      <c r="F7" s="9" t="s">
        <v>5013</v>
      </c>
      <c r="G7" s="10" t="s">
        <v>5014</v>
      </c>
      <c r="H7" s="10" t="s">
        <v>5015</v>
      </c>
      <c r="I7" s="10"/>
      <c r="J7" s="154" t="s">
        <v>5016</v>
      </c>
      <c r="K7" s="157"/>
      <c r="L7" s="9" t="s">
        <v>5008</v>
      </c>
      <c r="M7" s="11"/>
      <c r="N7" s="9"/>
      <c r="O7" s="9"/>
      <c r="P7" s="9"/>
      <c r="Q7" s="9" t="s">
        <v>33</v>
      </c>
      <c r="R7" s="9"/>
      <c r="S7" s="9"/>
      <c r="T7" s="9" t="s">
        <v>33</v>
      </c>
      <c r="U7" s="10"/>
      <c r="V7" s="9"/>
      <c r="W7" s="10"/>
      <c r="X7" s="9" t="s">
        <v>5017</v>
      </c>
      <c r="Y7" s="9" t="s">
        <v>4983</v>
      </c>
      <c r="Z7" s="9"/>
      <c r="AA7" s="9" t="s">
        <v>4904</v>
      </c>
      <c r="AB7" s="10"/>
      <c r="AC7" s="9" t="s">
        <v>33</v>
      </c>
      <c r="AD7" s="9"/>
      <c r="AE7" s="146"/>
      <c r="AF7" s="146"/>
    </row>
    <row r="8" spans="1:32" s="12" customFormat="1" ht="90" customHeight="1">
      <c r="A8" s="8">
        <v>6</v>
      </c>
      <c r="B8" s="3" t="str">
        <f>E8&amp;" – "&amp;F8</f>
        <v>Museu de História Natural – Universidade Federal de Alagoas (UFAL)</v>
      </c>
      <c r="C8" s="9" t="s">
        <v>72</v>
      </c>
      <c r="D8" s="9" t="s">
        <v>5011</v>
      </c>
      <c r="E8" s="9" t="s">
        <v>5018</v>
      </c>
      <c r="F8" s="9" t="s">
        <v>5007</v>
      </c>
      <c r="G8" s="10" t="s">
        <v>5019</v>
      </c>
      <c r="H8" s="10" t="s">
        <v>5020</v>
      </c>
      <c r="I8" s="156" t="s">
        <v>5021</v>
      </c>
      <c r="J8" s="154" t="s">
        <v>5022</v>
      </c>
      <c r="K8" s="157"/>
      <c r="L8" s="9" t="s">
        <v>4901</v>
      </c>
      <c r="M8" s="11">
        <v>43482</v>
      </c>
      <c r="N8" s="11">
        <v>42657</v>
      </c>
      <c r="O8" s="9" t="s">
        <v>5023</v>
      </c>
      <c r="P8" s="9" t="s">
        <v>31</v>
      </c>
      <c r="Q8" s="9" t="s">
        <v>31</v>
      </c>
      <c r="R8" s="9"/>
      <c r="S8" s="9"/>
      <c r="T8" s="9" t="s">
        <v>31</v>
      </c>
      <c r="U8" s="10" t="s">
        <v>5024</v>
      </c>
      <c r="V8" s="9"/>
      <c r="W8" s="10"/>
      <c r="X8" s="9" t="s">
        <v>5025</v>
      </c>
      <c r="Y8" s="9" t="s">
        <v>4983</v>
      </c>
      <c r="Z8" s="9"/>
      <c r="AA8" s="9" t="s">
        <v>33</v>
      </c>
      <c r="AB8" s="10"/>
      <c r="AC8" s="9" t="s">
        <v>71</v>
      </c>
      <c r="AD8" s="9"/>
      <c r="AE8" s="146"/>
      <c r="AF8" s="146"/>
    </row>
    <row r="9" spans="1:32" s="12" customFormat="1" ht="90" customHeight="1">
      <c r="A9" s="8">
        <v>7</v>
      </c>
      <c r="B9" s="3" t="str">
        <f>E9&amp;" – "&amp;F9</f>
        <v>Núcleo de Ensino e Pesquisa Arqueológico - NEPA – Universidade Federal de Alagoas (UFAL)</v>
      </c>
      <c r="C9" s="9" t="s">
        <v>72</v>
      </c>
      <c r="D9" s="9" t="s">
        <v>5011</v>
      </c>
      <c r="E9" s="9" t="s">
        <v>5026</v>
      </c>
      <c r="F9" s="9" t="s">
        <v>5007</v>
      </c>
      <c r="G9" s="10" t="s">
        <v>5027</v>
      </c>
      <c r="H9" s="10"/>
      <c r="I9" s="156" t="s">
        <v>5028</v>
      </c>
      <c r="J9" s="154" t="s">
        <v>5029</v>
      </c>
      <c r="K9" s="157"/>
      <c r="L9" s="9" t="s">
        <v>5008</v>
      </c>
      <c r="M9" s="11"/>
      <c r="N9" s="9"/>
      <c r="O9" s="9"/>
      <c r="P9" s="9"/>
      <c r="Q9" s="9" t="s">
        <v>33</v>
      </c>
      <c r="R9" s="9"/>
      <c r="S9" s="9"/>
      <c r="T9" s="9" t="s">
        <v>33</v>
      </c>
      <c r="U9" s="10"/>
      <c r="V9" s="9"/>
      <c r="W9" s="10" t="s">
        <v>5009</v>
      </c>
      <c r="X9" s="9" t="s">
        <v>5030</v>
      </c>
      <c r="Y9" s="9" t="s">
        <v>4983</v>
      </c>
      <c r="Z9" s="9"/>
      <c r="AA9" s="9" t="s">
        <v>4904</v>
      </c>
      <c r="AB9" s="10"/>
      <c r="AC9" s="9" t="s">
        <v>33</v>
      </c>
      <c r="AD9" s="9"/>
      <c r="AE9" s="146"/>
      <c r="AF9" s="146"/>
    </row>
    <row r="10" spans="1:32" s="12" customFormat="1" ht="90" customHeight="1">
      <c r="A10" s="8">
        <v>8</v>
      </c>
      <c r="B10" s="3" t="str">
        <f>E10&amp;" – "&amp;F10</f>
        <v>Núcleo de Pesquisa e Estudos Arqueológicos e Históricos - NUPEAH – Universidade Federal de Alagoas (UFAL)</v>
      </c>
      <c r="C10" s="9" t="s">
        <v>72</v>
      </c>
      <c r="D10" s="9" t="s">
        <v>5031</v>
      </c>
      <c r="E10" s="9" t="s">
        <v>5032</v>
      </c>
      <c r="F10" s="9" t="s">
        <v>5007</v>
      </c>
      <c r="G10" s="10" t="s">
        <v>5033</v>
      </c>
      <c r="H10" s="10"/>
      <c r="I10" s="10"/>
      <c r="J10" s="10"/>
      <c r="K10" s="10"/>
      <c r="L10" s="9" t="s">
        <v>5034</v>
      </c>
      <c r="M10" s="11">
        <v>44970</v>
      </c>
      <c r="N10" s="11">
        <v>44625</v>
      </c>
      <c r="O10" s="9" t="s">
        <v>5035</v>
      </c>
      <c r="P10" s="9" t="s">
        <v>31</v>
      </c>
      <c r="Q10" s="9" t="s">
        <v>33</v>
      </c>
      <c r="R10" s="9"/>
      <c r="S10" s="9"/>
      <c r="T10" s="9" t="s">
        <v>31</v>
      </c>
      <c r="U10" s="10" t="s">
        <v>5036</v>
      </c>
      <c r="V10" s="9"/>
      <c r="W10" s="10" t="s">
        <v>5037</v>
      </c>
      <c r="X10" s="9" t="s">
        <v>5030</v>
      </c>
      <c r="Y10" s="9" t="s">
        <v>4983</v>
      </c>
      <c r="Z10" s="9"/>
      <c r="AA10" s="9" t="s">
        <v>33</v>
      </c>
      <c r="AB10" s="10" t="s">
        <v>5038</v>
      </c>
      <c r="AC10" s="9" t="s">
        <v>119</v>
      </c>
      <c r="AD10" s="9"/>
      <c r="AE10" s="146"/>
      <c r="AF10" s="146"/>
    </row>
    <row r="11" spans="1:32" s="12" customFormat="1" ht="90" customHeight="1">
      <c r="A11" s="8">
        <v>9</v>
      </c>
      <c r="B11" s="3" t="str">
        <f>E11&amp;" – "&amp;F11</f>
        <v>Instituto de Desenvolvimento Sustentável Mamirauá – Ministério da Ciência, Tecnologia e Inovações</v>
      </c>
      <c r="C11" s="9" t="s">
        <v>651</v>
      </c>
      <c r="D11" s="9" t="s">
        <v>5039</v>
      </c>
      <c r="E11" s="9" t="s">
        <v>5040</v>
      </c>
      <c r="F11" s="9" t="s">
        <v>5041</v>
      </c>
      <c r="G11" s="10" t="s">
        <v>5042</v>
      </c>
      <c r="H11" s="10" t="s">
        <v>5043</v>
      </c>
      <c r="I11" s="156" t="s">
        <v>5044</v>
      </c>
      <c r="J11" t="s">
        <v>5045</v>
      </c>
      <c r="K11" s="10"/>
      <c r="L11" s="9" t="s">
        <v>5008</v>
      </c>
      <c r="M11" s="11"/>
      <c r="N11" s="9"/>
      <c r="O11" s="9"/>
      <c r="P11" s="9"/>
      <c r="Q11" s="9" t="s">
        <v>33</v>
      </c>
      <c r="R11" s="9"/>
      <c r="S11" s="9"/>
      <c r="T11" s="9" t="s">
        <v>33</v>
      </c>
      <c r="U11" s="10"/>
      <c r="V11" s="9"/>
      <c r="W11" s="10"/>
      <c r="X11" s="9" t="s">
        <v>5046</v>
      </c>
      <c r="Y11" s="9" t="s">
        <v>5046</v>
      </c>
      <c r="Z11" s="9"/>
      <c r="AA11" s="9" t="s">
        <v>4904</v>
      </c>
      <c r="AB11" s="10"/>
      <c r="AC11" s="9" t="s">
        <v>33</v>
      </c>
      <c r="AD11" s="9"/>
      <c r="AE11" s="146"/>
      <c r="AF11" s="146"/>
    </row>
    <row r="12" spans="1:32" s="12" customFormat="1" ht="90" customHeight="1">
      <c r="A12" s="8">
        <v>10</v>
      </c>
      <c r="B12" s="3" t="str">
        <f>E12&amp;" – "&amp;F12</f>
        <v>Museu Amazônico - Laboratório de Arqueologia – Universidade Federal do Amazonas (UFAM)</v>
      </c>
      <c r="C12" s="9" t="s">
        <v>651</v>
      </c>
      <c r="D12" s="9" t="s">
        <v>5047</v>
      </c>
      <c r="E12" s="9" t="s">
        <v>5048</v>
      </c>
      <c r="F12" s="9" t="s">
        <v>5049</v>
      </c>
      <c r="G12" s="10" t="s">
        <v>5050</v>
      </c>
      <c r="H12" s="10" t="s">
        <v>5051</v>
      </c>
      <c r="I12" s="156" t="s">
        <v>5052</v>
      </c>
      <c r="J12" s="10"/>
      <c r="K12" s="10"/>
      <c r="L12" s="9" t="s">
        <v>4892</v>
      </c>
      <c r="M12" s="11">
        <v>44753</v>
      </c>
      <c r="N12" s="11">
        <v>44448</v>
      </c>
      <c r="O12" s="9"/>
      <c r="P12" s="9" t="s">
        <v>31</v>
      </c>
      <c r="Q12" s="9" t="s">
        <v>31</v>
      </c>
      <c r="R12" s="9" t="s">
        <v>5053</v>
      </c>
      <c r="S12" s="9"/>
      <c r="T12" s="9" t="s">
        <v>31</v>
      </c>
      <c r="U12" s="10"/>
      <c r="V12" s="9" t="s">
        <v>272</v>
      </c>
      <c r="W12" s="10" t="s">
        <v>5054</v>
      </c>
      <c r="X12" s="9" t="s">
        <v>5025</v>
      </c>
      <c r="Y12" s="9" t="s">
        <v>4983</v>
      </c>
      <c r="Z12" s="9"/>
      <c r="AA12" s="9" t="s">
        <v>33</v>
      </c>
      <c r="AB12" s="10"/>
      <c r="AC12" s="9" t="s">
        <v>996</v>
      </c>
      <c r="AD12" s="9"/>
      <c r="AE12" s="146"/>
      <c r="AF12" s="146" t="s">
        <v>5055</v>
      </c>
    </row>
    <row r="13" spans="1:32" s="12" customFormat="1" ht="90" customHeight="1">
      <c r="A13" s="8">
        <v>11</v>
      </c>
      <c r="B13" s="3" t="str">
        <f>E13&amp;" – "&amp;F13</f>
        <v>Museu da Amazônia - Núcleo de Arqueologia e Etnologia (MUSA-NAE) – Associação privada Museu da Amazônia</v>
      </c>
      <c r="C13" s="9" t="s">
        <v>651</v>
      </c>
      <c r="D13" s="9" t="s">
        <v>5047</v>
      </c>
      <c r="E13" s="9" t="s">
        <v>5056</v>
      </c>
      <c r="F13" s="9" t="s">
        <v>5057</v>
      </c>
      <c r="G13" s="10" t="s">
        <v>5058</v>
      </c>
      <c r="H13" s="10" t="s">
        <v>5059</v>
      </c>
      <c r="I13" s="156" t="s">
        <v>5060</v>
      </c>
      <c r="J13" s="154" t="s">
        <v>5061</v>
      </c>
      <c r="K13" s="157"/>
      <c r="L13" s="9" t="s">
        <v>4892</v>
      </c>
      <c r="M13" s="104">
        <v>43640</v>
      </c>
      <c r="N13" s="11">
        <v>42530</v>
      </c>
      <c r="O13" s="9" t="s">
        <v>5062</v>
      </c>
      <c r="P13" s="9" t="s">
        <v>31</v>
      </c>
      <c r="Q13" s="9" t="s">
        <v>33</v>
      </c>
      <c r="R13" s="9"/>
      <c r="S13" s="9"/>
      <c r="T13" s="9" t="s">
        <v>31</v>
      </c>
      <c r="U13" s="10"/>
      <c r="V13" s="9"/>
      <c r="W13" s="10" t="s">
        <v>5063</v>
      </c>
      <c r="X13" s="9" t="s">
        <v>5064</v>
      </c>
      <c r="Y13" s="9" t="s">
        <v>5046</v>
      </c>
      <c r="Z13" s="9"/>
      <c r="AA13" s="9" t="s">
        <v>33</v>
      </c>
      <c r="AB13" s="10" t="s">
        <v>5065</v>
      </c>
      <c r="AC13" s="9" t="s">
        <v>5066</v>
      </c>
      <c r="AD13" s="9" t="s">
        <v>4049</v>
      </c>
      <c r="AE13" s="146"/>
      <c r="AF13" s="146"/>
    </row>
    <row r="14" spans="1:32" s="12" customFormat="1" ht="108.75" customHeight="1">
      <c r="A14" s="8">
        <v>12</v>
      </c>
      <c r="B14" s="3" t="str">
        <f>E14&amp;" – "&amp;F14</f>
        <v>Laboratório de Arqueologia Alfredo Mendonça de Souza – Secretaria de Estado de Cultura (SEC) - Governo do Estado do Amazonas</v>
      </c>
      <c r="C14" s="9" t="s">
        <v>651</v>
      </c>
      <c r="D14" s="9" t="s">
        <v>5047</v>
      </c>
      <c r="E14" s="9" t="s">
        <v>5067</v>
      </c>
      <c r="F14" s="9" t="s">
        <v>5068</v>
      </c>
      <c r="G14" s="10" t="s">
        <v>5069</v>
      </c>
      <c r="H14" s="10" t="s">
        <v>5070</v>
      </c>
      <c r="I14" s="10" t="s">
        <v>5071</v>
      </c>
      <c r="J14" s="10"/>
      <c r="K14" s="10"/>
      <c r="L14" s="9" t="s">
        <v>5008</v>
      </c>
      <c r="M14" s="11">
        <v>43095</v>
      </c>
      <c r="N14" s="11">
        <v>43068</v>
      </c>
      <c r="O14" s="9" t="s">
        <v>5072</v>
      </c>
      <c r="P14" s="9" t="s">
        <v>31</v>
      </c>
      <c r="Q14" s="9" t="s">
        <v>31</v>
      </c>
      <c r="R14" s="9"/>
      <c r="S14" s="9"/>
      <c r="T14" s="9" t="s">
        <v>33</v>
      </c>
      <c r="U14" s="10"/>
      <c r="V14" s="9"/>
      <c r="W14" s="10"/>
      <c r="X14" s="9" t="s">
        <v>5073</v>
      </c>
      <c r="Y14" s="9" t="s">
        <v>4983</v>
      </c>
      <c r="Z14" s="9"/>
      <c r="AA14" s="9" t="s">
        <v>31</v>
      </c>
      <c r="AB14" s="10"/>
      <c r="AC14" s="9" t="s">
        <v>33</v>
      </c>
      <c r="AD14" s="9"/>
      <c r="AE14" s="146"/>
      <c r="AF14" s="146"/>
    </row>
    <row r="15" spans="1:32" s="12" customFormat="1" ht="90" customHeight="1">
      <c r="A15" s="8">
        <v>13</v>
      </c>
      <c r="B15" s="3" t="str">
        <f>E15&amp;" – "&amp;F15</f>
        <v>Centro de Estudos e Pesquisas Arqueológicas do Amapá (CEPAP) – Universidade Federal do Amapá (UNIFAP)</v>
      </c>
      <c r="C15" s="9" t="s">
        <v>250</v>
      </c>
      <c r="D15" s="9" t="s">
        <v>5074</v>
      </c>
      <c r="E15" s="9" t="s">
        <v>5075</v>
      </c>
      <c r="F15" s="9" t="s">
        <v>5076</v>
      </c>
      <c r="G15" s="10" t="s">
        <v>5077</v>
      </c>
      <c r="H15" s="10" t="s">
        <v>5078</v>
      </c>
      <c r="I15" s="10"/>
      <c r="J15" s="10"/>
      <c r="K15" s="10"/>
      <c r="L15" s="9" t="s">
        <v>4892</v>
      </c>
      <c r="M15" s="11">
        <v>42633</v>
      </c>
      <c r="N15" s="11">
        <v>42397</v>
      </c>
      <c r="O15" s="9" t="s">
        <v>5079</v>
      </c>
      <c r="P15" s="9" t="s">
        <v>31</v>
      </c>
      <c r="Q15" s="9" t="s">
        <v>33</v>
      </c>
      <c r="R15" s="9"/>
      <c r="S15" s="9"/>
      <c r="T15" s="9" t="s">
        <v>31</v>
      </c>
      <c r="U15" s="10"/>
      <c r="V15" s="9"/>
      <c r="W15" s="10"/>
      <c r="X15" s="9" t="s">
        <v>5010</v>
      </c>
      <c r="Y15" s="9" t="s">
        <v>4983</v>
      </c>
      <c r="Z15" s="9"/>
      <c r="AA15" s="9" t="s">
        <v>655</v>
      </c>
      <c r="AB15" s="10"/>
      <c r="AC15" s="9" t="s">
        <v>5080</v>
      </c>
      <c r="AD15" s="9"/>
      <c r="AE15" s="146"/>
      <c r="AF15" s="146"/>
    </row>
    <row r="16" spans="1:32" s="12" customFormat="1" ht="90" customHeight="1">
      <c r="A16" s="8">
        <v>14</v>
      </c>
      <c r="B16" s="3" t="str">
        <f>E16&amp;" – "&amp;F16</f>
        <v>Instituto de Pesquisas Científicas e Tecnológicas do Estado do Amapá (IEPA), Núcleo de Pesquisa Arqueológica (NuPArq) – Governo do Estado do Amapá</v>
      </c>
      <c r="C16" s="9" t="s">
        <v>250</v>
      </c>
      <c r="D16" s="9" t="s">
        <v>5074</v>
      </c>
      <c r="E16" s="9" t="s">
        <v>5081</v>
      </c>
      <c r="F16" s="9" t="s">
        <v>5082</v>
      </c>
      <c r="G16" s="10" t="s">
        <v>5083</v>
      </c>
      <c r="H16" s="10" t="s">
        <v>5084</v>
      </c>
      <c r="I16" s="156" t="s">
        <v>5085</v>
      </c>
      <c r="J16" s="154" t="s">
        <v>5086</v>
      </c>
      <c r="K16" s="157"/>
      <c r="L16" s="9" t="s">
        <v>4892</v>
      </c>
      <c r="M16" s="11">
        <v>42769</v>
      </c>
      <c r="N16" s="11">
        <v>42395</v>
      </c>
      <c r="O16" s="9" t="s">
        <v>5079</v>
      </c>
      <c r="P16" s="9" t="s">
        <v>31</v>
      </c>
      <c r="Q16" s="9" t="s">
        <v>33</v>
      </c>
      <c r="R16" s="9"/>
      <c r="S16" s="9"/>
      <c r="T16" s="9" t="s">
        <v>31</v>
      </c>
      <c r="U16" s="10"/>
      <c r="V16" s="9"/>
      <c r="W16" s="10"/>
      <c r="X16" s="9" t="s">
        <v>5087</v>
      </c>
      <c r="Y16" s="9" t="s">
        <v>4983</v>
      </c>
      <c r="Z16" s="9"/>
      <c r="AA16" s="9" t="s">
        <v>31</v>
      </c>
      <c r="AB16" s="10"/>
      <c r="AC16" s="9" t="s">
        <v>5088</v>
      </c>
      <c r="AD16" s="9"/>
      <c r="AE16" s="146"/>
      <c r="AF16" s="146"/>
    </row>
    <row r="17" spans="1:32" s="12" customFormat="1" ht="90" customHeight="1">
      <c r="A17" s="8">
        <v>15</v>
      </c>
      <c r="B17" s="3" t="str">
        <f>E17&amp;" – "&amp;F17</f>
        <v>Museu Histórico do Amapá Joaquim Caetano da Silva – Governo do Estado do Amapá</v>
      </c>
      <c r="C17" s="9" t="s">
        <v>250</v>
      </c>
      <c r="D17" s="9" t="s">
        <v>5074</v>
      </c>
      <c r="E17" s="9" t="s">
        <v>5089</v>
      </c>
      <c r="F17" s="9" t="s">
        <v>5082</v>
      </c>
      <c r="G17" s="10" t="s">
        <v>5090</v>
      </c>
      <c r="H17" s="10" t="s">
        <v>5091</v>
      </c>
      <c r="I17" s="139"/>
      <c r="J17" s="154" t="s">
        <v>5092</v>
      </c>
      <c r="K17" s="157"/>
      <c r="L17" s="9" t="s">
        <v>5034</v>
      </c>
      <c r="M17" s="104">
        <v>43290</v>
      </c>
      <c r="N17" s="11">
        <v>43245</v>
      </c>
      <c r="O17" s="9" t="s">
        <v>5093</v>
      </c>
      <c r="P17" s="9"/>
      <c r="Q17" s="9" t="s">
        <v>33</v>
      </c>
      <c r="R17" s="9" t="s">
        <v>5094</v>
      </c>
      <c r="S17" s="9"/>
      <c r="T17" s="9" t="s">
        <v>31</v>
      </c>
      <c r="U17" s="10"/>
      <c r="V17" s="9"/>
      <c r="W17" s="10" t="s">
        <v>5094</v>
      </c>
      <c r="X17" s="9" t="s">
        <v>5073</v>
      </c>
      <c r="Y17" s="9" t="s">
        <v>4983</v>
      </c>
      <c r="Z17" s="9"/>
      <c r="AA17" s="9" t="s">
        <v>33</v>
      </c>
      <c r="AB17" s="10"/>
      <c r="AC17" s="9" t="s">
        <v>249</v>
      </c>
      <c r="AD17" s="9"/>
      <c r="AE17" s="146"/>
      <c r="AF17" s="146"/>
    </row>
    <row r="18" spans="1:32" s="12" customFormat="1" ht="90" customHeight="1">
      <c r="A18" s="8">
        <v>16</v>
      </c>
      <c r="B18" s="3" t="str">
        <f>E18&amp;" – "&amp;F18</f>
        <v xml:space="preserve">ACERVO Centro de Referência em Patrimônio e Pesquisa – </v>
      </c>
      <c r="C18" s="9" t="s">
        <v>89</v>
      </c>
      <c r="D18" s="9" t="s">
        <v>5095</v>
      </c>
      <c r="E18" s="9" t="s">
        <v>5096</v>
      </c>
      <c r="F18" s="9"/>
      <c r="G18" s="10" t="s">
        <v>5097</v>
      </c>
      <c r="H18" s="10" t="s">
        <v>5098</v>
      </c>
      <c r="I18" s="9"/>
      <c r="J18" s="172" t="s">
        <v>5099</v>
      </c>
      <c r="K18" s="10"/>
      <c r="L18" s="9" t="s">
        <v>5008</v>
      </c>
      <c r="M18" s="117">
        <v>44571</v>
      </c>
      <c r="N18" s="9" t="s">
        <v>5100</v>
      </c>
      <c r="O18" s="9" t="s">
        <v>5101</v>
      </c>
      <c r="P18" s="9" t="s">
        <v>31</v>
      </c>
      <c r="Q18" s="9" t="s">
        <v>33</v>
      </c>
      <c r="R18" s="9"/>
      <c r="S18" s="9"/>
      <c r="T18" s="9" t="s">
        <v>31</v>
      </c>
      <c r="U18" s="147"/>
      <c r="V18" s="9"/>
      <c r="W18" s="10" t="s">
        <v>5102</v>
      </c>
      <c r="X18" s="9" t="s">
        <v>5103</v>
      </c>
      <c r="Y18" s="9" t="s">
        <v>5046</v>
      </c>
      <c r="Z18" s="9"/>
      <c r="AA18" s="9" t="s">
        <v>4904</v>
      </c>
      <c r="AB18" s="147"/>
      <c r="AC18" s="148" t="s">
        <v>732</v>
      </c>
      <c r="AD18" s="9" t="s">
        <v>5104</v>
      </c>
      <c r="AE18" s="146"/>
      <c r="AF18" s="146"/>
    </row>
    <row r="19" spans="1:32" s="12" customFormat="1" ht="90" customHeight="1">
      <c r="A19" s="8">
        <v>17</v>
      </c>
      <c r="B19" s="3" t="str">
        <f>E19&amp;" – "&amp;F19</f>
        <v>Casa da Cultura Américo Simas – Prefeitura Municipal de São Felix</v>
      </c>
      <c r="C19" s="9" t="s">
        <v>89</v>
      </c>
      <c r="D19" s="9" t="s">
        <v>5105</v>
      </c>
      <c r="E19" s="9" t="s">
        <v>5106</v>
      </c>
      <c r="F19" s="9" t="s">
        <v>5107</v>
      </c>
      <c r="G19" s="10" t="s">
        <v>5108</v>
      </c>
      <c r="H19" s="10" t="s">
        <v>5109</v>
      </c>
      <c r="I19" s="10"/>
      <c r="J19" s="154" t="s">
        <v>5110</v>
      </c>
      <c r="K19" s="157"/>
      <c r="L19" s="9" t="s">
        <v>5008</v>
      </c>
      <c r="M19" s="11"/>
      <c r="N19" s="9"/>
      <c r="O19" s="9"/>
      <c r="P19" s="9"/>
      <c r="Q19" s="9" t="s">
        <v>198</v>
      </c>
      <c r="R19" s="9"/>
      <c r="S19" s="9"/>
      <c r="T19" s="9" t="s">
        <v>33</v>
      </c>
      <c r="U19" s="10"/>
      <c r="V19" s="9"/>
      <c r="W19" s="10"/>
      <c r="X19" s="9" t="s">
        <v>5003</v>
      </c>
      <c r="Y19" s="9" t="s">
        <v>4983</v>
      </c>
      <c r="Z19" s="9"/>
      <c r="AA19" s="9" t="s">
        <v>4904</v>
      </c>
      <c r="AB19" s="10"/>
      <c r="AC19" s="9" t="s">
        <v>33</v>
      </c>
      <c r="AD19" s="9"/>
      <c r="AE19" s="146"/>
      <c r="AF19" s="146"/>
    </row>
    <row r="20" spans="1:32" s="12" customFormat="1" ht="90" customHeight="1">
      <c r="A20" s="8">
        <v>18</v>
      </c>
      <c r="B20" s="3" t="str">
        <f>E20&amp;" – "&amp;F20</f>
        <v>Casa da Torre Garcia D'Ávila – Fundação Garcia D'Ávilla</v>
      </c>
      <c r="C20" s="9" t="s">
        <v>89</v>
      </c>
      <c r="D20" s="9" t="s">
        <v>5111</v>
      </c>
      <c r="E20" s="9" t="s">
        <v>5112</v>
      </c>
      <c r="F20" s="9" t="s">
        <v>5113</v>
      </c>
      <c r="G20" s="10" t="s">
        <v>5114</v>
      </c>
      <c r="H20" s="10" t="s">
        <v>5115</v>
      </c>
      <c r="I20" s="156" t="s">
        <v>5116</v>
      </c>
      <c r="J20" s="154" t="s">
        <v>5117</v>
      </c>
      <c r="K20" s="157"/>
      <c r="L20" s="9" t="s">
        <v>5008</v>
      </c>
      <c r="M20" s="11"/>
      <c r="N20" s="9"/>
      <c r="O20" s="9"/>
      <c r="P20" s="9" t="s">
        <v>31</v>
      </c>
      <c r="Q20" s="9" t="s">
        <v>198</v>
      </c>
      <c r="R20" s="9"/>
      <c r="S20" s="9"/>
      <c r="T20" s="9" t="s">
        <v>33</v>
      </c>
      <c r="U20" s="10"/>
      <c r="V20" s="9"/>
      <c r="W20" s="10" t="s">
        <v>5118</v>
      </c>
      <c r="X20" s="9" t="s">
        <v>5119</v>
      </c>
      <c r="Y20" s="9" t="s">
        <v>4983</v>
      </c>
      <c r="Z20" s="9"/>
      <c r="AA20" s="9" t="s">
        <v>4904</v>
      </c>
      <c r="AB20" s="10"/>
      <c r="AC20" s="9" t="s">
        <v>5120</v>
      </c>
      <c r="AD20" s="9"/>
      <c r="AE20" s="146"/>
      <c r="AF20" s="146"/>
    </row>
    <row r="21" spans="1:32" s="12" customFormat="1" ht="90" customHeight="1">
      <c r="A21" s="8">
        <v>19</v>
      </c>
      <c r="B21" s="3" t="str">
        <f>E21&amp;" – "&amp;F21</f>
        <v>Centro de Arqueologia e Antropologia de Paulo Afonso  - CAAPA – Universidade do Estado da Bahia (UNEB)</v>
      </c>
      <c r="C21" s="9" t="s">
        <v>89</v>
      </c>
      <c r="D21" s="9" t="s">
        <v>5121</v>
      </c>
      <c r="E21" s="9" t="s">
        <v>5122</v>
      </c>
      <c r="F21" s="9" t="s">
        <v>5123</v>
      </c>
      <c r="G21" s="10" t="s">
        <v>5124</v>
      </c>
      <c r="H21" s="10" t="s">
        <v>5125</v>
      </c>
      <c r="I21" s="10"/>
      <c r="J21" s="154" t="s">
        <v>5126</v>
      </c>
      <c r="K21" s="157"/>
      <c r="L21" s="9" t="s">
        <v>5008</v>
      </c>
      <c r="M21" s="11"/>
      <c r="N21" s="9"/>
      <c r="O21" s="9"/>
      <c r="P21" s="9"/>
      <c r="Q21" s="9" t="s">
        <v>198</v>
      </c>
      <c r="R21" s="9"/>
      <c r="S21" s="9"/>
      <c r="T21" s="9" t="s">
        <v>33</v>
      </c>
      <c r="U21" s="10"/>
      <c r="V21" s="9"/>
      <c r="W21" s="10"/>
      <c r="X21" s="9" t="s">
        <v>5010</v>
      </c>
      <c r="Y21" s="9" t="s">
        <v>4983</v>
      </c>
      <c r="Z21" s="9"/>
      <c r="AA21" s="9" t="s">
        <v>4904</v>
      </c>
      <c r="AB21" s="10"/>
      <c r="AC21" s="9" t="s">
        <v>33</v>
      </c>
      <c r="AD21" s="9"/>
      <c r="AE21" s="146"/>
      <c r="AF21" s="146"/>
    </row>
    <row r="22" spans="1:32" s="12" customFormat="1" ht="90" customHeight="1">
      <c r="A22" s="8">
        <v>20</v>
      </c>
      <c r="B22" s="3" t="str">
        <f>E22&amp;" – "&amp;F22</f>
        <v>Laboratório de Documentação e Arqueologia - Centro de Artes, Humanidades e Letras - CAHL – Universidade Federal do Recôncavo Baiano (UFRB)</v>
      </c>
      <c r="C22" s="9" t="s">
        <v>89</v>
      </c>
      <c r="D22" s="9" t="s">
        <v>5127</v>
      </c>
      <c r="E22" s="9" t="s">
        <v>5128</v>
      </c>
      <c r="F22" s="9" t="s">
        <v>5129</v>
      </c>
      <c r="G22" s="10" t="s">
        <v>5130</v>
      </c>
      <c r="H22" s="10" t="s">
        <v>5131</v>
      </c>
      <c r="I22" s="156" t="s">
        <v>5132</v>
      </c>
      <c r="J22" s="10" t="s">
        <v>5133</v>
      </c>
      <c r="K22" s="10"/>
      <c r="L22" s="9" t="s">
        <v>5034</v>
      </c>
      <c r="M22" s="11">
        <v>42877</v>
      </c>
      <c r="N22" s="11">
        <v>42476</v>
      </c>
      <c r="O22" s="9" t="s">
        <v>5134</v>
      </c>
      <c r="P22" s="9" t="s">
        <v>31</v>
      </c>
      <c r="Q22" s="9" t="s">
        <v>33</v>
      </c>
      <c r="R22" s="9"/>
      <c r="S22" s="9"/>
      <c r="T22" s="9" t="s">
        <v>31</v>
      </c>
      <c r="U22" s="10"/>
      <c r="V22" s="9"/>
      <c r="W22" s="10"/>
      <c r="X22" s="9" t="s">
        <v>5135</v>
      </c>
      <c r="Y22" s="9" t="s">
        <v>4983</v>
      </c>
      <c r="Z22" s="9"/>
      <c r="AA22" s="9" t="s">
        <v>33</v>
      </c>
      <c r="AB22" s="10"/>
      <c r="AC22" s="9" t="s">
        <v>5136</v>
      </c>
      <c r="AD22" s="9"/>
      <c r="AE22" s="146"/>
      <c r="AF22" s="146"/>
    </row>
    <row r="23" spans="1:32" s="12" customFormat="1" ht="90" customHeight="1">
      <c r="A23" s="8">
        <v>21</v>
      </c>
      <c r="B23" s="3" t="str">
        <f>E23&amp;" – "&amp;F23</f>
        <v xml:space="preserve">Centro de Estudos de Ciências Humanas (CEC.H) – </v>
      </c>
      <c r="C23" s="9" t="s">
        <v>89</v>
      </c>
      <c r="D23" s="9" t="s">
        <v>5137</v>
      </c>
      <c r="E23" s="9" t="s">
        <v>5138</v>
      </c>
      <c r="F23" s="9"/>
      <c r="G23" s="10" t="s">
        <v>5139</v>
      </c>
      <c r="H23" s="10" t="s">
        <v>5140</v>
      </c>
      <c r="I23" s="156" t="s">
        <v>5141</v>
      </c>
      <c r="J23" s="154" t="s">
        <v>5142</v>
      </c>
      <c r="K23" s="157"/>
      <c r="L23" s="9" t="s">
        <v>5008</v>
      </c>
      <c r="N23" s="11">
        <v>41961</v>
      </c>
      <c r="O23" s="9" t="s">
        <v>5143</v>
      </c>
      <c r="P23" s="9" t="s">
        <v>31</v>
      </c>
      <c r="Q23" s="9" t="s">
        <v>33</v>
      </c>
      <c r="R23" s="9"/>
      <c r="S23" s="9"/>
      <c r="T23" s="9" t="s">
        <v>31</v>
      </c>
      <c r="U23" s="10"/>
      <c r="V23" s="9"/>
      <c r="W23" s="159" t="s">
        <v>5144</v>
      </c>
      <c r="X23" s="9" t="s">
        <v>5145</v>
      </c>
      <c r="Y23" s="9" t="s">
        <v>5046</v>
      </c>
      <c r="Z23" s="9"/>
      <c r="AA23" s="9" t="s">
        <v>33</v>
      </c>
      <c r="AB23" s="10"/>
      <c r="AC23" s="9" t="s">
        <v>5146</v>
      </c>
      <c r="AD23" s="9"/>
      <c r="AE23" s="146"/>
      <c r="AF23" s="146"/>
    </row>
    <row r="24" spans="1:32" s="12" customFormat="1" ht="90" customHeight="1">
      <c r="A24" s="8">
        <v>22</v>
      </c>
      <c r="B24" s="3" t="str">
        <f>E24&amp;" – "&amp;F24</f>
        <v>Centro de Pesquisa Arqueológica e Antropológica – Universidade Estadual da Bahia</v>
      </c>
      <c r="C24" s="9" t="s">
        <v>89</v>
      </c>
      <c r="D24" s="9" t="s">
        <v>5137</v>
      </c>
      <c r="E24" s="9" t="s">
        <v>5147</v>
      </c>
      <c r="F24" s="9" t="s">
        <v>5148</v>
      </c>
      <c r="G24" s="10" t="s">
        <v>5149</v>
      </c>
      <c r="H24" s="10" t="s">
        <v>5150</v>
      </c>
      <c r="I24" s="10"/>
      <c r="J24" s="154" t="s">
        <v>5151</v>
      </c>
      <c r="K24" s="157"/>
      <c r="L24" s="9" t="s">
        <v>5008</v>
      </c>
      <c r="M24" s="11"/>
      <c r="N24" s="9"/>
      <c r="O24" s="9"/>
      <c r="P24" s="9" t="s">
        <v>31</v>
      </c>
      <c r="Q24" s="9" t="s">
        <v>198</v>
      </c>
      <c r="R24" s="9"/>
      <c r="S24" s="9"/>
      <c r="T24" s="9" t="s">
        <v>33</v>
      </c>
      <c r="U24" s="10"/>
      <c r="V24" s="9"/>
      <c r="W24" s="10" t="s">
        <v>5152</v>
      </c>
      <c r="X24" s="9" t="s">
        <v>5010</v>
      </c>
      <c r="Y24" s="9" t="s">
        <v>4983</v>
      </c>
      <c r="Z24" s="9"/>
      <c r="AA24" s="9" t="s">
        <v>4904</v>
      </c>
      <c r="AB24" s="10"/>
      <c r="AC24" s="9" t="s">
        <v>5153</v>
      </c>
      <c r="AD24" s="9"/>
      <c r="AE24" s="146"/>
      <c r="AF24" s="146"/>
    </row>
    <row r="25" spans="1:32" s="12" customFormat="1" ht="90" customHeight="1">
      <c r="A25" s="8">
        <v>23</v>
      </c>
      <c r="B25" s="3" t="str">
        <f>E25&amp;" – "&amp;F25</f>
        <v>Museu de Arqueologia e Etnologia - MAE – Universidade Federal da Bahia (UFBA)</v>
      </c>
      <c r="C25" s="9" t="s">
        <v>89</v>
      </c>
      <c r="D25" s="9" t="s">
        <v>5137</v>
      </c>
      <c r="E25" s="9" t="s">
        <v>5154</v>
      </c>
      <c r="F25" s="9" t="s">
        <v>5155</v>
      </c>
      <c r="G25" s="10" t="s">
        <v>5156</v>
      </c>
      <c r="H25" s="10" t="s">
        <v>5157</v>
      </c>
      <c r="I25" s="156" t="s">
        <v>5158</v>
      </c>
      <c r="J25" s="154" t="s">
        <v>5159</v>
      </c>
      <c r="K25" s="157"/>
      <c r="L25" s="9" t="s">
        <v>4901</v>
      </c>
      <c r="M25" s="11">
        <v>42633</v>
      </c>
      <c r="N25" s="149">
        <v>41944</v>
      </c>
      <c r="O25" s="9" t="s">
        <v>5160</v>
      </c>
      <c r="P25" s="9" t="s">
        <v>31</v>
      </c>
      <c r="Q25" s="9" t="s">
        <v>33</v>
      </c>
      <c r="R25" s="9"/>
      <c r="S25" s="9"/>
      <c r="T25" s="9" t="s">
        <v>31</v>
      </c>
      <c r="U25" s="10" t="s">
        <v>5161</v>
      </c>
      <c r="V25" s="9" t="s">
        <v>33</v>
      </c>
      <c r="W25" s="10" t="s">
        <v>5162</v>
      </c>
      <c r="X25" s="9" t="s">
        <v>5025</v>
      </c>
      <c r="Y25" s="9" t="s">
        <v>4983</v>
      </c>
      <c r="Z25" s="9"/>
      <c r="AA25" s="9" t="s">
        <v>33</v>
      </c>
      <c r="AB25" s="10"/>
      <c r="AC25" s="9" t="s">
        <v>5163</v>
      </c>
      <c r="AD25" s="9"/>
      <c r="AE25" s="146"/>
      <c r="AF25" s="146"/>
    </row>
    <row r="26" spans="1:32" s="12" customFormat="1" ht="90" customHeight="1">
      <c r="A26" s="8">
        <v>24</v>
      </c>
      <c r="B26" s="3" t="str">
        <f>E26&amp;" – "&amp;F26</f>
        <v>Faculdade Vasco da Gama – Grupo Educacional UNIESP</v>
      </c>
      <c r="C26" s="9" t="s">
        <v>89</v>
      </c>
      <c r="D26" s="9" t="s">
        <v>5137</v>
      </c>
      <c r="E26" s="9" t="s">
        <v>5164</v>
      </c>
      <c r="F26" s="9" t="s">
        <v>5165</v>
      </c>
      <c r="G26" s="10" t="s">
        <v>5166</v>
      </c>
      <c r="H26" s="10" t="s">
        <v>5167</v>
      </c>
      <c r="I26" s="10"/>
      <c r="J26" s="10" t="s">
        <v>5168</v>
      </c>
      <c r="K26" s="10"/>
      <c r="L26" s="9" t="s">
        <v>5008</v>
      </c>
      <c r="M26" s="11"/>
      <c r="N26" s="9"/>
      <c r="O26" s="9"/>
      <c r="P26" s="9"/>
      <c r="Q26" s="9" t="s">
        <v>198</v>
      </c>
      <c r="R26" s="9"/>
      <c r="S26" s="9"/>
      <c r="T26" s="9" t="s">
        <v>33</v>
      </c>
      <c r="U26" s="10"/>
      <c r="V26" s="9"/>
      <c r="W26" s="10"/>
      <c r="X26" s="9" t="s">
        <v>5169</v>
      </c>
      <c r="Y26" s="9" t="s">
        <v>5046</v>
      </c>
      <c r="Z26" s="9" t="s">
        <v>5170</v>
      </c>
      <c r="AA26" s="9" t="s">
        <v>4904</v>
      </c>
      <c r="AB26" s="10"/>
      <c r="AC26" s="9" t="s">
        <v>33</v>
      </c>
      <c r="AD26" s="9"/>
      <c r="AE26" s="146"/>
      <c r="AF26" s="146"/>
    </row>
    <row r="27" spans="1:32" s="12" customFormat="1" ht="90" customHeight="1">
      <c r="A27" s="8">
        <v>25</v>
      </c>
      <c r="B27" s="3" t="str">
        <f>E27&amp;" – "&amp;F27</f>
        <v>Instituto do Patrimônio Artístico e Cultural da Bahia – Governo do Estado da Bahia</v>
      </c>
      <c r="C27" s="9" t="s">
        <v>89</v>
      </c>
      <c r="D27" s="9" t="s">
        <v>5137</v>
      </c>
      <c r="E27" s="9" t="s">
        <v>5171</v>
      </c>
      <c r="F27" s="9" t="s">
        <v>5172</v>
      </c>
      <c r="G27" s="10" t="s">
        <v>5173</v>
      </c>
      <c r="H27" s="10" t="s">
        <v>5174</v>
      </c>
      <c r="I27" s="156" t="s">
        <v>5175</v>
      </c>
      <c r="J27" s="154" t="s">
        <v>5176</v>
      </c>
      <c r="K27" s="157"/>
      <c r="L27" s="9" t="s">
        <v>5008</v>
      </c>
      <c r="M27" s="11"/>
      <c r="N27" s="9"/>
      <c r="O27" s="9"/>
      <c r="P27" s="9"/>
      <c r="Q27" s="9" t="s">
        <v>198</v>
      </c>
      <c r="R27" s="9"/>
      <c r="S27" s="9"/>
      <c r="T27" s="9" t="s">
        <v>33</v>
      </c>
      <c r="U27" s="10"/>
      <c r="V27" s="9"/>
      <c r="W27" s="10"/>
      <c r="X27" s="9" t="s">
        <v>4994</v>
      </c>
      <c r="Y27" s="9" t="s">
        <v>4983</v>
      </c>
      <c r="Z27" s="9"/>
      <c r="AA27" s="9" t="s">
        <v>4904</v>
      </c>
      <c r="AB27" s="10"/>
      <c r="AC27" s="9" t="s">
        <v>33</v>
      </c>
      <c r="AD27" s="9"/>
      <c r="AE27" s="146"/>
      <c r="AF27" s="146"/>
    </row>
    <row r="28" spans="1:32" s="12" customFormat="1" ht="90" customHeight="1">
      <c r="A28" s="8">
        <v>26</v>
      </c>
      <c r="B28" s="3" t="str">
        <f>E28&amp;" – "&amp;F28</f>
        <v>Laboratório de Arqueologia da Faculdade de Filosofia e Ciências Humanas – FFCH – Universidade Federal da Bahia (UFBA)</v>
      </c>
      <c r="C28" s="9" t="s">
        <v>89</v>
      </c>
      <c r="D28" s="9" t="s">
        <v>5137</v>
      </c>
      <c r="E28" s="9" t="s">
        <v>5177</v>
      </c>
      <c r="F28" s="9" t="s">
        <v>5155</v>
      </c>
      <c r="G28" s="10" t="s">
        <v>5178</v>
      </c>
      <c r="H28" s="10" t="s">
        <v>5179</v>
      </c>
      <c r="I28" s="156" t="s">
        <v>5180</v>
      </c>
      <c r="J28" s="154" t="s">
        <v>5181</v>
      </c>
      <c r="K28" s="157"/>
      <c r="L28" s="9" t="s">
        <v>5034</v>
      </c>
      <c r="M28" s="11">
        <v>43272</v>
      </c>
      <c r="N28" s="11">
        <v>43203</v>
      </c>
      <c r="O28" s="9" t="s">
        <v>5134</v>
      </c>
      <c r="P28" s="9" t="s">
        <v>31</v>
      </c>
      <c r="Q28" s="9" t="s">
        <v>31</v>
      </c>
      <c r="R28" s="9"/>
      <c r="S28" s="9"/>
      <c r="T28" s="9" t="s">
        <v>31</v>
      </c>
      <c r="U28" s="10"/>
      <c r="V28" s="9"/>
      <c r="W28" s="10" t="s">
        <v>5182</v>
      </c>
      <c r="X28" s="9" t="s">
        <v>5183</v>
      </c>
      <c r="Y28" s="9" t="s">
        <v>4983</v>
      </c>
      <c r="Z28" s="9"/>
      <c r="AA28" s="9" t="s">
        <v>33</v>
      </c>
      <c r="AB28" s="10"/>
      <c r="AC28" s="9" t="s">
        <v>285</v>
      </c>
      <c r="AD28" s="9"/>
      <c r="AE28" s="146"/>
      <c r="AF28" s="146"/>
    </row>
    <row r="29" spans="1:32" s="12" customFormat="1" ht="90" customHeight="1">
      <c r="A29" s="8">
        <v>27</v>
      </c>
      <c r="B29" s="3" t="str">
        <f>E29&amp;" – "&amp;F29</f>
        <v>Laboratório de Arqueologia do Metrô de Salvador – Companhia de Transporte de Salvador (CTS)</v>
      </c>
      <c r="C29" s="9" t="s">
        <v>89</v>
      </c>
      <c r="D29" s="9" t="s">
        <v>5137</v>
      </c>
      <c r="E29" s="9" t="s">
        <v>5184</v>
      </c>
      <c r="F29" s="9" t="s">
        <v>5185</v>
      </c>
      <c r="G29" s="10" t="s">
        <v>5186</v>
      </c>
      <c r="H29" s="10" t="s">
        <v>5187</v>
      </c>
      <c r="I29" s="156" t="s">
        <v>5188</v>
      </c>
      <c r="J29" s="10"/>
      <c r="K29" s="10"/>
      <c r="L29" s="9" t="s">
        <v>4901</v>
      </c>
      <c r="M29" s="11">
        <v>42877</v>
      </c>
      <c r="N29" s="11">
        <v>42487</v>
      </c>
      <c r="O29" s="9" t="s">
        <v>5189</v>
      </c>
      <c r="P29" s="9" t="s">
        <v>31</v>
      </c>
      <c r="Q29" s="9" t="s">
        <v>33</v>
      </c>
      <c r="R29" s="9"/>
      <c r="S29" s="9"/>
      <c r="T29" s="9" t="s">
        <v>31</v>
      </c>
      <c r="U29" s="10" t="s">
        <v>5190</v>
      </c>
      <c r="V29" s="9" t="s">
        <v>5191</v>
      </c>
      <c r="W29" s="10"/>
      <c r="X29" s="9" t="s">
        <v>5192</v>
      </c>
      <c r="Y29" s="9" t="s">
        <v>5046</v>
      </c>
      <c r="Z29" s="9"/>
      <c r="AA29" s="9" t="s">
        <v>33</v>
      </c>
      <c r="AB29" s="10"/>
      <c r="AC29" s="9" t="s">
        <v>5193</v>
      </c>
      <c r="AD29" s="9"/>
      <c r="AE29" s="146"/>
      <c r="AF29" s="146"/>
    </row>
    <row r="30" spans="1:32" s="12" customFormat="1" ht="90" customHeight="1">
      <c r="A30" s="8">
        <v>28</v>
      </c>
      <c r="B30" s="3" t="str">
        <f>E30&amp;" – F31"&amp;F30</f>
        <v>Laboratório de Arqueologia e Paleontologia - LAP – F31Universidade do Estado da Bahia (UNEB)</v>
      </c>
      <c r="C30" s="9" t="s">
        <v>89</v>
      </c>
      <c r="D30" s="9" t="s">
        <v>5194</v>
      </c>
      <c r="E30" s="9" t="s">
        <v>5195</v>
      </c>
      <c r="F30" s="9" t="s">
        <v>5123</v>
      </c>
      <c r="G30" s="10" t="s">
        <v>5196</v>
      </c>
      <c r="H30" s="10" t="s">
        <v>5197</v>
      </c>
      <c r="I30" s="10"/>
      <c r="J30" s="154" t="s">
        <v>5198</v>
      </c>
      <c r="K30" s="157"/>
      <c r="L30" s="9" t="s">
        <v>5034</v>
      </c>
      <c r="M30" s="11">
        <v>42933</v>
      </c>
      <c r="N30" s="11">
        <v>42506</v>
      </c>
      <c r="O30" s="9" t="s">
        <v>5199</v>
      </c>
      <c r="P30" s="9" t="s">
        <v>31</v>
      </c>
      <c r="Q30" s="9" t="s">
        <v>33</v>
      </c>
      <c r="R30" s="9"/>
      <c r="S30" s="9"/>
      <c r="T30" s="9" t="s">
        <v>31</v>
      </c>
      <c r="U30" s="10"/>
      <c r="V30" s="9"/>
      <c r="W30" s="10"/>
      <c r="X30" s="9" t="s">
        <v>5183</v>
      </c>
      <c r="Y30" s="9" t="s">
        <v>4983</v>
      </c>
      <c r="Z30" s="9"/>
      <c r="AA30" s="9" t="s">
        <v>33</v>
      </c>
      <c r="AB30" s="10"/>
      <c r="AC30" s="9" t="s">
        <v>33</v>
      </c>
      <c r="AD30" s="9"/>
      <c r="AE30" s="146"/>
      <c r="AF30" s="146"/>
    </row>
    <row r="31" spans="1:32" s="12" customFormat="1" ht="90" customHeight="1">
      <c r="A31" s="8">
        <v>29</v>
      </c>
      <c r="B31" s="3" t="str">
        <f>E31&amp;" – "&amp;F31</f>
        <v>Museu Arqueológico da Embasa – Governo do Estado da Bahia</v>
      </c>
      <c r="C31" s="9" t="s">
        <v>89</v>
      </c>
      <c r="D31" s="9" t="s">
        <v>5137</v>
      </c>
      <c r="E31" s="9" t="s">
        <v>5200</v>
      </c>
      <c r="F31" s="9" t="s">
        <v>5172</v>
      </c>
      <c r="G31" s="10" t="s">
        <v>5201</v>
      </c>
      <c r="H31" s="10" t="s">
        <v>5202</v>
      </c>
      <c r="I31" s="156" t="s">
        <v>5203</v>
      </c>
      <c r="J31" s="154" t="s">
        <v>5204</v>
      </c>
      <c r="K31" s="157"/>
      <c r="L31" s="9" t="s">
        <v>4901</v>
      </c>
      <c r="M31" s="11">
        <v>43172</v>
      </c>
      <c r="N31" s="11">
        <v>42613</v>
      </c>
      <c r="O31" s="9" t="s">
        <v>5134</v>
      </c>
      <c r="P31" s="9" t="s">
        <v>31</v>
      </c>
      <c r="Q31" s="9" t="s">
        <v>31</v>
      </c>
      <c r="R31" s="9"/>
      <c r="S31" s="9"/>
      <c r="T31" s="9" t="s">
        <v>31</v>
      </c>
      <c r="U31" s="10" t="s">
        <v>5205</v>
      </c>
      <c r="V31" s="9"/>
      <c r="W31" s="10"/>
      <c r="X31" s="9" t="s">
        <v>5073</v>
      </c>
      <c r="Y31" s="9" t="s">
        <v>4983</v>
      </c>
      <c r="Z31" s="9"/>
      <c r="AA31" s="9" t="s">
        <v>33</v>
      </c>
      <c r="AB31" s="10"/>
      <c r="AC31" s="11" t="s">
        <v>175</v>
      </c>
      <c r="AD31" s="9"/>
      <c r="AE31" s="146"/>
      <c r="AF31" s="146"/>
    </row>
    <row r="32" spans="1:32" s="12" customFormat="1" ht="90" customHeight="1">
      <c r="A32" s="8">
        <v>30</v>
      </c>
      <c r="B32" s="3" t="str">
        <f>E32&amp;" – "&amp;F32</f>
        <v>Museu de História Natural de Sauípe  – Parque de Sauipe</v>
      </c>
      <c r="C32" s="9" t="s">
        <v>89</v>
      </c>
      <c r="D32" s="9" t="s">
        <v>5111</v>
      </c>
      <c r="E32" s="9" t="s">
        <v>5206</v>
      </c>
      <c r="F32" s="9" t="s">
        <v>5207</v>
      </c>
      <c r="G32" s="10" t="s">
        <v>5208</v>
      </c>
      <c r="H32" s="10" t="s">
        <v>5209</v>
      </c>
      <c r="I32" s="10"/>
      <c r="J32" s="10"/>
      <c r="K32" s="10"/>
      <c r="L32" s="9" t="s">
        <v>5008</v>
      </c>
      <c r="M32" s="11">
        <v>43126</v>
      </c>
      <c r="N32" s="9"/>
      <c r="O32" s="9"/>
      <c r="P32" s="9" t="s">
        <v>31</v>
      </c>
      <c r="Q32" s="9" t="s">
        <v>198</v>
      </c>
      <c r="R32" s="9"/>
      <c r="S32" s="9"/>
      <c r="T32" s="9" t="s">
        <v>33</v>
      </c>
      <c r="U32" s="10"/>
      <c r="V32" s="9"/>
      <c r="W32" s="10" t="s">
        <v>5210</v>
      </c>
      <c r="X32" s="9" t="s">
        <v>5211</v>
      </c>
      <c r="Y32" s="9" t="s">
        <v>1045</v>
      </c>
      <c r="Z32" s="9"/>
      <c r="AA32" s="9" t="s">
        <v>4904</v>
      </c>
      <c r="AB32" s="10"/>
      <c r="AC32" s="9" t="s">
        <v>5212</v>
      </c>
      <c r="AD32" s="9"/>
      <c r="AE32" s="146"/>
      <c r="AF32" s="146"/>
    </row>
    <row r="33" spans="1:32" s="12" customFormat="1" ht="90" customHeight="1">
      <c r="A33" s="8">
        <v>31</v>
      </c>
      <c r="B33" s="3" t="str">
        <f>E33&amp;" – "&amp;F33</f>
        <v>Núcleo de Estudos e Pesquisas Arqueológicas da Bahia - NEPAB – Universidade Estadual de Santa Cruz (UESC)</v>
      </c>
      <c r="C33" s="9" t="s">
        <v>89</v>
      </c>
      <c r="D33" s="9" t="s">
        <v>5213</v>
      </c>
      <c r="E33" s="9" t="s">
        <v>5214</v>
      </c>
      <c r="F33" s="9" t="s">
        <v>5215</v>
      </c>
      <c r="G33" s="10" t="s">
        <v>5216</v>
      </c>
      <c r="H33" s="10" t="s">
        <v>5217</v>
      </c>
      <c r="I33" s="156" t="s">
        <v>5218</v>
      </c>
      <c r="J33" s="154" t="s">
        <v>5219</v>
      </c>
      <c r="K33" s="157"/>
      <c r="L33" s="9" t="s">
        <v>5008</v>
      </c>
      <c r="M33" s="98" t="s">
        <v>5144</v>
      </c>
      <c r="N33" s="11">
        <v>41960</v>
      </c>
      <c r="O33" s="9" t="s">
        <v>5143</v>
      </c>
      <c r="P33" s="9" t="s">
        <v>31</v>
      </c>
      <c r="Q33" s="9" t="s">
        <v>33</v>
      </c>
      <c r="R33" s="9"/>
      <c r="S33" s="9"/>
      <c r="T33" s="9" t="s">
        <v>31</v>
      </c>
      <c r="U33" s="10"/>
      <c r="V33" s="9"/>
      <c r="W33" s="10" t="s">
        <v>5220</v>
      </c>
      <c r="X33" s="9" t="s">
        <v>5030</v>
      </c>
      <c r="Y33" s="9" t="s">
        <v>4983</v>
      </c>
      <c r="Z33" s="9"/>
      <c r="AA33" s="9" t="s">
        <v>33</v>
      </c>
      <c r="AB33" s="10"/>
      <c r="AC33" s="9" t="s">
        <v>5221</v>
      </c>
      <c r="AD33" s="9"/>
      <c r="AE33" s="146"/>
      <c r="AF33" s="146"/>
    </row>
    <row r="34" spans="1:32" s="12" customFormat="1" ht="90" customHeight="1">
      <c r="A34" s="8">
        <v>32</v>
      </c>
      <c r="B34" s="3" t="str">
        <f>E34&amp;" – "&amp;F34</f>
        <v>Museu Casa do Sertão – Universidade Estadual de Feira de Santana (UEFS)</v>
      </c>
      <c r="C34" s="9" t="s">
        <v>89</v>
      </c>
      <c r="D34" s="9" t="s">
        <v>5222</v>
      </c>
      <c r="E34" s="9" t="s">
        <v>5223</v>
      </c>
      <c r="F34" s="9" t="s">
        <v>5224</v>
      </c>
      <c r="G34" s="10" t="s">
        <v>5225</v>
      </c>
      <c r="H34" s="10" t="s">
        <v>5226</v>
      </c>
      <c r="I34" s="10"/>
      <c r="J34" s="154" t="s">
        <v>5227</v>
      </c>
      <c r="K34" s="157"/>
      <c r="L34" s="9" t="s">
        <v>5034</v>
      </c>
      <c r="M34" s="11">
        <v>43264</v>
      </c>
      <c r="N34" s="11">
        <v>42900</v>
      </c>
      <c r="O34" s="9" t="s">
        <v>5134</v>
      </c>
      <c r="P34" s="9" t="s">
        <v>31</v>
      </c>
      <c r="Q34" s="9" t="s">
        <v>31</v>
      </c>
      <c r="R34" s="9"/>
      <c r="S34" s="9"/>
      <c r="T34" s="9" t="s">
        <v>31</v>
      </c>
      <c r="U34" s="10"/>
      <c r="V34" s="9"/>
      <c r="W34" s="10" t="s">
        <v>5228</v>
      </c>
      <c r="X34" s="9" t="s">
        <v>4982</v>
      </c>
      <c r="Y34" s="9" t="s">
        <v>4983</v>
      </c>
      <c r="Z34" s="9" t="s">
        <v>5170</v>
      </c>
      <c r="AA34" s="9" t="s">
        <v>33</v>
      </c>
      <c r="AB34" s="10"/>
      <c r="AC34" s="9" t="s">
        <v>304</v>
      </c>
      <c r="AD34" s="9"/>
      <c r="AE34" s="146"/>
      <c r="AF34" s="146"/>
    </row>
    <row r="35" spans="1:32" s="12" customFormat="1" ht="90" customHeight="1">
      <c r="A35" s="8">
        <v>33</v>
      </c>
      <c r="B35" s="3" t="str">
        <f>E35&amp;" – "&amp;F35</f>
        <v>Laboratório de Arqueologia e Etnologia – Universidade Estadual do Sudoeste da Bahia (UESB)</v>
      </c>
      <c r="C35" s="9" t="s">
        <v>89</v>
      </c>
      <c r="D35" s="9" t="s">
        <v>5229</v>
      </c>
      <c r="E35" s="9" t="s">
        <v>5230</v>
      </c>
      <c r="F35" s="9" t="s">
        <v>5231</v>
      </c>
      <c r="G35" s="10" t="s">
        <v>5232</v>
      </c>
      <c r="H35" s="10" t="s">
        <v>5233</v>
      </c>
      <c r="I35" s="156" t="s">
        <v>5234</v>
      </c>
      <c r="J35" s="154" t="s">
        <v>5235</v>
      </c>
      <c r="K35" s="157"/>
      <c r="L35" s="9" t="s">
        <v>5034</v>
      </c>
      <c r="M35" s="11">
        <v>42984</v>
      </c>
      <c r="N35" s="11">
        <v>42452</v>
      </c>
      <c r="O35" s="9" t="s">
        <v>5236</v>
      </c>
      <c r="P35" s="9" t="s">
        <v>31</v>
      </c>
      <c r="Q35" s="9" t="s">
        <v>33</v>
      </c>
      <c r="R35" s="9"/>
      <c r="S35" s="9"/>
      <c r="T35" s="9" t="s">
        <v>31</v>
      </c>
      <c r="U35" s="10"/>
      <c r="V35" s="9"/>
      <c r="W35" s="10" t="s">
        <v>5237</v>
      </c>
      <c r="X35" s="9" t="s">
        <v>5238</v>
      </c>
      <c r="Y35" s="9" t="s">
        <v>4983</v>
      </c>
      <c r="Z35" s="9"/>
      <c r="AA35" s="9" t="s">
        <v>33</v>
      </c>
      <c r="AB35" s="10"/>
      <c r="AC35" s="14" t="s">
        <v>88</v>
      </c>
      <c r="AD35" s="9"/>
      <c r="AE35" s="146"/>
      <c r="AF35" s="146"/>
    </row>
    <row r="36" spans="1:32" s="12" customFormat="1" ht="90" customHeight="1">
      <c r="A36" s="136">
        <v>34</v>
      </c>
      <c r="B36" s="3" t="str">
        <f>E36&amp;" – "&amp;F36</f>
        <v>Comunidade Kolping da Serra do Evaristo – Associação privada Comunidade Kolping da Serra do Evaristo</v>
      </c>
      <c r="C36" s="9" t="s">
        <v>84</v>
      </c>
      <c r="D36" s="9" t="s">
        <v>5239</v>
      </c>
      <c r="E36" s="9" t="s">
        <v>5240</v>
      </c>
      <c r="F36" s="9" t="s">
        <v>5241</v>
      </c>
      <c r="G36" s="10" t="s">
        <v>5242</v>
      </c>
      <c r="H36" s="10" t="s">
        <v>5243</v>
      </c>
      <c r="I36" s="156" t="s">
        <v>5244</v>
      </c>
      <c r="J36" s="154" t="s">
        <v>5245</v>
      </c>
      <c r="K36" s="157"/>
      <c r="L36" s="9" t="s">
        <v>5008</v>
      </c>
      <c r="M36" s="11"/>
      <c r="N36" s="9"/>
      <c r="O36" s="9"/>
      <c r="P36" s="9" t="s">
        <v>31</v>
      </c>
      <c r="Q36" s="9" t="s">
        <v>33</v>
      </c>
      <c r="R36" s="9"/>
      <c r="S36" s="9"/>
      <c r="T36" s="9" t="s">
        <v>33</v>
      </c>
      <c r="U36" s="10"/>
      <c r="V36" s="9"/>
      <c r="W36" s="10"/>
      <c r="X36" s="9" t="s">
        <v>5246</v>
      </c>
      <c r="Y36" s="9" t="s">
        <v>5046</v>
      </c>
      <c r="Z36" s="9"/>
      <c r="AA36" s="9" t="s">
        <v>4904</v>
      </c>
      <c r="AB36" s="10"/>
      <c r="AC36" s="9" t="s">
        <v>33</v>
      </c>
      <c r="AD36" s="9"/>
      <c r="AE36" s="146"/>
      <c r="AF36" s="146"/>
    </row>
    <row r="37" spans="1:32" s="12" customFormat="1" ht="90" customHeight="1">
      <c r="A37" s="8">
        <v>35</v>
      </c>
      <c r="B37" s="3" t="str">
        <f>E37&amp;" – "&amp;F37</f>
        <v xml:space="preserve">Instituto Cobra Azul de Arqueologia e Patrimônio - ICA – </v>
      </c>
      <c r="C37" s="9" t="s">
        <v>84</v>
      </c>
      <c r="D37" s="9" t="s">
        <v>5247</v>
      </c>
      <c r="E37" s="9" t="s">
        <v>5248</v>
      </c>
      <c r="F37" s="9"/>
      <c r="G37" s="10" t="s">
        <v>5249</v>
      </c>
      <c r="H37" s="10" t="s">
        <v>5250</v>
      </c>
      <c r="I37" s="156" t="s">
        <v>5251</v>
      </c>
      <c r="J37" s="154" t="s">
        <v>5252</v>
      </c>
      <c r="K37" s="157"/>
      <c r="L37" s="9" t="s">
        <v>4892</v>
      </c>
      <c r="M37" s="98" t="s">
        <v>5253</v>
      </c>
      <c r="N37" s="11">
        <v>42677</v>
      </c>
      <c r="O37" s="9" t="s">
        <v>5254</v>
      </c>
      <c r="P37" s="9" t="s">
        <v>31</v>
      </c>
      <c r="Q37" s="9" t="s">
        <v>655</v>
      </c>
      <c r="R37" s="9"/>
      <c r="S37" s="9"/>
      <c r="T37" s="9" t="s">
        <v>31</v>
      </c>
      <c r="U37" s="10"/>
      <c r="V37" s="9"/>
      <c r="W37" s="10" t="s">
        <v>5255</v>
      </c>
      <c r="X37" s="9" t="s">
        <v>5256</v>
      </c>
      <c r="Y37" s="9" t="s">
        <v>5046</v>
      </c>
      <c r="Z37" s="9"/>
      <c r="AA37" s="9" t="s">
        <v>31</v>
      </c>
      <c r="AB37" s="10"/>
      <c r="AC37" s="9" t="s">
        <v>2975</v>
      </c>
      <c r="AD37" s="9"/>
      <c r="AE37" s="146"/>
      <c r="AF37" s="146"/>
    </row>
    <row r="38" spans="1:32" s="12" customFormat="1" ht="90" customHeight="1">
      <c r="A38" s="8">
        <v>36</v>
      </c>
      <c r="B38" s="3" t="str">
        <f>E38&amp;" – "&amp;F38</f>
        <v xml:space="preserve">Fundação Casa Grande Memorial do Homem Kariri – </v>
      </c>
      <c r="C38" s="9" t="s">
        <v>84</v>
      </c>
      <c r="D38" s="9" t="s">
        <v>5257</v>
      </c>
      <c r="E38" s="9" t="s">
        <v>5258</v>
      </c>
      <c r="F38" s="9"/>
      <c r="G38" s="10" t="s">
        <v>5259</v>
      </c>
      <c r="H38" s="10" t="s">
        <v>5260</v>
      </c>
      <c r="I38" s="10" t="s">
        <v>5261</v>
      </c>
      <c r="J38" s="154" t="s">
        <v>5262</v>
      </c>
      <c r="K38" s="10" t="s">
        <v>5263</v>
      </c>
      <c r="L38" s="9" t="s">
        <v>5034</v>
      </c>
      <c r="M38" s="11">
        <v>44750</v>
      </c>
      <c r="N38" s="11">
        <v>42493</v>
      </c>
      <c r="O38" s="9" t="s">
        <v>5264</v>
      </c>
      <c r="P38" s="9" t="s">
        <v>31</v>
      </c>
      <c r="Q38" s="9" t="s">
        <v>31</v>
      </c>
      <c r="R38" s="9"/>
      <c r="S38" s="9"/>
      <c r="T38" s="9" t="s">
        <v>31</v>
      </c>
      <c r="U38" s="10"/>
      <c r="V38" s="9"/>
      <c r="W38" s="10"/>
      <c r="X38" s="9" t="s">
        <v>5265</v>
      </c>
      <c r="Y38" s="9" t="s">
        <v>1045</v>
      </c>
      <c r="Z38" s="9"/>
      <c r="AA38" s="9" t="s">
        <v>31</v>
      </c>
      <c r="AB38" s="10" t="s">
        <v>5266</v>
      </c>
      <c r="AC38" s="9" t="s">
        <v>569</v>
      </c>
      <c r="AD38" s="9"/>
      <c r="AE38" s="146"/>
      <c r="AF38" s="146"/>
    </row>
    <row r="39" spans="1:32" s="12" customFormat="1" ht="90" customHeight="1">
      <c r="A39" s="8">
        <v>37</v>
      </c>
      <c r="B39" s="3" t="str">
        <f>E39&amp;" – "&amp;F39</f>
        <v>Instituto de Arqueologia e Patrimônio Cultural do Ceará – Instituto Tembetá</v>
      </c>
      <c r="C39" s="9" t="s">
        <v>84</v>
      </c>
      <c r="D39" s="9" t="s">
        <v>5247</v>
      </c>
      <c r="E39" s="9" t="s">
        <v>5267</v>
      </c>
      <c r="F39" s="9" t="s">
        <v>5268</v>
      </c>
      <c r="G39" s="10" t="s">
        <v>5269</v>
      </c>
      <c r="H39" s="10" t="s">
        <v>5270</v>
      </c>
      <c r="I39" s="156" t="s">
        <v>5271</v>
      </c>
      <c r="J39" s="154" t="s">
        <v>5272</v>
      </c>
      <c r="K39" s="157"/>
      <c r="L39" s="9" t="s">
        <v>5034</v>
      </c>
      <c r="M39" s="11">
        <v>43468</v>
      </c>
      <c r="N39" s="11">
        <v>43011</v>
      </c>
      <c r="O39" s="9" t="s">
        <v>5273</v>
      </c>
      <c r="P39" s="9" t="s">
        <v>31</v>
      </c>
      <c r="Q39" s="9" t="s">
        <v>31</v>
      </c>
      <c r="R39" s="9"/>
      <c r="S39" s="9"/>
      <c r="T39" s="9" t="s">
        <v>31</v>
      </c>
      <c r="U39" s="10"/>
      <c r="V39" s="9"/>
      <c r="W39" s="10" t="s">
        <v>5274</v>
      </c>
      <c r="X39" s="9" t="s">
        <v>5256</v>
      </c>
      <c r="Y39" s="9" t="s">
        <v>5046</v>
      </c>
      <c r="Z39" s="9"/>
      <c r="AA39" s="9" t="s">
        <v>33</v>
      </c>
      <c r="AB39" s="10"/>
      <c r="AC39" s="9" t="s">
        <v>402</v>
      </c>
      <c r="AD39" s="9"/>
      <c r="AE39" s="146"/>
      <c r="AF39" s="146"/>
    </row>
    <row r="40" spans="1:32" s="12" customFormat="1" ht="90" customHeight="1">
      <c r="A40" s="8">
        <v>38</v>
      </c>
      <c r="B40" s="3" t="str">
        <f>E40&amp;" – "&amp;F40</f>
        <v>Instituto de Ciências do Mar - LABOMAR – Universidade Federal do Ceará (UFC)</v>
      </c>
      <c r="C40" s="9" t="s">
        <v>84</v>
      </c>
      <c r="D40" s="9" t="s">
        <v>5247</v>
      </c>
      <c r="E40" s="9" t="s">
        <v>5275</v>
      </c>
      <c r="F40" s="9" t="s">
        <v>5276</v>
      </c>
      <c r="G40" s="10" t="s">
        <v>5277</v>
      </c>
      <c r="H40" s="10" t="s">
        <v>5278</v>
      </c>
      <c r="I40" s="10" t="s">
        <v>5279</v>
      </c>
      <c r="J40" s="10" t="s">
        <v>5280</v>
      </c>
      <c r="K40" s="10"/>
      <c r="L40" s="9" t="s">
        <v>4901</v>
      </c>
      <c r="M40" s="98" t="s">
        <v>5253</v>
      </c>
      <c r="N40" s="11">
        <v>43083</v>
      </c>
      <c r="O40" s="9" t="s">
        <v>5281</v>
      </c>
      <c r="P40" s="9" t="s">
        <v>31</v>
      </c>
      <c r="Q40" s="9" t="s">
        <v>31</v>
      </c>
      <c r="R40" s="9"/>
      <c r="S40" s="9"/>
      <c r="T40" s="9" t="s">
        <v>31</v>
      </c>
      <c r="U40" s="10" t="s">
        <v>5282</v>
      </c>
      <c r="V40" s="9"/>
      <c r="W40" s="10" t="s">
        <v>4993</v>
      </c>
      <c r="X40" s="9" t="s">
        <v>5283</v>
      </c>
      <c r="Y40" s="9" t="s">
        <v>4983</v>
      </c>
      <c r="Z40" s="9" t="s">
        <v>5170</v>
      </c>
      <c r="AA40" s="9" t="s">
        <v>33</v>
      </c>
      <c r="AB40" s="10"/>
      <c r="AC40" s="9" t="s">
        <v>463</v>
      </c>
      <c r="AD40" s="9"/>
      <c r="AE40" s="146"/>
      <c r="AF40" s="146"/>
    </row>
    <row r="41" spans="1:32" s="12" customFormat="1" ht="90" customHeight="1">
      <c r="A41" s="8">
        <v>39</v>
      </c>
      <c r="B41" s="3" t="str">
        <f>E41&amp;" – "&amp;F41</f>
        <v>Museu Arqueológico e Histórico de Parambu - MAHP  – Prefeitura de Parambu</v>
      </c>
      <c r="C41" s="9" t="s">
        <v>84</v>
      </c>
      <c r="D41" s="9" t="s">
        <v>5284</v>
      </c>
      <c r="E41" s="9" t="s">
        <v>5285</v>
      </c>
      <c r="F41" s="9" t="s">
        <v>5286</v>
      </c>
      <c r="G41" s="10" t="s">
        <v>5287</v>
      </c>
      <c r="H41" s="10" t="s">
        <v>5288</v>
      </c>
      <c r="I41" s="156" t="s">
        <v>5289</v>
      </c>
      <c r="J41" s="10" t="s">
        <v>5290</v>
      </c>
      <c r="K41" s="10"/>
      <c r="L41" s="9" t="s">
        <v>4892</v>
      </c>
      <c r="M41" s="98" t="s">
        <v>5253</v>
      </c>
      <c r="N41" s="11">
        <v>42831</v>
      </c>
      <c r="O41" s="9" t="s">
        <v>5291</v>
      </c>
      <c r="P41" s="9" t="s">
        <v>31</v>
      </c>
      <c r="Q41" s="9" t="s">
        <v>31</v>
      </c>
      <c r="R41" s="9"/>
      <c r="S41" s="9"/>
      <c r="T41" s="9" t="s">
        <v>31</v>
      </c>
      <c r="U41" s="10"/>
      <c r="V41" s="9"/>
      <c r="W41" s="10" t="s">
        <v>5292</v>
      </c>
      <c r="X41" s="9" t="s">
        <v>5293</v>
      </c>
      <c r="Y41" s="9" t="s">
        <v>4983</v>
      </c>
      <c r="Z41" s="9"/>
      <c r="AA41" s="9" t="s">
        <v>33</v>
      </c>
      <c r="AB41" s="10"/>
      <c r="AC41" s="9" t="s">
        <v>83</v>
      </c>
      <c r="AD41" s="9"/>
      <c r="AE41" s="146"/>
      <c r="AF41" s="146"/>
    </row>
    <row r="42" spans="1:32" s="12" customFormat="1" ht="90" customHeight="1">
      <c r="A42" s="8">
        <v>40</v>
      </c>
      <c r="B42" s="3" t="str">
        <f>E42&amp;" – "&amp;F42</f>
        <v>Museu de Paleontologia de Santana do Cariri – Universidade Regional do Cariri (URCA)</v>
      </c>
      <c r="C42" s="9" t="s">
        <v>84</v>
      </c>
      <c r="D42" s="9" t="s">
        <v>5294</v>
      </c>
      <c r="E42" s="9" t="s">
        <v>5295</v>
      </c>
      <c r="F42" s="9" t="s">
        <v>5296</v>
      </c>
      <c r="G42" s="10" t="s">
        <v>5297</v>
      </c>
      <c r="H42" s="10" t="s">
        <v>5298</v>
      </c>
      <c r="I42" s="10" t="s">
        <v>5299</v>
      </c>
      <c r="J42" s="154" t="s">
        <v>5300</v>
      </c>
      <c r="K42" s="157"/>
      <c r="L42" s="9" t="s">
        <v>4901</v>
      </c>
      <c r="M42" s="98">
        <v>44697</v>
      </c>
      <c r="N42" s="11">
        <v>42493</v>
      </c>
      <c r="O42" s="9" t="s">
        <v>5264</v>
      </c>
      <c r="P42" s="9" t="s">
        <v>31</v>
      </c>
      <c r="Q42" s="9" t="s">
        <v>31</v>
      </c>
      <c r="R42" s="9"/>
      <c r="S42" s="9"/>
      <c r="T42" s="9" t="s">
        <v>31</v>
      </c>
      <c r="U42" s="10" t="s">
        <v>5301</v>
      </c>
      <c r="V42" s="9" t="s">
        <v>31</v>
      </c>
      <c r="W42" s="10" t="s">
        <v>5302</v>
      </c>
      <c r="X42" s="9" t="s">
        <v>5025</v>
      </c>
      <c r="Y42" s="9" t="s">
        <v>4983</v>
      </c>
      <c r="Z42" s="9"/>
      <c r="AA42" s="9" t="s">
        <v>655</v>
      </c>
      <c r="AB42" s="10"/>
      <c r="AC42" s="9" t="s">
        <v>5303</v>
      </c>
      <c r="AD42" s="9"/>
      <c r="AE42" s="146"/>
      <c r="AF42" s="146"/>
    </row>
    <row r="43" spans="1:32" s="12" customFormat="1" ht="90" customHeight="1">
      <c r="A43" s="8">
        <v>41</v>
      </c>
      <c r="B43" s="3" t="str">
        <f>E43&amp;" – "&amp;F43</f>
        <v>Museu Regional dos Inhamuns – Fundação Bernardo Feitosa</v>
      </c>
      <c r="C43" s="9" t="s">
        <v>84</v>
      </c>
      <c r="D43" s="9" t="s">
        <v>5304</v>
      </c>
      <c r="E43" s="9" t="s">
        <v>5305</v>
      </c>
      <c r="F43" s="9" t="s">
        <v>5306</v>
      </c>
      <c r="G43" s="10" t="s">
        <v>5307</v>
      </c>
      <c r="H43" s="10" t="s">
        <v>5308</v>
      </c>
      <c r="I43" s="156" t="s">
        <v>5309</v>
      </c>
      <c r="J43" s="10"/>
      <c r="K43" s="10"/>
      <c r="L43" s="9" t="s">
        <v>5008</v>
      </c>
      <c r="M43" s="11"/>
      <c r="N43" s="9"/>
      <c r="O43" s="9"/>
      <c r="P43" s="9" t="s">
        <v>31</v>
      </c>
      <c r="Q43" s="9" t="s">
        <v>33</v>
      </c>
      <c r="R43" s="9"/>
      <c r="S43" s="9"/>
      <c r="T43" s="9" t="s">
        <v>33</v>
      </c>
      <c r="U43" s="10"/>
      <c r="V43" s="9"/>
      <c r="W43" s="10"/>
      <c r="X43" s="9" t="s">
        <v>5310</v>
      </c>
      <c r="Y43" s="9" t="s">
        <v>5046</v>
      </c>
      <c r="Z43" s="9"/>
      <c r="AA43" s="9" t="s">
        <v>4904</v>
      </c>
      <c r="AB43" s="10"/>
      <c r="AC43" s="9" t="s">
        <v>33</v>
      </c>
      <c r="AD43" s="9"/>
      <c r="AE43" s="146"/>
      <c r="AF43" s="146"/>
    </row>
    <row r="44" spans="1:32" s="12" customFormat="1" ht="90" customHeight="1">
      <c r="A44" s="8">
        <v>42</v>
      </c>
      <c r="B44" s="3" t="str">
        <f>E44&amp;" – "&amp;F44</f>
        <v>Núcleo de Arqueologia e Semiótica do Ceará - NARSE – Universidade Estadual do Ceará (UECE)</v>
      </c>
      <c r="C44" s="9" t="s">
        <v>84</v>
      </c>
      <c r="D44" s="9" t="s">
        <v>5311</v>
      </c>
      <c r="E44" s="9" t="s">
        <v>5312</v>
      </c>
      <c r="F44" s="9" t="s">
        <v>5313</v>
      </c>
      <c r="G44" s="10" t="s">
        <v>5314</v>
      </c>
      <c r="H44" s="10" t="s">
        <v>5315</v>
      </c>
      <c r="I44" s="156" t="s">
        <v>5316</v>
      </c>
      <c r="J44" s="154" t="s">
        <v>5317</v>
      </c>
      <c r="K44" s="157"/>
      <c r="L44" s="9" t="s">
        <v>5008</v>
      </c>
      <c r="M44" s="11">
        <v>43628</v>
      </c>
      <c r="N44" s="11">
        <v>43042</v>
      </c>
      <c r="O44" s="9" t="s">
        <v>5264</v>
      </c>
      <c r="P44" s="9" t="s">
        <v>31</v>
      </c>
      <c r="Q44" s="9" t="s">
        <v>31</v>
      </c>
      <c r="R44" s="9"/>
      <c r="S44" s="9"/>
      <c r="T44" s="9" t="s">
        <v>31</v>
      </c>
      <c r="U44" s="10"/>
      <c r="V44" s="9"/>
      <c r="W44" s="10"/>
      <c r="X44" s="9" t="s">
        <v>5030</v>
      </c>
      <c r="Y44" s="9" t="s">
        <v>4983</v>
      </c>
      <c r="Z44" s="9"/>
      <c r="AA44" s="9" t="s">
        <v>33</v>
      </c>
      <c r="AB44" s="10"/>
      <c r="AC44" s="9" t="s">
        <v>573</v>
      </c>
      <c r="AD44" s="9"/>
      <c r="AE44" s="146"/>
      <c r="AF44" s="146"/>
    </row>
    <row r="45" spans="1:32" s="12" customFormat="1" ht="90" customHeight="1">
      <c r="A45" s="8">
        <v>43</v>
      </c>
      <c r="B45" s="3" t="str">
        <f>E45&amp;" – "&amp;F45</f>
        <v>Universidade Estadual do Ceará – Universidade Estadual do Ceará (UECE)</v>
      </c>
      <c r="C45" s="9" t="s">
        <v>84</v>
      </c>
      <c r="D45" s="9" t="s">
        <v>5247</v>
      </c>
      <c r="E45" s="9" t="s">
        <v>5318</v>
      </c>
      <c r="F45" s="9" t="s">
        <v>5313</v>
      </c>
      <c r="G45" s="10" t="s">
        <v>5319</v>
      </c>
      <c r="H45" s="10" t="s">
        <v>5320</v>
      </c>
      <c r="I45" s="10" t="s">
        <v>5321</v>
      </c>
      <c r="J45" s="154" t="s">
        <v>5322</v>
      </c>
      <c r="K45" s="157"/>
      <c r="L45" s="9" t="s">
        <v>4901</v>
      </c>
      <c r="M45" s="11">
        <v>43797</v>
      </c>
      <c r="N45" s="11">
        <v>43124</v>
      </c>
      <c r="O45" s="9" t="s">
        <v>5323</v>
      </c>
      <c r="P45" s="9"/>
      <c r="Q45" s="9" t="s">
        <v>31</v>
      </c>
      <c r="R45" s="9"/>
      <c r="S45" s="9"/>
      <c r="T45" s="9" t="s">
        <v>31</v>
      </c>
      <c r="U45" s="151" t="s">
        <v>5324</v>
      </c>
      <c r="V45" s="9"/>
      <c r="W45" s="10" t="s">
        <v>5325</v>
      </c>
      <c r="X45" s="9" t="s">
        <v>4982</v>
      </c>
      <c r="Y45" s="9" t="s">
        <v>4983</v>
      </c>
      <c r="Z45" s="9" t="s">
        <v>5170</v>
      </c>
      <c r="AA45" s="9" t="s">
        <v>33</v>
      </c>
      <c r="AB45" s="10"/>
      <c r="AC45" s="9" t="s">
        <v>604</v>
      </c>
      <c r="AD45" s="9"/>
      <c r="AE45" s="146"/>
      <c r="AF45" s="146"/>
    </row>
    <row r="46" spans="1:32" s="12" customFormat="1" ht="90" customHeight="1">
      <c r="A46" s="161">
        <v>44</v>
      </c>
      <c r="B46" s="3" t="s">
        <v>5326</v>
      </c>
      <c r="C46" s="9" t="s">
        <v>84</v>
      </c>
      <c r="D46" s="9" t="s">
        <v>5247</v>
      </c>
      <c r="E46" s="9" t="s">
        <v>5326</v>
      </c>
      <c r="F46" s="9"/>
      <c r="G46" s="10" t="s">
        <v>5327</v>
      </c>
      <c r="H46" s="10" t="s">
        <v>5328</v>
      </c>
      <c r="I46" s="9" t="s">
        <v>5329</v>
      </c>
      <c r="J46" s="162" t="s">
        <v>5330</v>
      </c>
      <c r="K46" s="10" t="s">
        <v>5331</v>
      </c>
      <c r="L46" s="9" t="s">
        <v>5034</v>
      </c>
      <c r="M46" s="11"/>
      <c r="N46" s="11">
        <v>44757</v>
      </c>
      <c r="O46" s="9" t="s">
        <v>5291</v>
      </c>
      <c r="P46" s="9"/>
      <c r="Q46" s="9"/>
      <c r="R46" s="9"/>
      <c r="S46" s="9"/>
      <c r="T46" s="9"/>
      <c r="U46" s="10"/>
      <c r="V46" s="9"/>
      <c r="W46" s="10"/>
      <c r="X46" s="9"/>
      <c r="Y46" s="9"/>
      <c r="Z46" s="9"/>
      <c r="AA46" s="9" t="s">
        <v>31</v>
      </c>
      <c r="AB46" s="10"/>
      <c r="AC46" s="9" t="s">
        <v>962</v>
      </c>
      <c r="AD46" s="9"/>
      <c r="AE46" s="146"/>
      <c r="AF46" s="146"/>
    </row>
    <row r="47" spans="1:32" s="12" customFormat="1" ht="90" customHeight="1">
      <c r="A47" s="8">
        <v>45</v>
      </c>
      <c r="B47" s="3" t="str">
        <f>E47&amp;" – "&amp;F47</f>
        <v>Museu de Geociências - Mgeo do Instituto de Geociências (IG) – Universidade de Brasília (UNB)</v>
      </c>
      <c r="C47" s="9" t="s">
        <v>1555</v>
      </c>
      <c r="D47" s="9" t="s">
        <v>5332</v>
      </c>
      <c r="E47" s="9" t="s">
        <v>5333</v>
      </c>
      <c r="F47" s="9" t="s">
        <v>5334</v>
      </c>
      <c r="G47" s="10" t="s">
        <v>5335</v>
      </c>
      <c r="H47" s="10" t="s">
        <v>5336</v>
      </c>
      <c r="I47" s="156" t="s">
        <v>5337</v>
      </c>
      <c r="J47" s="154" t="s">
        <v>5338</v>
      </c>
      <c r="K47" s="157"/>
      <c r="L47" s="9" t="s">
        <v>4892</v>
      </c>
      <c r="M47" s="11">
        <v>42633</v>
      </c>
      <c r="N47" s="11">
        <v>42515</v>
      </c>
      <c r="O47" s="9" t="s">
        <v>5339</v>
      </c>
      <c r="P47" s="9" t="s">
        <v>31</v>
      </c>
      <c r="Q47" s="9" t="s">
        <v>31</v>
      </c>
      <c r="R47" s="9"/>
      <c r="S47" s="9"/>
      <c r="T47" s="9" t="s">
        <v>31</v>
      </c>
      <c r="U47" s="10"/>
      <c r="V47" s="9"/>
      <c r="W47" s="10"/>
      <c r="X47" s="9" t="s">
        <v>5025</v>
      </c>
      <c r="Y47" s="9" t="s">
        <v>4983</v>
      </c>
      <c r="Z47" s="9"/>
      <c r="AA47" s="9" t="s">
        <v>33</v>
      </c>
      <c r="AB47" s="10"/>
      <c r="AC47" s="9" t="s">
        <v>5340</v>
      </c>
      <c r="AD47" s="9"/>
      <c r="AE47" s="146"/>
      <c r="AF47" s="146"/>
    </row>
    <row r="48" spans="1:32" s="12" customFormat="1" ht="90" customHeight="1">
      <c r="A48" s="8">
        <v>46</v>
      </c>
      <c r="B48" s="3" t="str">
        <f>E48&amp;" – "&amp;F48</f>
        <v>Casa da Cultura Angelina Lopes Assad – Prefeitura Municipal de Anchieta</v>
      </c>
      <c r="C48" s="9" t="s">
        <v>275</v>
      </c>
      <c r="D48" s="9" t="s">
        <v>5341</v>
      </c>
      <c r="E48" s="9" t="s">
        <v>5342</v>
      </c>
      <c r="F48" s="9" t="s">
        <v>5343</v>
      </c>
      <c r="G48" s="10" t="s">
        <v>5344</v>
      </c>
      <c r="H48" s="10" t="s">
        <v>5345</v>
      </c>
      <c r="I48" s="178" t="s">
        <v>5346</v>
      </c>
      <c r="J48" s="175" t="s">
        <v>5347</v>
      </c>
      <c r="K48" s="10"/>
      <c r="L48" s="9" t="s">
        <v>4901</v>
      </c>
      <c r="M48" s="11">
        <v>43517</v>
      </c>
      <c r="N48" s="11">
        <v>43236</v>
      </c>
      <c r="O48" s="11" t="s">
        <v>5348</v>
      </c>
      <c r="P48" s="9" t="s">
        <v>31</v>
      </c>
      <c r="Q48" s="9" t="s">
        <v>31</v>
      </c>
      <c r="R48" s="9"/>
      <c r="S48" s="9"/>
      <c r="T48" s="9" t="s">
        <v>31</v>
      </c>
      <c r="U48" s="151" t="s">
        <v>5324</v>
      </c>
      <c r="V48" s="9" t="s">
        <v>33</v>
      </c>
      <c r="W48" s="10" t="s">
        <v>5349</v>
      </c>
      <c r="X48" s="9" t="s">
        <v>5003</v>
      </c>
      <c r="Y48" s="9" t="s">
        <v>4983</v>
      </c>
      <c r="Z48" s="9"/>
      <c r="AA48" s="9" t="s">
        <v>33</v>
      </c>
      <c r="AB48" s="10"/>
      <c r="AC48" s="9" t="s">
        <v>486</v>
      </c>
      <c r="AD48" s="9"/>
      <c r="AE48" s="146"/>
      <c r="AF48" s="146"/>
    </row>
    <row r="49" spans="1:32" s="12" customFormat="1" ht="90" customHeight="1">
      <c r="A49" s="8">
        <v>47</v>
      </c>
      <c r="B49" s="3" t="str">
        <f>E49&amp;" – "&amp;F49</f>
        <v xml:space="preserve">Escola da Ciência, Biologia e História  - ECBH – Prefeitura Municipal de Vitória </v>
      </c>
      <c r="C49" s="9" t="s">
        <v>275</v>
      </c>
      <c r="D49" s="9" t="s">
        <v>5350</v>
      </c>
      <c r="E49" s="9" t="s">
        <v>5351</v>
      </c>
      <c r="F49" s="9" t="s">
        <v>5352</v>
      </c>
      <c r="G49" s="10" t="s">
        <v>5353</v>
      </c>
      <c r="H49" s="10" t="s">
        <v>5354</v>
      </c>
      <c r="I49" s="177" t="s">
        <v>5355</v>
      </c>
      <c r="J49" s="177" t="s">
        <v>5356</v>
      </c>
      <c r="K49" s="10"/>
      <c r="L49" s="9" t="s">
        <v>5008</v>
      </c>
      <c r="M49" s="11"/>
      <c r="N49" s="9"/>
      <c r="O49" s="9"/>
      <c r="P49" s="9" t="s">
        <v>31</v>
      </c>
      <c r="Q49" s="9" t="s">
        <v>198</v>
      </c>
      <c r="R49" s="9"/>
      <c r="S49" s="9"/>
      <c r="T49" s="9" t="s">
        <v>33</v>
      </c>
      <c r="U49" s="10"/>
      <c r="V49" s="9"/>
      <c r="W49" s="10"/>
      <c r="X49" s="9" t="s">
        <v>5003</v>
      </c>
      <c r="Y49" s="9" t="s">
        <v>4983</v>
      </c>
      <c r="Z49" s="9"/>
      <c r="AA49" s="9" t="s">
        <v>4904</v>
      </c>
      <c r="AB49" s="10"/>
      <c r="AC49" s="9" t="s">
        <v>33</v>
      </c>
      <c r="AD49" s="9"/>
      <c r="AE49" s="146"/>
      <c r="AF49" s="146"/>
    </row>
    <row r="50" spans="1:32" s="12" customFormat="1" ht="90" customHeight="1">
      <c r="A50" s="8">
        <v>48</v>
      </c>
      <c r="B50" s="3" t="str">
        <f>E50&amp;" – "&amp;F50</f>
        <v xml:space="preserve">Instituto de Pesquisa Arqueológica e Etnográfica Adam Orssich - IPAE – </v>
      </c>
      <c r="C50" s="9" t="s">
        <v>275</v>
      </c>
      <c r="D50" s="9" t="s">
        <v>5350</v>
      </c>
      <c r="E50" s="9" t="s">
        <v>5357</v>
      </c>
      <c r="F50" s="9"/>
      <c r="G50" s="10" t="s">
        <v>5358</v>
      </c>
      <c r="H50" s="10" t="s">
        <v>5359</v>
      </c>
      <c r="I50" s="156" t="s">
        <v>5360</v>
      </c>
      <c r="J50" s="156" t="s">
        <v>5361</v>
      </c>
      <c r="K50" s="10"/>
      <c r="L50" s="9" t="s">
        <v>4892</v>
      </c>
      <c r="M50" s="11">
        <v>42633</v>
      </c>
      <c r="N50" s="11">
        <v>42573</v>
      </c>
      <c r="O50" s="11" t="s">
        <v>5348</v>
      </c>
      <c r="P50" s="9" t="s">
        <v>31</v>
      </c>
      <c r="Q50" s="9" t="s">
        <v>33</v>
      </c>
      <c r="R50" s="9"/>
      <c r="S50" s="9"/>
      <c r="T50" s="9" t="s">
        <v>31</v>
      </c>
      <c r="U50" s="10"/>
      <c r="V50" s="9"/>
      <c r="W50" s="10" t="s">
        <v>5362</v>
      </c>
      <c r="X50" s="9" t="s">
        <v>5363</v>
      </c>
      <c r="Y50" s="9" t="s">
        <v>5046</v>
      </c>
      <c r="Z50" s="9"/>
      <c r="AA50" s="9" t="s">
        <v>31</v>
      </c>
      <c r="AB50" s="10"/>
      <c r="AC50" s="11" t="s">
        <v>5364</v>
      </c>
      <c r="AD50" s="9"/>
      <c r="AE50" s="146"/>
      <c r="AF50" s="146"/>
    </row>
    <row r="51" spans="1:32" s="12" customFormat="1" ht="90" customHeight="1">
      <c r="A51" s="8">
        <v>49</v>
      </c>
      <c r="B51" s="3" t="str">
        <f>E51&amp;" K96– "&amp;F51</f>
        <v>Museu de Ciências do Espírito Santo - MUCES K96– Centro de Estudos e Pesquisas Ambientais  e culturais (CEPES)</v>
      </c>
      <c r="C51" s="9" t="s">
        <v>275</v>
      </c>
      <c r="D51" s="9" t="s">
        <v>5365</v>
      </c>
      <c r="E51" s="9" t="s">
        <v>5366</v>
      </c>
      <c r="F51" s="9" t="s">
        <v>5367</v>
      </c>
      <c r="G51" s="10" t="s">
        <v>5368</v>
      </c>
      <c r="H51" s="10"/>
      <c r="I51" s="10"/>
      <c r="J51" s="10"/>
      <c r="K51" s="10"/>
      <c r="L51" s="9" t="s">
        <v>4901</v>
      </c>
      <c r="M51" s="11">
        <v>42633</v>
      </c>
      <c r="N51" s="160"/>
      <c r="O51" s="9"/>
      <c r="P51" s="9" t="s">
        <v>31</v>
      </c>
      <c r="Q51" s="9" t="s">
        <v>33</v>
      </c>
      <c r="R51" s="9"/>
      <c r="S51" s="9"/>
      <c r="T51" s="9" t="s">
        <v>31</v>
      </c>
      <c r="U51" s="10" t="s">
        <v>5369</v>
      </c>
      <c r="V51" s="9"/>
      <c r="W51" s="10" t="s">
        <v>5370</v>
      </c>
      <c r="X51" s="9" t="s">
        <v>5371</v>
      </c>
      <c r="Y51" s="9" t="s">
        <v>5046</v>
      </c>
      <c r="Z51" s="9"/>
      <c r="AA51" s="9" t="s">
        <v>33</v>
      </c>
      <c r="AB51" s="10"/>
      <c r="AC51" s="9" t="s">
        <v>5372</v>
      </c>
      <c r="AD51" s="9"/>
      <c r="AE51" s="146"/>
      <c r="AF51" s="146"/>
    </row>
    <row r="52" spans="1:32" s="12" customFormat="1" ht="90" customHeight="1">
      <c r="A52" s="8">
        <v>50</v>
      </c>
      <c r="B52" s="3" t="str">
        <f>E52&amp;" – "&amp;F52</f>
        <v>Instituto de Pesquisa e Desenvolvimento Socioambiental – ECOS – CTA - Meio Ambiente</v>
      </c>
      <c r="C52" s="9" t="s">
        <v>275</v>
      </c>
      <c r="D52" s="9" t="s">
        <v>5350</v>
      </c>
      <c r="E52" s="9" t="s">
        <v>5373</v>
      </c>
      <c r="F52" s="9" t="s">
        <v>5374</v>
      </c>
      <c r="G52" s="10" t="s">
        <v>5375</v>
      </c>
      <c r="H52" s="10" t="s">
        <v>5376</v>
      </c>
      <c r="I52" s="10"/>
      <c r="J52" s="10"/>
      <c r="K52" s="10"/>
      <c r="L52" s="9" t="s">
        <v>4901</v>
      </c>
      <c r="M52" s="11">
        <v>43230</v>
      </c>
      <c r="N52" s="11">
        <v>42390</v>
      </c>
      <c r="O52" s="9" t="s">
        <v>5377</v>
      </c>
      <c r="P52" s="9" t="s">
        <v>31</v>
      </c>
      <c r="Q52" s="9" t="s">
        <v>553</v>
      </c>
      <c r="R52" s="9"/>
      <c r="S52" s="9"/>
      <c r="T52" s="9" t="s">
        <v>31</v>
      </c>
      <c r="U52" s="10" t="s">
        <v>5378</v>
      </c>
      <c r="V52" s="9"/>
      <c r="W52" s="10"/>
      <c r="X52" s="9" t="s">
        <v>5265</v>
      </c>
      <c r="Y52" s="9" t="s">
        <v>1045</v>
      </c>
      <c r="Z52" s="9"/>
      <c r="AA52" s="9" t="s">
        <v>31</v>
      </c>
      <c r="AB52" s="10" t="s">
        <v>5379</v>
      </c>
      <c r="AC52" s="9" t="s">
        <v>274</v>
      </c>
      <c r="AD52" s="9"/>
      <c r="AE52" s="146"/>
      <c r="AF52" s="146"/>
    </row>
    <row r="53" spans="1:32" s="12" customFormat="1" ht="90" customHeight="1">
      <c r="A53" s="8">
        <v>51</v>
      </c>
      <c r="B53" s="3" t="str">
        <f>E53&amp;" – "&amp;F53</f>
        <v>Museu Histórico da Serra – Prefeitura Municipal da Serra</v>
      </c>
      <c r="C53" s="9" t="s">
        <v>275</v>
      </c>
      <c r="D53" s="9" t="s">
        <v>5380</v>
      </c>
      <c r="E53" s="9" t="s">
        <v>5381</v>
      </c>
      <c r="F53" s="9" t="s">
        <v>5382</v>
      </c>
      <c r="G53" s="10" t="s">
        <v>5383</v>
      </c>
      <c r="H53" s="10" t="s">
        <v>5384</v>
      </c>
      <c r="I53" s="156" t="s">
        <v>5385</v>
      </c>
      <c r="J53" s="140"/>
      <c r="K53" s="140"/>
      <c r="L53" s="9" t="s">
        <v>4892</v>
      </c>
      <c r="M53" s="11">
        <v>44294</v>
      </c>
      <c r="N53" s="11">
        <v>42782</v>
      </c>
      <c r="O53" s="9" t="s">
        <v>5377</v>
      </c>
      <c r="P53" s="9" t="s">
        <v>31</v>
      </c>
      <c r="Q53" s="9" t="s">
        <v>553</v>
      </c>
      <c r="R53" s="9"/>
      <c r="S53" s="9"/>
      <c r="T53" s="9" t="s">
        <v>31</v>
      </c>
      <c r="U53" s="10"/>
      <c r="V53" s="9" t="s">
        <v>31</v>
      </c>
      <c r="W53" s="10" t="s">
        <v>5386</v>
      </c>
      <c r="X53" s="9" t="s">
        <v>5293</v>
      </c>
      <c r="Y53" s="9" t="s">
        <v>4983</v>
      </c>
      <c r="Z53" s="9"/>
      <c r="AA53" s="9" t="s">
        <v>33</v>
      </c>
      <c r="AB53" s="10"/>
      <c r="AC53" s="9" t="s">
        <v>482</v>
      </c>
      <c r="AD53" s="9"/>
      <c r="AE53" s="146"/>
      <c r="AF53" s="146"/>
    </row>
    <row r="54" spans="1:32" s="12" customFormat="1" ht="90" customHeight="1">
      <c r="A54" s="8">
        <v>52</v>
      </c>
      <c r="B54" s="3" t="str">
        <f>E54&amp;" – "&amp;F54</f>
        <v>Museu Municipal da História de São Mateus – Prefeitura Municipal de São Mateus</v>
      </c>
      <c r="C54" s="9" t="s">
        <v>275</v>
      </c>
      <c r="D54" s="9" t="s">
        <v>5387</v>
      </c>
      <c r="E54" s="9" t="s">
        <v>5388</v>
      </c>
      <c r="F54" s="9" t="s">
        <v>5389</v>
      </c>
      <c r="G54" s="10" t="s">
        <v>5390</v>
      </c>
      <c r="H54" s="10" t="s">
        <v>5391</v>
      </c>
      <c r="I54" s="10" t="s">
        <v>5392</v>
      </c>
      <c r="J54" s="154" t="s">
        <v>5393</v>
      </c>
      <c r="K54" s="157"/>
      <c r="L54" s="9" t="s">
        <v>4901</v>
      </c>
      <c r="M54" s="11" t="s">
        <v>5394</v>
      </c>
      <c r="N54" s="11">
        <v>43298</v>
      </c>
      <c r="O54" s="9" t="s">
        <v>5395</v>
      </c>
      <c r="P54" s="9" t="s">
        <v>31</v>
      </c>
      <c r="Q54" s="9" t="s">
        <v>33</v>
      </c>
      <c r="R54" s="9" t="s">
        <v>5396</v>
      </c>
      <c r="S54" s="9"/>
      <c r="T54" s="9" t="s">
        <v>31</v>
      </c>
      <c r="U54" s="10" t="s">
        <v>5397</v>
      </c>
      <c r="V54" s="9"/>
      <c r="W54" s="10"/>
      <c r="X54" s="9" t="s">
        <v>5293</v>
      </c>
      <c r="Y54" s="9" t="s">
        <v>4983</v>
      </c>
      <c r="Z54" s="9"/>
      <c r="AA54" s="9" t="s">
        <v>33</v>
      </c>
      <c r="AB54" s="10"/>
      <c r="AC54" s="9" t="s">
        <v>467</v>
      </c>
      <c r="AD54" s="9" t="s">
        <v>2040</v>
      </c>
      <c r="AE54" s="146"/>
      <c r="AF54" s="146"/>
    </row>
    <row r="55" spans="1:32" s="12" customFormat="1" ht="90" customHeight="1">
      <c r="A55" s="8">
        <v>53</v>
      </c>
      <c r="B55" s="3" t="str">
        <f>E55&amp;" – "&amp;F55</f>
        <v>Museu Municipal Ângelo Rosa de Moura de Porangatu –  Prefeitura Municipal de Porangatu</v>
      </c>
      <c r="C55" s="9" t="s">
        <v>61</v>
      </c>
      <c r="D55" s="9" t="s">
        <v>5398</v>
      </c>
      <c r="E55" s="9" t="s">
        <v>5399</v>
      </c>
      <c r="F55" s="9" t="s">
        <v>5400</v>
      </c>
      <c r="G55" s="10" t="s">
        <v>5401</v>
      </c>
      <c r="H55" s="10" t="s">
        <v>5402</v>
      </c>
      <c r="I55" s="156" t="s">
        <v>5403</v>
      </c>
      <c r="J55" s="10"/>
      <c r="K55" s="10" t="s">
        <v>5404</v>
      </c>
      <c r="L55" s="9" t="s">
        <v>4901</v>
      </c>
      <c r="M55" s="11">
        <v>43154</v>
      </c>
      <c r="N55" s="9">
        <v>2014</v>
      </c>
      <c r="O55" s="9" t="s">
        <v>5405</v>
      </c>
      <c r="P55" s="9" t="s">
        <v>31</v>
      </c>
      <c r="Q55" s="9" t="s">
        <v>31</v>
      </c>
      <c r="R55" s="9"/>
      <c r="S55" s="9"/>
      <c r="T55" s="9" t="s">
        <v>31</v>
      </c>
      <c r="U55" s="10" t="s">
        <v>5406</v>
      </c>
      <c r="V55" s="9" t="s">
        <v>5407</v>
      </c>
      <c r="W55" s="10" t="s">
        <v>5408</v>
      </c>
      <c r="X55" s="9" t="s">
        <v>5293</v>
      </c>
      <c r="Y55" s="9" t="s">
        <v>4983</v>
      </c>
      <c r="Z55" s="9"/>
      <c r="AA55" s="9" t="s">
        <v>33</v>
      </c>
      <c r="AB55" s="10"/>
      <c r="AC55" s="9" t="s">
        <v>5409</v>
      </c>
      <c r="AD55" s="9"/>
      <c r="AE55" s="146"/>
      <c r="AF55" s="146"/>
    </row>
    <row r="56" spans="1:32" s="12" customFormat="1" ht="90" customHeight="1">
      <c r="A56" s="8">
        <v>54</v>
      </c>
      <c r="B56" s="3" t="str">
        <f>E56&amp;" – "&amp;F56</f>
        <v>Museu Goiano Zoroastro Artiaga – Governo do Estado de Goiás</v>
      </c>
      <c r="C56" s="9" t="s">
        <v>61</v>
      </c>
      <c r="D56" s="9" t="s">
        <v>5410</v>
      </c>
      <c r="E56" s="9" t="s">
        <v>5411</v>
      </c>
      <c r="F56" s="9" t="s">
        <v>5412</v>
      </c>
      <c r="G56" s="10" t="s">
        <v>5413</v>
      </c>
      <c r="H56" s="10" t="s">
        <v>5414</v>
      </c>
      <c r="I56" s="156" t="s">
        <v>5415</v>
      </c>
      <c r="J56" s="154" t="s">
        <v>5416</v>
      </c>
      <c r="K56" s="157"/>
      <c r="L56" s="9" t="s">
        <v>4901</v>
      </c>
      <c r="M56" s="11">
        <v>42633</v>
      </c>
      <c r="N56" s="9">
        <v>2014</v>
      </c>
      <c r="O56" s="9" t="s">
        <v>5417</v>
      </c>
      <c r="P56" s="9" t="s">
        <v>5418</v>
      </c>
      <c r="Q56" s="9" t="s">
        <v>33</v>
      </c>
      <c r="R56" s="9"/>
      <c r="S56" s="9"/>
      <c r="T56" s="9" t="s">
        <v>31</v>
      </c>
      <c r="U56" s="10"/>
      <c r="V56" s="9"/>
      <c r="W56" s="9" t="s">
        <v>5419</v>
      </c>
      <c r="X56" s="9" t="s">
        <v>5293</v>
      </c>
      <c r="Y56" s="9" t="s">
        <v>4983</v>
      </c>
      <c r="Z56" s="9"/>
      <c r="AA56" s="9" t="s">
        <v>33</v>
      </c>
      <c r="AB56" s="10" t="s">
        <v>5420</v>
      </c>
      <c r="AC56" s="9" t="s">
        <v>5421</v>
      </c>
      <c r="AD56" s="9"/>
      <c r="AE56" s="146"/>
      <c r="AF56" s="146"/>
    </row>
    <row r="57" spans="1:32" s="12" customFormat="1" ht="153.75" customHeight="1">
      <c r="A57" s="8">
        <v>55</v>
      </c>
      <c r="B57" s="3" t="str">
        <f>E57&amp;" – "&amp;F57</f>
        <v>Instituto Goiano de Pré-História e Antropologia - IGPA – Pontifícia Universidade Católica de Goiás (PUC/GO)</v>
      </c>
      <c r="C57" s="9" t="s">
        <v>61</v>
      </c>
      <c r="D57" s="9" t="s">
        <v>5410</v>
      </c>
      <c r="E57" s="9" t="s">
        <v>5422</v>
      </c>
      <c r="F57" s="9" t="s">
        <v>5423</v>
      </c>
      <c r="G57" s="10" t="s">
        <v>5424</v>
      </c>
      <c r="H57" s="10" t="s">
        <v>5425</v>
      </c>
      <c r="I57" s="154" t="s">
        <v>5426</v>
      </c>
      <c r="J57" s="154" t="s">
        <v>5427</v>
      </c>
      <c r="K57" s="154"/>
      <c r="L57" s="9" t="s">
        <v>4892</v>
      </c>
      <c r="M57" s="11">
        <v>43567</v>
      </c>
      <c r="N57" s="9" t="s">
        <v>5428</v>
      </c>
      <c r="O57" s="9" t="s">
        <v>5429</v>
      </c>
      <c r="P57" s="9" t="s">
        <v>31</v>
      </c>
      <c r="Q57" s="9" t="s">
        <v>31</v>
      </c>
      <c r="R57" s="9"/>
      <c r="S57" s="9"/>
      <c r="T57" s="9" t="s">
        <v>31</v>
      </c>
      <c r="U57" s="10"/>
      <c r="V57" s="9"/>
      <c r="W57" s="10" t="s">
        <v>5430</v>
      </c>
      <c r="X57" s="9" t="s">
        <v>5431</v>
      </c>
      <c r="Y57" s="9" t="s">
        <v>5046</v>
      </c>
      <c r="Z57" s="9" t="s">
        <v>5170</v>
      </c>
      <c r="AA57" s="9" t="s">
        <v>31</v>
      </c>
      <c r="AB57" s="10"/>
      <c r="AC57" s="9" t="s">
        <v>186</v>
      </c>
      <c r="AD57" s="9"/>
      <c r="AE57" s="146"/>
      <c r="AF57" s="146"/>
    </row>
    <row r="58" spans="1:32" s="12" customFormat="1" ht="90" customHeight="1">
      <c r="A58" s="8">
        <v>56</v>
      </c>
      <c r="B58" s="3" t="str">
        <f>E58&amp;" – "&amp;F58</f>
        <v>Laboratório de Arqueologia do Museu Antropológico  – Universidade Federal de Goiás (UFG)</v>
      </c>
      <c r="C58" s="9" t="s">
        <v>61</v>
      </c>
      <c r="D58" s="9" t="s">
        <v>5410</v>
      </c>
      <c r="E58" s="9" t="s">
        <v>5432</v>
      </c>
      <c r="F58" s="9" t="s">
        <v>5433</v>
      </c>
      <c r="G58" s="10" t="s">
        <v>5434</v>
      </c>
      <c r="H58" s="10" t="s">
        <v>5435</v>
      </c>
      <c r="I58" s="156" t="s">
        <v>5436</v>
      </c>
      <c r="J58" s="156" t="s">
        <v>5437</v>
      </c>
      <c r="K58" s="10" t="s">
        <v>5438</v>
      </c>
      <c r="L58" s="9" t="s">
        <v>4892</v>
      </c>
      <c r="M58" s="11">
        <v>42936</v>
      </c>
      <c r="N58" s="11">
        <v>42577</v>
      </c>
      <c r="O58" s="9" t="s">
        <v>5439</v>
      </c>
      <c r="P58" s="9" t="s">
        <v>31</v>
      </c>
      <c r="Q58" s="9" t="s">
        <v>33</v>
      </c>
      <c r="R58" s="9"/>
      <c r="S58" s="9"/>
      <c r="T58" s="9" t="s">
        <v>31</v>
      </c>
      <c r="U58" s="10"/>
      <c r="V58" s="9"/>
      <c r="W58" s="10" t="s">
        <v>5440</v>
      </c>
      <c r="X58" s="9" t="s">
        <v>5025</v>
      </c>
      <c r="Y58" s="9" t="s">
        <v>4983</v>
      </c>
      <c r="Z58" s="9"/>
      <c r="AA58" s="9" t="s">
        <v>33</v>
      </c>
      <c r="AB58" s="10"/>
      <c r="AC58" s="9" t="s">
        <v>5441</v>
      </c>
      <c r="AD58" s="9"/>
      <c r="AE58" s="146"/>
      <c r="AF58" s="146"/>
    </row>
    <row r="59" spans="1:32" s="12" customFormat="1" ht="90" customHeight="1">
      <c r="A59" s="8">
        <v>57</v>
      </c>
      <c r="B59" s="3" t="str">
        <f>E59&amp;" – "&amp;F59</f>
        <v>Museu Histórico de Jataí "Francisco Honório de Campos" – Prefeitura de Jataí</v>
      </c>
      <c r="C59" s="9" t="s">
        <v>61</v>
      </c>
      <c r="D59" s="9" t="s">
        <v>5442</v>
      </c>
      <c r="E59" s="9" t="s">
        <v>5443</v>
      </c>
      <c r="F59" s="9" t="s">
        <v>5444</v>
      </c>
      <c r="G59" s="10" t="s">
        <v>5445</v>
      </c>
      <c r="H59" s="10" t="s">
        <v>5446</v>
      </c>
      <c r="I59" s="154" t="s">
        <v>5447</v>
      </c>
      <c r="J59" s="154" t="s">
        <v>5448</v>
      </c>
      <c r="K59" s="154"/>
      <c r="L59" s="9" t="s">
        <v>5034</v>
      </c>
      <c r="M59" s="11">
        <v>44238</v>
      </c>
      <c r="N59" s="11">
        <v>43342</v>
      </c>
      <c r="O59" s="9" t="s">
        <v>5449</v>
      </c>
      <c r="P59" s="9" t="s">
        <v>31</v>
      </c>
      <c r="Q59" s="9" t="s">
        <v>31</v>
      </c>
      <c r="R59" s="9"/>
      <c r="S59" s="9"/>
      <c r="T59" s="9" t="s">
        <v>33</v>
      </c>
      <c r="U59" s="10"/>
      <c r="V59" s="9" t="s">
        <v>31</v>
      </c>
      <c r="W59" s="10" t="s">
        <v>5450</v>
      </c>
      <c r="X59" s="9" t="s">
        <v>5293</v>
      </c>
      <c r="Y59" s="9" t="s">
        <v>4983</v>
      </c>
      <c r="Z59" s="9"/>
      <c r="AA59" s="9" t="s">
        <v>33</v>
      </c>
      <c r="AB59" s="10"/>
      <c r="AC59" s="9" t="s">
        <v>376</v>
      </c>
      <c r="AD59" s="9"/>
      <c r="AE59" s="146"/>
      <c r="AF59" s="146"/>
    </row>
    <row r="60" spans="1:32" s="12" customFormat="1" ht="90" customHeight="1">
      <c r="A60" s="8">
        <v>58</v>
      </c>
      <c r="B60" s="3" t="str">
        <f>E60&amp;" – "&amp;F60</f>
        <v>Núcleo de Arqueologia da Universidade Estadual de Goiás (NARQ) – Universidade Estadual de Goiás (UEG)</v>
      </c>
      <c r="C60" s="9" t="s">
        <v>61</v>
      </c>
      <c r="D60" s="9" t="s">
        <v>5451</v>
      </c>
      <c r="E60" s="9" t="s">
        <v>5452</v>
      </c>
      <c r="F60" s="9" t="s">
        <v>5453</v>
      </c>
      <c r="G60" s="10" t="s">
        <v>5454</v>
      </c>
      <c r="H60" s="10"/>
      <c r="I60" s="10"/>
      <c r="J60" s="10"/>
      <c r="K60" s="10" t="s">
        <v>5455</v>
      </c>
      <c r="L60" s="9" t="s">
        <v>5034</v>
      </c>
      <c r="M60" s="11">
        <v>44363</v>
      </c>
      <c r="N60" s="11">
        <v>43007</v>
      </c>
      <c r="O60" s="9" t="s">
        <v>5456</v>
      </c>
      <c r="P60" s="9" t="s">
        <v>31</v>
      </c>
      <c r="Q60" s="9" t="s">
        <v>31</v>
      </c>
      <c r="R60" s="9"/>
      <c r="S60" s="9"/>
      <c r="T60" s="9" t="s">
        <v>31</v>
      </c>
      <c r="U60" s="10"/>
      <c r="V60" s="9"/>
      <c r="W60" s="10" t="s">
        <v>5457</v>
      </c>
      <c r="X60" s="9" t="s">
        <v>5030</v>
      </c>
      <c r="Y60" s="9" t="s">
        <v>4983</v>
      </c>
      <c r="Z60" s="9"/>
      <c r="AA60" s="9" t="s">
        <v>33</v>
      </c>
      <c r="AB60" s="10" t="s">
        <v>5458</v>
      </c>
      <c r="AC60" s="9" t="s">
        <v>98</v>
      </c>
      <c r="AD60" s="9" t="s">
        <v>5459</v>
      </c>
      <c r="AE60" s="146"/>
      <c r="AF60" s="146"/>
    </row>
    <row r="61" spans="1:32" s="12" customFormat="1" ht="90" customHeight="1">
      <c r="A61" s="8">
        <v>59</v>
      </c>
      <c r="B61" s="3" t="str">
        <f>E61&amp;" – "&amp;F61</f>
        <v>Centro Cultural Jesco Puttkamer - Instituto Goiano de Pré-História e Antropologia (IGPA) – Pontifícia Universidade Católica de Goiás (PUC/GO)</v>
      </c>
      <c r="C61" s="9" t="s">
        <v>61</v>
      </c>
      <c r="D61" s="9" t="s">
        <v>5410</v>
      </c>
      <c r="E61" s="9" t="s">
        <v>5460</v>
      </c>
      <c r="F61" s="9" t="s">
        <v>5423</v>
      </c>
      <c r="G61" s="10" t="s">
        <v>5461</v>
      </c>
      <c r="H61" s="10" t="s">
        <v>5462</v>
      </c>
      <c r="I61" s="10" t="s">
        <v>5463</v>
      </c>
      <c r="J61" s="10"/>
      <c r="K61" s="10"/>
      <c r="L61" s="9" t="s">
        <v>4892</v>
      </c>
      <c r="M61" s="11">
        <v>43168</v>
      </c>
      <c r="N61" s="9" t="s">
        <v>5428</v>
      </c>
      <c r="O61" s="9" t="s">
        <v>5429</v>
      </c>
      <c r="P61" s="9" t="s">
        <v>31</v>
      </c>
      <c r="Q61" s="9"/>
      <c r="R61" s="9"/>
      <c r="S61" s="9"/>
      <c r="T61" s="9" t="s">
        <v>31</v>
      </c>
      <c r="U61" s="10"/>
      <c r="V61" s="9"/>
      <c r="W61" s="10"/>
      <c r="X61" s="9" t="s">
        <v>5431</v>
      </c>
      <c r="Y61" s="9" t="s">
        <v>5046</v>
      </c>
      <c r="Z61" s="9"/>
      <c r="AA61" s="9" t="s">
        <v>4904</v>
      </c>
      <c r="AB61" s="9" t="s">
        <v>5464</v>
      </c>
      <c r="AC61" s="9" t="s">
        <v>186</v>
      </c>
      <c r="AD61" s="9"/>
      <c r="AE61" s="146"/>
      <c r="AF61" s="146"/>
    </row>
    <row r="62" spans="1:32" s="12" customFormat="1" ht="90" customHeight="1">
      <c r="A62" s="8">
        <v>60</v>
      </c>
      <c r="B62" s="3" t="str">
        <f>E62&amp;" – "&amp;F62</f>
        <v>Centro de Pesquisa de História Natural e Arqueologia do Maranhão – Governo do Estado do Maranhão</v>
      </c>
      <c r="C62" s="9" t="s">
        <v>413</v>
      </c>
      <c r="D62" s="9" t="s">
        <v>5465</v>
      </c>
      <c r="E62" s="9" t="s">
        <v>5466</v>
      </c>
      <c r="F62" s="9" t="s">
        <v>5467</v>
      </c>
      <c r="G62" s="10" t="s">
        <v>5468</v>
      </c>
      <c r="H62" s="10" t="s">
        <v>5469</v>
      </c>
      <c r="I62" s="10"/>
      <c r="J62" s="10"/>
      <c r="K62" s="10"/>
      <c r="L62" s="9" t="s">
        <v>5008</v>
      </c>
      <c r="M62" s="98">
        <v>44651</v>
      </c>
      <c r="N62" s="11">
        <v>43726</v>
      </c>
      <c r="O62" s="9" t="s">
        <v>5470</v>
      </c>
      <c r="P62" s="9" t="s">
        <v>31</v>
      </c>
      <c r="Q62" s="9" t="s">
        <v>31</v>
      </c>
      <c r="R62" s="9"/>
      <c r="S62" s="9"/>
      <c r="T62" s="9" t="s">
        <v>33</v>
      </c>
      <c r="U62" s="10"/>
      <c r="V62" s="9"/>
      <c r="W62" s="10" t="s">
        <v>5471</v>
      </c>
      <c r="X62" s="9" t="s">
        <v>5472</v>
      </c>
      <c r="Y62" s="9" t="s">
        <v>4983</v>
      </c>
      <c r="Z62" s="9"/>
      <c r="AA62" s="9" t="s">
        <v>4904</v>
      </c>
      <c r="AB62" s="10"/>
      <c r="AC62" s="9" t="s">
        <v>660</v>
      </c>
      <c r="AD62" s="9"/>
      <c r="AE62" s="146"/>
      <c r="AF62" s="146"/>
    </row>
    <row r="63" spans="1:32" s="12" customFormat="1" ht="90" customHeight="1">
      <c r="A63" s="8">
        <v>61</v>
      </c>
      <c r="B63" s="3" t="str">
        <f>E63&amp;" – "&amp;F63</f>
        <v>Fundação Municipal do Patrimônio Histórico - FUMPH – Prefeitura de São Luis</v>
      </c>
      <c r="C63" s="9" t="s">
        <v>413</v>
      </c>
      <c r="D63" s="9" t="s">
        <v>5465</v>
      </c>
      <c r="E63" s="9" t="s">
        <v>5473</v>
      </c>
      <c r="F63" s="9" t="s">
        <v>5474</v>
      </c>
      <c r="G63" s="10" t="s">
        <v>5475</v>
      </c>
      <c r="H63" s="10" t="s">
        <v>5476</v>
      </c>
      <c r="I63" s="10"/>
      <c r="J63" s="10"/>
      <c r="K63" s="10"/>
      <c r="L63" s="9" t="s">
        <v>4901</v>
      </c>
      <c r="M63" s="11">
        <v>43875</v>
      </c>
      <c r="N63" s="11">
        <v>43762</v>
      </c>
      <c r="O63" s="9" t="s">
        <v>5470</v>
      </c>
      <c r="P63" s="9" t="s">
        <v>31</v>
      </c>
      <c r="Q63" s="9" t="s">
        <v>31</v>
      </c>
      <c r="R63" s="9" t="s">
        <v>4901</v>
      </c>
      <c r="S63" s="9"/>
      <c r="T63" s="9" t="s">
        <v>31</v>
      </c>
      <c r="U63" s="10" t="s">
        <v>5477</v>
      </c>
      <c r="V63" s="9"/>
      <c r="W63" s="10"/>
      <c r="X63" s="9" t="s">
        <v>5003</v>
      </c>
      <c r="Y63" s="9" t="s">
        <v>4983</v>
      </c>
      <c r="Z63" s="9"/>
      <c r="AA63" s="9" t="s">
        <v>33</v>
      </c>
      <c r="AB63" s="10"/>
      <c r="AC63" s="9" t="s">
        <v>697</v>
      </c>
      <c r="AD63" s="9"/>
      <c r="AE63" s="146"/>
      <c r="AF63" s="146"/>
    </row>
    <row r="64" spans="1:32" s="12" customFormat="1" ht="90" customHeight="1">
      <c r="A64" s="8">
        <v>62</v>
      </c>
      <c r="B64" s="3" t="str">
        <f>E64&amp;" – "&amp;F64</f>
        <v>Centro de Pesquisa em Arqueologia e História "Timbira" – Universidade Estadual da Região Tocantina do Maranhão (UEMA SUL)</v>
      </c>
      <c r="C64" s="9" t="s">
        <v>413</v>
      </c>
      <c r="D64" s="9" t="s">
        <v>5478</v>
      </c>
      <c r="E64" s="9" t="s">
        <v>5479</v>
      </c>
      <c r="F64" s="9" t="s">
        <v>5480</v>
      </c>
      <c r="G64" s="10" t="s">
        <v>5481</v>
      </c>
      <c r="H64" s="10"/>
      <c r="I64" s="10"/>
      <c r="J64" s="10"/>
      <c r="K64" s="10" t="s">
        <v>5482</v>
      </c>
      <c r="L64" s="9" t="s">
        <v>4892</v>
      </c>
      <c r="M64" s="11">
        <v>44749</v>
      </c>
      <c r="N64" s="11">
        <v>44476</v>
      </c>
      <c r="O64" s="9" t="s">
        <v>5483</v>
      </c>
      <c r="P64" s="9"/>
      <c r="Q64" s="9"/>
      <c r="R64" s="9"/>
      <c r="S64" s="9"/>
      <c r="T64" s="9" t="s">
        <v>31</v>
      </c>
      <c r="U64" s="10"/>
      <c r="V64" s="9"/>
      <c r="W64" s="10" t="s">
        <v>5484</v>
      </c>
      <c r="X64" s="9" t="s">
        <v>5010</v>
      </c>
      <c r="Y64" s="9" t="s">
        <v>4983</v>
      </c>
      <c r="Z64" s="9"/>
      <c r="AA64" s="9" t="s">
        <v>33</v>
      </c>
      <c r="AB64" s="10" t="s">
        <v>5485</v>
      </c>
      <c r="AC64" s="9" t="s">
        <v>5486</v>
      </c>
      <c r="AD64" s="9"/>
      <c r="AE64" s="146"/>
      <c r="AF64" s="146"/>
    </row>
    <row r="65" spans="1:32" s="12" customFormat="1" ht="90" customHeight="1">
      <c r="A65" s="8">
        <v>63</v>
      </c>
      <c r="B65" s="3" t="str">
        <f>E65&amp;" – "&amp;F65</f>
        <v>Reserva Técnica da Universidade Federal do Maranhão – Universidade Federal do Maranhão (UFMA)</v>
      </c>
      <c r="C65" s="9" t="s">
        <v>413</v>
      </c>
      <c r="D65" s="9" t="s">
        <v>5465</v>
      </c>
      <c r="E65" s="9" t="s">
        <v>5487</v>
      </c>
      <c r="F65" s="9" t="s">
        <v>5488</v>
      </c>
      <c r="G65" s="10" t="s">
        <v>5489</v>
      </c>
      <c r="H65" s="10" t="s">
        <v>5490</v>
      </c>
      <c r="I65" s="156" t="s">
        <v>5491</v>
      </c>
      <c r="J65" s="10"/>
      <c r="K65" s="10" t="s">
        <v>5492</v>
      </c>
      <c r="L65" s="9" t="s">
        <v>4892</v>
      </c>
      <c r="M65" s="11">
        <v>44203</v>
      </c>
      <c r="N65" s="11">
        <v>43815</v>
      </c>
      <c r="O65" s="9" t="s">
        <v>5493</v>
      </c>
      <c r="P65" s="9" t="s">
        <v>31</v>
      </c>
      <c r="Q65" s="9" t="s">
        <v>31</v>
      </c>
      <c r="R65" s="9" t="s">
        <v>4892</v>
      </c>
      <c r="S65" s="9"/>
      <c r="T65" s="9" t="s">
        <v>31</v>
      </c>
      <c r="U65" s="10"/>
      <c r="V65" s="9"/>
      <c r="W65" s="10" t="s">
        <v>5494</v>
      </c>
      <c r="X65" s="9" t="s">
        <v>5238</v>
      </c>
      <c r="Y65" s="9" t="s">
        <v>4983</v>
      </c>
      <c r="Z65" s="9"/>
      <c r="AA65" s="9" t="s">
        <v>655</v>
      </c>
      <c r="AB65" s="10" t="s">
        <v>5495</v>
      </c>
      <c r="AC65" s="9" t="s">
        <v>5496</v>
      </c>
      <c r="AD65" s="9"/>
      <c r="AE65" s="146"/>
      <c r="AF65" s="146"/>
    </row>
    <row r="66" spans="1:32" s="12" customFormat="1" ht="90" customHeight="1">
      <c r="A66" s="8">
        <v>64</v>
      </c>
      <c r="B66" s="3" t="str">
        <f>E66&amp;" – "&amp;F66</f>
        <v>Instituto do Ecomuseu Sítio do Físico – Instituto do Ecomuseu Sítio do Físico (IESF)</v>
      </c>
      <c r="C66" s="9" t="s">
        <v>413</v>
      </c>
      <c r="D66" s="9" t="s">
        <v>5465</v>
      </c>
      <c r="E66" s="9" t="s">
        <v>5497</v>
      </c>
      <c r="F66" s="9" t="s">
        <v>5498</v>
      </c>
      <c r="G66" s="10"/>
      <c r="H66" s="10"/>
      <c r="I66" s="154" t="s">
        <v>5499</v>
      </c>
      <c r="J66" s="154"/>
      <c r="K66" s="154"/>
      <c r="L66" s="9" t="s">
        <v>4901</v>
      </c>
      <c r="M66" s="11">
        <v>44203</v>
      </c>
      <c r="N66" s="9"/>
      <c r="O66" s="9"/>
      <c r="P66" s="9"/>
      <c r="Q66" s="9" t="s">
        <v>33</v>
      </c>
      <c r="R66" s="9"/>
      <c r="S66" s="9"/>
      <c r="T66" s="9" t="s">
        <v>33</v>
      </c>
      <c r="U66" s="10" t="s">
        <v>5500</v>
      </c>
      <c r="V66" s="9"/>
      <c r="W66" s="10" t="s">
        <v>5501</v>
      </c>
      <c r="X66" s="9" t="s">
        <v>5502</v>
      </c>
      <c r="Y66" s="9" t="s">
        <v>5046</v>
      </c>
      <c r="Z66" s="9"/>
      <c r="AA66" s="9" t="s">
        <v>4904</v>
      </c>
      <c r="AB66" s="10"/>
      <c r="AC66" s="9" t="s">
        <v>693</v>
      </c>
      <c r="AD66" s="9"/>
      <c r="AE66" s="146"/>
      <c r="AF66" s="146"/>
    </row>
    <row r="67" spans="1:32" s="12" customFormat="1" ht="90" customHeight="1">
      <c r="A67" s="8">
        <v>65</v>
      </c>
      <c r="B67" s="3" t="str">
        <f>E67&amp;" – "&amp;F67</f>
        <v>Memorial da Balaiada – Departamento do Patrimônio Histórico e Artístico do Maranhão</v>
      </c>
      <c r="C67" s="9" t="s">
        <v>413</v>
      </c>
      <c r="D67" s="9" t="s">
        <v>5503</v>
      </c>
      <c r="E67" s="9" t="s">
        <v>5504</v>
      </c>
      <c r="F67" s="9" t="s">
        <v>5505</v>
      </c>
      <c r="G67" s="10" t="s">
        <v>5506</v>
      </c>
      <c r="H67" s="10"/>
      <c r="I67" s="10"/>
      <c r="J67" s="10"/>
      <c r="K67" s="10"/>
      <c r="L67" s="9" t="s">
        <v>4901</v>
      </c>
      <c r="M67" s="11">
        <v>43854</v>
      </c>
      <c r="N67" s="11">
        <v>43731</v>
      </c>
      <c r="O67" s="9" t="s">
        <v>5470</v>
      </c>
      <c r="P67" s="9" t="s">
        <v>31</v>
      </c>
      <c r="Q67" s="9" t="s">
        <v>31</v>
      </c>
      <c r="R67" s="9" t="s">
        <v>5507</v>
      </c>
      <c r="S67" s="9"/>
      <c r="T67" s="9" t="s">
        <v>31</v>
      </c>
      <c r="U67" s="10" t="s">
        <v>5508</v>
      </c>
      <c r="V67" s="9" t="s">
        <v>33</v>
      </c>
      <c r="W67" s="10" t="s">
        <v>5509</v>
      </c>
      <c r="X67" s="9" t="s">
        <v>5510</v>
      </c>
      <c r="Y67" s="9" t="s">
        <v>5046</v>
      </c>
      <c r="Z67" s="9"/>
      <c r="AA67" s="9" t="s">
        <v>33</v>
      </c>
      <c r="AB67" s="10"/>
      <c r="AC67" s="9" t="s">
        <v>419</v>
      </c>
      <c r="AD67" s="9"/>
      <c r="AE67" s="146"/>
      <c r="AF67" s="146"/>
    </row>
    <row r="68" spans="1:32" s="12" customFormat="1" ht="90" customHeight="1">
      <c r="A68" s="8">
        <v>66</v>
      </c>
      <c r="B68" s="3" t="str">
        <f>E68&amp;" – "&amp;F68</f>
        <v>Casa de Olegário Maciel - Museu da Cidade de Pato de Minas – Governo do Estado de Minas Gerais</v>
      </c>
      <c r="C68" s="9" t="s">
        <v>110</v>
      </c>
      <c r="D68" s="9" t="s">
        <v>5511</v>
      </c>
      <c r="E68" s="9" t="s">
        <v>5512</v>
      </c>
      <c r="F68" s="9" t="s">
        <v>5513</v>
      </c>
      <c r="G68" s="10"/>
      <c r="H68" s="10"/>
      <c r="I68" s="10"/>
      <c r="J68" s="10"/>
      <c r="K68" s="10"/>
      <c r="L68" s="9" t="s">
        <v>5008</v>
      </c>
      <c r="M68" s="11"/>
      <c r="N68" s="9"/>
      <c r="O68" s="9"/>
      <c r="P68" s="9"/>
      <c r="Q68" s="9" t="s">
        <v>198</v>
      </c>
      <c r="R68" s="9"/>
      <c r="S68" s="9"/>
      <c r="T68" s="9" t="s">
        <v>33</v>
      </c>
      <c r="U68" s="10"/>
      <c r="V68" s="9"/>
      <c r="W68" s="10"/>
      <c r="X68" s="9" t="s">
        <v>5293</v>
      </c>
      <c r="Y68" s="9" t="s">
        <v>4983</v>
      </c>
      <c r="Z68" s="9"/>
      <c r="AA68" s="9" t="s">
        <v>4904</v>
      </c>
      <c r="AB68" s="10"/>
      <c r="AC68" s="9" t="s">
        <v>33</v>
      </c>
      <c r="AD68" s="9"/>
      <c r="AE68" s="146"/>
      <c r="AF68" s="146"/>
    </row>
    <row r="69" spans="1:32" s="12" customFormat="1" ht="90" customHeight="1">
      <c r="A69" s="8">
        <v>67</v>
      </c>
      <c r="B69" s="3" t="str">
        <f>E69&amp;" – "&amp;F69</f>
        <v>Centro de Referência de Porto Coris – Companhia Energética de Minas Gerais S.A. (CEMIG)</v>
      </c>
      <c r="C69" s="9" t="s">
        <v>110</v>
      </c>
      <c r="D69" s="9" t="s">
        <v>5514</v>
      </c>
      <c r="E69" s="9" t="s">
        <v>5515</v>
      </c>
      <c r="F69" s="9" t="s">
        <v>5516</v>
      </c>
      <c r="G69" s="10"/>
      <c r="H69" s="10" t="s">
        <v>5517</v>
      </c>
      <c r="I69" s="10"/>
      <c r="J69" s="154" t="s">
        <v>5518</v>
      </c>
      <c r="K69" s="154"/>
      <c r="L69" s="9" t="s">
        <v>5008</v>
      </c>
      <c r="M69" s="11"/>
      <c r="N69" s="9"/>
      <c r="O69" s="9"/>
      <c r="P69" s="9"/>
      <c r="Q69" s="9" t="s">
        <v>198</v>
      </c>
      <c r="R69" s="9"/>
      <c r="S69" s="9"/>
      <c r="T69" s="9" t="s">
        <v>33</v>
      </c>
      <c r="U69" s="10"/>
      <c r="V69" s="9"/>
      <c r="W69" s="10"/>
      <c r="X69" s="9" t="s">
        <v>5519</v>
      </c>
      <c r="Y69" s="9" t="s">
        <v>4983</v>
      </c>
      <c r="Z69" s="9"/>
      <c r="AA69" s="9" t="s">
        <v>4904</v>
      </c>
      <c r="AB69" s="10"/>
      <c r="AC69" s="9" t="s">
        <v>33</v>
      </c>
      <c r="AD69" s="9"/>
      <c r="AE69" s="146"/>
      <c r="AF69" s="146"/>
    </row>
    <row r="70" spans="1:32" s="12" customFormat="1" ht="90" customHeight="1">
      <c r="A70" s="8">
        <v>68</v>
      </c>
      <c r="B70" s="3" t="str">
        <f>E70&amp;" – "&amp;F70</f>
        <v>Departamento de Solos – Universidade Federal de Viçosa (UFV)</v>
      </c>
      <c r="C70" s="9" t="s">
        <v>110</v>
      </c>
      <c r="D70" s="9" t="s">
        <v>5520</v>
      </c>
      <c r="E70" s="9" t="s">
        <v>5521</v>
      </c>
      <c r="F70" s="9" t="s">
        <v>5522</v>
      </c>
      <c r="G70" s="10"/>
      <c r="H70" s="10"/>
      <c r="I70" s="10"/>
      <c r="J70" s="10"/>
      <c r="K70" s="10"/>
      <c r="L70" s="9" t="s">
        <v>5008</v>
      </c>
      <c r="M70" s="11"/>
      <c r="N70" s="9"/>
      <c r="O70" s="9"/>
      <c r="P70" s="9"/>
      <c r="Q70" s="9" t="s">
        <v>198</v>
      </c>
      <c r="R70" s="9"/>
      <c r="S70" s="9"/>
      <c r="T70" s="9" t="s">
        <v>33</v>
      </c>
      <c r="U70" s="10"/>
      <c r="V70" s="9"/>
      <c r="W70" s="10"/>
      <c r="X70" s="9" t="s">
        <v>5523</v>
      </c>
      <c r="Y70" s="9" t="s">
        <v>4983</v>
      </c>
      <c r="Z70" s="9" t="s">
        <v>5170</v>
      </c>
      <c r="AA70" s="9" t="s">
        <v>4904</v>
      </c>
      <c r="AB70" s="10"/>
      <c r="AC70" s="9" t="s">
        <v>33</v>
      </c>
      <c r="AD70" s="9"/>
      <c r="AE70" s="146"/>
      <c r="AF70" s="146"/>
    </row>
    <row r="71" spans="1:32" s="12" customFormat="1" ht="90" customHeight="1">
      <c r="A71" s="8">
        <v>69</v>
      </c>
      <c r="B71" s="3" t="str">
        <f>E71&amp;" – "&amp;F71</f>
        <v>Estação Ecológica de Corumbá – Instituto Estadual de Florestas de Minas Gerais (IEF)</v>
      </c>
      <c r="C71" s="9" t="s">
        <v>110</v>
      </c>
      <c r="D71" s="9" t="s">
        <v>5524</v>
      </c>
      <c r="E71" s="9" t="s">
        <v>5525</v>
      </c>
      <c r="F71" s="9" t="s">
        <v>5526</v>
      </c>
      <c r="G71" s="10" t="s">
        <v>5527</v>
      </c>
      <c r="H71" s="10" t="s">
        <v>5528</v>
      </c>
      <c r="I71" s="156" t="s">
        <v>5529</v>
      </c>
      <c r="J71" s="154" t="s">
        <v>5530</v>
      </c>
      <c r="K71" s="10"/>
      <c r="L71" s="9" t="s">
        <v>4901</v>
      </c>
      <c r="M71" s="11">
        <v>43172</v>
      </c>
      <c r="N71" s="11">
        <v>42585</v>
      </c>
      <c r="O71" s="9" t="s">
        <v>5531</v>
      </c>
      <c r="P71" s="9" t="s">
        <v>31</v>
      </c>
      <c r="Q71" s="9" t="s">
        <v>33</v>
      </c>
      <c r="R71" s="9"/>
      <c r="S71" s="9"/>
      <c r="T71" s="9" t="s">
        <v>31</v>
      </c>
      <c r="U71" s="10" t="s">
        <v>5532</v>
      </c>
      <c r="V71" s="9"/>
      <c r="W71" s="10"/>
      <c r="X71" s="9" t="s">
        <v>5533</v>
      </c>
      <c r="Y71" s="9" t="s">
        <v>4983</v>
      </c>
      <c r="Z71" s="9"/>
      <c r="AA71" s="9" t="s">
        <v>655</v>
      </c>
      <c r="AB71" s="10"/>
      <c r="AC71" s="9" t="s">
        <v>109</v>
      </c>
      <c r="AD71" s="9"/>
      <c r="AE71" s="146"/>
      <c r="AF71" s="146"/>
    </row>
    <row r="72" spans="1:32" s="12" customFormat="1" ht="90" customHeight="1">
      <c r="A72" s="8">
        <v>70</v>
      </c>
      <c r="B72" s="3" t="str">
        <f>E72&amp;" – "&amp;F72</f>
        <v>Fundação Casa da Cultura de Patrocínio “Dr. Odair de Oliveira” – Prefeitura de Patrocínio</v>
      </c>
      <c r="C72" s="9" t="s">
        <v>110</v>
      </c>
      <c r="D72" s="9" t="s">
        <v>5534</v>
      </c>
      <c r="E72" s="9" t="s">
        <v>5535</v>
      </c>
      <c r="F72" s="9" t="s">
        <v>5536</v>
      </c>
      <c r="G72" s="10"/>
      <c r="H72" s="10"/>
      <c r="I72" s="10"/>
      <c r="J72" s="154" t="s">
        <v>5537</v>
      </c>
      <c r="K72" s="154"/>
      <c r="L72" s="9" t="s">
        <v>5008</v>
      </c>
      <c r="M72" s="11"/>
      <c r="N72" s="9"/>
      <c r="O72" s="9"/>
      <c r="P72" s="9"/>
      <c r="Q72" s="9" t="s">
        <v>198</v>
      </c>
      <c r="R72" s="9"/>
      <c r="S72" s="9"/>
      <c r="T72" s="9" t="s">
        <v>33</v>
      </c>
      <c r="U72" s="10"/>
      <c r="V72" s="9"/>
      <c r="W72" s="10"/>
      <c r="X72" s="9" t="s">
        <v>5003</v>
      </c>
      <c r="Y72" s="9" t="s">
        <v>4983</v>
      </c>
      <c r="Z72" s="9"/>
      <c r="AA72" s="9" t="s">
        <v>4904</v>
      </c>
      <c r="AB72" s="10"/>
      <c r="AC72" s="9" t="s">
        <v>33</v>
      </c>
      <c r="AD72" s="9"/>
      <c r="AE72" s="146"/>
      <c r="AF72" s="146"/>
    </row>
    <row r="73" spans="1:32" s="12" customFormat="1" ht="90" customHeight="1">
      <c r="A73" s="8">
        <v>71</v>
      </c>
      <c r="B73" s="3" t="str">
        <f>E73&amp;" – "&amp;F73</f>
        <v>Museu da Música de Mariana - Instituto de Ciências Humanas – Universidade Federal de Ouro Preto (UFOP)</v>
      </c>
      <c r="C73" s="9" t="s">
        <v>110</v>
      </c>
      <c r="D73" s="9" t="s">
        <v>5538</v>
      </c>
      <c r="E73" s="9" t="s">
        <v>5539</v>
      </c>
      <c r="F73" s="9" t="s">
        <v>5540</v>
      </c>
      <c r="G73" s="10" t="s">
        <v>5541</v>
      </c>
      <c r="H73" s="10" t="s">
        <v>5542</v>
      </c>
      <c r="I73" s="154" t="s">
        <v>5543</v>
      </c>
      <c r="J73" s="154" t="s">
        <v>5544</v>
      </c>
      <c r="K73" s="154"/>
      <c r="L73" s="9" t="s">
        <v>5008</v>
      </c>
      <c r="M73" s="11">
        <v>44245</v>
      </c>
      <c r="N73" s="11">
        <v>43706</v>
      </c>
      <c r="O73" s="9" t="s">
        <v>5545</v>
      </c>
      <c r="P73" s="9" t="s">
        <v>5546</v>
      </c>
      <c r="Q73" s="9" t="s">
        <v>198</v>
      </c>
      <c r="R73" s="9" t="s">
        <v>5547</v>
      </c>
      <c r="S73" s="9" t="s">
        <v>5548</v>
      </c>
      <c r="T73" s="9" t="s">
        <v>33</v>
      </c>
      <c r="U73" s="10"/>
      <c r="V73" s="9"/>
      <c r="W73" s="10" t="s">
        <v>871</v>
      </c>
      <c r="X73" s="9" t="s">
        <v>5283</v>
      </c>
      <c r="Y73" s="9" t="s">
        <v>4983</v>
      </c>
      <c r="Z73" s="9" t="s">
        <v>5170</v>
      </c>
      <c r="AA73" s="9" t="s">
        <v>33</v>
      </c>
      <c r="AB73" s="10" t="s">
        <v>5549</v>
      </c>
      <c r="AC73" s="9" t="s">
        <v>5550</v>
      </c>
      <c r="AD73" s="9"/>
      <c r="AE73" s="146"/>
      <c r="AF73" s="146"/>
    </row>
    <row r="74" spans="1:32" s="12" customFormat="1" ht="90" customHeight="1">
      <c r="A74" s="8">
        <v>72</v>
      </c>
      <c r="B74" s="3" t="str">
        <f>E74&amp;" – "&amp;F74</f>
        <v>Centro de Arqueologia Annette Laming Emperaire - CAALE – Prefeitura de Lagoa Santa</v>
      </c>
      <c r="C74" s="9" t="s">
        <v>110</v>
      </c>
      <c r="D74" s="9" t="s">
        <v>5551</v>
      </c>
      <c r="E74" s="9" t="s">
        <v>5552</v>
      </c>
      <c r="F74" s="9" t="s">
        <v>5553</v>
      </c>
      <c r="G74" s="10" t="s">
        <v>5554</v>
      </c>
      <c r="H74" s="10" t="s">
        <v>5555</v>
      </c>
      <c r="I74" s="175"/>
      <c r="J74" s="10"/>
      <c r="K74" s="10"/>
      <c r="L74" s="9" t="s">
        <v>5034</v>
      </c>
      <c r="M74" s="11">
        <v>42971</v>
      </c>
      <c r="N74" s="9" t="s">
        <v>5556</v>
      </c>
      <c r="O74" s="9" t="s">
        <v>5557</v>
      </c>
      <c r="P74" s="9" t="s">
        <v>31</v>
      </c>
      <c r="Q74" s="9" t="s">
        <v>33</v>
      </c>
      <c r="R74" s="9"/>
      <c r="S74" s="9"/>
      <c r="T74" s="9" t="s">
        <v>31</v>
      </c>
      <c r="U74" s="10"/>
      <c r="V74" s="9"/>
      <c r="W74" s="10"/>
      <c r="X74" s="9" t="s">
        <v>5558</v>
      </c>
      <c r="Y74" s="9" t="s">
        <v>4983</v>
      </c>
      <c r="Z74" s="9"/>
      <c r="AA74" s="9" t="s">
        <v>655</v>
      </c>
      <c r="AB74" s="10"/>
      <c r="AC74" s="9" t="s">
        <v>5559</v>
      </c>
      <c r="AD74" s="9"/>
      <c r="AE74" s="146"/>
      <c r="AF74" s="146"/>
    </row>
    <row r="75" spans="1:32" s="12" customFormat="1" ht="90" customHeight="1">
      <c r="A75" s="8">
        <v>73</v>
      </c>
      <c r="B75" s="3" t="str">
        <f>E75&amp;" – "&amp;F75</f>
        <v>Instituto Histórico e Cultural de Arceburgo  – Prefeitura Municipal de Arcerburgo</v>
      </c>
      <c r="C75" s="9" t="s">
        <v>110</v>
      </c>
      <c r="D75" s="9" t="s">
        <v>5560</v>
      </c>
      <c r="E75" s="9" t="s">
        <v>5561</v>
      </c>
      <c r="F75" s="9" t="s">
        <v>5562</v>
      </c>
      <c r="G75" s="10" t="s">
        <v>5563</v>
      </c>
      <c r="H75" s="10" t="s">
        <v>5564</v>
      </c>
      <c r="I75" s="177" t="s">
        <v>5565</v>
      </c>
      <c r="J75" s="137"/>
      <c r="K75" s="10"/>
      <c r="L75" s="9" t="s">
        <v>4901</v>
      </c>
      <c r="M75" s="11">
        <v>42633</v>
      </c>
      <c r="N75" s="11">
        <v>42549</v>
      </c>
      <c r="O75" s="11" t="s">
        <v>5566</v>
      </c>
      <c r="P75" s="9" t="s">
        <v>31</v>
      </c>
      <c r="Q75" s="9" t="s">
        <v>33</v>
      </c>
      <c r="R75" s="9"/>
      <c r="S75" s="9"/>
      <c r="T75" s="9" t="s">
        <v>31</v>
      </c>
      <c r="U75" s="10" t="s">
        <v>5567</v>
      </c>
      <c r="V75" s="9" t="s">
        <v>5568</v>
      </c>
      <c r="W75" s="10"/>
      <c r="X75" s="9" t="s">
        <v>5003</v>
      </c>
      <c r="Y75" s="9" t="s">
        <v>4983</v>
      </c>
      <c r="Z75" s="9"/>
      <c r="AA75" s="9" t="s">
        <v>31</v>
      </c>
      <c r="AB75" s="10"/>
      <c r="AC75" s="9" t="s">
        <v>5569</v>
      </c>
      <c r="AD75" s="9"/>
      <c r="AE75" s="146"/>
      <c r="AF75" s="146"/>
    </row>
    <row r="76" spans="1:32" s="12" customFormat="1" ht="90" customHeight="1">
      <c r="A76" s="8">
        <v>74</v>
      </c>
      <c r="B76" s="3" t="str">
        <f>E76&amp;" – "&amp;F76</f>
        <v>Laboratório de Arqueologia e Estudo da Paisagem  – Universidade Federal dos Vales do Jequitinhonha e Mucuri (UFVJM)</v>
      </c>
      <c r="C76" s="9" t="s">
        <v>110</v>
      </c>
      <c r="D76" s="9" t="s">
        <v>5570</v>
      </c>
      <c r="E76" s="9" t="s">
        <v>5571</v>
      </c>
      <c r="F76" s="9" t="s">
        <v>5572</v>
      </c>
      <c r="G76" s="10" t="s">
        <v>5573</v>
      </c>
      <c r="H76" s="10" t="s">
        <v>5574</v>
      </c>
      <c r="I76" s="10" t="s">
        <v>5575</v>
      </c>
      <c r="J76" s="10"/>
      <c r="K76" s="10"/>
      <c r="L76" s="9" t="s">
        <v>4892</v>
      </c>
      <c r="M76" s="11">
        <v>42766</v>
      </c>
      <c r="N76" s="11">
        <v>42506</v>
      </c>
      <c r="O76" s="9" t="s">
        <v>5566</v>
      </c>
      <c r="P76" s="9" t="s">
        <v>31</v>
      </c>
      <c r="Q76" s="9" t="s">
        <v>33</v>
      </c>
      <c r="R76" s="9"/>
      <c r="S76" s="9"/>
      <c r="T76" s="9" t="s">
        <v>31</v>
      </c>
      <c r="U76" s="10"/>
      <c r="V76" s="9"/>
      <c r="W76" s="10" t="s">
        <v>5576</v>
      </c>
      <c r="X76" s="9" t="s">
        <v>5238</v>
      </c>
      <c r="Y76" s="9" t="s">
        <v>4983</v>
      </c>
      <c r="Z76" s="9"/>
      <c r="AA76" s="9" t="s">
        <v>33</v>
      </c>
      <c r="AB76" s="10"/>
      <c r="AC76" s="9" t="s">
        <v>5577</v>
      </c>
      <c r="AD76" s="9"/>
      <c r="AE76" s="146"/>
      <c r="AF76" s="146"/>
    </row>
    <row r="77" spans="1:32" s="12" customFormat="1" ht="90" customHeight="1">
      <c r="A77" s="8">
        <v>75</v>
      </c>
      <c r="B77" s="3" t="str">
        <f>E77&amp;" – "&amp;F77</f>
        <v>Museu do Índio  – Universidade Federal de Uberlândia (UFU)</v>
      </c>
      <c r="C77" s="9" t="s">
        <v>110</v>
      </c>
      <c r="D77" s="9" t="s">
        <v>5578</v>
      </c>
      <c r="E77" s="9" t="s">
        <v>5579</v>
      </c>
      <c r="F77" s="9" t="s">
        <v>5580</v>
      </c>
      <c r="G77" s="10" t="s">
        <v>5581</v>
      </c>
      <c r="H77" s="10" t="s">
        <v>5582</v>
      </c>
      <c r="I77" s="10" t="s">
        <v>5583</v>
      </c>
      <c r="J77" s="10"/>
      <c r="K77" s="10"/>
      <c r="L77" s="9" t="s">
        <v>4901</v>
      </c>
      <c r="M77" s="11">
        <v>42633</v>
      </c>
      <c r="N77" s="11">
        <v>42487</v>
      </c>
      <c r="O77" s="9" t="s">
        <v>5584</v>
      </c>
      <c r="P77" s="9" t="s">
        <v>31</v>
      </c>
      <c r="Q77" s="9" t="s">
        <v>33</v>
      </c>
      <c r="R77" s="9"/>
      <c r="S77" s="9"/>
      <c r="T77" s="9" t="s">
        <v>31</v>
      </c>
      <c r="U77" s="10" t="s">
        <v>5585</v>
      </c>
      <c r="V77" s="9" t="s">
        <v>5191</v>
      </c>
      <c r="W77" s="10"/>
      <c r="X77" s="9" t="s">
        <v>5025</v>
      </c>
      <c r="Y77" s="9" t="s">
        <v>4983</v>
      </c>
      <c r="Z77" s="9"/>
      <c r="AA77" s="9" t="s">
        <v>33</v>
      </c>
      <c r="AB77" s="10"/>
      <c r="AC77" s="9" t="s">
        <v>5586</v>
      </c>
      <c r="AD77" s="9"/>
      <c r="AE77" s="146"/>
      <c r="AF77" s="146"/>
    </row>
    <row r="78" spans="1:32" s="12" customFormat="1" ht="90" customHeight="1">
      <c r="A78" s="8">
        <v>76</v>
      </c>
      <c r="B78" s="3" t="str">
        <f>E78&amp;" – "&amp;F78</f>
        <v>Laboratório de Arqueologia do Departamento de Antropologia e Arqueologia da Faculdade de Filosofia e Ciências Humanas (Fafich) – Universidade Federal de Minas Gerais (UFMG)</v>
      </c>
      <c r="C78" s="9" t="s">
        <v>110</v>
      </c>
      <c r="D78" s="9" t="s">
        <v>5587</v>
      </c>
      <c r="E78" s="9" t="s">
        <v>5588</v>
      </c>
      <c r="F78" s="9" t="s">
        <v>5589</v>
      </c>
      <c r="G78" s="10" t="s">
        <v>5590</v>
      </c>
      <c r="H78" s="10" t="s">
        <v>5591</v>
      </c>
      <c r="I78" s="154" t="s">
        <v>5592</v>
      </c>
      <c r="J78" s="10"/>
      <c r="K78" s="10"/>
      <c r="L78" s="9" t="s">
        <v>5008</v>
      </c>
      <c r="M78" s="11">
        <v>43440</v>
      </c>
      <c r="N78" s="11">
        <v>43430</v>
      </c>
      <c r="O78" s="9" t="s">
        <v>5593</v>
      </c>
      <c r="P78" s="9" t="s">
        <v>198</v>
      </c>
      <c r="Q78" s="9" t="s">
        <v>553</v>
      </c>
      <c r="R78" s="9" t="s">
        <v>198</v>
      </c>
      <c r="S78" s="9"/>
      <c r="T78" s="9" t="s">
        <v>31</v>
      </c>
      <c r="U78" s="10"/>
      <c r="V78" s="9"/>
      <c r="W78" s="10" t="s">
        <v>5594</v>
      </c>
      <c r="X78" s="9" t="s">
        <v>5595</v>
      </c>
      <c r="Y78" s="9" t="s">
        <v>4983</v>
      </c>
      <c r="Z78" s="9"/>
      <c r="AA78" s="9" t="s">
        <v>33</v>
      </c>
      <c r="AB78" s="10"/>
      <c r="AC78" s="9" t="s">
        <v>365</v>
      </c>
      <c r="AD78" s="9"/>
      <c r="AE78" s="146"/>
      <c r="AF78" s="146"/>
    </row>
    <row r="79" spans="1:32" s="12" customFormat="1" ht="90" customHeight="1">
      <c r="A79" s="8">
        <v>77</v>
      </c>
      <c r="B79" s="3" t="str">
        <f>E79&amp;" – "&amp;F79</f>
        <v>Museu Antropológico de Ituiutaba (MUSAI) – Fundação Cultural de Ituiutaba</v>
      </c>
      <c r="C79" s="9" t="s">
        <v>110</v>
      </c>
      <c r="D79" s="9" t="s">
        <v>5596</v>
      </c>
      <c r="E79" s="9" t="s">
        <v>5597</v>
      </c>
      <c r="F79" s="9" t="s">
        <v>5598</v>
      </c>
      <c r="G79" s="10"/>
      <c r="H79" s="10"/>
      <c r="I79" s="10"/>
      <c r="J79" s="10"/>
      <c r="K79" s="10"/>
      <c r="L79" s="9" t="s">
        <v>5008</v>
      </c>
      <c r="M79" s="11"/>
      <c r="N79" s="9"/>
      <c r="O79" s="9"/>
      <c r="P79" s="9"/>
      <c r="Q79" s="9" t="s">
        <v>198</v>
      </c>
      <c r="R79" s="9"/>
      <c r="S79" s="9"/>
      <c r="T79" s="9" t="s">
        <v>33</v>
      </c>
      <c r="U79" s="10"/>
      <c r="V79" s="9"/>
      <c r="W79" s="10"/>
      <c r="X79" s="9" t="s">
        <v>5293</v>
      </c>
      <c r="Y79" s="9" t="s">
        <v>4983</v>
      </c>
      <c r="Z79" s="9"/>
      <c r="AA79" s="9" t="s">
        <v>4904</v>
      </c>
      <c r="AB79" s="10"/>
      <c r="AC79" s="9" t="s">
        <v>33</v>
      </c>
      <c r="AD79" s="9"/>
      <c r="AE79" s="146"/>
      <c r="AF79" s="146"/>
    </row>
    <row r="80" spans="1:32" s="12" customFormat="1" ht="90" customHeight="1">
      <c r="A80" s="8">
        <v>78</v>
      </c>
      <c r="B80" s="3" t="str">
        <f>E80&amp;" – "&amp;F80</f>
        <v>Museu Arqueológico do Carste do Alto São Francisco - MAC – Prefeitura Municipal de Pains</v>
      </c>
      <c r="C80" s="9" t="s">
        <v>110</v>
      </c>
      <c r="D80" s="9" t="s">
        <v>5599</v>
      </c>
      <c r="E80" s="9" t="s">
        <v>5600</v>
      </c>
      <c r="F80" s="9" t="s">
        <v>5601</v>
      </c>
      <c r="G80" s="10" t="s">
        <v>5602</v>
      </c>
      <c r="H80" s="10" t="s">
        <v>5603</v>
      </c>
      <c r="I80" s="10"/>
      <c r="J80" s="10"/>
      <c r="K80" s="10"/>
      <c r="L80" s="9" t="s">
        <v>5008</v>
      </c>
      <c r="M80" s="11"/>
      <c r="N80" s="9"/>
      <c r="O80" s="9"/>
      <c r="P80" s="9" t="s">
        <v>31</v>
      </c>
      <c r="Q80" s="9" t="s">
        <v>198</v>
      </c>
      <c r="R80" s="9"/>
      <c r="S80" s="9"/>
      <c r="T80" s="9" t="s">
        <v>33</v>
      </c>
      <c r="U80" s="10"/>
      <c r="V80" s="9"/>
      <c r="W80" s="10"/>
      <c r="X80" s="9" t="s">
        <v>5293</v>
      </c>
      <c r="Y80" s="9" t="s">
        <v>4983</v>
      </c>
      <c r="Z80" s="9"/>
      <c r="AA80" s="9" t="s">
        <v>4904</v>
      </c>
      <c r="AB80" s="10"/>
      <c r="AC80" s="9" t="s">
        <v>33</v>
      </c>
      <c r="AD80" s="9"/>
      <c r="AE80" s="146"/>
      <c r="AF80" s="146"/>
    </row>
    <row r="81" spans="1:32" s="12" customFormat="1" ht="90" customHeight="1">
      <c r="A81" s="8">
        <v>79</v>
      </c>
      <c r="B81" s="3" t="str">
        <f>E81&amp;" – "&amp;F81</f>
        <v>Museu Arqueológico Nova Ponte – Prefeitura Municipal de Nova Ponte</v>
      </c>
      <c r="C81" s="9" t="s">
        <v>110</v>
      </c>
      <c r="D81" s="9" t="s">
        <v>5604</v>
      </c>
      <c r="E81" s="9" t="s">
        <v>5605</v>
      </c>
      <c r="F81" s="9" t="s">
        <v>5606</v>
      </c>
      <c r="G81" s="10"/>
      <c r="H81" s="10"/>
      <c r="I81" s="10"/>
      <c r="J81" s="10"/>
      <c r="K81" s="10"/>
      <c r="L81" s="9" t="s">
        <v>5008</v>
      </c>
      <c r="M81" s="11"/>
      <c r="N81" s="9"/>
      <c r="O81" s="9"/>
      <c r="P81" s="9"/>
      <c r="Q81" s="9" t="s">
        <v>198</v>
      </c>
      <c r="R81" s="9"/>
      <c r="S81" s="9"/>
      <c r="T81" s="9" t="s">
        <v>33</v>
      </c>
      <c r="U81" s="10"/>
      <c r="V81" s="9"/>
      <c r="W81" s="10"/>
      <c r="X81" s="9" t="s">
        <v>5293</v>
      </c>
      <c r="Y81" s="9" t="s">
        <v>4983</v>
      </c>
      <c r="Z81" s="9"/>
      <c r="AA81" s="9" t="s">
        <v>4904</v>
      </c>
      <c r="AB81" s="10"/>
      <c r="AC81" s="9" t="s">
        <v>33</v>
      </c>
      <c r="AD81" s="9"/>
      <c r="AE81" s="146"/>
      <c r="AF81" s="146"/>
    </row>
    <row r="82" spans="1:32" s="12" customFormat="1" ht="90" customHeight="1">
      <c r="A82" s="8">
        <v>80</v>
      </c>
      <c r="B82" s="3" t="str">
        <f>E82&amp;" – "&amp;F82</f>
        <v>Museu Bi Moreira – Universidade Federal de Lavras (UFLA)</v>
      </c>
      <c r="C82" s="9" t="s">
        <v>110</v>
      </c>
      <c r="D82" s="9" t="s">
        <v>5607</v>
      </c>
      <c r="E82" s="9" t="s">
        <v>5608</v>
      </c>
      <c r="F82" s="9" t="s">
        <v>5609</v>
      </c>
      <c r="G82" s="10"/>
      <c r="H82" s="10"/>
      <c r="I82" s="10"/>
      <c r="J82" s="10"/>
      <c r="K82" s="10"/>
      <c r="L82" s="9" t="s">
        <v>5008</v>
      </c>
      <c r="M82" s="11"/>
      <c r="N82" s="9"/>
      <c r="O82" s="9"/>
      <c r="P82" s="9"/>
      <c r="Q82" s="9" t="s">
        <v>198</v>
      </c>
      <c r="R82" s="9"/>
      <c r="S82" s="9"/>
      <c r="T82" s="9" t="s">
        <v>33</v>
      </c>
      <c r="U82" s="10"/>
      <c r="V82" s="9"/>
      <c r="W82" s="10"/>
      <c r="X82" s="9" t="s">
        <v>5025</v>
      </c>
      <c r="Y82" s="9" t="s">
        <v>4983</v>
      </c>
      <c r="Z82" s="9"/>
      <c r="AA82" s="9" t="s">
        <v>33</v>
      </c>
      <c r="AB82" s="10"/>
      <c r="AC82" s="9" t="s">
        <v>336</v>
      </c>
      <c r="AD82" s="9"/>
      <c r="AE82" s="146"/>
      <c r="AF82" s="146"/>
    </row>
    <row r="83" spans="1:32" s="12" customFormat="1" ht="90" customHeight="1">
      <c r="A83" s="8">
        <v>81</v>
      </c>
      <c r="B83" s="3" t="str">
        <f>E83&amp;" – "&amp;F83</f>
        <v>Museu de Arqueologia e Etnologia Americana  – Universidade Federal de Juiz de Fora (UFJF)</v>
      </c>
      <c r="C83" s="9" t="s">
        <v>110</v>
      </c>
      <c r="D83" s="9" t="s">
        <v>5610</v>
      </c>
      <c r="E83" s="9" t="s">
        <v>5611</v>
      </c>
      <c r="F83" s="9" t="s">
        <v>5612</v>
      </c>
      <c r="G83" s="10" t="s">
        <v>5613</v>
      </c>
      <c r="H83" s="10" t="s">
        <v>5614</v>
      </c>
      <c r="I83" s="10"/>
      <c r="J83" s="146"/>
      <c r="K83" s="146"/>
      <c r="L83" s="9" t="s">
        <v>5008</v>
      </c>
      <c r="M83" s="11"/>
      <c r="N83" s="9"/>
      <c r="O83" s="9"/>
      <c r="P83" s="9" t="s">
        <v>31</v>
      </c>
      <c r="Q83" s="9" t="s">
        <v>198</v>
      </c>
      <c r="R83" s="9"/>
      <c r="S83" s="9"/>
      <c r="T83" s="9" t="s">
        <v>33</v>
      </c>
      <c r="U83" s="10"/>
      <c r="V83" s="9"/>
      <c r="W83" s="10"/>
      <c r="X83" s="9" t="s">
        <v>5025</v>
      </c>
      <c r="Y83" s="9" t="s">
        <v>4983</v>
      </c>
      <c r="Z83" s="9"/>
      <c r="AA83" s="9" t="s">
        <v>4904</v>
      </c>
      <c r="AB83" s="10"/>
      <c r="AC83" s="9" t="s">
        <v>33</v>
      </c>
      <c r="AD83" s="9"/>
      <c r="AE83" s="146"/>
      <c r="AF83" s="146"/>
    </row>
    <row r="84" spans="1:32" s="12" customFormat="1" ht="90" customHeight="1">
      <c r="A84" s="8">
        <v>82</v>
      </c>
      <c r="B84" s="3" t="str">
        <f>E84&amp;" – "&amp;F84</f>
        <v>Museu de Arqueologia e História Professora Doutora Márcia Angelina Alves – Prefeitura Municipal de Perdizes</v>
      </c>
      <c r="C84" s="9" t="s">
        <v>110</v>
      </c>
      <c r="D84" s="9" t="s">
        <v>5615</v>
      </c>
      <c r="E84" s="9" t="s">
        <v>4834</v>
      </c>
      <c r="F84" s="9" t="s">
        <v>5616</v>
      </c>
      <c r="G84" s="10" t="s">
        <v>5617</v>
      </c>
      <c r="H84" s="10" t="s">
        <v>5618</v>
      </c>
      <c r="I84" s="10" t="s">
        <v>5619</v>
      </c>
      <c r="J84" s="10"/>
      <c r="K84" s="10"/>
      <c r="L84" s="9" t="s">
        <v>4901</v>
      </c>
      <c r="M84" s="11">
        <v>42842</v>
      </c>
      <c r="N84" s="11">
        <v>42487</v>
      </c>
      <c r="O84" s="9" t="s">
        <v>5584</v>
      </c>
      <c r="P84" s="9" t="s">
        <v>31</v>
      </c>
      <c r="Q84" s="9" t="s">
        <v>33</v>
      </c>
      <c r="R84" s="9"/>
      <c r="S84" s="9"/>
      <c r="T84" s="9" t="s">
        <v>31</v>
      </c>
      <c r="U84" s="10" t="s">
        <v>5620</v>
      </c>
      <c r="V84" s="9" t="s">
        <v>33</v>
      </c>
      <c r="W84" s="10"/>
      <c r="X84" s="9" t="s">
        <v>5293</v>
      </c>
      <c r="Y84" s="9" t="s">
        <v>4983</v>
      </c>
      <c r="Z84" s="9"/>
      <c r="AA84" s="9" t="s">
        <v>33</v>
      </c>
      <c r="AB84" s="10"/>
      <c r="AC84" s="9" t="s">
        <v>5621</v>
      </c>
      <c r="AD84" s="9"/>
      <c r="AE84" s="146"/>
      <c r="AF84" s="146"/>
    </row>
    <row r="85" spans="1:32" s="12" customFormat="1" ht="90" customHeight="1">
      <c r="A85" s="8">
        <v>83</v>
      </c>
      <c r="B85" s="3" t="str">
        <f>E85&amp;" – "&amp;F85</f>
        <v>Museu de Ciência e Técnica da Escola de Minas – Universidade Federal de Ouro Preto (UFOP)</v>
      </c>
      <c r="C85" s="9" t="s">
        <v>110</v>
      </c>
      <c r="D85" s="9" t="s">
        <v>5622</v>
      </c>
      <c r="E85" s="9" t="s">
        <v>5623</v>
      </c>
      <c r="F85" s="9" t="s">
        <v>5540</v>
      </c>
      <c r="G85" s="10" t="s">
        <v>5624</v>
      </c>
      <c r="H85" s="10"/>
      <c r="I85" s="156" t="s">
        <v>5625</v>
      </c>
      <c r="J85" s="140"/>
      <c r="K85" s="10" t="s">
        <v>5626</v>
      </c>
      <c r="L85" s="9" t="s">
        <v>5008</v>
      </c>
      <c r="M85" s="11">
        <v>44244</v>
      </c>
      <c r="N85" s="11">
        <v>43760</v>
      </c>
      <c r="O85" s="9" t="s">
        <v>5627</v>
      </c>
      <c r="P85" s="9" t="s">
        <v>33</v>
      </c>
      <c r="Q85" s="9" t="s">
        <v>198</v>
      </c>
      <c r="R85" s="9"/>
      <c r="S85" s="9" t="s">
        <v>5628</v>
      </c>
      <c r="T85" s="9" t="s">
        <v>33</v>
      </c>
      <c r="U85" s="10"/>
      <c r="V85" s="9"/>
      <c r="W85" s="10" t="s">
        <v>5628</v>
      </c>
      <c r="X85" s="9" t="s">
        <v>5025</v>
      </c>
      <c r="Y85" s="9" t="s">
        <v>4983</v>
      </c>
      <c r="Z85" s="9"/>
      <c r="AA85" s="9" t="s">
        <v>33</v>
      </c>
      <c r="AB85" s="10" t="s">
        <v>5629</v>
      </c>
      <c r="AC85" s="9" t="s">
        <v>903</v>
      </c>
      <c r="AD85" s="9"/>
      <c r="AE85" s="146"/>
      <c r="AF85" s="146"/>
    </row>
    <row r="86" spans="1:32" s="12" customFormat="1" ht="90" customHeight="1">
      <c r="A86" s="8">
        <v>84</v>
      </c>
      <c r="B86" s="3" t="str">
        <f>E86&amp;" – "&amp;F86</f>
        <v>Museu de Ciências Naturais  – Pontifícia Universidade Católica de Minas Gerais (PUC/MG)</v>
      </c>
      <c r="C86" s="9" t="s">
        <v>110</v>
      </c>
      <c r="D86" s="9" t="s">
        <v>5587</v>
      </c>
      <c r="E86" s="9" t="s">
        <v>5630</v>
      </c>
      <c r="F86" s="9" t="s">
        <v>5631</v>
      </c>
      <c r="G86" s="10" t="s">
        <v>5632</v>
      </c>
      <c r="H86" s="10"/>
      <c r="I86" s="10"/>
      <c r="J86" s="10"/>
      <c r="K86" s="10"/>
      <c r="L86" s="9" t="s">
        <v>5008</v>
      </c>
      <c r="M86" s="98" t="s">
        <v>5144</v>
      </c>
      <c r="N86" s="9">
        <v>2014</v>
      </c>
      <c r="O86" s="9" t="s">
        <v>5633</v>
      </c>
      <c r="P86" s="9" t="s">
        <v>31</v>
      </c>
      <c r="Q86" s="9" t="s">
        <v>553</v>
      </c>
      <c r="R86" s="9"/>
      <c r="S86" s="9"/>
      <c r="T86" s="9" t="s">
        <v>31</v>
      </c>
      <c r="U86" s="10"/>
      <c r="V86" s="9"/>
      <c r="W86" s="10"/>
      <c r="X86" s="9" t="s">
        <v>5634</v>
      </c>
      <c r="Y86" s="9" t="s">
        <v>5046</v>
      </c>
      <c r="Z86" s="9"/>
      <c r="AA86" s="9" t="s">
        <v>33</v>
      </c>
      <c r="AB86" s="10"/>
      <c r="AC86" s="9" t="s">
        <v>5635</v>
      </c>
      <c r="AD86" s="9"/>
      <c r="AE86" s="146"/>
      <c r="AF86" s="146"/>
    </row>
    <row r="87" spans="1:32" s="12" customFormat="1" ht="90" customHeight="1">
      <c r="A87" s="8">
        <v>85</v>
      </c>
      <c r="B87" s="3" t="str">
        <f>E87&amp;" – "&amp;F87</f>
        <v>Museu de História Natural e Jardim Botânico - MHNJB – Universidade Federal de Minas Gerais (UFMG)</v>
      </c>
      <c r="C87" s="9" t="s">
        <v>110</v>
      </c>
      <c r="D87" s="9" t="s">
        <v>5587</v>
      </c>
      <c r="E87" s="9" t="s">
        <v>5636</v>
      </c>
      <c r="F87" s="9" t="s">
        <v>5589</v>
      </c>
      <c r="G87" s="10" t="s">
        <v>5637</v>
      </c>
      <c r="H87" s="10" t="s">
        <v>5638</v>
      </c>
      <c r="I87" s="114" t="s">
        <v>5639</v>
      </c>
      <c r="J87" s="175"/>
      <c r="K87" s="10"/>
      <c r="L87" s="9" t="s">
        <v>4892</v>
      </c>
      <c r="M87" s="11">
        <v>42928</v>
      </c>
      <c r="N87" s="11">
        <v>41947</v>
      </c>
      <c r="O87" s="9" t="s">
        <v>5143</v>
      </c>
      <c r="P87" s="9" t="s">
        <v>31</v>
      </c>
      <c r="Q87" s="9" t="s">
        <v>33</v>
      </c>
      <c r="R87" s="9" t="s">
        <v>198</v>
      </c>
      <c r="S87" s="9"/>
      <c r="T87" s="9" t="s">
        <v>31</v>
      </c>
      <c r="U87" s="10"/>
      <c r="V87" s="9"/>
      <c r="W87" s="10" t="s">
        <v>5640</v>
      </c>
      <c r="X87" s="9" t="s">
        <v>5025</v>
      </c>
      <c r="Y87" s="9" t="s">
        <v>4983</v>
      </c>
      <c r="Z87" s="9"/>
      <c r="AA87" s="9" t="s">
        <v>33</v>
      </c>
      <c r="AB87" s="10"/>
      <c r="AC87" s="9" t="s">
        <v>5641</v>
      </c>
      <c r="AD87" s="9"/>
      <c r="AE87" s="146"/>
      <c r="AF87" s="146"/>
    </row>
    <row r="88" spans="1:32" s="12" customFormat="1" ht="90" customHeight="1">
      <c r="A88" s="8">
        <v>86</v>
      </c>
      <c r="B88" s="3" t="str">
        <f>E88&amp;" – "&amp;F88</f>
        <v>Museu do Diamante – Instituto Brasileiro de Museus (Ibram)</v>
      </c>
      <c r="C88" s="9" t="s">
        <v>110</v>
      </c>
      <c r="D88" s="9" t="s">
        <v>5570</v>
      </c>
      <c r="E88" s="9" t="s">
        <v>5642</v>
      </c>
      <c r="F88" s="9" t="s">
        <v>5643</v>
      </c>
      <c r="G88" s="10" t="s">
        <v>5644</v>
      </c>
      <c r="H88" s="10" t="s">
        <v>5645</v>
      </c>
      <c r="I88" s="177" t="s">
        <v>5646</v>
      </c>
      <c r="J88" s="177" t="s">
        <v>5647</v>
      </c>
      <c r="K88" s="10"/>
      <c r="L88" s="9" t="s">
        <v>5008</v>
      </c>
      <c r="M88" s="11"/>
      <c r="N88" s="9"/>
      <c r="O88" s="9"/>
      <c r="P88" s="9"/>
      <c r="Q88" s="9" t="s">
        <v>198</v>
      </c>
      <c r="R88" s="9"/>
      <c r="S88" s="9"/>
      <c r="T88" s="9" t="s">
        <v>33</v>
      </c>
      <c r="U88" s="10"/>
      <c r="V88" s="9"/>
      <c r="W88" s="10"/>
      <c r="X88" s="9" t="s">
        <v>5293</v>
      </c>
      <c r="Y88" s="9" t="s">
        <v>4983</v>
      </c>
      <c r="Z88" s="9" t="s">
        <v>5648</v>
      </c>
      <c r="AA88" s="9" t="s">
        <v>4904</v>
      </c>
      <c r="AB88" s="10"/>
      <c r="AC88" s="9" t="s">
        <v>33</v>
      </c>
      <c r="AD88" s="9"/>
      <c r="AE88" s="146"/>
      <c r="AF88" s="146"/>
    </row>
    <row r="89" spans="1:32" s="12" customFormat="1" ht="90" customHeight="1">
      <c r="A89" s="8">
        <v>87</v>
      </c>
      <c r="B89" s="3" t="str">
        <f>E89&amp;" – "&amp;F89</f>
        <v>Museu Histórico de Araxá Dona Beja – Prefeitura Municipal de Araxá</v>
      </c>
      <c r="C89" s="9" t="s">
        <v>110</v>
      </c>
      <c r="D89" s="9" t="s">
        <v>5649</v>
      </c>
      <c r="E89" s="9" t="s">
        <v>5650</v>
      </c>
      <c r="F89" s="9" t="s">
        <v>5651</v>
      </c>
      <c r="G89" s="10"/>
      <c r="H89" s="10"/>
      <c r="I89" s="10"/>
      <c r="J89" s="10"/>
      <c r="K89" s="10"/>
      <c r="L89" s="9" t="s">
        <v>5008</v>
      </c>
      <c r="M89" s="11"/>
      <c r="N89" s="9"/>
      <c r="O89" s="9"/>
      <c r="P89" s="9"/>
      <c r="Q89" s="9" t="s">
        <v>198</v>
      </c>
      <c r="R89" s="9"/>
      <c r="S89" s="9"/>
      <c r="T89" s="9" t="s">
        <v>33</v>
      </c>
      <c r="U89" s="10"/>
      <c r="V89" s="9"/>
      <c r="W89" s="10"/>
      <c r="X89" s="9" t="s">
        <v>5293</v>
      </c>
      <c r="Y89" s="9" t="s">
        <v>4983</v>
      </c>
      <c r="Z89" s="9"/>
      <c r="AA89" s="9" t="s">
        <v>4904</v>
      </c>
      <c r="AB89" s="10"/>
      <c r="AC89" s="9" t="s">
        <v>33</v>
      </c>
      <c r="AD89" s="9"/>
      <c r="AE89" s="146"/>
      <c r="AF89" s="146"/>
    </row>
    <row r="90" spans="1:32" s="12" customFormat="1" ht="90" customHeight="1">
      <c r="A90" s="8">
        <v>88</v>
      </c>
      <c r="B90" s="3" t="str">
        <f>E90&amp;" – "&amp;F90</f>
        <v>Museu Regional do Norte de Minas – Universidade Estadual de Montes Claros (Unimontes)</v>
      </c>
      <c r="C90" s="9" t="s">
        <v>110</v>
      </c>
      <c r="D90" s="9" t="s">
        <v>5652</v>
      </c>
      <c r="E90" s="9" t="s">
        <v>5653</v>
      </c>
      <c r="F90" s="9" t="s">
        <v>5654</v>
      </c>
      <c r="G90" s="10"/>
      <c r="H90" s="10"/>
      <c r="I90" s="10"/>
      <c r="J90" s="10"/>
      <c r="K90" s="10"/>
      <c r="L90" s="9" t="s">
        <v>5008</v>
      </c>
      <c r="M90" s="11"/>
      <c r="N90" s="9"/>
      <c r="O90" s="9"/>
      <c r="P90" s="9"/>
      <c r="Q90" s="9" t="s">
        <v>198</v>
      </c>
      <c r="R90" s="9"/>
      <c r="S90" s="9"/>
      <c r="T90" s="9" t="s">
        <v>33</v>
      </c>
      <c r="U90" s="10"/>
      <c r="V90" s="9"/>
      <c r="W90" s="10"/>
      <c r="X90" s="9" t="s">
        <v>5025</v>
      </c>
      <c r="Y90" s="9" t="s">
        <v>4983</v>
      </c>
      <c r="Z90" s="9"/>
      <c r="AA90" s="9" t="s">
        <v>4904</v>
      </c>
      <c r="AB90" s="10"/>
      <c r="AC90" s="9" t="s">
        <v>33</v>
      </c>
      <c r="AD90" s="9"/>
      <c r="AE90" s="146"/>
      <c r="AF90" s="146"/>
    </row>
    <row r="91" spans="1:32" s="12" customFormat="1" ht="90" customHeight="1">
      <c r="A91" s="8">
        <v>89</v>
      </c>
      <c r="B91" s="3" t="str">
        <f>E91&amp;" – "&amp;F91</f>
        <v>Secretaria Municipal de Cultura e Patrimônio – Prefeitura Municipal de Ouro Preto</v>
      </c>
      <c r="C91" s="9" t="s">
        <v>110</v>
      </c>
      <c r="D91" s="9" t="s">
        <v>5622</v>
      </c>
      <c r="E91" s="9" t="s">
        <v>5655</v>
      </c>
      <c r="F91" s="9" t="s">
        <v>5656</v>
      </c>
      <c r="G91" s="10"/>
      <c r="H91" s="10"/>
      <c r="I91" s="10"/>
      <c r="J91" s="10"/>
      <c r="K91" s="10"/>
      <c r="L91" s="9" t="s">
        <v>5008</v>
      </c>
      <c r="M91" s="11"/>
      <c r="N91" s="9"/>
      <c r="O91" s="9"/>
      <c r="P91" s="9"/>
      <c r="Q91" s="9" t="s">
        <v>198</v>
      </c>
      <c r="R91" s="9"/>
      <c r="S91" s="9"/>
      <c r="T91" s="9" t="s">
        <v>33</v>
      </c>
      <c r="U91" s="10"/>
      <c r="V91" s="9"/>
      <c r="W91" s="10"/>
      <c r="X91" s="9" t="s">
        <v>5003</v>
      </c>
      <c r="Y91" s="9" t="s">
        <v>4983</v>
      </c>
      <c r="Z91" s="9"/>
      <c r="AA91" s="9" t="s">
        <v>4904</v>
      </c>
      <c r="AB91" s="10"/>
      <c r="AC91" s="9" t="s">
        <v>33</v>
      </c>
      <c r="AD91" s="9"/>
      <c r="AE91" s="146"/>
      <c r="AF91" s="146"/>
    </row>
    <row r="92" spans="1:32" s="12" customFormat="1" ht="90" customHeight="1">
      <c r="A92" s="8">
        <v>90</v>
      </c>
      <c r="B92" s="3" t="str">
        <f>E92&amp;" – "&amp;F92</f>
        <v>Laboratório de Arqueologia do Pantanal (LAPan) – Universidade Federal do Mato Grosso do Sul (UFMS)</v>
      </c>
      <c r="C92" s="9" t="s">
        <v>41</v>
      </c>
      <c r="D92" s="9" t="s">
        <v>5657</v>
      </c>
      <c r="E92" s="9" t="s">
        <v>5658</v>
      </c>
      <c r="F92" s="9" t="s">
        <v>5659</v>
      </c>
      <c r="G92" s="10" t="s">
        <v>5660</v>
      </c>
      <c r="H92" s="10" t="s">
        <v>5661</v>
      </c>
      <c r="I92" s="10"/>
      <c r="J92" s="10"/>
      <c r="K92" s="10"/>
      <c r="L92" s="9" t="s">
        <v>5008</v>
      </c>
      <c r="M92" s="98" t="s">
        <v>5144</v>
      </c>
      <c r="N92" s="9" t="s">
        <v>5662</v>
      </c>
      <c r="O92" s="9" t="s">
        <v>5663</v>
      </c>
      <c r="P92" s="9" t="s">
        <v>31</v>
      </c>
      <c r="Q92" s="9" t="s">
        <v>198</v>
      </c>
      <c r="R92" s="9"/>
      <c r="S92" s="9"/>
      <c r="T92" s="9" t="s">
        <v>33</v>
      </c>
      <c r="U92" s="10"/>
      <c r="V92" s="9"/>
      <c r="W92" s="10" t="s">
        <v>5664</v>
      </c>
      <c r="X92" s="9" t="s">
        <v>5183</v>
      </c>
      <c r="Y92" s="9" t="s">
        <v>4983</v>
      </c>
      <c r="Z92" s="9"/>
      <c r="AA92" s="9" t="s">
        <v>4904</v>
      </c>
      <c r="AB92" s="10"/>
      <c r="AC92" s="9" t="s">
        <v>554</v>
      </c>
      <c r="AD92" s="9"/>
      <c r="AE92" s="146"/>
      <c r="AF92" s="146"/>
    </row>
    <row r="93" spans="1:32" s="12" customFormat="1" ht="90" customHeight="1">
      <c r="A93" s="8">
        <v>91</v>
      </c>
      <c r="B93" s="3" t="str">
        <f>E93&amp;" – "&amp;F93</f>
        <v>Laboratório de Arqueologia, Etnologia e História Indígena – Universidade Federal da Grande Dourados (UFGD)</v>
      </c>
      <c r="C93" s="9" t="s">
        <v>41</v>
      </c>
      <c r="D93" s="9" t="s">
        <v>5665</v>
      </c>
      <c r="E93" s="9" t="s">
        <v>5666</v>
      </c>
      <c r="F93" s="9" t="s">
        <v>5667</v>
      </c>
      <c r="G93" s="10" t="s">
        <v>5668</v>
      </c>
      <c r="H93" s="10" t="s">
        <v>5669</v>
      </c>
      <c r="I93" s="10"/>
      <c r="J93" s="10"/>
      <c r="K93" s="10"/>
      <c r="L93" s="9" t="s">
        <v>4892</v>
      </c>
      <c r="M93" s="11">
        <v>42633</v>
      </c>
      <c r="N93" s="11">
        <v>42328</v>
      </c>
      <c r="O93" s="9" t="s">
        <v>5670</v>
      </c>
      <c r="P93" s="9" t="s">
        <v>31</v>
      </c>
      <c r="Q93" s="9" t="s">
        <v>33</v>
      </c>
      <c r="R93" s="9"/>
      <c r="S93" s="9"/>
      <c r="T93" s="9" t="s">
        <v>31</v>
      </c>
      <c r="U93" s="10"/>
      <c r="V93" s="9"/>
      <c r="W93" s="10"/>
      <c r="X93" s="9" t="s">
        <v>5238</v>
      </c>
      <c r="Y93" s="9" t="s">
        <v>4983</v>
      </c>
      <c r="Z93" s="9"/>
      <c r="AA93" s="9" t="s">
        <v>31</v>
      </c>
      <c r="AB93" s="10" t="s">
        <v>5671</v>
      </c>
      <c r="AC93" s="9" t="s">
        <v>5672</v>
      </c>
      <c r="AD93" s="9"/>
      <c r="AE93" s="146"/>
      <c r="AF93" s="146"/>
    </row>
    <row r="94" spans="1:32" s="12" customFormat="1" ht="90" customHeight="1">
      <c r="A94" s="8">
        <v>92</v>
      </c>
      <c r="B94" s="3" t="str">
        <f>E94&amp;" – "&amp;F94</f>
        <v>Laboratório de Pesquisas Arqueológicas, Museu de Arqueologia (LAP/MuArq) – Universidade Federal do Mato Grosso do Sul (UFMS)</v>
      </c>
      <c r="C94" s="9" t="s">
        <v>41</v>
      </c>
      <c r="D94" s="9" t="s">
        <v>5673</v>
      </c>
      <c r="E94" s="9" t="s">
        <v>5674</v>
      </c>
      <c r="F94" s="9" t="s">
        <v>5659</v>
      </c>
      <c r="G94" s="10" t="s">
        <v>5675</v>
      </c>
      <c r="H94" s="10" t="s">
        <v>5676</v>
      </c>
      <c r="I94" s="10"/>
      <c r="J94" s="154" t="s">
        <v>5677</v>
      </c>
      <c r="K94" s="154"/>
      <c r="L94" s="9" t="s">
        <v>4892</v>
      </c>
      <c r="M94" s="11">
        <v>44265</v>
      </c>
      <c r="N94" s="11">
        <v>42296</v>
      </c>
      <c r="O94" s="9" t="s">
        <v>5670</v>
      </c>
      <c r="P94" s="9" t="s">
        <v>31</v>
      </c>
      <c r="Q94" s="9" t="s">
        <v>33</v>
      </c>
      <c r="R94" s="9"/>
      <c r="S94" s="9"/>
      <c r="T94" s="9" t="s">
        <v>31</v>
      </c>
      <c r="U94" s="10"/>
      <c r="V94" s="9"/>
      <c r="W94" s="10" t="s">
        <v>5678</v>
      </c>
      <c r="X94" s="9" t="s">
        <v>5025</v>
      </c>
      <c r="Y94" s="9" t="s">
        <v>4983</v>
      </c>
      <c r="Z94" s="9"/>
      <c r="AA94" s="9" t="s">
        <v>31</v>
      </c>
      <c r="AB94" s="10"/>
      <c r="AC94" s="9" t="s">
        <v>5679</v>
      </c>
      <c r="AD94" s="9"/>
      <c r="AE94" s="146"/>
      <c r="AF94" s="146"/>
    </row>
    <row r="95" spans="1:32" s="12" customFormat="1" ht="90" customHeight="1">
      <c r="A95" s="8">
        <v>93</v>
      </c>
      <c r="B95" s="3" t="str">
        <f>E95&amp;" – "&amp;F95</f>
        <v>Museu das Culturas Dom Bosco – Universidade Católica Dom Bosco</v>
      </c>
      <c r="C95" s="9" t="s">
        <v>41</v>
      </c>
      <c r="D95" s="9" t="s">
        <v>5673</v>
      </c>
      <c r="E95" s="9" t="s">
        <v>5680</v>
      </c>
      <c r="F95" s="9" t="s">
        <v>5681</v>
      </c>
      <c r="G95" s="10" t="s">
        <v>5682</v>
      </c>
      <c r="H95" s="10" t="s">
        <v>5683</v>
      </c>
      <c r="I95" s="10"/>
      <c r="J95" s="10"/>
      <c r="K95" s="10"/>
      <c r="L95" s="9" t="s">
        <v>5008</v>
      </c>
      <c r="M95" s="159"/>
      <c r="N95" s="11">
        <v>42492</v>
      </c>
      <c r="O95" s="9" t="s">
        <v>5684</v>
      </c>
      <c r="P95" s="9"/>
      <c r="Q95" s="9" t="s">
        <v>198</v>
      </c>
      <c r="R95" s="9"/>
      <c r="S95" s="9"/>
      <c r="T95" s="9" t="s">
        <v>33</v>
      </c>
      <c r="U95" s="10"/>
      <c r="V95" s="9"/>
      <c r="W95" s="10" t="s">
        <v>5685</v>
      </c>
      <c r="X95" s="9" t="s">
        <v>5634</v>
      </c>
      <c r="Y95" s="9" t="s">
        <v>5046</v>
      </c>
      <c r="Z95" s="9"/>
      <c r="AA95" s="9" t="s">
        <v>4904</v>
      </c>
      <c r="AB95" s="10"/>
      <c r="AC95" s="9" t="s">
        <v>33</v>
      </c>
      <c r="AD95" s="9"/>
      <c r="AE95" s="146"/>
      <c r="AF95" s="146"/>
    </row>
    <row r="96" spans="1:32" s="12" customFormat="1" ht="90" customHeight="1">
      <c r="A96" s="8">
        <v>94</v>
      </c>
      <c r="B96" s="3" t="str">
        <f>E96&amp;" – "&amp;F96</f>
        <v>Museu de História do Pantanal (MUHPAN) – Fundação Barbosa Rodrigues</v>
      </c>
      <c r="C96" s="9" t="s">
        <v>41</v>
      </c>
      <c r="D96" s="9" t="s">
        <v>5657</v>
      </c>
      <c r="E96" s="9" t="s">
        <v>5686</v>
      </c>
      <c r="F96" s="9" t="s">
        <v>5687</v>
      </c>
      <c r="G96" s="10" t="s">
        <v>5688</v>
      </c>
      <c r="H96" s="10" t="s">
        <v>5689</v>
      </c>
      <c r="I96" s="10"/>
      <c r="J96" s="10"/>
      <c r="K96" s="10"/>
      <c r="L96" s="9" t="s">
        <v>5008</v>
      </c>
      <c r="M96" s="159"/>
      <c r="N96" s="11">
        <v>42422</v>
      </c>
      <c r="O96" s="9" t="s">
        <v>5670</v>
      </c>
      <c r="P96" s="9" t="s">
        <v>31</v>
      </c>
      <c r="Q96" s="9" t="s">
        <v>198</v>
      </c>
      <c r="R96" s="9"/>
      <c r="S96" s="9"/>
      <c r="T96" s="9" t="s">
        <v>33</v>
      </c>
      <c r="U96" s="10"/>
      <c r="V96" s="9"/>
      <c r="W96" s="10" t="s">
        <v>5690</v>
      </c>
      <c r="X96" s="9" t="s">
        <v>5310</v>
      </c>
      <c r="Y96" s="9" t="s">
        <v>5046</v>
      </c>
      <c r="Z96" s="9"/>
      <c r="AA96" s="9" t="s">
        <v>4904</v>
      </c>
      <c r="AB96" s="10"/>
      <c r="AC96" s="9" t="s">
        <v>33</v>
      </c>
      <c r="AD96" s="9"/>
      <c r="AE96" s="146"/>
      <c r="AF96" s="146"/>
    </row>
    <row r="97" spans="1:32" s="12" customFormat="1" ht="90" customHeight="1">
      <c r="A97" s="8">
        <v>95</v>
      </c>
      <c r="B97" s="3" t="str">
        <f>E97&amp;" – "&amp;F97</f>
        <v xml:space="preserve">Instituto Homem Brasileiro – </v>
      </c>
      <c r="C97" s="9" t="s">
        <v>318</v>
      </c>
      <c r="D97" s="9" t="s">
        <v>5691</v>
      </c>
      <c r="E97" s="9" t="s">
        <v>5692</v>
      </c>
      <c r="F97" s="9"/>
      <c r="G97" s="10" t="s">
        <v>5693</v>
      </c>
      <c r="H97" s="10" t="s">
        <v>5694</v>
      </c>
      <c r="I97" s="10"/>
      <c r="J97" s="10"/>
      <c r="K97" s="10"/>
      <c r="L97" s="9" t="s">
        <v>4892</v>
      </c>
      <c r="M97" s="11">
        <v>44447</v>
      </c>
      <c r="N97" s="11">
        <v>44257</v>
      </c>
      <c r="O97" s="9" t="s">
        <v>5695</v>
      </c>
      <c r="P97" s="9" t="s">
        <v>31</v>
      </c>
      <c r="Q97" s="9" t="s">
        <v>33</v>
      </c>
      <c r="R97" s="9" t="s">
        <v>5696</v>
      </c>
      <c r="S97" s="9"/>
      <c r="T97" s="9" t="s">
        <v>33</v>
      </c>
      <c r="U97" s="10"/>
      <c r="V97" s="9"/>
      <c r="W97" s="10" t="s">
        <v>5697</v>
      </c>
      <c r="X97" s="9" t="s">
        <v>5103</v>
      </c>
      <c r="Y97" s="9" t="s">
        <v>5046</v>
      </c>
      <c r="Z97" s="9"/>
      <c r="AA97" s="9" t="s">
        <v>33</v>
      </c>
      <c r="AB97" s="10" t="s">
        <v>5698</v>
      </c>
      <c r="AC97" s="9" t="s">
        <v>982</v>
      </c>
      <c r="AD97" s="9" t="s">
        <v>2585</v>
      </c>
      <c r="AE97" s="146"/>
      <c r="AF97" s="146"/>
    </row>
    <row r="98" spans="1:32" s="12" customFormat="1" ht="90" customHeight="1">
      <c r="A98" s="8">
        <v>96</v>
      </c>
      <c r="B98" s="3" t="str">
        <f>E98&amp;" – "&amp;F98</f>
        <v>Museu de História Natural de Alta Floresta – Universidade do Estado de Mato Grosso (UNEMAT)</v>
      </c>
      <c r="C98" s="9" t="s">
        <v>318</v>
      </c>
      <c r="D98" s="9" t="s">
        <v>5699</v>
      </c>
      <c r="E98" s="9" t="s">
        <v>699</v>
      </c>
      <c r="F98" s="9" t="s">
        <v>5700</v>
      </c>
      <c r="G98" s="10" t="s">
        <v>5701</v>
      </c>
      <c r="H98" s="10" t="s">
        <v>5702</v>
      </c>
      <c r="I98" s="154" t="s">
        <v>5703</v>
      </c>
      <c r="J98" s="10"/>
      <c r="K98" s="10"/>
      <c r="L98" s="9" t="s">
        <v>5034</v>
      </c>
      <c r="M98" s="11">
        <v>44312</v>
      </c>
      <c r="N98" s="11">
        <v>42542</v>
      </c>
      <c r="O98" s="11" t="s">
        <v>5704</v>
      </c>
      <c r="P98" s="9" t="s">
        <v>31</v>
      </c>
      <c r="Q98" s="9" t="s">
        <v>31</v>
      </c>
      <c r="R98" s="9"/>
      <c r="S98" s="9"/>
      <c r="T98" s="9" t="s">
        <v>31</v>
      </c>
      <c r="U98" s="10" t="s">
        <v>5705</v>
      </c>
      <c r="V98" s="9" t="s">
        <v>31</v>
      </c>
      <c r="W98" s="10" t="s">
        <v>5706</v>
      </c>
      <c r="X98" s="9" t="s">
        <v>5025</v>
      </c>
      <c r="Y98" s="9" t="s">
        <v>4983</v>
      </c>
      <c r="Z98" s="9"/>
      <c r="AA98" s="9" t="s">
        <v>33</v>
      </c>
      <c r="AB98" s="10" t="s">
        <v>5707</v>
      </c>
      <c r="AC98" s="11" t="s">
        <v>5708</v>
      </c>
      <c r="AD98" s="9"/>
      <c r="AE98" s="146"/>
      <c r="AF98" s="146"/>
    </row>
    <row r="99" spans="1:32" s="12" customFormat="1" ht="90" customHeight="1">
      <c r="A99" s="8">
        <v>97</v>
      </c>
      <c r="B99" s="3" t="str">
        <f>E99&amp;" – "&amp;F99</f>
        <v>Laboratório de Geologia, Paleontologia e Arqueologia – Centro Universitário Várzea Grande (Univag)</v>
      </c>
      <c r="C99" s="9" t="s">
        <v>318</v>
      </c>
      <c r="D99" s="9" t="s">
        <v>5709</v>
      </c>
      <c r="E99" s="9" t="s">
        <v>5710</v>
      </c>
      <c r="F99" s="9" t="s">
        <v>5711</v>
      </c>
      <c r="G99" s="10"/>
      <c r="H99" s="10"/>
      <c r="I99" s="10"/>
      <c r="J99" s="10"/>
      <c r="K99" s="10"/>
      <c r="L99" s="9" t="s">
        <v>5008</v>
      </c>
      <c r="M99" s="11"/>
      <c r="N99" s="9"/>
      <c r="O99" s="9"/>
      <c r="P99" s="9"/>
      <c r="Q99" s="9" t="s">
        <v>33</v>
      </c>
      <c r="R99" s="9"/>
      <c r="S99" s="9"/>
      <c r="T99" s="9" t="s">
        <v>33</v>
      </c>
      <c r="U99" s="10"/>
      <c r="V99" s="9"/>
      <c r="W99" s="10"/>
      <c r="X99" s="9" t="s">
        <v>5712</v>
      </c>
      <c r="Y99" s="9" t="s">
        <v>5046</v>
      </c>
      <c r="Z99" s="9"/>
      <c r="AA99" s="9" t="s">
        <v>4904</v>
      </c>
      <c r="AB99" s="10"/>
      <c r="AC99" s="9" t="s">
        <v>33</v>
      </c>
      <c r="AD99" s="9"/>
      <c r="AE99" s="146"/>
      <c r="AF99" s="146"/>
    </row>
    <row r="100" spans="1:32" s="12" customFormat="1" ht="90" customHeight="1">
      <c r="A100" s="8">
        <v>98</v>
      </c>
      <c r="B100" s="3" t="str">
        <f>E100&amp;" – "&amp;F100</f>
        <v xml:space="preserve"> Museu Rondon de Etnologia e arqueologia (Musear) – Universidade Federal de Mato Grosso (UFMT)</v>
      </c>
      <c r="C100" s="9" t="s">
        <v>318</v>
      </c>
      <c r="D100" s="9" t="s">
        <v>5691</v>
      </c>
      <c r="E100" s="9" t="s">
        <v>5713</v>
      </c>
      <c r="F100" s="9" t="s">
        <v>5714</v>
      </c>
      <c r="G100" s="10" t="s">
        <v>5715</v>
      </c>
      <c r="H100" s="10" t="s">
        <v>5716</v>
      </c>
      <c r="I100" s="10" t="s">
        <v>5717</v>
      </c>
      <c r="J100" s="10"/>
      <c r="K100" s="10" t="s">
        <v>5718</v>
      </c>
      <c r="L100" s="9" t="s">
        <v>4892</v>
      </c>
      <c r="M100" s="11">
        <v>44362</v>
      </c>
      <c r="N100" s="11">
        <v>42603</v>
      </c>
      <c r="O100" s="9" t="s">
        <v>5719</v>
      </c>
      <c r="P100" s="9" t="s">
        <v>31</v>
      </c>
      <c r="Q100" s="9" t="s">
        <v>33</v>
      </c>
      <c r="R100" s="9"/>
      <c r="S100" s="9"/>
      <c r="T100" s="9" t="s">
        <v>31</v>
      </c>
      <c r="U100" s="10"/>
      <c r="V100" s="9"/>
      <c r="W100" s="152" t="s">
        <v>5720</v>
      </c>
      <c r="X100" s="9" t="s">
        <v>5025</v>
      </c>
      <c r="Y100" s="9" t="s">
        <v>4983</v>
      </c>
      <c r="Z100" s="9"/>
      <c r="AA100" s="9" t="s">
        <v>31</v>
      </c>
      <c r="AB100" s="10" t="s">
        <v>5721</v>
      </c>
      <c r="AC100" s="9" t="s">
        <v>939</v>
      </c>
      <c r="AD100" s="9"/>
      <c r="AE100" s="146"/>
      <c r="AF100" s="146"/>
    </row>
    <row r="101" spans="1:32" s="12" customFormat="1" ht="90" customHeight="1">
      <c r="A101" s="8">
        <v>99</v>
      </c>
      <c r="B101" s="3" t="str">
        <f>E101&amp;" – "&amp;F101</f>
        <v>Museu de História Natural e Antropologia – Governo do Estado do Mato Grosso</v>
      </c>
      <c r="C101" s="9" t="s">
        <v>318</v>
      </c>
      <c r="D101" s="9" t="s">
        <v>5691</v>
      </c>
      <c r="E101" s="9" t="s">
        <v>5722</v>
      </c>
      <c r="F101" s="9" t="s">
        <v>5723</v>
      </c>
      <c r="G101" s="10" t="s">
        <v>5724</v>
      </c>
      <c r="H101" s="10"/>
      <c r="I101" s="10"/>
      <c r="J101" s="10"/>
      <c r="K101" s="10"/>
      <c r="L101" s="9" t="s">
        <v>5008</v>
      </c>
      <c r="M101" s="11"/>
      <c r="N101" s="9"/>
      <c r="O101" s="9"/>
      <c r="P101" s="9"/>
      <c r="Q101" s="9" t="s">
        <v>33</v>
      </c>
      <c r="R101" s="9"/>
      <c r="S101" s="9"/>
      <c r="T101" s="9" t="s">
        <v>33</v>
      </c>
      <c r="U101" s="10"/>
      <c r="V101" s="9"/>
      <c r="W101" s="10"/>
      <c r="X101" s="9" t="s">
        <v>5293</v>
      </c>
      <c r="Y101" s="9" t="s">
        <v>4983</v>
      </c>
      <c r="Z101" s="9"/>
      <c r="AA101" s="9" t="s">
        <v>4904</v>
      </c>
      <c r="AB101" s="10"/>
      <c r="AC101" s="9" t="s">
        <v>33</v>
      </c>
      <c r="AD101" s="9"/>
      <c r="AE101" s="146"/>
      <c r="AF101" s="146"/>
    </row>
    <row r="102" spans="1:32" s="12" customFormat="1" ht="90" customHeight="1">
      <c r="A102" s="8">
        <v>100</v>
      </c>
      <c r="B102" s="3" t="str">
        <f>E102&amp;" – "&amp;F102</f>
        <v>Museu de História Natural de Mato Grosso Casa Dom Aquino  – Instituto Ecossistemas e Populações Tradicionais (Ecoss)</v>
      </c>
      <c r="C102" s="9" t="s">
        <v>318</v>
      </c>
      <c r="D102" s="9" t="s">
        <v>5691</v>
      </c>
      <c r="E102" s="9" t="s">
        <v>5725</v>
      </c>
      <c r="F102" s="9" t="s">
        <v>5726</v>
      </c>
      <c r="G102" s="10" t="s">
        <v>5727</v>
      </c>
      <c r="H102" s="10" t="s">
        <v>5728</v>
      </c>
      <c r="I102" s="163" t="s">
        <v>5729</v>
      </c>
      <c r="J102" s="154" t="s">
        <v>5730</v>
      </c>
      <c r="K102" s="10" t="s">
        <v>5731</v>
      </c>
      <c r="L102" s="9" t="s">
        <v>5008</v>
      </c>
      <c r="M102" s="11">
        <v>44750</v>
      </c>
      <c r="N102" s="11">
        <v>43812</v>
      </c>
      <c r="O102" s="9" t="s">
        <v>5732</v>
      </c>
      <c r="P102" s="9" t="s">
        <v>31</v>
      </c>
      <c r="Q102" s="9" t="s">
        <v>33</v>
      </c>
      <c r="R102" s="9" t="s">
        <v>5547</v>
      </c>
      <c r="S102" s="9"/>
      <c r="T102" s="9" t="s">
        <v>33</v>
      </c>
      <c r="U102" s="10"/>
      <c r="V102" s="9"/>
      <c r="W102" s="10" t="s">
        <v>5733</v>
      </c>
      <c r="X102" s="9" t="s">
        <v>5293</v>
      </c>
      <c r="Y102" s="9" t="s">
        <v>4983</v>
      </c>
      <c r="Z102" s="9"/>
      <c r="AA102" s="9" t="s">
        <v>4904</v>
      </c>
      <c r="AB102" s="10"/>
      <c r="AC102" s="9" t="s">
        <v>953</v>
      </c>
      <c r="AD102" s="9"/>
      <c r="AE102" s="146"/>
      <c r="AF102" s="146"/>
    </row>
    <row r="103" spans="1:32" s="12" customFormat="1" ht="90" customHeight="1">
      <c r="A103" s="8">
        <v>101</v>
      </c>
      <c r="B103" s="3" t="str">
        <f>E103&amp;" – "&amp;F103</f>
        <v>Museu Histórico do Parecis – Prefeitura de Campo Novo do Parecis</v>
      </c>
      <c r="C103" s="9" t="s">
        <v>318</v>
      </c>
      <c r="D103" s="9" t="s">
        <v>5734</v>
      </c>
      <c r="E103" s="9" t="s">
        <v>5735</v>
      </c>
      <c r="F103" s="9" t="s">
        <v>5736</v>
      </c>
      <c r="G103" s="10" t="s">
        <v>5737</v>
      </c>
      <c r="H103" s="10"/>
      <c r="I103" s="156" t="s">
        <v>5729</v>
      </c>
      <c r="J103" s="140"/>
      <c r="K103" s="10"/>
      <c r="L103" s="9" t="s">
        <v>628</v>
      </c>
      <c r="M103" s="11">
        <v>44363</v>
      </c>
      <c r="N103" s="149">
        <v>43252</v>
      </c>
      <c r="O103" s="9" t="s">
        <v>5719</v>
      </c>
      <c r="P103" s="9" t="s">
        <v>33</v>
      </c>
      <c r="Q103" s="9" t="s">
        <v>33</v>
      </c>
      <c r="R103" s="9" t="s">
        <v>5738</v>
      </c>
      <c r="S103" s="9"/>
      <c r="T103" s="9" t="s">
        <v>33</v>
      </c>
      <c r="U103" s="10" t="s">
        <v>5739</v>
      </c>
      <c r="V103" s="9" t="s">
        <v>5546</v>
      </c>
      <c r="W103" s="10" t="s">
        <v>5740</v>
      </c>
      <c r="X103" s="9" t="s">
        <v>5293</v>
      </c>
      <c r="Y103" s="9" t="s">
        <v>4983</v>
      </c>
      <c r="Z103" s="9"/>
      <c r="AA103" s="9" t="s">
        <v>4904</v>
      </c>
      <c r="AB103" s="10"/>
      <c r="AC103" s="9" t="s">
        <v>945</v>
      </c>
      <c r="AD103" s="9"/>
      <c r="AE103" s="146"/>
      <c r="AF103" s="146"/>
    </row>
    <row r="104" spans="1:32" s="12" customFormat="1" ht="90" customHeight="1">
      <c r="A104" s="8">
        <v>102</v>
      </c>
      <c r="B104" s="3" t="str">
        <f>E104&amp;" – "&amp;F104</f>
        <v>Museu de Arqueologia, Espeleologia e Etnográfia – Universidade do Estado de Mato Grosso (UNEMAT)</v>
      </c>
      <c r="C104" s="9" t="s">
        <v>318</v>
      </c>
      <c r="D104" s="9" t="s">
        <v>5741</v>
      </c>
      <c r="E104" s="9" t="s">
        <v>5742</v>
      </c>
      <c r="F104" s="9" t="s">
        <v>5700</v>
      </c>
      <c r="G104" s="10" t="s">
        <v>5743</v>
      </c>
      <c r="H104" s="10"/>
      <c r="I104" s="10"/>
      <c r="J104" s="154" t="s">
        <v>5730</v>
      </c>
      <c r="K104" s="140"/>
      <c r="L104" s="9" t="s">
        <v>5008</v>
      </c>
      <c r="M104" s="98" t="s">
        <v>5744</v>
      </c>
      <c r="N104" s="9" t="s">
        <v>5745</v>
      </c>
      <c r="O104" s="9" t="s">
        <v>5719</v>
      </c>
      <c r="P104" s="9" t="s">
        <v>31</v>
      </c>
      <c r="Q104" s="9" t="s">
        <v>33</v>
      </c>
      <c r="R104" s="9"/>
      <c r="S104" s="9"/>
      <c r="T104" s="9" t="s">
        <v>33</v>
      </c>
      <c r="U104" s="10"/>
      <c r="V104" s="9"/>
      <c r="W104" s="10"/>
      <c r="X104" s="9" t="s">
        <v>5746</v>
      </c>
      <c r="Y104" s="9" t="s">
        <v>4983</v>
      </c>
      <c r="Z104" s="9"/>
      <c r="AA104" s="9" t="s">
        <v>4904</v>
      </c>
      <c r="AB104" s="10"/>
      <c r="AC104" s="9" t="s">
        <v>317</v>
      </c>
      <c r="AD104" s="9"/>
      <c r="AE104" s="146"/>
      <c r="AF104" s="146"/>
    </row>
    <row r="105" spans="1:32" s="12" customFormat="1" ht="90" customHeight="1">
      <c r="A105" s="8">
        <v>103</v>
      </c>
      <c r="B105" s="3" t="str">
        <f>E105&amp;" – "&amp;F105</f>
        <v>Núcleo de Arqueologia,
Etnologia e Educação Patrimonial (NAEEP) - Fundação Casa da Cultura de Marabá (FCCM) – Prefeitura Municipal de Marabá</v>
      </c>
      <c r="C105" s="9" t="s">
        <v>191</v>
      </c>
      <c r="D105" s="9" t="s">
        <v>5747</v>
      </c>
      <c r="E105" s="9" t="s">
        <v>5748</v>
      </c>
      <c r="F105" s="9" t="s">
        <v>5749</v>
      </c>
      <c r="G105" s="10" t="s">
        <v>5750</v>
      </c>
      <c r="H105" s="10" t="s">
        <v>5751</v>
      </c>
      <c r="I105" s="156" t="s">
        <v>5752</v>
      </c>
      <c r="J105" s="10"/>
      <c r="K105" s="10"/>
      <c r="L105" s="9" t="s">
        <v>5034</v>
      </c>
      <c r="M105" s="11" t="s">
        <v>5753</v>
      </c>
      <c r="N105" s="11">
        <v>42661</v>
      </c>
      <c r="O105" s="9" t="s">
        <v>5754</v>
      </c>
      <c r="P105" s="9"/>
      <c r="Q105" s="9" t="s">
        <v>31</v>
      </c>
      <c r="R105" s="9"/>
      <c r="S105" s="9"/>
      <c r="T105" s="9" t="s">
        <v>31</v>
      </c>
      <c r="U105" s="10"/>
      <c r="V105" s="9" t="s">
        <v>31</v>
      </c>
      <c r="W105" s="10" t="s">
        <v>5755</v>
      </c>
      <c r="X105" s="9" t="s">
        <v>5003</v>
      </c>
      <c r="Y105" s="9" t="s">
        <v>4983</v>
      </c>
      <c r="Z105" s="9"/>
      <c r="AA105" s="9" t="s">
        <v>31</v>
      </c>
      <c r="AB105" s="10" t="s">
        <v>5756</v>
      </c>
      <c r="AC105" s="9" t="s">
        <v>323</v>
      </c>
      <c r="AD105" s="9"/>
      <c r="AE105" s="146"/>
      <c r="AF105" s="146"/>
    </row>
    <row r="106" spans="1:32" s="12" customFormat="1" ht="90" customHeight="1">
      <c r="A106" s="8">
        <v>104</v>
      </c>
      <c r="B106" s="3" t="str">
        <f>E106&amp;" – "&amp;F106</f>
        <v>Laboratório de Arqueologia Curt Nimuendajú  – Universidade Federal do Oeste do Pará (UFOPA)</v>
      </c>
      <c r="C106" s="9" t="s">
        <v>191</v>
      </c>
      <c r="D106" s="9" t="s">
        <v>5757</v>
      </c>
      <c r="E106" s="9" t="s">
        <v>5758</v>
      </c>
      <c r="F106" s="9" t="s">
        <v>5759</v>
      </c>
      <c r="G106" s="10" t="s">
        <v>5760</v>
      </c>
      <c r="H106" s="154" t="s">
        <v>5761</v>
      </c>
      <c r="I106" s="154" t="s">
        <v>5762</v>
      </c>
      <c r="J106" s="114"/>
      <c r="K106" s="154"/>
      <c r="L106" s="9" t="s">
        <v>5034</v>
      </c>
      <c r="M106" s="11">
        <v>44363</v>
      </c>
      <c r="N106" s="11">
        <v>42545</v>
      </c>
      <c r="O106" s="9" t="s">
        <v>5754</v>
      </c>
      <c r="P106" s="9" t="s">
        <v>31</v>
      </c>
      <c r="Q106" s="9" t="s">
        <v>31</v>
      </c>
      <c r="R106" s="9"/>
      <c r="S106" s="9"/>
      <c r="T106" s="9" t="s">
        <v>31</v>
      </c>
      <c r="U106" s="10"/>
      <c r="V106" s="9"/>
      <c r="W106" s="10"/>
      <c r="X106" s="9" t="s">
        <v>5595</v>
      </c>
      <c r="Y106" s="9" t="s">
        <v>4983</v>
      </c>
      <c r="Z106" s="9"/>
      <c r="AA106" s="9" t="s">
        <v>33</v>
      </c>
      <c r="AB106" s="10"/>
      <c r="AC106" s="9" t="s">
        <v>190</v>
      </c>
      <c r="AD106" s="9"/>
      <c r="AE106" s="146"/>
      <c r="AF106" s="146"/>
    </row>
    <row r="107" spans="1:32" s="12" customFormat="1" ht="90" customHeight="1">
      <c r="A107" s="8">
        <v>105</v>
      </c>
      <c r="B107" s="3" t="str">
        <f>E107&amp;" – "&amp;F107</f>
        <v xml:space="preserve">Museu Paraense Emílio Goeldi – Governo Federal </v>
      </c>
      <c r="C107" s="9" t="s">
        <v>191</v>
      </c>
      <c r="D107" s="9" t="s">
        <v>5763</v>
      </c>
      <c r="E107" s="9" t="s">
        <v>5764</v>
      </c>
      <c r="F107" s="9" t="s">
        <v>5765</v>
      </c>
      <c r="G107" s="10" t="s">
        <v>5766</v>
      </c>
      <c r="H107" s="10" t="s">
        <v>5767</v>
      </c>
      <c r="I107" s="156" t="s">
        <v>5768</v>
      </c>
      <c r="J107" s="177" t="s">
        <v>5769</v>
      </c>
      <c r="K107" s="10"/>
      <c r="L107" s="9" t="s">
        <v>4892</v>
      </c>
      <c r="M107" s="11">
        <v>42633</v>
      </c>
      <c r="N107" s="9">
        <v>2014</v>
      </c>
      <c r="O107" s="9" t="s">
        <v>5633</v>
      </c>
      <c r="P107" s="9" t="s">
        <v>31</v>
      </c>
      <c r="Q107" s="9" t="s">
        <v>33</v>
      </c>
      <c r="R107" s="9"/>
      <c r="S107" s="9"/>
      <c r="T107" s="9" t="s">
        <v>31</v>
      </c>
      <c r="U107" s="10"/>
      <c r="V107" s="9"/>
      <c r="W107" s="10"/>
      <c r="X107" s="9" t="s">
        <v>5293</v>
      </c>
      <c r="Y107" s="9" t="s">
        <v>4983</v>
      </c>
      <c r="Z107" s="9"/>
      <c r="AA107" s="9" t="s">
        <v>4904</v>
      </c>
      <c r="AB107" s="9" t="s">
        <v>5770</v>
      </c>
      <c r="AC107" s="9" t="s">
        <v>5771</v>
      </c>
      <c r="AD107" s="9"/>
      <c r="AE107" s="146"/>
      <c r="AF107" s="146"/>
    </row>
    <row r="108" spans="1:32" s="12" customFormat="1" ht="90" customHeight="1">
      <c r="A108" s="8">
        <v>106</v>
      </c>
      <c r="B108" s="3" t="str">
        <f>E108&amp;" – "&amp;F108</f>
        <v>Museu do Forte do Presépio – Governo do Estado do Pará</v>
      </c>
      <c r="C108" s="9" t="s">
        <v>191</v>
      </c>
      <c r="D108" s="9" t="s">
        <v>5763</v>
      </c>
      <c r="E108" s="9" t="s">
        <v>5772</v>
      </c>
      <c r="F108" s="9" t="s">
        <v>5773</v>
      </c>
      <c r="G108" s="10" t="s">
        <v>5774</v>
      </c>
      <c r="H108" s="10"/>
      <c r="I108" s="10" t="s">
        <v>5775</v>
      </c>
      <c r="J108" s="10"/>
      <c r="K108" s="10"/>
      <c r="L108" s="9" t="s">
        <v>5008</v>
      </c>
      <c r="M108" s="98" t="s">
        <v>5144</v>
      </c>
      <c r="N108" s="150" t="s">
        <v>5776</v>
      </c>
      <c r="O108" s="9"/>
      <c r="P108" s="9" t="s">
        <v>31</v>
      </c>
      <c r="Q108" s="9" t="s">
        <v>33</v>
      </c>
      <c r="R108" s="9"/>
      <c r="S108" s="9"/>
      <c r="T108" s="9" t="s">
        <v>31</v>
      </c>
      <c r="U108" s="10"/>
      <c r="V108" s="9"/>
      <c r="W108" s="10" t="s">
        <v>5777</v>
      </c>
      <c r="X108" s="9" t="s">
        <v>5293</v>
      </c>
      <c r="Y108" s="9" t="s">
        <v>4983</v>
      </c>
      <c r="Z108" s="9"/>
      <c r="AA108" s="9" t="s">
        <v>33</v>
      </c>
      <c r="AB108" s="10"/>
      <c r="AC108" s="9" t="s">
        <v>5778</v>
      </c>
      <c r="AD108" s="9"/>
      <c r="AE108" s="146"/>
      <c r="AF108" s="146"/>
    </row>
    <row r="109" spans="1:32" s="12" customFormat="1" ht="90" customHeight="1">
      <c r="A109" s="8">
        <v>107</v>
      </c>
      <c r="B109" s="3" t="str">
        <f>E109&amp;" – "&amp;F109</f>
        <v>Museu do Marajó Padre Giovanni Gallo – Associação privada Museu do Marajó Padre Giovanni Gallo</v>
      </c>
      <c r="C109" s="9" t="s">
        <v>191</v>
      </c>
      <c r="D109" s="9" t="s">
        <v>5779</v>
      </c>
      <c r="E109" s="9" t="s">
        <v>5780</v>
      </c>
      <c r="F109" s="9" t="s">
        <v>5781</v>
      </c>
      <c r="G109" s="10" t="s">
        <v>5782</v>
      </c>
      <c r="H109" s="10" t="s">
        <v>5783</v>
      </c>
      <c r="I109" s="10"/>
      <c r="J109" s="154" t="s">
        <v>5784</v>
      </c>
      <c r="K109" s="10" t="s">
        <v>5785</v>
      </c>
      <c r="L109" s="9" t="s">
        <v>5008</v>
      </c>
      <c r="M109" s="11">
        <v>43612</v>
      </c>
      <c r="N109" s="11">
        <v>43215</v>
      </c>
      <c r="O109" s="9" t="s">
        <v>5786</v>
      </c>
      <c r="P109" s="9"/>
      <c r="Q109" s="9" t="s">
        <v>31</v>
      </c>
      <c r="R109" s="9" t="s">
        <v>5787</v>
      </c>
      <c r="S109" s="9"/>
      <c r="T109" s="9" t="s">
        <v>31</v>
      </c>
      <c r="U109" s="10"/>
      <c r="V109" s="9"/>
      <c r="W109" s="10"/>
      <c r="X109" s="9" t="s">
        <v>5064</v>
      </c>
      <c r="Y109" s="9" t="s">
        <v>5046</v>
      </c>
      <c r="Z109" s="9" t="s">
        <v>5788</v>
      </c>
      <c r="AA109" s="9" t="s">
        <v>33</v>
      </c>
      <c r="AB109" s="10"/>
      <c r="AC109" s="9" t="s">
        <v>565</v>
      </c>
      <c r="AD109" s="9"/>
      <c r="AE109" s="146"/>
      <c r="AF109" s="146"/>
    </row>
    <row r="110" spans="1:32" s="12" customFormat="1" ht="90" customHeight="1">
      <c r="A110" s="8">
        <v>108</v>
      </c>
      <c r="B110" s="3" t="str">
        <f>E110&amp;" – "&amp;F110</f>
        <v>Museu do Estado do Pará – Governo do Estado do Pará</v>
      </c>
      <c r="C110" s="9" t="s">
        <v>191</v>
      </c>
      <c r="D110" s="9" t="s">
        <v>5763</v>
      </c>
      <c r="E110" s="3" t="s">
        <v>5789</v>
      </c>
      <c r="F110" s="9" t="s">
        <v>5773</v>
      </c>
      <c r="G110" s="10" t="s">
        <v>5790</v>
      </c>
      <c r="H110" s="10" t="s">
        <v>5791</v>
      </c>
      <c r="I110" s="10"/>
      <c r="J110" s="10"/>
      <c r="K110" s="10"/>
      <c r="L110" s="9" t="s">
        <v>5008</v>
      </c>
      <c r="M110" s="11">
        <v>43584</v>
      </c>
      <c r="N110" s="160"/>
      <c r="O110" s="9"/>
      <c r="P110" s="9" t="s">
        <v>5418</v>
      </c>
      <c r="Q110" s="9" t="s">
        <v>33</v>
      </c>
      <c r="R110" s="9"/>
      <c r="S110" s="9"/>
      <c r="T110" s="9" t="s">
        <v>31</v>
      </c>
      <c r="U110" s="10"/>
      <c r="V110" s="9"/>
      <c r="W110" s="10" t="s">
        <v>5792</v>
      </c>
      <c r="X110" s="9" t="s">
        <v>5293</v>
      </c>
      <c r="Y110" s="9" t="s">
        <v>4983</v>
      </c>
      <c r="Z110" s="9"/>
      <c r="AA110" s="9" t="s">
        <v>33</v>
      </c>
      <c r="AB110" s="10"/>
      <c r="AC110" s="9" t="s">
        <v>33</v>
      </c>
      <c r="AD110" s="9"/>
      <c r="AE110" s="146"/>
      <c r="AF110" s="146"/>
    </row>
    <row r="111" spans="1:32" s="12" customFormat="1" ht="90" customHeight="1">
      <c r="A111" s="8">
        <v>109</v>
      </c>
      <c r="B111" s="164" t="s">
        <v>5793</v>
      </c>
      <c r="C111" s="9" t="s">
        <v>191</v>
      </c>
      <c r="D111" s="9" t="s">
        <v>5763</v>
      </c>
      <c r="E111" s="173" t="s">
        <v>5794</v>
      </c>
      <c r="F111" s="9" t="s">
        <v>5795</v>
      </c>
      <c r="G111" s="10" t="s">
        <v>5796</v>
      </c>
      <c r="H111" s="10" t="s">
        <v>5797</v>
      </c>
      <c r="I111" s="156" t="s">
        <v>5798</v>
      </c>
      <c r="J111" s="163" t="s">
        <v>5799</v>
      </c>
      <c r="K111" s="10" t="s">
        <v>5800</v>
      </c>
      <c r="L111" s="9" t="s">
        <v>5008</v>
      </c>
      <c r="M111" s="11">
        <v>42767</v>
      </c>
      <c r="N111" s="9"/>
      <c r="O111" s="9"/>
      <c r="P111" s="9" t="s">
        <v>31</v>
      </c>
      <c r="Q111" s="9" t="s">
        <v>33</v>
      </c>
      <c r="R111" s="9"/>
      <c r="S111" s="9"/>
      <c r="T111" s="9" t="s">
        <v>5801</v>
      </c>
      <c r="U111" s="10"/>
      <c r="V111" s="9"/>
      <c r="W111" s="10" t="s">
        <v>5802</v>
      </c>
      <c r="X111" s="9" t="s">
        <v>5030</v>
      </c>
      <c r="Y111" s="9" t="s">
        <v>4983</v>
      </c>
      <c r="Z111" s="9"/>
      <c r="AA111" s="9" t="s">
        <v>4904</v>
      </c>
      <c r="AB111" s="9" t="s">
        <v>5770</v>
      </c>
      <c r="AC111" s="9" t="s">
        <v>229</v>
      </c>
      <c r="AD111" s="9"/>
      <c r="AE111" s="146"/>
      <c r="AF111" s="146"/>
    </row>
    <row r="112" spans="1:32" s="12" customFormat="1" ht="90" customHeight="1">
      <c r="A112" s="8">
        <v>110</v>
      </c>
      <c r="B112" s="3" t="str">
        <f>E112&amp;" – "&amp;F112</f>
        <v>Secretaria Municipal de Educação e Cultura – Prefeitura Municipal de Tucuruí</v>
      </c>
      <c r="C112" s="9" t="s">
        <v>191</v>
      </c>
      <c r="D112" s="9" t="s">
        <v>5803</v>
      </c>
      <c r="E112" s="9" t="s">
        <v>5804</v>
      </c>
      <c r="F112" s="9" t="s">
        <v>5805</v>
      </c>
      <c r="G112" s="10" t="s">
        <v>5806</v>
      </c>
      <c r="H112" s="10"/>
      <c r="I112" s="156" t="s">
        <v>5807</v>
      </c>
      <c r="J112" s="10"/>
      <c r="K112" s="10" t="s">
        <v>5808</v>
      </c>
      <c r="L112" s="9" t="s">
        <v>4901</v>
      </c>
      <c r="M112" s="11">
        <v>44204</v>
      </c>
      <c r="N112" s="9"/>
      <c r="O112" s="9"/>
      <c r="P112" s="9"/>
      <c r="Q112" s="9" t="s">
        <v>33</v>
      </c>
      <c r="R112" s="9"/>
      <c r="S112" s="9"/>
      <c r="T112" s="9" t="s">
        <v>33</v>
      </c>
      <c r="U112" s="10" t="s">
        <v>5809</v>
      </c>
      <c r="V112" s="9"/>
      <c r="W112" s="10" t="s">
        <v>5810</v>
      </c>
      <c r="X112" s="9" t="s">
        <v>5003</v>
      </c>
      <c r="Y112" s="9" t="s">
        <v>4983</v>
      </c>
      <c r="Z112" s="9"/>
      <c r="AA112" s="9" t="s">
        <v>4904</v>
      </c>
      <c r="AB112" s="10"/>
      <c r="AC112" s="9" t="s">
        <v>891</v>
      </c>
      <c r="AD112" s="9"/>
      <c r="AE112" s="146"/>
      <c r="AF112" s="146"/>
    </row>
    <row r="113" spans="1:32" s="12" customFormat="1" ht="90" customHeight="1">
      <c r="A113" s="8">
        <v>111</v>
      </c>
      <c r="B113" s="3" t="str">
        <f>E113&amp;" – "&amp;F113</f>
        <v>Universidade Federal do Pará (UFPA) - campus Altamira – Universidade Federal do Pará (UFPA)</v>
      </c>
      <c r="C113" s="9" t="s">
        <v>191</v>
      </c>
      <c r="D113" s="9" t="s">
        <v>5811</v>
      </c>
      <c r="E113" s="9" t="s">
        <v>5812</v>
      </c>
      <c r="F113" s="9" t="s">
        <v>5795</v>
      </c>
      <c r="G113" s="10"/>
      <c r="H113" s="10"/>
      <c r="I113" s="10"/>
      <c r="J113" s="10"/>
      <c r="K113" s="10"/>
      <c r="L113" s="9" t="s">
        <v>5008</v>
      </c>
      <c r="M113" s="11">
        <v>42767</v>
      </c>
      <c r="N113" s="9"/>
      <c r="O113" s="9"/>
      <c r="P113" s="9"/>
      <c r="Q113" s="9" t="s">
        <v>33</v>
      </c>
      <c r="R113" s="9"/>
      <c r="S113" s="9"/>
      <c r="T113" s="9" t="s">
        <v>33</v>
      </c>
      <c r="U113" s="10"/>
      <c r="V113" s="9"/>
      <c r="W113" s="10" t="s">
        <v>5813</v>
      </c>
      <c r="X113" s="9" t="s">
        <v>4982</v>
      </c>
      <c r="Y113" s="9" t="s">
        <v>4983</v>
      </c>
      <c r="Z113" s="9" t="s">
        <v>5170</v>
      </c>
      <c r="AA113" s="9" t="s">
        <v>4904</v>
      </c>
      <c r="AB113" s="10"/>
      <c r="AC113" s="9" t="s">
        <v>33</v>
      </c>
      <c r="AD113" s="9"/>
      <c r="AE113" s="146"/>
      <c r="AF113" s="146"/>
    </row>
    <row r="114" spans="1:32" s="12" customFormat="1" ht="90" customHeight="1">
      <c r="A114" s="8">
        <v>112</v>
      </c>
      <c r="B114" s="3" t="str">
        <f>E114&amp;" – "&amp;F114</f>
        <v>Parque Zoobotânico de Carajás - Parque Zoobotânico Vale – Companhia Vale do Rio Doce</v>
      </c>
      <c r="C114" s="9" t="s">
        <v>191</v>
      </c>
      <c r="D114" s="9" t="s">
        <v>5814</v>
      </c>
      <c r="E114" s="9" t="s">
        <v>5815</v>
      </c>
      <c r="F114" s="9" t="s">
        <v>5816</v>
      </c>
      <c r="G114" s="10" t="s">
        <v>5817</v>
      </c>
      <c r="H114" s="10"/>
      <c r="I114" s="10"/>
      <c r="J114" s="10"/>
      <c r="K114" s="10"/>
      <c r="L114" s="9" t="s">
        <v>4901</v>
      </c>
      <c r="M114" s="11">
        <v>44132</v>
      </c>
      <c r="N114" s="11">
        <v>44013</v>
      </c>
      <c r="O114" s="9" t="s">
        <v>5786</v>
      </c>
      <c r="P114" s="9"/>
      <c r="Q114" s="9"/>
      <c r="R114" s="9"/>
      <c r="S114" s="9"/>
      <c r="T114" s="9" t="s">
        <v>31</v>
      </c>
      <c r="U114" s="151" t="s">
        <v>5324</v>
      </c>
      <c r="V114" s="9" t="s">
        <v>33</v>
      </c>
      <c r="W114" s="10"/>
      <c r="X114" s="9"/>
      <c r="Y114" s="9"/>
      <c r="Z114" s="9"/>
      <c r="AA114" s="9" t="s">
        <v>4904</v>
      </c>
      <c r="AB114" s="151" t="s">
        <v>5818</v>
      </c>
      <c r="AC114" s="9" t="s">
        <v>856</v>
      </c>
      <c r="AD114" s="9"/>
      <c r="AE114" s="146"/>
      <c r="AF114" s="146"/>
    </row>
    <row r="115" spans="1:32" s="12" customFormat="1" ht="90" customHeight="1">
      <c r="A115" s="8">
        <v>113</v>
      </c>
      <c r="B115" s="3" t="str">
        <f>E115&amp;" – "&amp;F115</f>
        <v>Fundação Casa de José Américo - Secretaria de Educação e Cultura da Paraíba – Governo do Estado da Paraíba</v>
      </c>
      <c r="C115" s="9" t="s">
        <v>48</v>
      </c>
      <c r="D115" s="9" t="s">
        <v>5819</v>
      </c>
      <c r="E115" s="9" t="s">
        <v>5820</v>
      </c>
      <c r="F115" s="9" t="s">
        <v>5821</v>
      </c>
      <c r="G115" s="10" t="s">
        <v>5822</v>
      </c>
      <c r="H115" s="10" t="s">
        <v>5823</v>
      </c>
      <c r="I115" s="154" t="s">
        <v>5824</v>
      </c>
      <c r="J115" s="10"/>
      <c r="K115" s="10"/>
      <c r="L115" s="9" t="s">
        <v>4901</v>
      </c>
      <c r="M115" s="98" t="s">
        <v>5253</v>
      </c>
      <c r="N115" s="11">
        <v>42356</v>
      </c>
      <c r="O115" s="9" t="s">
        <v>5825</v>
      </c>
      <c r="P115" s="9" t="s">
        <v>31</v>
      </c>
      <c r="Q115" s="9" t="s">
        <v>31</v>
      </c>
      <c r="R115" s="9"/>
      <c r="S115" s="9"/>
      <c r="T115" s="9" t="s">
        <v>31</v>
      </c>
      <c r="U115" s="10" t="s">
        <v>5826</v>
      </c>
      <c r="V115" s="9" t="s">
        <v>33</v>
      </c>
      <c r="W115" s="10"/>
      <c r="X115" s="9" t="s">
        <v>4994</v>
      </c>
      <c r="Y115" s="9" t="s">
        <v>4983</v>
      </c>
      <c r="Z115" s="9"/>
      <c r="AA115" s="9" t="s">
        <v>31</v>
      </c>
      <c r="AB115" s="10"/>
      <c r="AC115" s="9" t="s">
        <v>47</v>
      </c>
      <c r="AD115" s="9" t="s">
        <v>4052</v>
      </c>
      <c r="AE115" s="146"/>
      <c r="AF115" s="146"/>
    </row>
    <row r="116" spans="1:32" s="12" customFormat="1" ht="90" customHeight="1">
      <c r="A116" s="8">
        <v>114</v>
      </c>
      <c r="B116" s="3" t="str">
        <f>E116&amp;" – "&amp;F116</f>
        <v>Instituto do Patrimônio Histórico e Artístico do Estado da Paraíba (IPHAEP) – Governo do Estado da Paraíba</v>
      </c>
      <c r="C116" s="9" t="s">
        <v>48</v>
      </c>
      <c r="D116" s="9" t="s">
        <v>5819</v>
      </c>
      <c r="E116" s="9" t="s">
        <v>5827</v>
      </c>
      <c r="F116" s="9" t="s">
        <v>5821</v>
      </c>
      <c r="G116" s="10" t="s">
        <v>5828</v>
      </c>
      <c r="H116" s="10" t="s">
        <v>5829</v>
      </c>
      <c r="I116" s="10"/>
      <c r="J116" s="154" t="s">
        <v>5830</v>
      </c>
      <c r="K116" s="10"/>
      <c r="L116" s="9" t="s">
        <v>5008</v>
      </c>
      <c r="M116" s="11"/>
      <c r="N116" s="11" t="s">
        <v>133</v>
      </c>
      <c r="O116" s="9" t="s">
        <v>5831</v>
      </c>
      <c r="P116" s="9" t="s">
        <v>31</v>
      </c>
      <c r="Q116" s="9" t="s">
        <v>198</v>
      </c>
      <c r="R116" s="9" t="s">
        <v>5832</v>
      </c>
      <c r="S116" s="9"/>
      <c r="T116" s="9" t="s">
        <v>33</v>
      </c>
      <c r="U116" s="10"/>
      <c r="V116" s="9" t="s">
        <v>33</v>
      </c>
      <c r="W116" s="10" t="s">
        <v>5833</v>
      </c>
      <c r="X116" s="9" t="s">
        <v>4994</v>
      </c>
      <c r="Y116" s="9" t="s">
        <v>4983</v>
      </c>
      <c r="Z116" s="9"/>
      <c r="AA116" s="9" t="s">
        <v>4904</v>
      </c>
      <c r="AB116" s="10"/>
      <c r="AC116" s="9" t="s">
        <v>541</v>
      </c>
      <c r="AD116" s="9"/>
      <c r="AE116" s="146"/>
      <c r="AF116" s="146"/>
    </row>
    <row r="117" spans="1:32" s="12" customFormat="1" ht="90" customHeight="1">
      <c r="A117" s="8">
        <v>115</v>
      </c>
      <c r="B117" s="3" t="str">
        <f>E117&amp;" – "&amp;F117</f>
        <v>Laboratório de Arqueologia e Paleontologia - LABAP – Universidade Estadual da Paraíba (UEPB)</v>
      </c>
      <c r="C117" s="9" t="s">
        <v>48</v>
      </c>
      <c r="D117" s="9" t="s">
        <v>5834</v>
      </c>
      <c r="E117" s="9" t="s">
        <v>5835</v>
      </c>
      <c r="F117" s="9" t="s">
        <v>5836</v>
      </c>
      <c r="G117" s="10" t="s">
        <v>5837</v>
      </c>
      <c r="H117" s="10" t="s">
        <v>5838</v>
      </c>
      <c r="I117" s="10"/>
      <c r="J117" s="154" t="s">
        <v>5839</v>
      </c>
      <c r="K117" s="154"/>
      <c r="L117" s="9" t="s">
        <v>4892</v>
      </c>
      <c r="M117" s="11">
        <v>43249</v>
      </c>
      <c r="N117" s="11">
        <v>43049</v>
      </c>
      <c r="O117" s="9" t="s">
        <v>5840</v>
      </c>
      <c r="P117" s="9" t="s">
        <v>5418</v>
      </c>
      <c r="Q117" s="9" t="s">
        <v>31</v>
      </c>
      <c r="R117" s="9" t="s">
        <v>5841</v>
      </c>
      <c r="S117" s="9"/>
      <c r="T117" s="9" t="s">
        <v>31</v>
      </c>
      <c r="U117" s="10"/>
      <c r="V117" s="9" t="s">
        <v>31</v>
      </c>
      <c r="W117" s="10" t="s">
        <v>5842</v>
      </c>
      <c r="X117" s="9" t="s">
        <v>5595</v>
      </c>
      <c r="Y117" s="9" t="s">
        <v>4983</v>
      </c>
      <c r="Z117" s="9"/>
      <c r="AA117" s="9" t="s">
        <v>31</v>
      </c>
      <c r="AB117" s="10"/>
      <c r="AC117" s="9" t="s">
        <v>296</v>
      </c>
      <c r="AD117" s="9"/>
      <c r="AE117" s="146"/>
      <c r="AF117" s="146"/>
    </row>
    <row r="118" spans="1:32" s="12" customFormat="1" ht="90" customHeight="1">
      <c r="A118" s="8">
        <v>116</v>
      </c>
      <c r="B118" s="3" t="str">
        <f>E118&amp;" – "&amp;F118</f>
        <v xml:space="preserve">Museu Regional de Areia (MURA) – Arquidiocese da Paraíba/ Associação dos Amigos de Areia
</v>
      </c>
      <c r="C118" s="9" t="s">
        <v>48</v>
      </c>
      <c r="D118" s="9" t="s">
        <v>5843</v>
      </c>
      <c r="E118" s="9" t="s">
        <v>5844</v>
      </c>
      <c r="F118" s="9" t="s">
        <v>5845</v>
      </c>
      <c r="G118" s="10" t="s">
        <v>5846</v>
      </c>
      <c r="H118" s="10" t="s">
        <v>5847</v>
      </c>
      <c r="I118" s="10"/>
      <c r="J118" s="154" t="s">
        <v>5848</v>
      </c>
      <c r="K118" s="154"/>
      <c r="L118" s="9" t="s">
        <v>4901</v>
      </c>
      <c r="M118" s="11">
        <v>43249</v>
      </c>
      <c r="N118" s="11">
        <v>43049</v>
      </c>
      <c r="O118" s="11" t="s">
        <v>5831</v>
      </c>
      <c r="P118" s="9" t="s">
        <v>31</v>
      </c>
      <c r="Q118" s="9" t="s">
        <v>31</v>
      </c>
      <c r="R118" s="9" t="s">
        <v>5849</v>
      </c>
      <c r="S118" s="9"/>
      <c r="T118" s="9" t="s">
        <v>31</v>
      </c>
      <c r="U118" s="10" t="s">
        <v>5850</v>
      </c>
      <c r="V118" s="9" t="s">
        <v>33</v>
      </c>
      <c r="W118" s="10" t="s">
        <v>5851</v>
      </c>
      <c r="X118" s="9" t="s">
        <v>5502</v>
      </c>
      <c r="Y118" s="9" t="s">
        <v>5046</v>
      </c>
      <c r="Z118" s="9"/>
      <c r="AA118" s="9" t="s">
        <v>33</v>
      </c>
      <c r="AB118" s="10"/>
      <c r="AC118" s="9" t="s">
        <v>501</v>
      </c>
      <c r="AD118" s="9"/>
      <c r="AE118" s="146"/>
      <c r="AF118" s="146"/>
    </row>
    <row r="119" spans="1:32" s="12" customFormat="1" ht="90" customHeight="1">
      <c r="A119" s="8">
        <v>117</v>
      </c>
      <c r="B119" s="3" t="str">
        <f>E119&amp;" – "&amp;F119</f>
        <v>Núcleo de Documentação e Informação Histórica Regional - NDIHR – Universidade Federal da Paraíba (UFPB)</v>
      </c>
      <c r="C119" s="9" t="s">
        <v>48</v>
      </c>
      <c r="D119" s="9" t="s">
        <v>5819</v>
      </c>
      <c r="E119" s="9" t="s">
        <v>5852</v>
      </c>
      <c r="F119" s="9" t="s">
        <v>5853</v>
      </c>
      <c r="G119" s="10" t="s">
        <v>5854</v>
      </c>
      <c r="H119" s="10" t="s">
        <v>5855</v>
      </c>
      <c r="I119" s="10"/>
      <c r="J119" s="154" t="s">
        <v>5856</v>
      </c>
      <c r="K119" s="10" t="s">
        <v>5857</v>
      </c>
      <c r="L119" s="9" t="s">
        <v>4901</v>
      </c>
      <c r="M119" s="11">
        <v>43374</v>
      </c>
      <c r="N119" s="11">
        <v>42341</v>
      </c>
      <c r="O119" s="9" t="s">
        <v>5831</v>
      </c>
      <c r="P119" s="9" t="s">
        <v>31</v>
      </c>
      <c r="Q119" s="9" t="s">
        <v>31</v>
      </c>
      <c r="R119" s="9" t="s">
        <v>5858</v>
      </c>
      <c r="S119" s="9"/>
      <c r="T119" s="9" t="s">
        <v>31</v>
      </c>
      <c r="U119" s="10" t="s">
        <v>5859</v>
      </c>
      <c r="V119" s="9" t="s">
        <v>31</v>
      </c>
      <c r="W119" s="10" t="s">
        <v>5858</v>
      </c>
      <c r="X119" s="9" t="s">
        <v>5860</v>
      </c>
      <c r="Y119" s="9" t="s">
        <v>4983</v>
      </c>
      <c r="Z119" s="9"/>
      <c r="AA119" s="9" t="s">
        <v>33</v>
      </c>
      <c r="AB119" s="10"/>
      <c r="AC119" s="9" t="s">
        <v>143</v>
      </c>
      <c r="AD119" s="9"/>
      <c r="AE119" s="146"/>
      <c r="AF119" s="146"/>
    </row>
    <row r="120" spans="1:32" s="12" customFormat="1" ht="90" customHeight="1">
      <c r="A120" s="8">
        <v>118</v>
      </c>
      <c r="B120" s="3" t="str">
        <f>E120&amp;" – "&amp;F120</f>
        <v xml:space="preserve">Oficina-Escola de Revitalização do Patrimônio Cultural de João Pessoa – </v>
      </c>
      <c r="C120" s="9" t="s">
        <v>48</v>
      </c>
      <c r="D120" s="9" t="s">
        <v>5819</v>
      </c>
      <c r="E120" s="9" t="s">
        <v>5861</v>
      </c>
      <c r="F120" s="9"/>
      <c r="G120" s="10" t="s">
        <v>5862</v>
      </c>
      <c r="H120" s="10" t="s">
        <v>5863</v>
      </c>
      <c r="I120" s="10" t="s">
        <v>5864</v>
      </c>
      <c r="J120" s="10"/>
      <c r="K120" s="10"/>
      <c r="L120" s="9" t="s">
        <v>628</v>
      </c>
      <c r="M120" s="11">
        <v>44216</v>
      </c>
      <c r="N120" s="11" t="s">
        <v>5865</v>
      </c>
      <c r="O120" s="9" t="s">
        <v>5825</v>
      </c>
      <c r="P120" s="9" t="s">
        <v>31</v>
      </c>
      <c r="Q120" s="9" t="s">
        <v>31</v>
      </c>
      <c r="R120" s="9" t="s">
        <v>5866</v>
      </c>
      <c r="S120" s="9"/>
      <c r="T120" s="9" t="s">
        <v>31</v>
      </c>
      <c r="U120" s="10" t="s">
        <v>5867</v>
      </c>
      <c r="V120" s="9" t="s">
        <v>31</v>
      </c>
      <c r="W120" s="10" t="s">
        <v>5868</v>
      </c>
      <c r="X120" s="9" t="s">
        <v>5869</v>
      </c>
      <c r="Y120" s="9" t="s">
        <v>4983</v>
      </c>
      <c r="Z120" s="9"/>
      <c r="AA120" s="9" t="s">
        <v>33</v>
      </c>
      <c r="AB120" s="10"/>
      <c r="AC120" s="9" t="s">
        <v>124</v>
      </c>
      <c r="AD120" s="9"/>
      <c r="AE120" s="146"/>
      <c r="AF120" s="146"/>
    </row>
    <row r="121" spans="1:32" s="12" customFormat="1" ht="90" customHeight="1">
      <c r="A121" s="8">
        <v>119</v>
      </c>
      <c r="B121" s="3" t="str">
        <f>E121&amp;" – "&amp;F121</f>
        <v xml:space="preserve">Santa Casa de Misericórdia da Paraíba – </v>
      </c>
      <c r="C121" s="9" t="s">
        <v>48</v>
      </c>
      <c r="D121" s="9" t="s">
        <v>5819</v>
      </c>
      <c r="E121" s="9" t="s">
        <v>5870</v>
      </c>
      <c r="F121" s="9"/>
      <c r="G121" s="10" t="s">
        <v>5871</v>
      </c>
      <c r="H121" s="10" t="s">
        <v>5872</v>
      </c>
      <c r="I121" s="10"/>
      <c r="J121" s="10"/>
      <c r="K121" s="10"/>
      <c r="L121" s="9" t="s">
        <v>4901</v>
      </c>
      <c r="M121" s="11">
        <v>43027</v>
      </c>
      <c r="N121" s="11">
        <v>42390</v>
      </c>
      <c r="O121" s="9" t="s">
        <v>5873</v>
      </c>
      <c r="P121" s="9" t="s">
        <v>31</v>
      </c>
      <c r="Q121" s="9" t="s">
        <v>31</v>
      </c>
      <c r="R121" s="9"/>
      <c r="S121" s="9"/>
      <c r="T121" s="9" t="s">
        <v>31</v>
      </c>
      <c r="U121" s="10" t="s">
        <v>5867</v>
      </c>
      <c r="V121" s="9" t="s">
        <v>5874</v>
      </c>
      <c r="W121" s="10" t="s">
        <v>5875</v>
      </c>
      <c r="X121" s="9" t="s">
        <v>5876</v>
      </c>
      <c r="Y121" s="9" t="s">
        <v>5046</v>
      </c>
      <c r="Z121" s="9"/>
      <c r="AA121" s="9" t="s">
        <v>33</v>
      </c>
      <c r="AB121" s="10"/>
      <c r="AC121" s="9" t="s">
        <v>331</v>
      </c>
      <c r="AD121" s="9"/>
      <c r="AE121" s="146"/>
      <c r="AF121" s="146"/>
    </row>
    <row r="122" spans="1:32" s="12" customFormat="1" ht="90" customHeight="1">
      <c r="A122" s="8">
        <v>120</v>
      </c>
      <c r="B122" s="3" t="str">
        <f>E122&amp;" – "&amp;F122</f>
        <v>Igreja da Graça - Fazenda da Graça  – InterCement</v>
      </c>
      <c r="C122" s="9" t="s">
        <v>48</v>
      </c>
      <c r="D122" s="9" t="s">
        <v>5819</v>
      </c>
      <c r="E122" s="9" t="s">
        <v>5877</v>
      </c>
      <c r="F122" s="9" t="s">
        <v>5878</v>
      </c>
      <c r="G122" s="10" t="s">
        <v>5879</v>
      </c>
      <c r="H122" s="10" t="s">
        <v>5880</v>
      </c>
      <c r="I122" s="10"/>
      <c r="J122" s="10"/>
      <c r="K122" s="10"/>
      <c r="L122" s="9" t="s">
        <v>628</v>
      </c>
      <c r="M122" s="11">
        <v>43075</v>
      </c>
      <c r="N122" s="11">
        <v>42513</v>
      </c>
      <c r="O122" s="9" t="s">
        <v>5881</v>
      </c>
      <c r="P122" s="9" t="s">
        <v>31</v>
      </c>
      <c r="Q122" s="9" t="s">
        <v>31</v>
      </c>
      <c r="R122" s="9"/>
      <c r="S122" s="9"/>
      <c r="T122" s="9" t="s">
        <v>31</v>
      </c>
      <c r="U122" s="10" t="s">
        <v>5867</v>
      </c>
      <c r="V122" s="9"/>
      <c r="W122" s="10"/>
      <c r="X122" s="9"/>
      <c r="Y122" s="9" t="s">
        <v>5046</v>
      </c>
      <c r="Z122" s="9"/>
      <c r="AA122" s="9" t="s">
        <v>33</v>
      </c>
      <c r="AB122" s="10"/>
      <c r="AC122" s="9" t="s">
        <v>435</v>
      </c>
      <c r="AD122" s="9"/>
      <c r="AE122" s="146"/>
      <c r="AF122" s="146"/>
    </row>
    <row r="123" spans="1:32" s="12" customFormat="1" ht="90" customHeight="1">
      <c r="A123" s="8">
        <v>121</v>
      </c>
      <c r="B123" s="3" t="str">
        <f>E123&amp;" – "&amp;F123</f>
        <v>Laboratório de Arqueologia do Departamento de História – Universidade Federal de Pernambuco (UFPE)</v>
      </c>
      <c r="C123" s="9" t="s">
        <v>78</v>
      </c>
      <c r="D123" s="9" t="s">
        <v>5882</v>
      </c>
      <c r="E123" s="9" t="s">
        <v>5883</v>
      </c>
      <c r="F123" s="9" t="s">
        <v>5884</v>
      </c>
      <c r="G123" s="10" t="s">
        <v>5885</v>
      </c>
      <c r="H123" s="10" t="s">
        <v>5886</v>
      </c>
      <c r="I123" s="154" t="s">
        <v>5887</v>
      </c>
      <c r="J123" s="10"/>
      <c r="K123" s="10"/>
      <c r="L123" s="9" t="s">
        <v>4892</v>
      </c>
      <c r="M123" s="98" t="s">
        <v>5253</v>
      </c>
      <c r="N123" s="11">
        <v>42319</v>
      </c>
      <c r="O123" s="9" t="s">
        <v>5888</v>
      </c>
      <c r="P123" s="9" t="s">
        <v>31</v>
      </c>
      <c r="Q123" s="9" t="s">
        <v>31</v>
      </c>
      <c r="R123" s="9" t="s">
        <v>4892</v>
      </c>
      <c r="S123" s="9"/>
      <c r="T123" s="9" t="s">
        <v>31</v>
      </c>
      <c r="U123" s="10"/>
      <c r="V123" s="11">
        <v>42789</v>
      </c>
      <c r="W123" s="10" t="s">
        <v>5889</v>
      </c>
      <c r="X123" s="9" t="s">
        <v>5595</v>
      </c>
      <c r="Y123" s="9" t="s">
        <v>4983</v>
      </c>
      <c r="Z123" s="9"/>
      <c r="AA123" s="9" t="s">
        <v>31</v>
      </c>
      <c r="AB123" s="10"/>
      <c r="AC123" s="9" t="s">
        <v>5890</v>
      </c>
      <c r="AD123" s="9"/>
      <c r="AE123" s="146"/>
      <c r="AF123" s="146"/>
    </row>
    <row r="124" spans="1:32" s="12" customFormat="1" ht="90" customHeight="1">
      <c r="A124" s="8">
        <v>122</v>
      </c>
      <c r="B124" s="3" t="str">
        <f>E124&amp;" – "&amp;F124</f>
        <v>Caixa Cultural Recife – Caixa Econômica Federal</v>
      </c>
      <c r="C124" s="9" t="s">
        <v>78</v>
      </c>
      <c r="D124" s="9" t="s">
        <v>5882</v>
      </c>
      <c r="E124" s="9" t="s">
        <v>5891</v>
      </c>
      <c r="F124" s="9" t="s">
        <v>5892</v>
      </c>
      <c r="G124" s="10" t="s">
        <v>5893</v>
      </c>
      <c r="H124" s="10" t="s">
        <v>5894</v>
      </c>
      <c r="I124" s="10"/>
      <c r="J124" s="10"/>
      <c r="K124" s="10"/>
      <c r="L124" s="9" t="s">
        <v>4901</v>
      </c>
      <c r="M124" s="11">
        <v>42751</v>
      </c>
      <c r="N124" s="11">
        <v>42425</v>
      </c>
      <c r="O124" s="9" t="s">
        <v>5888</v>
      </c>
      <c r="P124" s="9" t="s">
        <v>31</v>
      </c>
      <c r="Q124" s="9" t="s">
        <v>31</v>
      </c>
      <c r="R124" s="9" t="s">
        <v>553</v>
      </c>
      <c r="S124" s="9"/>
      <c r="T124" s="9" t="s">
        <v>31</v>
      </c>
      <c r="U124" s="10" t="s">
        <v>5895</v>
      </c>
      <c r="V124" s="9" t="s">
        <v>33</v>
      </c>
      <c r="W124" s="10" t="s">
        <v>5896</v>
      </c>
      <c r="X124" s="9" t="s">
        <v>4983</v>
      </c>
      <c r="Y124" s="9"/>
      <c r="Z124" s="9"/>
      <c r="AA124" s="9" t="s">
        <v>31</v>
      </c>
      <c r="AB124" s="10"/>
      <c r="AC124" s="9" t="s">
        <v>5897</v>
      </c>
      <c r="AD124" s="9"/>
      <c r="AE124" s="146"/>
      <c r="AF124" s="146"/>
    </row>
    <row r="125" spans="1:32" s="12" customFormat="1" ht="90" customHeight="1">
      <c r="A125" s="8">
        <v>123</v>
      </c>
      <c r="B125" s="3" t="str">
        <f>E125&amp;" – "&amp;F125</f>
        <v>Laboratório de Arqueologia -Secretaria de Patrimônio e Cultura  – Prefeitura Municipal de Olinda</v>
      </c>
      <c r="C125" s="9" t="s">
        <v>78</v>
      </c>
      <c r="D125" s="9" t="s">
        <v>5898</v>
      </c>
      <c r="E125" s="9" t="s">
        <v>5899</v>
      </c>
      <c r="F125" s="9" t="s">
        <v>5900</v>
      </c>
      <c r="G125" s="10" t="s">
        <v>5901</v>
      </c>
      <c r="H125" s="10" t="s">
        <v>5902</v>
      </c>
      <c r="I125" s="10"/>
      <c r="J125" s="10"/>
      <c r="K125" s="10" t="s">
        <v>5903</v>
      </c>
      <c r="L125" s="9" t="s">
        <v>5008</v>
      </c>
      <c r="M125" s="11">
        <v>42716</v>
      </c>
      <c r="N125" s="11">
        <v>42675</v>
      </c>
      <c r="O125" s="9" t="s">
        <v>5888</v>
      </c>
      <c r="P125" s="9" t="s">
        <v>5418</v>
      </c>
      <c r="Q125" s="9" t="s">
        <v>31</v>
      </c>
      <c r="R125" s="9" t="s">
        <v>553</v>
      </c>
      <c r="S125" s="9"/>
      <c r="T125" s="9" t="s">
        <v>31</v>
      </c>
      <c r="U125" s="10"/>
      <c r="V125" s="9"/>
      <c r="W125" s="10" t="s">
        <v>5904</v>
      </c>
      <c r="X125" s="9" t="s">
        <v>5905</v>
      </c>
      <c r="Y125" s="9" t="s">
        <v>4983</v>
      </c>
      <c r="Z125" s="9"/>
      <c r="AA125" s="9" t="s">
        <v>33</v>
      </c>
      <c r="AB125" s="10"/>
      <c r="AC125" s="9" t="s">
        <v>5906</v>
      </c>
      <c r="AD125" s="9"/>
      <c r="AE125" s="146"/>
      <c r="AF125" s="146"/>
    </row>
    <row r="126" spans="1:32" s="12" customFormat="1" ht="90" customHeight="1">
      <c r="A126" s="8">
        <v>124</v>
      </c>
      <c r="B126" s="3" t="str">
        <f>E126&amp;" – "&amp;F126</f>
        <v>Fundação do Patrimônio Histórico e Artístico de Pernambuco (FUNDARPE) – Governo do Estado de Pernambuco</v>
      </c>
      <c r="C126" s="9" t="s">
        <v>78</v>
      </c>
      <c r="D126" s="9" t="s">
        <v>5882</v>
      </c>
      <c r="E126" s="9" t="s">
        <v>5907</v>
      </c>
      <c r="F126" s="9" t="s">
        <v>5908</v>
      </c>
      <c r="G126" s="10" t="s">
        <v>5909</v>
      </c>
      <c r="H126" s="10" t="s">
        <v>5910</v>
      </c>
      <c r="I126" s="154" t="s">
        <v>5911</v>
      </c>
      <c r="J126" s="154" t="s">
        <v>5912</v>
      </c>
      <c r="K126" s="154"/>
      <c r="L126" s="9" t="s">
        <v>4901</v>
      </c>
      <c r="M126" s="9" t="s">
        <v>5191</v>
      </c>
      <c r="N126" s="11">
        <v>42480</v>
      </c>
      <c r="O126" s="9" t="s">
        <v>5913</v>
      </c>
      <c r="P126" s="9" t="s">
        <v>31</v>
      </c>
      <c r="Q126" s="9" t="s">
        <v>31</v>
      </c>
      <c r="R126" s="9"/>
      <c r="S126" s="9"/>
      <c r="T126" s="9" t="s">
        <v>31</v>
      </c>
      <c r="U126" s="10" t="s">
        <v>5914</v>
      </c>
      <c r="V126" s="9"/>
      <c r="W126" s="10" t="s">
        <v>4994</v>
      </c>
      <c r="X126" s="9" t="s">
        <v>4983</v>
      </c>
      <c r="Y126" s="9"/>
      <c r="Z126" s="9"/>
      <c r="AA126" s="9" t="s">
        <v>33</v>
      </c>
      <c r="AB126" s="10"/>
      <c r="AC126" s="9" t="s">
        <v>5915</v>
      </c>
      <c r="AD126" s="9"/>
      <c r="AE126" s="146"/>
      <c r="AF126" s="146"/>
    </row>
    <row r="127" spans="1:32" s="12" customFormat="1" ht="90" customHeight="1">
      <c r="A127" s="8">
        <v>125</v>
      </c>
      <c r="B127" s="3" t="str">
        <f>E127&amp;" – "&amp;F127</f>
        <v>Museu do Estado de Pernambuco (MEPE) – Fundação do Patrimônio Histórico e Artístico de Pernambuco (Fundarpe)</v>
      </c>
      <c r="C127" s="9" t="s">
        <v>78</v>
      </c>
      <c r="D127" s="9" t="s">
        <v>5882</v>
      </c>
      <c r="E127" s="9" t="s">
        <v>5916</v>
      </c>
      <c r="F127" s="9" t="s">
        <v>5917</v>
      </c>
      <c r="G127" s="10" t="s">
        <v>5918</v>
      </c>
      <c r="H127" s="10" t="s">
        <v>5919</v>
      </c>
      <c r="I127" s="156" t="s">
        <v>5920</v>
      </c>
      <c r="J127" s="10" t="s">
        <v>5921</v>
      </c>
      <c r="K127" s="10"/>
      <c r="L127" s="9" t="s">
        <v>4892</v>
      </c>
      <c r="M127" s="14">
        <v>43154</v>
      </c>
      <c r="N127" s="11">
        <v>42486</v>
      </c>
      <c r="O127" s="9" t="s">
        <v>5888</v>
      </c>
      <c r="P127" s="9" t="s">
        <v>31</v>
      </c>
      <c r="Q127" s="9" t="s">
        <v>31</v>
      </c>
      <c r="R127" s="9" t="s">
        <v>5922</v>
      </c>
      <c r="S127" s="9"/>
      <c r="T127" s="9" t="s">
        <v>31</v>
      </c>
      <c r="U127" s="10"/>
      <c r="V127" s="9"/>
      <c r="W127" s="10" t="s">
        <v>5293</v>
      </c>
      <c r="X127" s="9" t="s">
        <v>4983</v>
      </c>
      <c r="Y127" s="9"/>
      <c r="Z127" s="9"/>
      <c r="AA127" s="9" t="s">
        <v>31</v>
      </c>
      <c r="AB127" s="10" t="s">
        <v>5923</v>
      </c>
      <c r="AC127" s="9" t="s">
        <v>492</v>
      </c>
      <c r="AD127" s="9"/>
      <c r="AE127" s="146"/>
      <c r="AF127" s="146"/>
    </row>
    <row r="128" spans="1:32" s="12" customFormat="1" ht="90" customHeight="1">
      <c r="A128" s="8">
        <v>126</v>
      </c>
      <c r="B128" s="3" t="str">
        <f>E128&amp;" – "&amp;F128</f>
        <v>Núcleo de Ensino e Pesquisas Arqueológicas (NEPARQ) do Departamento de História – Universidade Federal Rural de Pernambuco (UFRPE)</v>
      </c>
      <c r="C128" s="9" t="s">
        <v>78</v>
      </c>
      <c r="D128" s="9" t="s">
        <v>5882</v>
      </c>
      <c r="E128" s="9" t="s">
        <v>5924</v>
      </c>
      <c r="F128" s="9" t="s">
        <v>5925</v>
      </c>
      <c r="G128" s="10" t="s">
        <v>5926</v>
      </c>
      <c r="H128" s="10" t="s">
        <v>5927</v>
      </c>
      <c r="I128" s="10"/>
      <c r="J128" s="10"/>
      <c r="K128" s="10"/>
      <c r="L128" s="9" t="s">
        <v>5034</v>
      </c>
      <c r="M128" s="9" t="s">
        <v>5191</v>
      </c>
      <c r="N128" s="11">
        <v>42320</v>
      </c>
      <c r="O128" s="9" t="s">
        <v>5913</v>
      </c>
      <c r="P128" s="9" t="s">
        <v>31</v>
      </c>
      <c r="Q128" s="9" t="s">
        <v>31</v>
      </c>
      <c r="R128" s="9"/>
      <c r="S128" s="9"/>
      <c r="T128" s="9" t="s">
        <v>31</v>
      </c>
      <c r="U128" s="10" t="s">
        <v>5928</v>
      </c>
      <c r="V128" s="9"/>
      <c r="W128" s="10" t="s">
        <v>5929</v>
      </c>
      <c r="X128" s="9" t="s">
        <v>5930</v>
      </c>
      <c r="Y128" s="9" t="s">
        <v>4983</v>
      </c>
      <c r="Z128" s="9"/>
      <c r="AA128" s="9" t="s">
        <v>33</v>
      </c>
      <c r="AB128" s="10"/>
      <c r="AC128" s="9" t="s">
        <v>5931</v>
      </c>
      <c r="AD128" s="9"/>
      <c r="AE128" s="146"/>
      <c r="AF128" s="146"/>
    </row>
    <row r="129" spans="1:32" s="12" customFormat="1" ht="90" customHeight="1">
      <c r="A129" s="8">
        <v>127</v>
      </c>
      <c r="B129" s="3" t="str">
        <f>E129&amp;" – "&amp;F129</f>
        <v>Laboratório de Arqueologia Biológica e Forense, Departamento de Arqueologia – Universidade Federal de Pernambuco (UFPE)</v>
      </c>
      <c r="C129" s="9" t="s">
        <v>78</v>
      </c>
      <c r="D129" s="9" t="s">
        <v>5882</v>
      </c>
      <c r="E129" s="9" t="s">
        <v>5932</v>
      </c>
      <c r="F129" s="9" t="s">
        <v>5884</v>
      </c>
      <c r="G129" s="10" t="s">
        <v>5933</v>
      </c>
      <c r="H129" s="10" t="s">
        <v>5934</v>
      </c>
      <c r="I129" s="10" t="s">
        <v>5935</v>
      </c>
      <c r="J129" s="114" t="s">
        <v>5936</v>
      </c>
      <c r="K129" s="140"/>
      <c r="L129" s="9" t="s">
        <v>5034</v>
      </c>
      <c r="M129" s="11">
        <v>42955</v>
      </c>
      <c r="N129" s="11" t="s">
        <v>5937</v>
      </c>
      <c r="O129" s="9" t="s">
        <v>5888</v>
      </c>
      <c r="P129" s="9" t="s">
        <v>31</v>
      </c>
      <c r="Q129" s="9" t="s">
        <v>31</v>
      </c>
      <c r="R129" s="9" t="s">
        <v>553</v>
      </c>
      <c r="S129" s="9"/>
      <c r="T129" s="9" t="s">
        <v>31</v>
      </c>
      <c r="U129" s="10"/>
      <c r="V129" s="9"/>
      <c r="W129" s="10" t="s">
        <v>5938</v>
      </c>
      <c r="X129" s="9" t="s">
        <v>5939</v>
      </c>
      <c r="Y129" s="9" t="s">
        <v>4983</v>
      </c>
      <c r="Z129" s="9" t="s">
        <v>5170</v>
      </c>
      <c r="AA129" s="9" t="s">
        <v>31</v>
      </c>
      <c r="AB129" s="10"/>
      <c r="AC129" s="9" t="s">
        <v>5940</v>
      </c>
      <c r="AD129" s="9"/>
      <c r="AE129" s="146"/>
      <c r="AF129" s="146"/>
    </row>
    <row r="130" spans="1:32" s="12" customFormat="1" ht="90" customHeight="1">
      <c r="A130" s="8">
        <v>128</v>
      </c>
      <c r="B130" s="3" t="str">
        <f>E130&amp;" – "&amp;F130</f>
        <v>Memorial Noronhense – Governo do Estado de Pernambuco</v>
      </c>
      <c r="C130" s="9" t="s">
        <v>78</v>
      </c>
      <c r="D130" s="9" t="s">
        <v>5882</v>
      </c>
      <c r="E130" s="9" t="s">
        <v>5941</v>
      </c>
      <c r="F130" s="9" t="s">
        <v>5908</v>
      </c>
      <c r="G130" s="10" t="s">
        <v>5942</v>
      </c>
      <c r="H130" s="10" t="s">
        <v>5943</v>
      </c>
      <c r="I130" s="156" t="s">
        <v>5944</v>
      </c>
      <c r="J130" s="177" t="s">
        <v>5945</v>
      </c>
      <c r="K130" s="10" t="s">
        <v>5946</v>
      </c>
      <c r="L130" s="9" t="s">
        <v>4901</v>
      </c>
      <c r="M130" s="98" t="s">
        <v>5253</v>
      </c>
      <c r="N130" s="11">
        <v>42557</v>
      </c>
      <c r="O130" s="9" t="s">
        <v>5888</v>
      </c>
      <c r="P130" s="9" t="s">
        <v>31</v>
      </c>
      <c r="Q130" s="9" t="s">
        <v>31</v>
      </c>
      <c r="R130" s="9" t="s">
        <v>553</v>
      </c>
      <c r="S130" s="9"/>
      <c r="T130" s="9" t="s">
        <v>31</v>
      </c>
      <c r="U130" s="10" t="s">
        <v>5947</v>
      </c>
      <c r="V130" s="11">
        <v>42789</v>
      </c>
      <c r="W130" s="10" t="s">
        <v>5948</v>
      </c>
      <c r="X130" s="9" t="s">
        <v>4983</v>
      </c>
      <c r="Y130" s="9"/>
      <c r="Z130" s="9"/>
      <c r="AA130" s="9" t="s">
        <v>31</v>
      </c>
      <c r="AB130" s="10"/>
      <c r="AC130" s="9" t="s">
        <v>5949</v>
      </c>
      <c r="AD130" s="9"/>
      <c r="AE130" s="146"/>
      <c r="AF130" s="146"/>
    </row>
    <row r="131" spans="1:32" s="12" customFormat="1" ht="90" customHeight="1">
      <c r="A131" s="8">
        <v>129</v>
      </c>
      <c r="B131" s="3" t="str">
        <f>E131&amp;" – "&amp;F131</f>
        <v>Museu da Cidade do Recife - Forte das Cinco Pontas – Prefeitura de Recife</v>
      </c>
      <c r="C131" s="9" t="s">
        <v>78</v>
      </c>
      <c r="D131" s="9" t="s">
        <v>5882</v>
      </c>
      <c r="E131" s="9" t="s">
        <v>5950</v>
      </c>
      <c r="F131" s="9" t="s">
        <v>5951</v>
      </c>
      <c r="G131" s="10" t="s">
        <v>5952</v>
      </c>
      <c r="H131" s="10" t="s">
        <v>5953</v>
      </c>
      <c r="I131" s="156" t="s">
        <v>5954</v>
      </c>
      <c r="J131" s="10"/>
      <c r="K131" s="10"/>
      <c r="L131" s="9" t="s">
        <v>5034</v>
      </c>
      <c r="M131" s="98" t="s">
        <v>5253</v>
      </c>
      <c r="N131" s="11">
        <v>42587</v>
      </c>
      <c r="O131" s="9" t="s">
        <v>5913</v>
      </c>
      <c r="P131" s="9" t="s">
        <v>31</v>
      </c>
      <c r="Q131" s="9" t="s">
        <v>31</v>
      </c>
      <c r="R131" s="9" t="s">
        <v>553</v>
      </c>
      <c r="S131" s="9"/>
      <c r="T131" s="9" t="s">
        <v>31</v>
      </c>
      <c r="U131" s="10"/>
      <c r="V131" s="11">
        <v>42970</v>
      </c>
      <c r="W131" s="10" t="s">
        <v>5293</v>
      </c>
      <c r="X131" s="9" t="s">
        <v>4983</v>
      </c>
      <c r="Y131" s="9"/>
      <c r="Z131" s="9"/>
      <c r="AA131" s="9" t="s">
        <v>31</v>
      </c>
      <c r="AB131" s="10"/>
      <c r="AC131" s="9" t="s">
        <v>348</v>
      </c>
      <c r="AD131" s="9"/>
      <c r="AE131" s="146"/>
      <c r="AF131" s="146"/>
    </row>
    <row r="132" spans="1:32" s="12" customFormat="1" ht="90" customHeight="1">
      <c r="A132" s="8">
        <v>130</v>
      </c>
      <c r="B132" s="3" t="str">
        <f>E132&amp;" – "&amp;F132</f>
        <v>Museu do Sertão – Prefeitura Municipal de Petrolina</v>
      </c>
      <c r="C132" s="9" t="s">
        <v>78</v>
      </c>
      <c r="D132" s="9" t="s">
        <v>5955</v>
      </c>
      <c r="E132" s="9" t="s">
        <v>5956</v>
      </c>
      <c r="F132" s="9" t="s">
        <v>5957</v>
      </c>
      <c r="G132" s="10" t="s">
        <v>5958</v>
      </c>
      <c r="H132" s="10" t="s">
        <v>5959</v>
      </c>
      <c r="I132" s="156" t="s">
        <v>5960</v>
      </c>
      <c r="J132" s="10"/>
      <c r="K132" s="10"/>
      <c r="L132" s="9" t="s">
        <v>4901</v>
      </c>
      <c r="M132" s="98" t="s">
        <v>5253</v>
      </c>
      <c r="N132" s="11">
        <v>42850</v>
      </c>
      <c r="O132" s="9" t="s">
        <v>5961</v>
      </c>
      <c r="P132" s="9" t="s">
        <v>31</v>
      </c>
      <c r="Q132" s="9" t="s">
        <v>31</v>
      </c>
      <c r="R132" s="9" t="s">
        <v>553</v>
      </c>
      <c r="S132" s="9"/>
      <c r="T132" s="9" t="s">
        <v>31</v>
      </c>
      <c r="U132" s="10" t="s">
        <v>5962</v>
      </c>
      <c r="V132" s="9" t="s">
        <v>5191</v>
      </c>
      <c r="W132" s="10" t="s">
        <v>5349</v>
      </c>
      <c r="X132" s="9" t="s">
        <v>5293</v>
      </c>
      <c r="Y132" s="9" t="s">
        <v>4983</v>
      </c>
      <c r="Z132" s="9"/>
      <c r="AA132" s="9" t="s">
        <v>33</v>
      </c>
      <c r="AB132" s="10"/>
      <c r="AC132" s="9" t="s">
        <v>5963</v>
      </c>
      <c r="AD132" s="9"/>
      <c r="AE132" s="146"/>
      <c r="AF132" s="146"/>
    </row>
    <row r="133" spans="1:32" s="12" customFormat="1" ht="90" customHeight="1">
      <c r="A133" s="8">
        <v>131</v>
      </c>
      <c r="B133" s="3" t="str">
        <f>E133&amp;" – "&amp;F133</f>
        <v>Núcleo de Estudos Indigenistas do Departamento de Letras – Universidade Federal de Pernambuco (UFPE)</v>
      </c>
      <c r="C133" s="9" t="s">
        <v>78</v>
      </c>
      <c r="D133" s="9" t="s">
        <v>5882</v>
      </c>
      <c r="E133" s="9" t="s">
        <v>5964</v>
      </c>
      <c r="F133" s="9" t="s">
        <v>5884</v>
      </c>
      <c r="G133" s="10" t="s">
        <v>5965</v>
      </c>
      <c r="H133" s="10"/>
      <c r="I133" s="10"/>
      <c r="J133" s="10"/>
      <c r="K133" s="10"/>
      <c r="L133" s="9" t="s">
        <v>5008</v>
      </c>
      <c r="M133" s="11">
        <v>42716</v>
      </c>
      <c r="N133" s="11">
        <v>42542</v>
      </c>
      <c r="O133" s="9" t="s">
        <v>5913</v>
      </c>
      <c r="P133" s="9" t="s">
        <v>31</v>
      </c>
      <c r="Q133" s="9" t="s">
        <v>33</v>
      </c>
      <c r="R133" s="9" t="s">
        <v>553</v>
      </c>
      <c r="S133" s="9"/>
      <c r="T133" s="9" t="s">
        <v>31</v>
      </c>
      <c r="U133" s="10"/>
      <c r="V133" s="9"/>
      <c r="W133" s="10" t="s">
        <v>5966</v>
      </c>
      <c r="X133" s="9" t="s">
        <v>5860</v>
      </c>
      <c r="Y133" s="9" t="s">
        <v>4983</v>
      </c>
      <c r="Z133" s="9"/>
      <c r="AA133" s="9" t="s">
        <v>4904</v>
      </c>
      <c r="AB133" s="9" t="s">
        <v>5770</v>
      </c>
      <c r="AC133" s="9" t="s">
        <v>5967</v>
      </c>
      <c r="AD133" s="9"/>
      <c r="AE133" s="146"/>
      <c r="AF133" s="146"/>
    </row>
    <row r="134" spans="1:32" s="12" customFormat="1" ht="90" customHeight="1">
      <c r="A134" s="8">
        <v>132</v>
      </c>
      <c r="B134" s="3" t="str">
        <f>E134&amp;" – "&amp;F134</f>
        <v>Museu de Arqueologia e Ciências Naturais – Universidade Católica de Pernambuco (UNICAP)</v>
      </c>
      <c r="C134" s="9" t="s">
        <v>78</v>
      </c>
      <c r="D134" s="9" t="s">
        <v>5882</v>
      </c>
      <c r="E134" s="9" t="s">
        <v>5968</v>
      </c>
      <c r="F134" s="9" t="s">
        <v>5969</v>
      </c>
      <c r="G134" s="10" t="s">
        <v>5970</v>
      </c>
      <c r="H134" s="10" t="s">
        <v>5971</v>
      </c>
      <c r="I134" s="10" t="s">
        <v>5972</v>
      </c>
      <c r="J134" s="10" t="s">
        <v>5973</v>
      </c>
      <c r="K134" s="10"/>
      <c r="L134" s="9" t="s">
        <v>4892</v>
      </c>
      <c r="M134" s="11">
        <v>43234</v>
      </c>
      <c r="N134" s="11">
        <v>43203</v>
      </c>
      <c r="O134" s="9" t="s">
        <v>5913</v>
      </c>
      <c r="P134" s="9"/>
      <c r="Q134" s="9" t="s">
        <v>31</v>
      </c>
      <c r="R134" s="9"/>
      <c r="S134" s="9"/>
      <c r="T134" s="9" t="s">
        <v>31</v>
      </c>
      <c r="U134" s="10"/>
      <c r="V134" s="9"/>
      <c r="W134" s="10"/>
      <c r="X134" s="9" t="s">
        <v>5974</v>
      </c>
      <c r="Y134" s="9" t="s">
        <v>5046</v>
      </c>
      <c r="Z134" s="9"/>
      <c r="AA134" s="9" t="s">
        <v>31</v>
      </c>
      <c r="AB134" s="10"/>
      <c r="AC134" s="9" t="s">
        <v>3165</v>
      </c>
      <c r="AD134" s="9"/>
      <c r="AE134" s="146"/>
      <c r="AF134" s="146"/>
    </row>
    <row r="135" spans="1:32" s="12" customFormat="1" ht="20.25" customHeight="1">
      <c r="A135" s="8">
        <v>133</v>
      </c>
      <c r="B135" s="3" t="str">
        <f>E135&amp;" – "&amp;F135</f>
        <v>Fundação Museu do Homem Americano – Fundação Museu do Homem Americano (FUMDHAM)</v>
      </c>
      <c r="C135" s="9" t="s">
        <v>104</v>
      </c>
      <c r="D135" s="9" t="s">
        <v>5975</v>
      </c>
      <c r="E135" s="9" t="s">
        <v>5976</v>
      </c>
      <c r="F135" s="9" t="s">
        <v>5977</v>
      </c>
      <c r="G135" s="10" t="s">
        <v>5978</v>
      </c>
      <c r="H135" s="10" t="s">
        <v>5979</v>
      </c>
      <c r="I135" s="156" t="s">
        <v>5980</v>
      </c>
      <c r="J135" s="10"/>
      <c r="K135" s="10"/>
      <c r="L135" s="9" t="s">
        <v>4892</v>
      </c>
      <c r="M135" s="11">
        <v>42880</v>
      </c>
      <c r="N135" s="11">
        <v>42776</v>
      </c>
      <c r="O135" s="9" t="s">
        <v>5981</v>
      </c>
      <c r="P135" s="9" t="s">
        <v>31</v>
      </c>
      <c r="Q135" s="9" t="s">
        <v>5982</v>
      </c>
      <c r="R135" s="9"/>
      <c r="S135" s="9"/>
      <c r="T135" s="9" t="s">
        <v>31</v>
      </c>
      <c r="U135" s="10"/>
      <c r="V135" s="9"/>
      <c r="W135" s="10"/>
      <c r="X135" s="9" t="s">
        <v>5983</v>
      </c>
      <c r="Y135" s="9" t="s">
        <v>1045</v>
      </c>
      <c r="Z135" s="9"/>
      <c r="AA135" s="9" t="s">
        <v>33</v>
      </c>
      <c r="AB135" s="10"/>
      <c r="AC135" s="9" t="s">
        <v>5984</v>
      </c>
      <c r="AD135" s="9"/>
      <c r="AE135" s="146"/>
      <c r="AF135" s="146"/>
    </row>
    <row r="136" spans="1:32" s="12" customFormat="1" ht="40.5" customHeight="1">
      <c r="A136" s="8">
        <v>134</v>
      </c>
      <c r="B136" s="3" t="str">
        <f>E136&amp;" – "&amp;F136</f>
        <v>Laboratório de Arqueologia Pré-Histórica do Curso de Arqueologia e Preservação Patrimonial – Universidade Federal do Vale do São Francisco (UNIVASF)</v>
      </c>
      <c r="C136" s="9" t="s">
        <v>104</v>
      </c>
      <c r="D136" s="9" t="s">
        <v>5975</v>
      </c>
      <c r="E136" s="9" t="s">
        <v>5985</v>
      </c>
      <c r="F136" s="9" t="s">
        <v>5986</v>
      </c>
      <c r="G136" s="10" t="s">
        <v>5987</v>
      </c>
      <c r="H136" s="10" t="s">
        <v>5988</v>
      </c>
      <c r="I136" s="10" t="s">
        <v>5989</v>
      </c>
      <c r="J136" s="10" t="s">
        <v>5990</v>
      </c>
      <c r="K136" s="10"/>
      <c r="L136" s="9" t="s">
        <v>5008</v>
      </c>
      <c r="M136" s="98" t="s">
        <v>5144</v>
      </c>
      <c r="N136" s="11">
        <v>42475</v>
      </c>
      <c r="O136" s="9" t="s">
        <v>5981</v>
      </c>
      <c r="P136" s="9" t="s">
        <v>31</v>
      </c>
      <c r="Q136" s="9" t="s">
        <v>33</v>
      </c>
      <c r="R136" s="9"/>
      <c r="S136" s="9"/>
      <c r="T136" s="9" t="s">
        <v>31</v>
      </c>
      <c r="U136" s="10"/>
      <c r="V136" s="9"/>
      <c r="W136" s="10" t="s">
        <v>5991</v>
      </c>
      <c r="X136" s="9" t="s">
        <v>5595</v>
      </c>
      <c r="Y136" s="9" t="s">
        <v>4983</v>
      </c>
      <c r="Z136" s="9"/>
      <c r="AA136" s="9" t="s">
        <v>33</v>
      </c>
      <c r="AB136" s="10" t="s">
        <v>5992</v>
      </c>
      <c r="AC136" s="9" t="s">
        <v>5993</v>
      </c>
      <c r="AD136" s="9"/>
      <c r="AE136" s="146"/>
      <c r="AF136" s="146"/>
    </row>
    <row r="137" spans="1:32" s="12" customFormat="1" ht="21" customHeight="1">
      <c r="A137" s="8">
        <v>135</v>
      </c>
      <c r="B137" s="3" t="str">
        <f>E137&amp;" – "&amp;F137</f>
        <v xml:space="preserve">Museu de Arqueologia e Paleontologia   – Universidade Federal do Piauí (UFPI)         </v>
      </c>
      <c r="C137" s="9" t="s">
        <v>104</v>
      </c>
      <c r="D137" s="9" t="s">
        <v>5994</v>
      </c>
      <c r="E137" s="9" t="s">
        <v>5995</v>
      </c>
      <c r="F137" s="9" t="s">
        <v>5996</v>
      </c>
      <c r="G137" s="10" t="s">
        <v>5997</v>
      </c>
      <c r="H137" s="10" t="s">
        <v>5998</v>
      </c>
      <c r="I137" s="10"/>
      <c r="J137" s="10"/>
      <c r="K137" s="10"/>
      <c r="L137" s="9" t="s">
        <v>4892</v>
      </c>
      <c r="M137" s="11">
        <v>43130</v>
      </c>
      <c r="N137" s="11">
        <v>43091</v>
      </c>
      <c r="O137" s="9" t="s">
        <v>5999</v>
      </c>
      <c r="P137" s="9" t="s">
        <v>31</v>
      </c>
      <c r="Q137" s="9" t="s">
        <v>31</v>
      </c>
      <c r="R137" s="9"/>
      <c r="S137" s="9"/>
      <c r="T137" s="9" t="s">
        <v>31</v>
      </c>
      <c r="U137" s="10"/>
      <c r="V137" s="9"/>
      <c r="W137" s="10"/>
      <c r="X137" s="9" t="s">
        <v>6000</v>
      </c>
      <c r="Y137" s="9" t="s">
        <v>4983</v>
      </c>
      <c r="Z137" s="9"/>
      <c r="AA137" s="9" t="s">
        <v>33</v>
      </c>
      <c r="AB137" s="10"/>
      <c r="AC137" s="9" t="s">
        <v>6001</v>
      </c>
      <c r="AD137" s="9"/>
      <c r="AE137" s="146"/>
      <c r="AF137" s="146"/>
    </row>
    <row r="138" spans="1:32" s="12" customFormat="1" ht="22.5" customHeight="1">
      <c r="A138" s="8">
        <v>136</v>
      </c>
      <c r="B138" s="3" t="str">
        <f>E138&amp;" – "&amp;F138</f>
        <v>Museu Dom Avelar Brandão Vilela – Fundação Cultural Cristo Rei</v>
      </c>
      <c r="C138" s="9" t="s">
        <v>104</v>
      </c>
      <c r="D138" s="9" t="s">
        <v>5994</v>
      </c>
      <c r="E138" s="9" t="s">
        <v>6002</v>
      </c>
      <c r="F138" s="9" t="s">
        <v>6003</v>
      </c>
      <c r="G138" s="10" t="s">
        <v>6004</v>
      </c>
      <c r="H138" s="10" t="s">
        <v>6005</v>
      </c>
      <c r="I138" s="10"/>
      <c r="J138" s="175"/>
      <c r="K138" s="10"/>
      <c r="L138" s="9" t="s">
        <v>5034</v>
      </c>
      <c r="M138" s="11">
        <v>43895</v>
      </c>
      <c r="N138" s="9" t="s">
        <v>6006</v>
      </c>
      <c r="O138" s="9" t="s">
        <v>6007</v>
      </c>
      <c r="P138" s="9" t="s">
        <v>31</v>
      </c>
      <c r="Q138" s="9" t="s">
        <v>31</v>
      </c>
      <c r="R138" s="9"/>
      <c r="S138" s="9"/>
      <c r="T138" s="9" t="s">
        <v>31</v>
      </c>
      <c r="U138" s="10"/>
      <c r="V138" s="9"/>
      <c r="W138" s="10"/>
      <c r="X138" s="9" t="s">
        <v>5310</v>
      </c>
      <c r="Y138" s="9" t="s">
        <v>5046</v>
      </c>
      <c r="Z138" s="9"/>
      <c r="AA138" s="9" t="s">
        <v>31</v>
      </c>
      <c r="AB138" s="10"/>
      <c r="AC138" s="9" t="s">
        <v>6008</v>
      </c>
      <c r="AD138" s="9"/>
      <c r="AE138" s="146"/>
      <c r="AF138" s="146"/>
    </row>
    <row r="139" spans="1:32" s="12" customFormat="1" ht="27" customHeight="1">
      <c r="A139" s="8">
        <v>137</v>
      </c>
      <c r="B139" s="3" t="str">
        <f>E139&amp;" – "&amp;F139</f>
        <v xml:space="preserve">Museu Ozildo Albano - MOA – Associação dos Amigos do Museu Ozildo Albano </v>
      </c>
      <c r="C139" s="9" t="s">
        <v>104</v>
      </c>
      <c r="D139" s="9" t="s">
        <v>6009</v>
      </c>
      <c r="E139" s="9" t="s">
        <v>6010</v>
      </c>
      <c r="F139" s="9" t="s">
        <v>6011</v>
      </c>
      <c r="G139" s="10" t="s">
        <v>6012</v>
      </c>
      <c r="H139" s="10" t="s">
        <v>6013</v>
      </c>
      <c r="I139" s="156" t="s">
        <v>6014</v>
      </c>
      <c r="J139" s="177" t="s">
        <v>6015</v>
      </c>
      <c r="K139" s="140"/>
      <c r="L139" s="9" t="s">
        <v>4892</v>
      </c>
      <c r="M139" s="11">
        <v>43165</v>
      </c>
      <c r="N139" s="11">
        <v>42967</v>
      </c>
      <c r="O139" s="9" t="s">
        <v>5981</v>
      </c>
      <c r="P139" s="9" t="s">
        <v>31</v>
      </c>
      <c r="Q139" s="9" t="s">
        <v>31</v>
      </c>
      <c r="R139" s="9"/>
      <c r="S139" s="9"/>
      <c r="T139" s="9" t="s">
        <v>31</v>
      </c>
      <c r="U139" s="10"/>
      <c r="V139" s="9"/>
      <c r="W139" s="10"/>
      <c r="X139" s="9" t="s">
        <v>5502</v>
      </c>
      <c r="Y139" s="9" t="s">
        <v>6016</v>
      </c>
      <c r="Z139" s="9"/>
      <c r="AA139" s="9" t="s">
        <v>33</v>
      </c>
      <c r="AB139" s="10"/>
      <c r="AC139" s="9" t="s">
        <v>6017</v>
      </c>
      <c r="AD139" s="9"/>
      <c r="AE139" s="146"/>
      <c r="AF139" s="146"/>
    </row>
    <row r="140" spans="1:32" s="12" customFormat="1" ht="36" customHeight="1">
      <c r="A140" s="8">
        <v>138</v>
      </c>
      <c r="B140" s="3" t="str">
        <f>E140&amp;" – "&amp;F140</f>
        <v xml:space="preserve">Núcleo de Antropologia e Pré-História - NAP – Universidade Federal do Piauí (UFPI)         </v>
      </c>
      <c r="C140" s="9" t="s">
        <v>104</v>
      </c>
      <c r="D140" s="9" t="s">
        <v>5994</v>
      </c>
      <c r="E140" s="9" t="s">
        <v>6018</v>
      </c>
      <c r="F140" s="9" t="s">
        <v>5996</v>
      </c>
      <c r="G140" s="10" t="s">
        <v>6019</v>
      </c>
      <c r="H140" s="10" t="s">
        <v>5998</v>
      </c>
      <c r="I140" s="10"/>
      <c r="J140" s="10"/>
      <c r="K140" s="10"/>
      <c r="L140" s="9" t="s">
        <v>4892</v>
      </c>
      <c r="M140" s="11">
        <v>42633</v>
      </c>
      <c r="N140" s="9">
        <v>2015</v>
      </c>
      <c r="O140" s="9" t="s">
        <v>5981</v>
      </c>
      <c r="P140" s="9" t="s">
        <v>31</v>
      </c>
      <c r="Q140" s="9" t="s">
        <v>33</v>
      </c>
      <c r="R140" s="9"/>
      <c r="S140" s="9"/>
      <c r="T140" s="9" t="s">
        <v>31</v>
      </c>
      <c r="U140" s="10"/>
      <c r="V140" s="9"/>
      <c r="W140" s="10"/>
      <c r="X140" s="9" t="s">
        <v>5930</v>
      </c>
      <c r="Y140" s="9" t="s">
        <v>4983</v>
      </c>
      <c r="Z140" s="9"/>
      <c r="AA140" s="9" t="s">
        <v>33</v>
      </c>
      <c r="AB140" s="10"/>
      <c r="AC140" s="9" t="s">
        <v>6020</v>
      </c>
      <c r="AD140" s="9"/>
      <c r="AE140" s="146"/>
      <c r="AF140" s="146"/>
    </row>
    <row r="141" spans="1:32" s="12" customFormat="1" ht="30" customHeight="1">
      <c r="A141" s="8">
        <v>139</v>
      </c>
      <c r="B141" s="3" t="str">
        <f>E141&amp;" – "&amp;F141</f>
        <v>Centro de Estudos e Pesquisas Arqueológicas - CEPA – Universidade Federal do Paraná (UFPR)</v>
      </c>
      <c r="C141" s="9" t="s">
        <v>218</v>
      </c>
      <c r="D141" s="9" t="s">
        <v>6021</v>
      </c>
      <c r="E141" s="9" t="s">
        <v>6022</v>
      </c>
      <c r="F141" s="9" t="s">
        <v>6023</v>
      </c>
      <c r="G141" s="10" t="s">
        <v>6024</v>
      </c>
      <c r="H141" s="10" t="s">
        <v>6025</v>
      </c>
      <c r="I141" s="10"/>
      <c r="J141" s="10"/>
      <c r="K141" s="10"/>
      <c r="L141" s="9" t="s">
        <v>5008</v>
      </c>
      <c r="M141" s="98" t="s">
        <v>5144</v>
      </c>
      <c r="N141" s="11">
        <v>41991</v>
      </c>
      <c r="O141" s="9" t="s">
        <v>5143</v>
      </c>
      <c r="P141" s="9" t="s">
        <v>5418</v>
      </c>
      <c r="Q141" s="9" t="s">
        <v>33</v>
      </c>
      <c r="R141" s="9"/>
      <c r="S141" s="9"/>
      <c r="T141" s="9" t="s">
        <v>31</v>
      </c>
      <c r="U141" s="10"/>
      <c r="V141" s="9"/>
      <c r="W141" s="10"/>
      <c r="X141" s="9" t="s">
        <v>5010</v>
      </c>
      <c r="Y141" s="9" t="s">
        <v>4983</v>
      </c>
      <c r="Z141" s="9"/>
      <c r="AA141" s="9" t="s">
        <v>33</v>
      </c>
      <c r="AB141" s="10"/>
      <c r="AC141" s="9" t="s">
        <v>6026</v>
      </c>
      <c r="AD141" s="9"/>
      <c r="AE141" s="146"/>
      <c r="AF141" s="146"/>
    </row>
    <row r="142" spans="1:32" s="12" customFormat="1" ht="49.5" customHeight="1">
      <c r="A142" s="8">
        <v>140</v>
      </c>
      <c r="B142" s="3" t="str">
        <f>E142&amp;" – "&amp;F142</f>
        <v>Laboratório de Arqueologia, Etnologia e Etno-História (LAEE) – Universidade Estadual de Maringá (UEM)</v>
      </c>
      <c r="C142" s="9" t="s">
        <v>218</v>
      </c>
      <c r="D142" s="9" t="s">
        <v>6027</v>
      </c>
      <c r="E142" s="9" t="s">
        <v>6028</v>
      </c>
      <c r="F142" s="9" t="s">
        <v>6029</v>
      </c>
      <c r="G142" s="10" t="s">
        <v>6030</v>
      </c>
      <c r="H142" s="10" t="s">
        <v>6031</v>
      </c>
      <c r="I142" s="156" t="s">
        <v>6032</v>
      </c>
      <c r="J142" s="154" t="s">
        <v>6033</v>
      </c>
      <c r="K142" s="157"/>
      <c r="L142" s="9" t="s">
        <v>5008</v>
      </c>
      <c r="M142" s="11">
        <v>44440</v>
      </c>
      <c r="N142" s="11" t="s">
        <v>6034</v>
      </c>
      <c r="O142" s="9" t="s">
        <v>6035</v>
      </c>
      <c r="P142" s="9" t="s">
        <v>5418</v>
      </c>
      <c r="Q142" s="9" t="s">
        <v>31</v>
      </c>
      <c r="R142" s="9"/>
      <c r="S142" s="9"/>
      <c r="T142" s="9" t="s">
        <v>31</v>
      </c>
      <c r="U142" s="10"/>
      <c r="V142" s="9"/>
      <c r="W142" s="10" t="s">
        <v>6036</v>
      </c>
      <c r="X142" s="9" t="s">
        <v>5595</v>
      </c>
      <c r="Y142" s="9" t="s">
        <v>4983</v>
      </c>
      <c r="Z142" s="9"/>
      <c r="AA142" s="9" t="s">
        <v>33</v>
      </c>
      <c r="AB142" s="10" t="s">
        <v>6037</v>
      </c>
      <c r="AC142" s="9" t="s">
        <v>887</v>
      </c>
      <c r="AD142" s="9" t="s">
        <v>6038</v>
      </c>
      <c r="AE142" s="146"/>
      <c r="AF142" s="146"/>
    </row>
    <row r="143" spans="1:32" s="12" customFormat="1" ht="27.75" customHeight="1">
      <c r="A143" s="8">
        <v>141</v>
      </c>
      <c r="B143" s="3" t="str">
        <f>E143&amp;" – "&amp;F143</f>
        <v>Museu de Arqueologia e Etnologia - MAE – Universidade Federal do Paraná (UFPR)</v>
      </c>
      <c r="C143" s="9" t="s">
        <v>218</v>
      </c>
      <c r="D143" s="9" t="s">
        <v>6021</v>
      </c>
      <c r="E143" s="9" t="s">
        <v>5154</v>
      </c>
      <c r="F143" s="9" t="s">
        <v>6023</v>
      </c>
      <c r="G143" s="10" t="s">
        <v>6039</v>
      </c>
      <c r="H143" s="10" t="s">
        <v>6040</v>
      </c>
      <c r="I143" s="10"/>
      <c r="J143" s="146"/>
      <c r="K143" s="146"/>
      <c r="L143" s="9" t="s">
        <v>4892</v>
      </c>
      <c r="M143" s="11">
        <v>42633</v>
      </c>
      <c r="N143" s="11">
        <v>41991</v>
      </c>
      <c r="O143" s="9" t="s">
        <v>6041</v>
      </c>
      <c r="P143" s="9" t="s">
        <v>31</v>
      </c>
      <c r="Q143" s="9" t="s">
        <v>33</v>
      </c>
      <c r="R143" s="9"/>
      <c r="S143" s="9"/>
      <c r="T143" s="9" t="s">
        <v>31</v>
      </c>
      <c r="U143" s="10"/>
      <c r="V143" s="9"/>
      <c r="W143" s="10"/>
      <c r="X143" s="9" t="s">
        <v>6000</v>
      </c>
      <c r="Y143" s="9" t="s">
        <v>4983</v>
      </c>
      <c r="Z143" s="9"/>
      <c r="AA143" s="9" t="s">
        <v>4904</v>
      </c>
      <c r="AB143" s="9" t="s">
        <v>6042</v>
      </c>
      <c r="AC143" s="9" t="s">
        <v>6043</v>
      </c>
      <c r="AD143" s="9"/>
      <c r="AE143" s="146"/>
      <c r="AF143" s="146"/>
    </row>
    <row r="144" spans="1:32" s="12" customFormat="1" ht="90" customHeight="1">
      <c r="A144" s="8">
        <v>142</v>
      </c>
      <c r="B144" s="3" t="str">
        <f>E144&amp;" – "&amp;F144</f>
        <v>Museu de História Natural Capão da Imbuia – Prefeitura de Capão da Imbuia</v>
      </c>
      <c r="C144" s="9" t="s">
        <v>218</v>
      </c>
      <c r="D144" s="9" t="s">
        <v>6021</v>
      </c>
      <c r="E144" s="9" t="s">
        <v>6044</v>
      </c>
      <c r="F144" s="9" t="s">
        <v>6045</v>
      </c>
      <c r="G144" s="10" t="s">
        <v>6046</v>
      </c>
      <c r="H144" s="10" t="s">
        <v>6047</v>
      </c>
      <c r="I144" s="156" t="s">
        <v>6048</v>
      </c>
      <c r="J144" s="10" t="s">
        <v>6049</v>
      </c>
      <c r="K144" s="10"/>
      <c r="L144" s="9" t="s">
        <v>4901</v>
      </c>
      <c r="M144" s="11">
        <v>42704</v>
      </c>
      <c r="N144" s="11">
        <v>42612</v>
      </c>
      <c r="O144" s="9" t="s">
        <v>6050</v>
      </c>
      <c r="P144" s="9" t="s">
        <v>31</v>
      </c>
      <c r="Q144" s="9" t="s">
        <v>31</v>
      </c>
      <c r="R144" s="9"/>
      <c r="S144" s="9"/>
      <c r="T144" s="9" t="s">
        <v>31</v>
      </c>
      <c r="U144" s="10" t="s">
        <v>6051</v>
      </c>
      <c r="V144" s="9" t="s">
        <v>33</v>
      </c>
      <c r="W144" s="10" t="s">
        <v>6052</v>
      </c>
      <c r="X144" s="9" t="s">
        <v>5293</v>
      </c>
      <c r="Y144" s="9" t="s">
        <v>4983</v>
      </c>
      <c r="Z144" s="9"/>
      <c r="AA144" s="9" t="s">
        <v>31</v>
      </c>
      <c r="AB144" s="10"/>
      <c r="AC144" s="9" t="s">
        <v>6053</v>
      </c>
      <c r="AD144" s="9"/>
      <c r="AE144" s="146"/>
      <c r="AF144" s="146"/>
    </row>
    <row r="145" spans="1:32" s="12" customFormat="1" ht="90" customHeight="1">
      <c r="A145" s="8">
        <v>143</v>
      </c>
      <c r="B145" s="3" t="str">
        <f>E145&amp;" – "&amp;F145</f>
        <v>Museu Histórico Celso Formighieri Sperança – Prefeitura Municipal de Cultura de Cascavel</v>
      </c>
      <c r="C145" s="9" t="s">
        <v>218</v>
      </c>
      <c r="D145" s="9" t="s">
        <v>6054</v>
      </c>
      <c r="E145" s="9" t="s">
        <v>6055</v>
      </c>
      <c r="F145" s="9" t="s">
        <v>6056</v>
      </c>
      <c r="G145" s="10" t="s">
        <v>6057</v>
      </c>
      <c r="H145" s="10" t="s">
        <v>6058</v>
      </c>
      <c r="I145" s="156" t="s">
        <v>6059</v>
      </c>
      <c r="J145" s="10" t="s">
        <v>6060</v>
      </c>
      <c r="K145" s="10"/>
      <c r="L145" s="9" t="s">
        <v>4892</v>
      </c>
      <c r="M145" s="11">
        <v>42774</v>
      </c>
      <c r="N145" s="11">
        <v>42712</v>
      </c>
      <c r="O145" s="9" t="s">
        <v>6050</v>
      </c>
      <c r="P145" s="9" t="s">
        <v>31</v>
      </c>
      <c r="Q145" s="9" t="s">
        <v>31</v>
      </c>
      <c r="R145" s="9"/>
      <c r="S145" s="9"/>
      <c r="T145" s="9" t="s">
        <v>31</v>
      </c>
      <c r="U145" s="10"/>
      <c r="V145" s="9"/>
      <c r="W145" s="10"/>
      <c r="X145" s="9" t="s">
        <v>5293</v>
      </c>
      <c r="Y145" s="9" t="s">
        <v>4983</v>
      </c>
      <c r="Z145" s="9"/>
      <c r="AA145" s="9" t="s">
        <v>31</v>
      </c>
      <c r="AB145" s="10"/>
      <c r="AC145" s="9" t="s">
        <v>6061</v>
      </c>
      <c r="AD145" s="9"/>
      <c r="AE145" s="146"/>
      <c r="AF145" s="146"/>
    </row>
    <row r="146" spans="1:32" s="12" customFormat="1" ht="90" customHeight="1">
      <c r="A146" s="8">
        <v>144</v>
      </c>
      <c r="B146" s="3" t="str">
        <f>E146&amp;" – "&amp;F146</f>
        <v>Museu Histórico David Carneiro – Universidade Estadual do Paraná (UNESPAR)</v>
      </c>
      <c r="C146" s="9" t="s">
        <v>218</v>
      </c>
      <c r="D146" s="9" t="s">
        <v>6062</v>
      </c>
      <c r="E146" s="9" t="s">
        <v>6063</v>
      </c>
      <c r="F146" s="9" t="s">
        <v>6064</v>
      </c>
      <c r="G146" s="10" t="s">
        <v>6065</v>
      </c>
      <c r="H146" s="10" t="s">
        <v>6066</v>
      </c>
      <c r="I146" s="156" t="s">
        <v>6067</v>
      </c>
      <c r="J146" s="154" t="s">
        <v>6068</v>
      </c>
      <c r="K146" s="140"/>
      <c r="L146" s="9" t="s">
        <v>4901</v>
      </c>
      <c r="M146" s="11">
        <v>42751</v>
      </c>
      <c r="N146" s="11">
        <v>42628</v>
      </c>
      <c r="O146" s="9" t="s">
        <v>6050</v>
      </c>
      <c r="P146" s="9" t="s">
        <v>31</v>
      </c>
      <c r="Q146" s="9" t="s">
        <v>31</v>
      </c>
      <c r="R146" s="9"/>
      <c r="S146" s="9"/>
      <c r="T146" s="9" t="s">
        <v>31</v>
      </c>
      <c r="U146" s="10" t="s">
        <v>6069</v>
      </c>
      <c r="V146" s="9"/>
      <c r="W146" s="10"/>
      <c r="X146" s="9" t="s">
        <v>5025</v>
      </c>
      <c r="Y146" s="9" t="s">
        <v>4983</v>
      </c>
      <c r="Z146" s="9"/>
      <c r="AA146" s="9" t="s">
        <v>33</v>
      </c>
      <c r="AB146" s="10"/>
      <c r="AC146" s="9" t="s">
        <v>6070</v>
      </c>
      <c r="AD146" s="9"/>
      <c r="AE146" s="146"/>
      <c r="AF146" s="146"/>
    </row>
    <row r="147" spans="1:32" s="12" customFormat="1" ht="90" customHeight="1">
      <c r="A147" s="8">
        <v>145</v>
      </c>
      <c r="B147" s="3" t="str">
        <f>E147&amp;" – "&amp;F147</f>
        <v>Museu Paranaense – Governo do Estado do Paraná</v>
      </c>
      <c r="C147" s="9" t="s">
        <v>218</v>
      </c>
      <c r="D147" s="9" t="s">
        <v>6021</v>
      </c>
      <c r="E147" s="9" t="s">
        <v>6071</v>
      </c>
      <c r="F147" s="9" t="s">
        <v>6072</v>
      </c>
      <c r="G147" s="10" t="s">
        <v>6073</v>
      </c>
      <c r="H147" s="10" t="s">
        <v>6074</v>
      </c>
      <c r="I147" s="10"/>
      <c r="J147" s="146"/>
      <c r="K147" s="146"/>
      <c r="L147" s="9" t="s">
        <v>4892</v>
      </c>
      <c r="M147" s="11">
        <v>42633</v>
      </c>
      <c r="N147" s="11">
        <v>41991</v>
      </c>
      <c r="O147" s="9" t="s">
        <v>5143</v>
      </c>
      <c r="P147" s="9" t="s">
        <v>5418</v>
      </c>
      <c r="Q147" s="9" t="s">
        <v>33</v>
      </c>
      <c r="R147" s="9"/>
      <c r="S147" s="9"/>
      <c r="T147" s="9" t="s">
        <v>31</v>
      </c>
      <c r="U147" s="10"/>
      <c r="V147" s="9"/>
      <c r="W147" s="10"/>
      <c r="X147" s="9" t="s">
        <v>5293</v>
      </c>
      <c r="Y147" s="9" t="s">
        <v>4983</v>
      </c>
      <c r="Z147" s="9"/>
      <c r="AA147" s="9" t="s">
        <v>4904</v>
      </c>
      <c r="AB147" s="9" t="s">
        <v>5770</v>
      </c>
      <c r="AC147" s="9" t="s">
        <v>6075</v>
      </c>
      <c r="AD147" s="9"/>
      <c r="AE147" s="146"/>
      <c r="AF147" s="146"/>
    </row>
    <row r="148" spans="1:32" s="12" customFormat="1" ht="90" customHeight="1">
      <c r="A148" s="8">
        <v>146</v>
      </c>
      <c r="B148" s="3" t="str">
        <f>E148&amp;" – "&amp;F148</f>
        <v>Museu Histórico da Lapa – Governo do Estado do Paraná</v>
      </c>
      <c r="C148" s="9" t="s">
        <v>218</v>
      </c>
      <c r="D148" s="9" t="s">
        <v>6076</v>
      </c>
      <c r="E148" s="9" t="s">
        <v>6077</v>
      </c>
      <c r="F148" s="9" t="s">
        <v>6072</v>
      </c>
      <c r="G148" s="10" t="s">
        <v>6078</v>
      </c>
      <c r="H148" s="10"/>
      <c r="I148" s="10"/>
      <c r="J148" s="10"/>
      <c r="K148" s="10"/>
      <c r="L148" s="9" t="s">
        <v>5008</v>
      </c>
      <c r="M148" s="11"/>
      <c r="N148" s="9"/>
      <c r="O148" s="9"/>
      <c r="P148" s="9" t="s">
        <v>31</v>
      </c>
      <c r="Q148" s="9" t="s">
        <v>31</v>
      </c>
      <c r="R148" s="9"/>
      <c r="S148" s="9"/>
      <c r="T148" s="9" t="s">
        <v>6079</v>
      </c>
      <c r="U148" s="10"/>
      <c r="V148" s="9"/>
      <c r="W148" s="10"/>
      <c r="X148" s="9" t="s">
        <v>5293</v>
      </c>
      <c r="Y148" s="9" t="s">
        <v>4983</v>
      </c>
      <c r="Z148" s="9"/>
      <c r="AA148" s="9" t="s">
        <v>4904</v>
      </c>
      <c r="AB148" s="10"/>
      <c r="AC148" s="9" t="s">
        <v>33</v>
      </c>
      <c r="AD148" s="9"/>
      <c r="AE148" s="146"/>
      <c r="AF148" s="146"/>
    </row>
    <row r="149" spans="1:32" s="12" customFormat="1" ht="90" customHeight="1">
      <c r="A149" s="8">
        <v>147</v>
      </c>
      <c r="B149" s="3" t="str">
        <f>E149&amp;" – "&amp;F149</f>
        <v>Museu Histórico de Santo Inácio – Prefeitura de Santo Inácio</v>
      </c>
      <c r="C149" s="9" t="s">
        <v>218</v>
      </c>
      <c r="D149" s="9" t="s">
        <v>6080</v>
      </c>
      <c r="E149" s="9" t="s">
        <v>6081</v>
      </c>
      <c r="F149" s="9" t="s">
        <v>6082</v>
      </c>
      <c r="G149" s="10" t="s">
        <v>6083</v>
      </c>
      <c r="H149" s="10" t="s">
        <v>6084</v>
      </c>
      <c r="I149" s="10"/>
      <c r="J149" s="146"/>
      <c r="K149" s="146"/>
      <c r="L149" s="9" t="s">
        <v>5008</v>
      </c>
      <c r="M149" s="11"/>
      <c r="N149" s="9"/>
      <c r="O149" s="9"/>
      <c r="P149" s="9" t="s">
        <v>31</v>
      </c>
      <c r="Q149" s="9" t="s">
        <v>31</v>
      </c>
      <c r="R149" s="9"/>
      <c r="S149" s="9"/>
      <c r="T149" s="9" t="s">
        <v>6079</v>
      </c>
      <c r="U149" s="10"/>
      <c r="V149" s="9"/>
      <c r="W149" s="10"/>
      <c r="X149" s="9" t="s">
        <v>5293</v>
      </c>
      <c r="Y149" s="9" t="s">
        <v>4983</v>
      </c>
      <c r="Z149" s="9"/>
      <c r="AA149" s="9" t="s">
        <v>4904</v>
      </c>
      <c r="AB149" s="10"/>
      <c r="AC149" s="9" t="s">
        <v>33</v>
      </c>
      <c r="AD149" s="9"/>
      <c r="AE149" s="146"/>
      <c r="AF149" s="146"/>
    </row>
    <row r="150" spans="1:32" s="12" customFormat="1" ht="90" customHeight="1">
      <c r="A150" s="8">
        <v>148</v>
      </c>
      <c r="B150" s="3" t="str">
        <f>E150&amp;" – "&amp;F150</f>
        <v>Fundação de Cultura de Barra Mansa – Prefeitura Municipal de Barra Mansa</v>
      </c>
      <c r="C150" s="9" t="s">
        <v>30</v>
      </c>
      <c r="D150" s="9" t="s">
        <v>6085</v>
      </c>
      <c r="E150" s="9" t="s">
        <v>6086</v>
      </c>
      <c r="F150" s="9" t="s">
        <v>6087</v>
      </c>
      <c r="G150" s="10" t="s">
        <v>6088</v>
      </c>
      <c r="H150" s="10"/>
      <c r="I150" s="10"/>
      <c r="J150" s="10"/>
      <c r="K150" s="10"/>
      <c r="L150" s="9" t="s">
        <v>5008</v>
      </c>
      <c r="M150" s="11"/>
      <c r="N150" s="9"/>
      <c r="O150" s="9"/>
      <c r="P150" s="9" t="s">
        <v>31</v>
      </c>
      <c r="Q150" s="9" t="s">
        <v>31</v>
      </c>
      <c r="R150" s="9"/>
      <c r="S150" s="9"/>
      <c r="T150" s="9" t="s">
        <v>33</v>
      </c>
      <c r="U150" s="10"/>
      <c r="V150" s="9"/>
      <c r="W150" s="10"/>
      <c r="X150" s="9" t="s">
        <v>5003</v>
      </c>
      <c r="Y150" s="9" t="s">
        <v>4983</v>
      </c>
      <c r="Z150" s="9"/>
      <c r="AA150" s="9" t="s">
        <v>4904</v>
      </c>
      <c r="AB150" s="10"/>
      <c r="AC150" s="9" t="s">
        <v>33</v>
      </c>
      <c r="AD150" s="9"/>
      <c r="AE150" s="146"/>
      <c r="AF150" s="146"/>
    </row>
    <row r="151" spans="1:32" s="12" customFormat="1" ht="90" customHeight="1">
      <c r="A151" s="8">
        <v>149</v>
      </c>
      <c r="B151" s="3" t="str">
        <f>E151&amp;" – "&amp;F151</f>
        <v xml:space="preserve">Instituto Brasileiro de Pesquisas Arqueológicas  – </v>
      </c>
      <c r="C151" s="9" t="s">
        <v>30</v>
      </c>
      <c r="D151" s="9" t="s">
        <v>6089</v>
      </c>
      <c r="E151" s="9" t="s">
        <v>6090</v>
      </c>
      <c r="F151" s="9"/>
      <c r="G151" s="10" t="s">
        <v>6091</v>
      </c>
      <c r="H151" s="10"/>
      <c r="I151" s="10"/>
      <c r="J151" s="10"/>
      <c r="K151" s="10"/>
      <c r="L151" s="9" t="s">
        <v>4901</v>
      </c>
      <c r="M151" s="11">
        <v>42796</v>
      </c>
      <c r="N151" s="9">
        <v>2015</v>
      </c>
      <c r="O151" s="9" t="s">
        <v>6092</v>
      </c>
      <c r="P151" s="9" t="s">
        <v>31</v>
      </c>
      <c r="Q151" s="9" t="s">
        <v>33</v>
      </c>
      <c r="R151" s="9"/>
      <c r="S151" s="9"/>
      <c r="T151" s="9" t="s">
        <v>31</v>
      </c>
      <c r="U151" s="10" t="s">
        <v>6093</v>
      </c>
      <c r="V151" s="9" t="s">
        <v>31</v>
      </c>
      <c r="W151" s="10" t="s">
        <v>6094</v>
      </c>
      <c r="X151" s="9" t="s">
        <v>6095</v>
      </c>
      <c r="Y151" s="9" t="s">
        <v>5046</v>
      </c>
      <c r="Z151" s="9"/>
      <c r="AA151" s="9" t="s">
        <v>33</v>
      </c>
      <c r="AB151" s="10" t="s">
        <v>6096</v>
      </c>
      <c r="AC151" s="9" t="s">
        <v>6097</v>
      </c>
      <c r="AD151" s="9"/>
      <c r="AE151" s="146"/>
      <c r="AF151" s="146"/>
    </row>
    <row r="152" spans="1:32" s="12" customFormat="1" ht="90" customHeight="1">
      <c r="A152" s="8">
        <v>150</v>
      </c>
      <c r="B152" s="3" t="str">
        <f>E152&amp;" – "&amp;F152</f>
        <v>Laboratório de Arqueologia Casa de Pedra, Museu Nacional (MN) – Universidade Federal do Rio de Janeiro (UFRJ)</v>
      </c>
      <c r="C152" s="9" t="s">
        <v>30</v>
      </c>
      <c r="D152" s="9" t="s">
        <v>6089</v>
      </c>
      <c r="E152" s="9" t="s">
        <v>6098</v>
      </c>
      <c r="F152" s="9" t="s">
        <v>6099</v>
      </c>
      <c r="G152" s="10" t="s">
        <v>6100</v>
      </c>
      <c r="H152" s="10"/>
      <c r="I152" s="10"/>
      <c r="J152" s="175"/>
      <c r="K152" s="10"/>
      <c r="L152" s="160" t="s">
        <v>4901</v>
      </c>
      <c r="M152" s="11">
        <v>44203</v>
      </c>
      <c r="N152" s="11">
        <v>43266</v>
      </c>
      <c r="O152" s="9" t="s">
        <v>6101</v>
      </c>
      <c r="P152" s="9" t="s">
        <v>5418</v>
      </c>
      <c r="Q152" s="9" t="s">
        <v>33</v>
      </c>
      <c r="R152" s="9"/>
      <c r="S152" s="9"/>
      <c r="T152" s="9" t="s">
        <v>31</v>
      </c>
      <c r="U152" s="10" t="s">
        <v>6102</v>
      </c>
      <c r="V152" s="9" t="s">
        <v>31</v>
      </c>
      <c r="W152" s="10" t="s">
        <v>6103</v>
      </c>
      <c r="X152" s="9" t="s">
        <v>5595</v>
      </c>
      <c r="Y152" s="9" t="s">
        <v>4983</v>
      </c>
      <c r="Z152" s="9"/>
      <c r="AA152" s="9" t="s">
        <v>33</v>
      </c>
      <c r="AB152" s="10"/>
      <c r="AC152" s="9" t="s">
        <v>647</v>
      </c>
      <c r="AD152" s="9"/>
      <c r="AE152" s="146"/>
      <c r="AF152" s="146"/>
    </row>
    <row r="153" spans="1:32" s="12" customFormat="1" ht="90" customHeight="1">
      <c r="A153" s="8">
        <v>151</v>
      </c>
      <c r="B153" s="3" t="str">
        <f>E153&amp;" – "&amp;F153</f>
        <v>Laboratório de Antropologia Biológica - IFCH – Universidade do Estado do Rio de Janeiro (UERJ)</v>
      </c>
      <c r="C153" s="9" t="s">
        <v>30</v>
      </c>
      <c r="D153" s="9" t="s">
        <v>6089</v>
      </c>
      <c r="E153" s="9" t="s">
        <v>6104</v>
      </c>
      <c r="F153" s="9" t="s">
        <v>6105</v>
      </c>
      <c r="G153" s="10" t="s">
        <v>6106</v>
      </c>
      <c r="H153" s="10" t="s">
        <v>6107</v>
      </c>
      <c r="I153" s="10"/>
      <c r="J153" s="177" t="s">
        <v>6108</v>
      </c>
      <c r="K153" s="10" t="s">
        <v>6109</v>
      </c>
      <c r="L153" s="9" t="s">
        <v>5008</v>
      </c>
      <c r="M153" s="11">
        <v>43475</v>
      </c>
      <c r="N153" s="9">
        <v>2018</v>
      </c>
      <c r="O153" s="9" t="s">
        <v>6110</v>
      </c>
      <c r="P153" s="9" t="s">
        <v>5418</v>
      </c>
      <c r="Q153" s="9" t="s">
        <v>553</v>
      </c>
      <c r="R153" s="9"/>
      <c r="S153" s="9"/>
      <c r="T153" s="9" t="s">
        <v>31</v>
      </c>
      <c r="U153" s="10"/>
      <c r="V153" s="9"/>
      <c r="W153" s="10" t="s">
        <v>6111</v>
      </c>
      <c r="X153" s="9" t="s">
        <v>6112</v>
      </c>
      <c r="Y153" s="9" t="s">
        <v>4983</v>
      </c>
      <c r="Z153" s="9"/>
      <c r="AA153" s="9" t="s">
        <v>33</v>
      </c>
      <c r="AB153" s="10"/>
      <c r="AC153" s="9" t="s">
        <v>448</v>
      </c>
      <c r="AD153" s="9"/>
      <c r="AE153" s="146"/>
      <c r="AF153" s="146"/>
    </row>
    <row r="154" spans="1:32" s="12" customFormat="1" ht="90" customHeight="1">
      <c r="A154" s="8">
        <v>152</v>
      </c>
      <c r="B154" s="3" t="str">
        <f>E154&amp;" – "&amp;F154</f>
        <v xml:space="preserve">Laboratório de Arqueologia Brasileira (LAB) – </v>
      </c>
      <c r="C154" s="9" t="s">
        <v>30</v>
      </c>
      <c r="D154" s="9" t="s">
        <v>6113</v>
      </c>
      <c r="E154" s="9" t="s">
        <v>6114</v>
      </c>
      <c r="F154" s="9"/>
      <c r="G154" s="10" t="s">
        <v>6115</v>
      </c>
      <c r="H154" s="10" t="s">
        <v>6116</v>
      </c>
      <c r="I154" s="156" t="s">
        <v>6117</v>
      </c>
      <c r="J154" s="10"/>
      <c r="K154" s="10"/>
      <c r="L154" s="9" t="s">
        <v>5008</v>
      </c>
      <c r="M154" s="11">
        <v>42768</v>
      </c>
      <c r="N154" s="9"/>
      <c r="O154" s="9"/>
      <c r="P154" s="9"/>
      <c r="Q154" s="9" t="s">
        <v>198</v>
      </c>
      <c r="R154" s="9"/>
      <c r="S154" s="9"/>
      <c r="T154" s="9" t="s">
        <v>33</v>
      </c>
      <c r="U154" s="10"/>
      <c r="V154" s="9"/>
      <c r="W154" s="10" t="s">
        <v>6118</v>
      </c>
      <c r="X154" s="9" t="s">
        <v>5192</v>
      </c>
      <c r="Y154" s="9" t="s">
        <v>5046</v>
      </c>
      <c r="Z154" s="9"/>
      <c r="AA154" s="9" t="s">
        <v>4904</v>
      </c>
      <c r="AB154" s="10"/>
      <c r="AC154" s="9" t="s">
        <v>33</v>
      </c>
      <c r="AD154" s="9"/>
      <c r="AE154" s="146"/>
      <c r="AF154" s="146"/>
    </row>
    <row r="155" spans="1:32" s="12" customFormat="1" ht="90" customHeight="1">
      <c r="A155" s="8">
        <v>153</v>
      </c>
      <c r="B155" s="3" t="str">
        <f>E155&amp;" – "&amp;F155</f>
        <v xml:space="preserve">Fundação Casa de Rui Barbosa – Governo Federal </v>
      </c>
      <c r="C155" s="9" t="s">
        <v>30</v>
      </c>
      <c r="D155" s="9" t="s">
        <v>6089</v>
      </c>
      <c r="E155" s="9" t="s">
        <v>6119</v>
      </c>
      <c r="F155" s="9" t="s">
        <v>5765</v>
      </c>
      <c r="G155" s="10" t="s">
        <v>6120</v>
      </c>
      <c r="H155" s="10" t="s">
        <v>6121</v>
      </c>
      <c r="I155" s="10"/>
      <c r="J155" s="146"/>
      <c r="K155" s="146"/>
      <c r="L155" s="9" t="s">
        <v>4901</v>
      </c>
      <c r="M155" s="11">
        <v>42633</v>
      </c>
      <c r="N155" s="9">
        <v>2015</v>
      </c>
      <c r="O155" s="9" t="s">
        <v>6122</v>
      </c>
      <c r="P155" s="9" t="s">
        <v>31</v>
      </c>
      <c r="Q155" s="9" t="s">
        <v>33</v>
      </c>
      <c r="R155" s="9"/>
      <c r="S155" s="9"/>
      <c r="T155" s="9" t="s">
        <v>31</v>
      </c>
      <c r="U155" s="10" t="s">
        <v>6123</v>
      </c>
      <c r="V155" s="9"/>
      <c r="W155" s="10"/>
      <c r="X155" s="9" t="s">
        <v>4994</v>
      </c>
      <c r="Y155" s="9" t="s">
        <v>4983</v>
      </c>
      <c r="Z155" s="9"/>
      <c r="AA155" s="9" t="s">
        <v>4904</v>
      </c>
      <c r="AB155" s="9" t="s">
        <v>5770</v>
      </c>
      <c r="AC155" s="9" t="s">
        <v>6124</v>
      </c>
      <c r="AD155" s="9"/>
      <c r="AE155" s="146"/>
      <c r="AF155" s="146"/>
    </row>
    <row r="156" spans="1:32" s="12" customFormat="1" ht="90" customHeight="1">
      <c r="A156" s="8">
        <v>154</v>
      </c>
      <c r="B156" s="3" t="str">
        <f>E156&amp;" – "&amp;F156</f>
        <v xml:space="preserve">Instituto de Arqueologia Brasileira – </v>
      </c>
      <c r="C156" s="9" t="s">
        <v>30</v>
      </c>
      <c r="D156" s="9" t="s">
        <v>6125</v>
      </c>
      <c r="E156" s="9" t="s">
        <v>6126</v>
      </c>
      <c r="F156" s="9"/>
      <c r="G156" s="10" t="s">
        <v>6127</v>
      </c>
      <c r="H156" s="10" t="s">
        <v>6128</v>
      </c>
      <c r="I156" s="10"/>
      <c r="J156" s="146"/>
      <c r="K156" s="146"/>
      <c r="L156" s="9" t="s">
        <v>4892</v>
      </c>
      <c r="M156" s="11">
        <v>42633</v>
      </c>
      <c r="N156" s="11">
        <v>41920</v>
      </c>
      <c r="O156" s="9" t="s">
        <v>6129</v>
      </c>
      <c r="P156" s="9" t="s">
        <v>31</v>
      </c>
      <c r="Q156" s="9" t="s">
        <v>33</v>
      </c>
      <c r="R156" s="9"/>
      <c r="S156" s="9"/>
      <c r="T156" s="9" t="s">
        <v>31</v>
      </c>
      <c r="U156" s="10"/>
      <c r="V156" s="9"/>
      <c r="W156" s="10"/>
      <c r="X156" s="9" t="s">
        <v>6095</v>
      </c>
      <c r="Y156" s="9" t="s">
        <v>5046</v>
      </c>
      <c r="Z156" s="9"/>
      <c r="AA156" s="9" t="s">
        <v>4904</v>
      </c>
      <c r="AB156" s="9" t="s">
        <v>5770</v>
      </c>
      <c r="AC156" s="9" t="s">
        <v>6130</v>
      </c>
      <c r="AD156" s="9"/>
      <c r="AE156" s="146"/>
      <c r="AF156" s="146"/>
    </row>
    <row r="157" spans="1:32" s="12" customFormat="1" ht="90" customHeight="1">
      <c r="A157" s="8">
        <v>155</v>
      </c>
      <c r="B157" s="3" t="str">
        <f>E157&amp;" – "&amp;F157</f>
        <v xml:space="preserve">Instituto de Pesquisa Histórica e Arqueológica do Rio de Janeiro (Ipharj) – </v>
      </c>
      <c r="C157" s="9" t="s">
        <v>30</v>
      </c>
      <c r="D157" s="9" t="s">
        <v>6089</v>
      </c>
      <c r="E157" s="9" t="s">
        <v>6131</v>
      </c>
      <c r="F157" s="9"/>
      <c r="G157" s="10" t="s">
        <v>6132</v>
      </c>
      <c r="H157" s="10" t="s">
        <v>6133</v>
      </c>
      <c r="I157" s="10"/>
      <c r="J157" s="10" t="s">
        <v>6134</v>
      </c>
      <c r="K157" s="10"/>
      <c r="L157" s="160" t="s">
        <v>4901</v>
      </c>
      <c r="M157" s="11" t="s">
        <v>6135</v>
      </c>
      <c r="N157" s="11">
        <v>42242</v>
      </c>
      <c r="O157" s="9" t="s">
        <v>6136</v>
      </c>
      <c r="P157" s="9" t="s">
        <v>31</v>
      </c>
      <c r="Q157" s="9" t="s">
        <v>33</v>
      </c>
      <c r="R157" s="9"/>
      <c r="S157" s="9"/>
      <c r="T157" s="9" t="s">
        <v>31</v>
      </c>
      <c r="U157" s="10" t="s">
        <v>6137</v>
      </c>
      <c r="V157" s="9"/>
      <c r="W157" s="10"/>
      <c r="X157" s="9" t="s">
        <v>6095</v>
      </c>
      <c r="Y157" s="9" t="s">
        <v>5046</v>
      </c>
      <c r="Z157" s="9"/>
      <c r="AA157" s="9" t="s">
        <v>31</v>
      </c>
      <c r="AB157" s="10"/>
      <c r="AC157" s="9" t="s">
        <v>29</v>
      </c>
      <c r="AD157" s="9"/>
      <c r="AE157" s="146"/>
      <c r="AF157" s="146"/>
    </row>
    <row r="158" spans="1:32" s="12" customFormat="1" ht="90" customHeight="1">
      <c r="A158" s="8">
        <v>156</v>
      </c>
      <c r="B158" s="3" t="str">
        <f>E158&amp;" – "&amp;F158</f>
        <v>Museu do Trem – Rede Ferroviária Federal</v>
      </c>
      <c r="C158" s="9" t="s">
        <v>30</v>
      </c>
      <c r="D158" s="9" t="s">
        <v>6089</v>
      </c>
      <c r="E158" s="9" t="s">
        <v>6138</v>
      </c>
      <c r="F158" s="9" t="s">
        <v>6139</v>
      </c>
      <c r="G158" s="10"/>
      <c r="H158" s="10"/>
      <c r="I158" s="10"/>
      <c r="J158" s="10"/>
      <c r="K158" s="10"/>
      <c r="L158" s="160" t="s">
        <v>4901</v>
      </c>
      <c r="M158" s="11"/>
      <c r="N158" s="9"/>
      <c r="O158" s="9"/>
      <c r="P158" s="9"/>
      <c r="Q158" s="9" t="s">
        <v>198</v>
      </c>
      <c r="R158" s="9"/>
      <c r="S158" s="9"/>
      <c r="T158" s="9" t="s">
        <v>33</v>
      </c>
      <c r="U158" s="10"/>
      <c r="V158" s="9"/>
      <c r="W158" s="10"/>
      <c r="X158" s="9" t="s">
        <v>5293</v>
      </c>
      <c r="Y158" s="9" t="s">
        <v>4983</v>
      </c>
      <c r="Z158" s="9"/>
      <c r="AA158" s="9" t="s">
        <v>4904</v>
      </c>
      <c r="AB158" s="10"/>
      <c r="AC158" s="9" t="s">
        <v>33</v>
      </c>
      <c r="AD158" s="9"/>
      <c r="AE158" s="146"/>
      <c r="AF158" s="146"/>
    </row>
    <row r="159" spans="1:32" s="12" customFormat="1" ht="90" customHeight="1">
      <c r="A159" s="8">
        <v>157</v>
      </c>
      <c r="B159" s="3" t="str">
        <f>E159&amp;" – "&amp;F159</f>
        <v xml:space="preserve">Prefeitura de Arraial do Cabo – </v>
      </c>
      <c r="C159" s="9" t="s">
        <v>30</v>
      </c>
      <c r="D159" s="9" t="s">
        <v>6140</v>
      </c>
      <c r="E159" s="9" t="s">
        <v>6141</v>
      </c>
      <c r="F159" s="9"/>
      <c r="G159" s="10" t="s">
        <v>6142</v>
      </c>
      <c r="H159" s="10" t="s">
        <v>6143</v>
      </c>
      <c r="I159" s="10"/>
      <c r="J159" s="146"/>
      <c r="K159" s="146"/>
      <c r="L159" s="9" t="s">
        <v>5008</v>
      </c>
      <c r="M159" s="11"/>
      <c r="N159" s="9"/>
      <c r="O159" s="9"/>
      <c r="P159" s="9" t="s">
        <v>31</v>
      </c>
      <c r="Q159" s="9" t="s">
        <v>198</v>
      </c>
      <c r="R159" s="9"/>
      <c r="S159" s="9"/>
      <c r="T159" s="9" t="s">
        <v>33</v>
      </c>
      <c r="U159" s="10"/>
      <c r="V159" s="9"/>
      <c r="W159" s="10"/>
      <c r="X159" s="9" t="s">
        <v>5003</v>
      </c>
      <c r="Y159" s="9" t="s">
        <v>4983</v>
      </c>
      <c r="Z159" s="9"/>
      <c r="AA159" s="9" t="s">
        <v>4904</v>
      </c>
      <c r="AB159" s="10"/>
      <c r="AC159" s="9" t="s">
        <v>33</v>
      </c>
      <c r="AD159" s="9"/>
      <c r="AE159" s="146"/>
      <c r="AF159" s="146"/>
    </row>
    <row r="160" spans="1:32" s="12" customFormat="1" ht="90" customHeight="1">
      <c r="A160" s="8">
        <v>158</v>
      </c>
      <c r="B160" s="3" t="str">
        <f>E160&amp;" – "&amp;F160</f>
        <v>Solar dos Mellos – Prefeitura de Macaé</v>
      </c>
      <c r="C160" s="9" t="s">
        <v>30</v>
      </c>
      <c r="D160" s="9" t="s">
        <v>6144</v>
      </c>
      <c r="E160" s="9" t="s">
        <v>6145</v>
      </c>
      <c r="F160" s="9" t="s">
        <v>6146</v>
      </c>
      <c r="G160" s="10" t="s">
        <v>6147</v>
      </c>
      <c r="H160" s="10" t="s">
        <v>6148</v>
      </c>
      <c r="I160" s="10"/>
      <c r="J160" s="146"/>
      <c r="K160" s="146"/>
      <c r="L160" s="9" t="s">
        <v>4901</v>
      </c>
      <c r="M160" s="11">
        <v>43783</v>
      </c>
      <c r="N160" s="11">
        <v>43672</v>
      </c>
      <c r="O160" s="9" t="s">
        <v>6101</v>
      </c>
      <c r="P160" s="9"/>
      <c r="Q160" s="9" t="s">
        <v>33</v>
      </c>
      <c r="R160" s="9" t="s">
        <v>6149</v>
      </c>
      <c r="S160" s="9"/>
      <c r="T160" s="9" t="s">
        <v>31</v>
      </c>
      <c r="U160" s="10" t="s">
        <v>6150</v>
      </c>
      <c r="V160" s="9"/>
      <c r="W160" s="10" t="s">
        <v>6151</v>
      </c>
      <c r="X160" s="9" t="s">
        <v>5003</v>
      </c>
      <c r="Y160" s="9" t="s">
        <v>4983</v>
      </c>
      <c r="Z160" s="9"/>
      <c r="AA160" s="9" t="s">
        <v>4904</v>
      </c>
      <c r="AB160" s="151" t="s">
        <v>5818</v>
      </c>
      <c r="AC160" s="9" t="s">
        <v>668</v>
      </c>
      <c r="AD160" s="9"/>
      <c r="AE160" s="146"/>
      <c r="AF160" s="146"/>
    </row>
    <row r="161" spans="1:32" s="12" customFormat="1" ht="90" customHeight="1">
      <c r="A161" s="8">
        <v>159</v>
      </c>
      <c r="B161" s="3" t="str">
        <f>E161&amp;" – "&amp;F161</f>
        <v xml:space="preserve">Instituto d'Orbigny – </v>
      </c>
      <c r="C161" s="9" t="s">
        <v>30</v>
      </c>
      <c r="D161" s="9" t="s">
        <v>6152</v>
      </c>
      <c r="E161" s="9" t="s">
        <v>6153</v>
      </c>
      <c r="F161" s="9"/>
      <c r="G161" s="10" t="s">
        <v>6154</v>
      </c>
      <c r="H161" s="10" t="s">
        <v>6155</v>
      </c>
      <c r="I161" s="10" t="s">
        <v>6156</v>
      </c>
      <c r="J161" s="10"/>
      <c r="K161" s="10"/>
      <c r="L161" s="9" t="s">
        <v>4892</v>
      </c>
      <c r="M161" s="11">
        <v>43895</v>
      </c>
      <c r="N161" s="11">
        <v>43501</v>
      </c>
      <c r="O161" s="9" t="s">
        <v>6101</v>
      </c>
      <c r="P161" s="9" t="s">
        <v>6157</v>
      </c>
      <c r="Q161" s="9" t="s">
        <v>33</v>
      </c>
      <c r="R161" s="9" t="s">
        <v>6158</v>
      </c>
      <c r="S161" s="9"/>
      <c r="T161" s="9" t="s">
        <v>31</v>
      </c>
      <c r="U161" s="10"/>
      <c r="V161" s="9" t="s">
        <v>31</v>
      </c>
      <c r="W161" s="10"/>
      <c r="X161" s="9" t="s">
        <v>6159</v>
      </c>
      <c r="Y161" s="9" t="s">
        <v>5046</v>
      </c>
      <c r="Z161" s="9"/>
      <c r="AA161" s="9" t="s">
        <v>31</v>
      </c>
      <c r="AB161" s="10"/>
      <c r="AC161" s="9" t="s">
        <v>546</v>
      </c>
      <c r="AD161" s="9"/>
      <c r="AE161" s="146"/>
      <c r="AF161" s="146"/>
    </row>
    <row r="162" spans="1:32" s="12" customFormat="1" ht="90" customHeight="1">
      <c r="A162" s="8">
        <v>160</v>
      </c>
      <c r="B162" s="3" t="str">
        <f>E162&amp;" – "&amp;F162</f>
        <v>Secretaria de Patrimônio Cultural, Intervenção Urbana, Arquitetura e Design – Prefeitura da Cidade do Rio de Janeiro</v>
      </c>
      <c r="C162" s="9" t="s">
        <v>30</v>
      </c>
      <c r="D162" s="9" t="s">
        <v>6089</v>
      </c>
      <c r="E162" s="9" t="s">
        <v>6160</v>
      </c>
      <c r="F162" s="9" t="s">
        <v>6161</v>
      </c>
      <c r="G162" s="10"/>
      <c r="H162" s="10"/>
      <c r="I162" s="10"/>
      <c r="J162" s="10"/>
      <c r="K162" s="10"/>
      <c r="L162" s="9" t="s">
        <v>5008</v>
      </c>
      <c r="M162" s="11"/>
      <c r="N162" s="9"/>
      <c r="O162" s="9"/>
      <c r="P162" s="9"/>
      <c r="Q162" s="9" t="s">
        <v>198</v>
      </c>
      <c r="R162" s="9"/>
      <c r="S162" s="9"/>
      <c r="T162" s="9" t="s">
        <v>33</v>
      </c>
      <c r="U162" s="10"/>
      <c r="V162" s="9"/>
      <c r="W162" s="10"/>
      <c r="X162" s="9" t="s">
        <v>5003</v>
      </c>
      <c r="Y162" s="9" t="s">
        <v>4983</v>
      </c>
      <c r="Z162" s="9"/>
      <c r="AA162" s="9" t="s">
        <v>4904</v>
      </c>
      <c r="AB162" s="10"/>
      <c r="AC162" s="9" t="s">
        <v>33</v>
      </c>
      <c r="AD162" s="9"/>
      <c r="AE162" s="146"/>
      <c r="AF162" s="146"/>
    </row>
    <row r="163" spans="1:32" s="12" customFormat="1" ht="90" customHeight="1">
      <c r="A163" s="8">
        <v>161</v>
      </c>
      <c r="B163" s="3" t="str">
        <f>E163&amp;" – "&amp;F163</f>
        <v>Laboratório de Arqueologia O Homem Potiguar  – Universidade do Estado do Rio Grande do Norte (UERN)</v>
      </c>
      <c r="C163" s="9" t="s">
        <v>202</v>
      </c>
      <c r="D163" s="9" t="s">
        <v>6162</v>
      </c>
      <c r="E163" s="9" t="s">
        <v>6163</v>
      </c>
      <c r="F163" s="9" t="s">
        <v>6164</v>
      </c>
      <c r="G163" s="10" t="s">
        <v>6165</v>
      </c>
      <c r="H163" s="10" t="s">
        <v>6166</v>
      </c>
      <c r="I163" s="10"/>
      <c r="J163" s="10" t="s">
        <v>6167</v>
      </c>
      <c r="K163" s="10"/>
      <c r="L163" s="9" t="s">
        <v>4892</v>
      </c>
      <c r="M163" s="11">
        <v>42789</v>
      </c>
      <c r="N163" s="11">
        <v>43445</v>
      </c>
      <c r="O163" s="9" t="s">
        <v>6168</v>
      </c>
      <c r="P163" s="9" t="s">
        <v>31</v>
      </c>
      <c r="Q163" s="9" t="s">
        <v>31</v>
      </c>
      <c r="R163" s="9"/>
      <c r="S163" s="9"/>
      <c r="T163" s="9" t="s">
        <v>6169</v>
      </c>
      <c r="U163" s="10"/>
      <c r="V163" s="9"/>
      <c r="W163" s="10"/>
      <c r="X163" s="9" t="s">
        <v>5595</v>
      </c>
      <c r="Y163" s="9" t="s">
        <v>4983</v>
      </c>
      <c r="Z163" s="9"/>
      <c r="AA163" s="9" t="s">
        <v>33</v>
      </c>
      <c r="AB163" s="10"/>
      <c r="AC163" s="9" t="s">
        <v>289</v>
      </c>
      <c r="AD163" s="9"/>
      <c r="AE163" s="146"/>
      <c r="AF163" s="146"/>
    </row>
    <row r="164" spans="1:32" s="12" customFormat="1" ht="90" customHeight="1">
      <c r="A164" s="8">
        <v>162</v>
      </c>
      <c r="B164" s="3" t="str">
        <f>E164&amp;" – "&amp;F164</f>
        <v>Laboratório de Arqueologia, Departamento de História (Larq/CCHLA) – Universidade Federal do Rio Grande do Norte (UFRN)</v>
      </c>
      <c r="C164" s="9" t="s">
        <v>202</v>
      </c>
      <c r="D164" s="9" t="s">
        <v>6170</v>
      </c>
      <c r="E164" s="9" t="s">
        <v>6171</v>
      </c>
      <c r="F164" s="9" t="s">
        <v>6172</v>
      </c>
      <c r="G164" s="10" t="s">
        <v>6173</v>
      </c>
      <c r="H164" s="10"/>
      <c r="I164" s="10"/>
      <c r="J164" s="10"/>
      <c r="K164" s="10"/>
      <c r="L164" s="9" t="s">
        <v>5034</v>
      </c>
      <c r="M164" s="11">
        <v>42633</v>
      </c>
      <c r="N164" s="11">
        <v>42382</v>
      </c>
      <c r="O164" s="11" t="s">
        <v>6174</v>
      </c>
      <c r="P164" s="9" t="s">
        <v>5418</v>
      </c>
      <c r="Q164" s="9" t="s">
        <v>31</v>
      </c>
      <c r="R164" s="9"/>
      <c r="S164" s="9"/>
      <c r="T164" s="9" t="s">
        <v>31</v>
      </c>
      <c r="U164" s="10"/>
      <c r="V164" s="9"/>
      <c r="W164" s="10"/>
      <c r="X164" s="9" t="s">
        <v>5595</v>
      </c>
      <c r="Y164" s="9" t="s">
        <v>4983</v>
      </c>
      <c r="Z164" s="9"/>
      <c r="AA164" s="9" t="s">
        <v>33</v>
      </c>
      <c r="AB164" s="10"/>
      <c r="AC164" s="9" t="s">
        <v>201</v>
      </c>
      <c r="AD164" s="9"/>
      <c r="AE164" s="146"/>
      <c r="AF164" s="146"/>
    </row>
    <row r="165" spans="1:32" s="12" customFormat="1" ht="90" customHeight="1">
      <c r="A165" s="8">
        <v>163</v>
      </c>
      <c r="B165" s="3" t="str">
        <f>E165&amp;" – "&amp;F165</f>
        <v>Museu Câmara Cascudo – Universidade Federal do Rio Grande do Norte (UFRN)</v>
      </c>
      <c r="C165" s="9" t="s">
        <v>202</v>
      </c>
      <c r="D165" s="9" t="s">
        <v>6170</v>
      </c>
      <c r="E165" s="9" t="s">
        <v>6175</v>
      </c>
      <c r="F165" s="9" t="s">
        <v>6172</v>
      </c>
      <c r="G165" s="10" t="s">
        <v>6176</v>
      </c>
      <c r="H165" s="10" t="s">
        <v>6177</v>
      </c>
      <c r="I165" s="10" t="s">
        <v>6178</v>
      </c>
      <c r="J165" s="10"/>
      <c r="K165" s="10"/>
      <c r="L165" s="9" t="s">
        <v>4892</v>
      </c>
      <c r="M165" s="11">
        <v>44648</v>
      </c>
      <c r="N165" s="11">
        <v>43150</v>
      </c>
      <c r="O165" s="9" t="s">
        <v>6179</v>
      </c>
      <c r="P165" s="9" t="s">
        <v>5418</v>
      </c>
      <c r="Q165" s="9" t="s">
        <v>31</v>
      </c>
      <c r="R165" s="9" t="s">
        <v>4892</v>
      </c>
      <c r="S165" s="9"/>
      <c r="T165" s="9" t="s">
        <v>31</v>
      </c>
      <c r="U165" s="10" t="s">
        <v>6180</v>
      </c>
      <c r="V165" s="9" t="s">
        <v>31</v>
      </c>
      <c r="W165" s="10" t="s">
        <v>6181</v>
      </c>
      <c r="X165" s="9" t="s">
        <v>6000</v>
      </c>
      <c r="Y165" s="9" t="s">
        <v>4983</v>
      </c>
      <c r="Z165" s="9"/>
      <c r="AA165" s="9" t="s">
        <v>33</v>
      </c>
      <c r="AB165" s="10"/>
      <c r="AC165" s="11" t="s">
        <v>6182</v>
      </c>
      <c r="AD165" s="9" t="s">
        <v>6183</v>
      </c>
      <c r="AE165" s="146"/>
      <c r="AF165" s="146"/>
    </row>
    <row r="166" spans="1:32" s="12" customFormat="1" ht="90" customHeight="1">
      <c r="A166" s="8">
        <v>164</v>
      </c>
      <c r="B166" s="3" t="str">
        <f>E166&amp;" – "&amp;F166</f>
        <v>Museu de Arqueologia (MAR) – Instituto Federal de Rondônia (IFRO), Campus Ariquemes</v>
      </c>
      <c r="C166" s="9" t="s">
        <v>226</v>
      </c>
      <c r="D166" s="9" t="s">
        <v>6184</v>
      </c>
      <c r="E166" s="9" t="s">
        <v>6185</v>
      </c>
      <c r="F166" s="9" t="s">
        <v>6186</v>
      </c>
      <c r="G166" s="10" t="s">
        <v>6187</v>
      </c>
      <c r="H166" s="10" t="s">
        <v>6188</v>
      </c>
      <c r="I166" s="10" t="s">
        <v>6189</v>
      </c>
      <c r="J166" s="154" t="s">
        <v>6190</v>
      </c>
      <c r="K166" s="140"/>
      <c r="L166" s="9" t="s">
        <v>5034</v>
      </c>
      <c r="M166" s="11">
        <v>42633</v>
      </c>
      <c r="N166" s="11">
        <v>42235</v>
      </c>
      <c r="O166" s="9" t="s">
        <v>6191</v>
      </c>
      <c r="P166" s="9" t="s">
        <v>31</v>
      </c>
      <c r="Q166" s="9" t="s">
        <v>33</v>
      </c>
      <c r="R166" s="9"/>
      <c r="S166" s="9"/>
      <c r="T166" s="9" t="s">
        <v>31</v>
      </c>
      <c r="U166" s="10"/>
      <c r="V166" s="9"/>
      <c r="W166" s="10" t="s">
        <v>6192</v>
      </c>
      <c r="X166" s="9" t="s">
        <v>6193</v>
      </c>
      <c r="Y166" s="9" t="s">
        <v>4983</v>
      </c>
      <c r="Z166" s="9"/>
      <c r="AA166" s="9" t="s">
        <v>33</v>
      </c>
      <c r="AB166" s="10"/>
      <c r="AC166" s="9" t="s">
        <v>6194</v>
      </c>
      <c r="AD166" s="9"/>
      <c r="AE166" s="146"/>
      <c r="AF166" s="146"/>
    </row>
    <row r="167" spans="1:32" s="12" customFormat="1" ht="90" customHeight="1">
      <c r="A167" s="8">
        <v>165</v>
      </c>
      <c r="B167" s="3" t="str">
        <f>E167&amp;" – "&amp;F167</f>
        <v>Museu Regional de Arqueologia de Rondônia – Prefeitura Municipal de Presidente Médici</v>
      </c>
      <c r="C167" s="9" t="s">
        <v>226</v>
      </c>
      <c r="D167" s="9" t="s">
        <v>6195</v>
      </c>
      <c r="E167" s="9" t="s">
        <v>6196</v>
      </c>
      <c r="F167" s="9" t="s">
        <v>6197</v>
      </c>
      <c r="G167" s="10" t="s">
        <v>6198</v>
      </c>
      <c r="H167" s="10" t="s">
        <v>6199</v>
      </c>
      <c r="I167" s="178" t="s">
        <v>6200</v>
      </c>
      <c r="J167" s="175" t="s">
        <v>6201</v>
      </c>
      <c r="K167" s="10"/>
      <c r="L167" s="9" t="s">
        <v>4892</v>
      </c>
      <c r="M167" s="11">
        <v>42893</v>
      </c>
      <c r="N167" s="11">
        <v>42592</v>
      </c>
      <c r="O167" s="9" t="s">
        <v>6202</v>
      </c>
      <c r="P167" s="9" t="s">
        <v>31</v>
      </c>
      <c r="Q167" s="9" t="s">
        <v>33</v>
      </c>
      <c r="R167" s="9"/>
      <c r="S167" s="9"/>
      <c r="T167" s="9" t="s">
        <v>31</v>
      </c>
      <c r="U167" s="10" t="s">
        <v>6203</v>
      </c>
      <c r="V167" s="9" t="s">
        <v>31</v>
      </c>
      <c r="W167" s="10"/>
      <c r="X167" s="9" t="s">
        <v>5293</v>
      </c>
      <c r="Y167" s="9" t="s">
        <v>4983</v>
      </c>
      <c r="Z167" s="9"/>
      <c r="AA167" s="9" t="s">
        <v>33</v>
      </c>
      <c r="AB167" s="10"/>
      <c r="AC167" s="9" t="s">
        <v>6204</v>
      </c>
      <c r="AD167" s="9" t="s">
        <v>2634</v>
      </c>
      <c r="AE167" s="146"/>
      <c r="AF167" s="146"/>
    </row>
    <row r="168" spans="1:32" s="12" customFormat="1" ht="90" customHeight="1">
      <c r="A168" s="8">
        <v>166</v>
      </c>
      <c r="B168" s="3" t="str">
        <f>E168&amp;" – "&amp;F168</f>
        <v>Departamento de Arqueologia (DARQ) – Universidade Federal de Rondônia (UNIR)</v>
      </c>
      <c r="C168" s="9" t="s">
        <v>226</v>
      </c>
      <c r="D168" s="9" t="s">
        <v>6205</v>
      </c>
      <c r="E168" s="9" t="s">
        <v>6206</v>
      </c>
      <c r="F168" s="9" t="s">
        <v>6207</v>
      </c>
      <c r="G168" s="15" t="s">
        <v>6208</v>
      </c>
      <c r="H168" s="15" t="s">
        <v>6209</v>
      </c>
      <c r="I168" s="177" t="s">
        <v>6210</v>
      </c>
      <c r="J168" s="177" t="s">
        <v>6211</v>
      </c>
      <c r="K168" s="10"/>
      <c r="L168" s="9" t="s">
        <v>4892</v>
      </c>
      <c r="M168" s="11">
        <v>44326</v>
      </c>
      <c r="N168" s="11">
        <v>42906</v>
      </c>
      <c r="O168" s="9" t="s">
        <v>6212</v>
      </c>
      <c r="P168" s="9" t="s">
        <v>31</v>
      </c>
      <c r="Q168" s="9" t="s">
        <v>31</v>
      </c>
      <c r="R168" s="9"/>
      <c r="S168" s="9"/>
      <c r="T168" s="9" t="s">
        <v>31</v>
      </c>
      <c r="U168" s="10"/>
      <c r="V168" s="9"/>
      <c r="W168" s="10" t="s">
        <v>6213</v>
      </c>
      <c r="X168" s="9" t="s">
        <v>4982</v>
      </c>
      <c r="Y168" s="9" t="s">
        <v>4983</v>
      </c>
      <c r="Z168" s="9"/>
      <c r="AA168" s="9" t="s">
        <v>33</v>
      </c>
      <c r="AB168" s="10"/>
      <c r="AC168" s="9" t="s">
        <v>225</v>
      </c>
      <c r="AD168" s="9"/>
      <c r="AE168" s="146"/>
      <c r="AF168" s="146"/>
    </row>
    <row r="169" spans="1:32" s="12" customFormat="1" ht="90" customHeight="1">
      <c r="A169" s="8">
        <v>167</v>
      </c>
      <c r="B169" s="3" t="str">
        <f>E169&amp;" – "&amp;F169</f>
        <v>Museu Integrado de Roraima (MIRR) – Instituto de Amparo à Ciência, Tecnologia e Inovação (IACTI)</v>
      </c>
      <c r="C169" s="9" t="s">
        <v>55</v>
      </c>
      <c r="D169" s="9" t="s">
        <v>6214</v>
      </c>
      <c r="E169" s="9" t="s">
        <v>6215</v>
      </c>
      <c r="F169" s="9" t="s">
        <v>6216</v>
      </c>
      <c r="G169" s="10" t="s">
        <v>6217</v>
      </c>
      <c r="H169" s="10" t="s">
        <v>6218</v>
      </c>
      <c r="I169" s="156" t="s">
        <v>6219</v>
      </c>
      <c r="K169" s="146"/>
      <c r="L169" s="9" t="s">
        <v>4901</v>
      </c>
      <c r="M169" s="11">
        <v>44498</v>
      </c>
      <c r="N169" s="11">
        <v>44320</v>
      </c>
      <c r="O169" s="11" t="s">
        <v>6220</v>
      </c>
      <c r="P169" s="9" t="s">
        <v>31</v>
      </c>
      <c r="Q169" s="9" t="s">
        <v>31</v>
      </c>
      <c r="R169" s="9" t="s">
        <v>6221</v>
      </c>
      <c r="S169" s="9"/>
      <c r="T169" s="9" t="s">
        <v>31</v>
      </c>
      <c r="U169" s="10" t="s">
        <v>6222</v>
      </c>
      <c r="V169" s="9" t="s">
        <v>31</v>
      </c>
      <c r="W169" s="10" t="s">
        <v>6223</v>
      </c>
      <c r="X169" s="9" t="s">
        <v>5293</v>
      </c>
      <c r="Y169" s="9" t="s">
        <v>4983</v>
      </c>
      <c r="Z169" s="9"/>
      <c r="AA169" s="9" t="s">
        <v>33</v>
      </c>
      <c r="AB169" s="10"/>
      <c r="AC169" s="9" t="s">
        <v>6224</v>
      </c>
      <c r="AD169" s="9" t="s">
        <v>6225</v>
      </c>
      <c r="AE169" s="146"/>
      <c r="AF169" s="146"/>
    </row>
    <row r="170" spans="1:32" s="12" customFormat="1" ht="90" customHeight="1">
      <c r="A170" s="8">
        <v>168</v>
      </c>
      <c r="B170" s="3" t="str">
        <f>E170&amp;" – "&amp;F170</f>
        <v>Laboratório de Arqueologia do Museu de Ciências (Labarq/MCN) – Unidade Integrada Vale do Taquari de Ensino Superior (Univates)</v>
      </c>
      <c r="C170" s="9" t="s">
        <v>131</v>
      </c>
      <c r="D170" s="9" t="s">
        <v>6226</v>
      </c>
      <c r="E170" s="9" t="s">
        <v>6227</v>
      </c>
      <c r="F170" s="9" t="s">
        <v>6228</v>
      </c>
      <c r="G170" s="10" t="s">
        <v>6229</v>
      </c>
      <c r="H170" s="10" t="s">
        <v>6230</v>
      </c>
      <c r="I170" s="10" t="s">
        <v>6231</v>
      </c>
      <c r="J170" s="177" t="s">
        <v>6232</v>
      </c>
      <c r="K170" s="10"/>
      <c r="L170" s="9" t="s">
        <v>5034</v>
      </c>
      <c r="M170" s="98" t="s">
        <v>5253</v>
      </c>
      <c r="N170" s="11">
        <v>43735</v>
      </c>
      <c r="O170" s="9" t="s">
        <v>6233</v>
      </c>
      <c r="P170" s="9"/>
      <c r="Q170" s="9" t="s">
        <v>33</v>
      </c>
      <c r="R170" s="9"/>
      <c r="S170" s="9"/>
      <c r="T170" s="9" t="s">
        <v>31</v>
      </c>
      <c r="U170" s="10"/>
      <c r="V170" s="9" t="s">
        <v>31</v>
      </c>
      <c r="W170" s="10" t="s">
        <v>6234</v>
      </c>
      <c r="X170" s="9" t="s">
        <v>6235</v>
      </c>
      <c r="Y170" s="9" t="s">
        <v>5046</v>
      </c>
      <c r="Z170" s="9"/>
      <c r="AA170" s="9" t="s">
        <v>33</v>
      </c>
      <c r="AB170" s="10" t="s">
        <v>6236</v>
      </c>
      <c r="AC170" s="9" t="s">
        <v>262</v>
      </c>
      <c r="AD170" s="9"/>
      <c r="AE170" s="146"/>
      <c r="AF170" s="146"/>
    </row>
    <row r="171" spans="1:32" s="12" customFormat="1" ht="90" customHeight="1">
      <c r="A171" s="8">
        <v>169</v>
      </c>
      <c r="B171" s="3" t="str">
        <f>E171&amp;" – "&amp;F171</f>
        <v>Instituto Anchietano de Pesquisas - IAP – Universidade do Vale do Rio dos Sinos (UNISINOS)</v>
      </c>
      <c r="C171" s="9" t="s">
        <v>131</v>
      </c>
      <c r="D171" s="9" t="s">
        <v>6237</v>
      </c>
      <c r="E171" s="9" t="s">
        <v>6238</v>
      </c>
      <c r="F171" s="9" t="s">
        <v>6239</v>
      </c>
      <c r="G171" s="10" t="s">
        <v>6240</v>
      </c>
      <c r="H171" s="10" t="s">
        <v>6241</v>
      </c>
      <c r="I171" s="178" t="s">
        <v>6242</v>
      </c>
      <c r="J171" s="180"/>
      <c r="K171" s="140"/>
      <c r="L171" s="9" t="s">
        <v>4892</v>
      </c>
      <c r="M171" s="11">
        <v>43123</v>
      </c>
      <c r="N171" s="11">
        <v>42627</v>
      </c>
      <c r="O171" s="9" t="s">
        <v>6233</v>
      </c>
      <c r="P171" s="9" t="s">
        <v>31</v>
      </c>
      <c r="Q171" s="9" t="s">
        <v>33</v>
      </c>
      <c r="R171" s="9"/>
      <c r="S171" s="9"/>
      <c r="T171" s="9" t="s">
        <v>31</v>
      </c>
      <c r="U171" s="10"/>
      <c r="V171" s="9"/>
      <c r="W171" s="10" t="s">
        <v>6243</v>
      </c>
      <c r="X171" s="9" t="s">
        <v>6095</v>
      </c>
      <c r="Y171" s="9" t="s">
        <v>5046</v>
      </c>
      <c r="Z171" s="9"/>
      <c r="AA171" s="9" t="s">
        <v>33</v>
      </c>
      <c r="AB171" s="10"/>
      <c r="AC171" s="9" t="s">
        <v>6244</v>
      </c>
      <c r="AD171" s="9"/>
      <c r="AE171" s="146"/>
      <c r="AF171" s="146"/>
    </row>
    <row r="172" spans="1:32" s="12" customFormat="1" ht="90" customHeight="1">
      <c r="A172" s="8">
        <v>170</v>
      </c>
      <c r="B172" s="3" t="str">
        <f>E172&amp;" – "&amp;F172</f>
        <v>Laboratório de Arqueologia e Etnologia (LAE) – Universidade Federal do Rio Grande do Sul (UFRGS)</v>
      </c>
      <c r="C172" s="9" t="s">
        <v>131</v>
      </c>
      <c r="D172" s="9" t="s">
        <v>6245</v>
      </c>
      <c r="E172" s="9" t="s">
        <v>6246</v>
      </c>
      <c r="F172" s="9" t="s">
        <v>6247</v>
      </c>
      <c r="G172" s="10" t="s">
        <v>6248</v>
      </c>
      <c r="H172" s="10" t="s">
        <v>6249</v>
      </c>
      <c r="I172" s="177" t="s">
        <v>6250</v>
      </c>
      <c r="J172" s="177" t="s">
        <v>6251</v>
      </c>
      <c r="K172" s="10"/>
      <c r="L172" s="9" t="s">
        <v>4901</v>
      </c>
      <c r="M172" s="11">
        <v>43258</v>
      </c>
      <c r="N172" s="11">
        <v>42877</v>
      </c>
      <c r="O172" s="9" t="s">
        <v>6252</v>
      </c>
      <c r="P172" s="9" t="s">
        <v>31</v>
      </c>
      <c r="Q172" s="9" t="s">
        <v>33</v>
      </c>
      <c r="R172" s="9"/>
      <c r="S172" s="9"/>
      <c r="T172" s="9" t="s">
        <v>31</v>
      </c>
      <c r="U172" s="10" t="s">
        <v>6253</v>
      </c>
      <c r="V172" s="9"/>
      <c r="W172" s="10"/>
      <c r="X172" s="9" t="s">
        <v>5595</v>
      </c>
      <c r="Y172" s="9" t="s">
        <v>4983</v>
      </c>
      <c r="Z172" s="9"/>
      <c r="AA172" s="9" t="s">
        <v>33</v>
      </c>
      <c r="AB172" s="10"/>
      <c r="AC172" s="9" t="s">
        <v>148</v>
      </c>
      <c r="AD172" s="9"/>
      <c r="AE172" s="146"/>
      <c r="AF172" s="146"/>
    </row>
    <row r="173" spans="1:32" s="12" customFormat="1" ht="90" customHeight="1">
      <c r="A173" s="8">
        <v>171</v>
      </c>
      <c r="B173" s="3" t="str">
        <f>E173&amp;" – "&amp;F173</f>
        <v xml:space="preserve"> Museu Regional do Alto  Uruguai / Laboratório de Arqueologia (URI/Erechim) – Universidade Regional Integrada do Alto Uruguai e das Missões (URI)</v>
      </c>
      <c r="C173" s="9" t="s">
        <v>131</v>
      </c>
      <c r="D173" s="9" t="s">
        <v>6254</v>
      </c>
      <c r="E173" s="9" t="s">
        <v>6255</v>
      </c>
      <c r="F173" s="9" t="s">
        <v>6256</v>
      </c>
      <c r="G173" s="10" t="s">
        <v>6257</v>
      </c>
      <c r="H173" s="10" t="s">
        <v>6258</v>
      </c>
      <c r="I173" s="156" t="s">
        <v>6259</v>
      </c>
      <c r="J173" s="10" t="s">
        <v>6260</v>
      </c>
      <c r="K173" s="10"/>
      <c r="L173" s="9" t="s">
        <v>4901</v>
      </c>
      <c r="M173" s="11">
        <v>43572</v>
      </c>
      <c r="N173" s="11" t="s">
        <v>6261</v>
      </c>
      <c r="O173" s="9" t="s">
        <v>6262</v>
      </c>
      <c r="P173" s="9"/>
      <c r="Q173" s="9" t="s">
        <v>31</v>
      </c>
      <c r="R173" s="9" t="s">
        <v>5787</v>
      </c>
      <c r="S173" s="9"/>
      <c r="T173" s="9" t="s">
        <v>31</v>
      </c>
      <c r="U173" s="10" t="s">
        <v>6263</v>
      </c>
      <c r="V173" s="9"/>
      <c r="W173" s="10" t="s">
        <v>6264</v>
      </c>
      <c r="X173" s="9" t="s">
        <v>6265</v>
      </c>
      <c r="Y173" s="9" t="s">
        <v>5046</v>
      </c>
      <c r="Z173" s="9"/>
      <c r="AA173" s="9" t="s">
        <v>31</v>
      </c>
      <c r="AB173" s="10"/>
      <c r="AC173" s="9" t="s">
        <v>6266</v>
      </c>
      <c r="AD173" s="9"/>
      <c r="AE173" s="146"/>
      <c r="AF173" s="146"/>
    </row>
    <row r="174" spans="1:32" s="12" customFormat="1" ht="90" customHeight="1">
      <c r="A174" s="8">
        <v>172</v>
      </c>
      <c r="B174" s="3" t="str">
        <f>E174&amp;" – "&amp;F174</f>
        <v>Museu Arqueológico do Rio Grande do Sul (MARSUL) – Governo do Estado do Rio Grande do Sul</v>
      </c>
      <c r="C174" s="9" t="s">
        <v>131</v>
      </c>
      <c r="D174" s="9" t="s">
        <v>6267</v>
      </c>
      <c r="E174" s="9" t="s">
        <v>6268</v>
      </c>
      <c r="F174" s="9" t="s">
        <v>6269</v>
      </c>
      <c r="G174" s="10" t="s">
        <v>6270</v>
      </c>
      <c r="H174" s="10" t="s">
        <v>6271</v>
      </c>
      <c r="I174" s="10"/>
      <c r="J174" s="154" t="s">
        <v>6272</v>
      </c>
      <c r="K174" s="157"/>
      <c r="L174" s="9" t="s">
        <v>4892</v>
      </c>
      <c r="M174" s="11">
        <v>43543</v>
      </c>
      <c r="N174" s="11">
        <v>43536</v>
      </c>
      <c r="O174" s="9" t="s">
        <v>6273</v>
      </c>
      <c r="P174" s="9" t="s">
        <v>31</v>
      </c>
      <c r="Q174" s="9" t="s">
        <v>31</v>
      </c>
      <c r="R174" s="9"/>
      <c r="S174" s="9"/>
      <c r="T174" s="9" t="s">
        <v>31</v>
      </c>
      <c r="U174" s="10"/>
      <c r="V174" s="9" t="s">
        <v>31</v>
      </c>
      <c r="W174" s="10"/>
      <c r="X174" s="9" t="s">
        <v>5073</v>
      </c>
      <c r="Y174" s="9" t="s">
        <v>4983</v>
      </c>
      <c r="Z174" s="9"/>
      <c r="AA174" s="9" t="s">
        <v>33</v>
      </c>
      <c r="AB174" s="10"/>
      <c r="AC174" s="9" t="s">
        <v>6274</v>
      </c>
      <c r="AD174" s="9" t="s">
        <v>6275</v>
      </c>
      <c r="AE174" s="146"/>
      <c r="AF174" s="146"/>
    </row>
    <row r="175" spans="1:32" s="12" customFormat="1" ht="90" customHeight="1">
      <c r="A175" s="8">
        <v>173</v>
      </c>
      <c r="B175" s="3" t="str">
        <f>E175&amp;" – "&amp;F175</f>
        <v>Centro de Ensino e Pesquisas Arqueológicas - CEPA – Universidade de Santa Cruz do Sul (UNISC)</v>
      </c>
      <c r="C175" s="9" t="s">
        <v>131</v>
      </c>
      <c r="D175" s="9" t="s">
        <v>6276</v>
      </c>
      <c r="E175" s="9" t="s">
        <v>6277</v>
      </c>
      <c r="F175" s="9" t="s">
        <v>6278</v>
      </c>
      <c r="G175" s="10" t="s">
        <v>6279</v>
      </c>
      <c r="H175" s="10" t="s">
        <v>6280</v>
      </c>
      <c r="I175" s="10"/>
      <c r="J175" s="154" t="s">
        <v>6281</v>
      </c>
      <c r="K175" s="157"/>
      <c r="L175" s="9" t="s">
        <v>4892</v>
      </c>
      <c r="M175" s="11">
        <v>44294</v>
      </c>
      <c r="N175" s="9">
        <v>2015</v>
      </c>
      <c r="O175" s="9" t="s">
        <v>6282</v>
      </c>
      <c r="P175" s="9" t="s">
        <v>31</v>
      </c>
      <c r="Q175" s="9" t="s">
        <v>31</v>
      </c>
      <c r="R175" s="9"/>
      <c r="S175" s="9"/>
      <c r="T175" s="9" t="s">
        <v>31</v>
      </c>
      <c r="U175" s="10"/>
      <c r="V175" s="9"/>
      <c r="W175" s="10" t="s">
        <v>6283</v>
      </c>
      <c r="X175" s="9" t="s">
        <v>6284</v>
      </c>
      <c r="Y175" s="9" t="s">
        <v>5046</v>
      </c>
      <c r="Z175" s="9"/>
      <c r="AA175" s="9" t="s">
        <v>31</v>
      </c>
      <c r="AB175" s="10"/>
      <c r="AC175" s="9" t="s">
        <v>915</v>
      </c>
      <c r="AD175" s="9"/>
      <c r="AE175" s="146"/>
      <c r="AF175" s="146"/>
    </row>
    <row r="176" spans="1:32" s="12" customFormat="1" ht="90" customHeight="1">
      <c r="A176" s="8">
        <v>174</v>
      </c>
      <c r="B176" s="3" t="str">
        <f>E176&amp;" – "&amp;F176</f>
        <v>Museu de História Natural – Universidade Integrada do Vale do Taquari de Ensino Superior (UNIVATES)</v>
      </c>
      <c r="C176" s="9" t="s">
        <v>131</v>
      </c>
      <c r="D176" s="9" t="s">
        <v>6226</v>
      </c>
      <c r="E176" s="9" t="s">
        <v>5018</v>
      </c>
      <c r="F176" s="9" t="s">
        <v>6285</v>
      </c>
      <c r="G176" s="10"/>
      <c r="H176" s="10"/>
      <c r="I176" s="10"/>
      <c r="J176" s="10"/>
      <c r="K176" s="10"/>
      <c r="L176" s="9" t="s">
        <v>5034</v>
      </c>
      <c r="M176" s="11">
        <v>44060</v>
      </c>
      <c r="N176" s="9"/>
      <c r="O176" s="9"/>
      <c r="P176" s="9" t="s">
        <v>31</v>
      </c>
      <c r="Q176" s="9" t="s">
        <v>33</v>
      </c>
      <c r="R176" s="9"/>
      <c r="S176" s="9"/>
      <c r="T176" s="9" t="s">
        <v>33</v>
      </c>
      <c r="U176" s="10"/>
      <c r="V176" s="9"/>
      <c r="W176" s="10" t="s">
        <v>6286</v>
      </c>
      <c r="X176" s="9" t="s">
        <v>5025</v>
      </c>
      <c r="Y176" s="9" t="s">
        <v>5046</v>
      </c>
      <c r="Z176" s="9"/>
      <c r="AA176" s="9" t="s">
        <v>655</v>
      </c>
      <c r="AB176" s="10"/>
      <c r="AC176" s="9" t="s">
        <v>672</v>
      </c>
      <c r="AD176" s="9"/>
      <c r="AE176" s="146"/>
      <c r="AF176" s="146"/>
    </row>
    <row r="177" spans="1:32" s="12" customFormat="1" ht="90" customHeight="1">
      <c r="A177" s="8">
        <v>175</v>
      </c>
      <c r="B177" s="3" t="str">
        <f>E177&amp;" – "&amp;F177</f>
        <v>Museu de Porto Alegre José Joaquim Felizardo – Prefeitura de Porto Alegre</v>
      </c>
      <c r="C177" s="9" t="s">
        <v>131</v>
      </c>
      <c r="D177" s="9" t="s">
        <v>6245</v>
      </c>
      <c r="E177" s="9" t="s">
        <v>6287</v>
      </c>
      <c r="F177" s="9" t="s">
        <v>6288</v>
      </c>
      <c r="G177" s="10" t="s">
        <v>6289</v>
      </c>
      <c r="H177" s="10" t="s">
        <v>6290</v>
      </c>
      <c r="I177" s="156" t="s">
        <v>6291</v>
      </c>
      <c r="J177" s="154" t="s">
        <v>6292</v>
      </c>
      <c r="K177" s="157"/>
      <c r="L177" s="9" t="s">
        <v>5034</v>
      </c>
      <c r="M177" s="11">
        <v>42795</v>
      </c>
      <c r="N177" s="11">
        <v>42591</v>
      </c>
      <c r="O177" s="9" t="s">
        <v>6293</v>
      </c>
      <c r="P177" s="9" t="s">
        <v>31</v>
      </c>
      <c r="Q177" s="9" t="s">
        <v>31</v>
      </c>
      <c r="R177" s="9"/>
      <c r="S177" s="9"/>
      <c r="T177" s="9" t="s">
        <v>31</v>
      </c>
      <c r="U177" s="10"/>
      <c r="V177" s="9"/>
      <c r="W177" s="10"/>
      <c r="X177" s="9" t="s">
        <v>6294</v>
      </c>
      <c r="Y177" s="9" t="s">
        <v>4983</v>
      </c>
      <c r="Z177" s="9"/>
      <c r="AA177" s="9" t="s">
        <v>31</v>
      </c>
      <c r="AB177" s="10"/>
      <c r="AC177" s="9" t="s">
        <v>352</v>
      </c>
      <c r="AD177" s="9"/>
      <c r="AE177" s="146"/>
      <c r="AF177" s="146"/>
    </row>
    <row r="178" spans="1:32" s="12" customFormat="1" ht="90" customHeight="1">
      <c r="A178" s="8">
        <v>176</v>
      </c>
      <c r="B178" s="3" t="str">
        <f>E178&amp;" – "&amp;F178</f>
        <v>Laboratório de Arqueologia - Campus Torres - LAUTOR – Universidade Luterana do Brasil (ULBRA)</v>
      </c>
      <c r="C178" s="9" t="s">
        <v>131</v>
      </c>
      <c r="D178" s="9" t="s">
        <v>6295</v>
      </c>
      <c r="E178" s="9" t="s">
        <v>6296</v>
      </c>
      <c r="F178" s="9" t="s">
        <v>6297</v>
      </c>
      <c r="G178" s="10" t="s">
        <v>6298</v>
      </c>
      <c r="H178" s="10"/>
      <c r="I178" s="10"/>
      <c r="J178" s="10"/>
      <c r="K178" s="10"/>
      <c r="L178" s="9" t="s">
        <v>4901</v>
      </c>
      <c r="M178" s="11">
        <v>42633</v>
      </c>
      <c r="N178" s="11">
        <v>42458</v>
      </c>
      <c r="O178" s="9" t="s">
        <v>6299</v>
      </c>
      <c r="P178" s="9" t="s">
        <v>31</v>
      </c>
      <c r="Q178" s="9" t="s">
        <v>33</v>
      </c>
      <c r="R178" s="9"/>
      <c r="S178" s="9"/>
      <c r="T178" s="9" t="s">
        <v>31</v>
      </c>
      <c r="U178" s="10" t="s">
        <v>6300</v>
      </c>
      <c r="V178" s="9" t="s">
        <v>33</v>
      </c>
      <c r="W178" s="10" t="s">
        <v>4993</v>
      </c>
      <c r="X178" s="9" t="s">
        <v>6301</v>
      </c>
      <c r="Y178" s="9" t="s">
        <v>5046</v>
      </c>
      <c r="Z178" s="9"/>
      <c r="AA178" s="9" t="s">
        <v>31</v>
      </c>
      <c r="AB178" s="10"/>
      <c r="AC178" s="11" t="s">
        <v>452</v>
      </c>
      <c r="AD178" s="9"/>
      <c r="AE178" s="146"/>
      <c r="AF178" s="146"/>
    </row>
    <row r="179" spans="1:32" s="12" customFormat="1" ht="90" customHeight="1">
      <c r="A179" s="8">
        <v>177</v>
      </c>
      <c r="B179" s="3" t="str">
        <f>E179&amp;" – "&amp;F179</f>
        <v>Laboratório de Arqueologia do Museu de Ciências e Tecnologia (LA-MCT) – Pontifícia Universidade Católica do Rio Grande do Sul (PUC/RS)</v>
      </c>
      <c r="C179" s="9" t="s">
        <v>131</v>
      </c>
      <c r="D179" s="9" t="s">
        <v>6245</v>
      </c>
      <c r="E179" s="9" t="s">
        <v>6302</v>
      </c>
      <c r="F179" s="9" t="s">
        <v>6303</v>
      </c>
      <c r="G179" s="10" t="s">
        <v>6304</v>
      </c>
      <c r="H179" s="10" t="s">
        <v>6305</v>
      </c>
      <c r="I179" s="156" t="s">
        <v>6306</v>
      </c>
      <c r="J179" s="154" t="s">
        <v>6307</v>
      </c>
      <c r="K179" s="140"/>
      <c r="L179" s="9" t="s">
        <v>4892</v>
      </c>
      <c r="M179" s="11">
        <v>42633</v>
      </c>
      <c r="N179" s="11">
        <v>42396</v>
      </c>
      <c r="O179" s="9" t="s">
        <v>6308</v>
      </c>
      <c r="P179" s="9" t="s">
        <v>31</v>
      </c>
      <c r="Q179" s="9" t="s">
        <v>33</v>
      </c>
      <c r="R179" s="9"/>
      <c r="S179" s="9"/>
      <c r="T179" s="9" t="s">
        <v>31</v>
      </c>
      <c r="U179" s="10"/>
      <c r="V179" s="9"/>
      <c r="W179" s="10"/>
      <c r="X179" s="9" t="s">
        <v>5634</v>
      </c>
      <c r="Y179" s="9" t="s">
        <v>5046</v>
      </c>
      <c r="Z179" s="9"/>
      <c r="AA179" s="9" t="s">
        <v>33</v>
      </c>
      <c r="AB179" s="10"/>
      <c r="AC179" s="11" t="s">
        <v>6309</v>
      </c>
      <c r="AD179" s="9"/>
      <c r="AE179" s="146"/>
      <c r="AF179" s="146"/>
    </row>
    <row r="180" spans="1:32" s="12" customFormat="1" ht="90" customHeight="1">
      <c r="A180" s="8">
        <v>178</v>
      </c>
      <c r="B180" s="3" t="str">
        <f>E180&amp;" – "&amp;F180</f>
        <v>Museu do Imigrante - Fundação Casa das Artes – Prefeitura de Bento Gonçalves</v>
      </c>
      <c r="C180" s="9" t="s">
        <v>131</v>
      </c>
      <c r="D180" s="9" t="s">
        <v>6310</v>
      </c>
      <c r="E180" s="9" t="s">
        <v>6311</v>
      </c>
      <c r="F180" s="9" t="s">
        <v>6312</v>
      </c>
      <c r="G180" s="10" t="s">
        <v>6313</v>
      </c>
      <c r="H180" s="10" t="s">
        <v>6314</v>
      </c>
      <c r="I180" s="156" t="s">
        <v>6315</v>
      </c>
      <c r="J180" s="154" t="s">
        <v>6316</v>
      </c>
      <c r="K180" s="10"/>
      <c r="L180" s="9" t="s">
        <v>4901</v>
      </c>
      <c r="M180" s="11">
        <v>43879</v>
      </c>
      <c r="N180" s="11">
        <v>43699</v>
      </c>
      <c r="O180" s="9" t="s">
        <v>6317</v>
      </c>
      <c r="P180" s="9"/>
      <c r="Q180" s="9" t="s">
        <v>31</v>
      </c>
      <c r="R180" s="9" t="s">
        <v>4901</v>
      </c>
      <c r="S180" s="9"/>
      <c r="T180" s="9" t="s">
        <v>31</v>
      </c>
      <c r="U180" s="10" t="s">
        <v>6318</v>
      </c>
      <c r="V180" s="9"/>
      <c r="W180" s="10"/>
      <c r="X180" s="9" t="s">
        <v>6294</v>
      </c>
      <c r="Y180" s="9" t="s">
        <v>4983</v>
      </c>
      <c r="Z180" s="9"/>
      <c r="AA180" s="9" t="s">
        <v>33</v>
      </c>
      <c r="AB180" s="9" t="s">
        <v>6319</v>
      </c>
      <c r="AC180" s="9" t="s">
        <v>653</v>
      </c>
      <c r="AD180" s="9"/>
      <c r="AE180" s="146"/>
      <c r="AF180" s="146"/>
    </row>
    <row r="181" spans="1:32" s="12" customFormat="1" ht="90" customHeight="1">
      <c r="A181" s="8">
        <v>179</v>
      </c>
      <c r="B181" s="3" t="str">
        <f>E181&amp;" – "&amp;F181</f>
        <v>Laboratório de Arqueologia e Etnologia – Universidade Luterana do Brasil (ULBRA)</v>
      </c>
      <c r="C181" s="9" t="s">
        <v>131</v>
      </c>
      <c r="D181" s="9" t="s">
        <v>6320</v>
      </c>
      <c r="E181" s="9" t="s">
        <v>5230</v>
      </c>
      <c r="F181" s="9" t="s">
        <v>6297</v>
      </c>
      <c r="G181" s="10" t="s">
        <v>6321</v>
      </c>
      <c r="H181" s="10" t="s">
        <v>6322</v>
      </c>
      <c r="I181" s="10" t="s">
        <v>6323</v>
      </c>
      <c r="J181" s="154" t="s">
        <v>6324</v>
      </c>
      <c r="K181" s="10"/>
      <c r="L181" s="9" t="s">
        <v>4892</v>
      </c>
      <c r="M181" s="11">
        <v>42633</v>
      </c>
      <c r="N181" s="11">
        <v>42551</v>
      </c>
      <c r="O181" s="11" t="s">
        <v>6233</v>
      </c>
      <c r="P181" s="9" t="s">
        <v>31</v>
      </c>
      <c r="Q181" s="9" t="s">
        <v>33</v>
      </c>
      <c r="R181" s="9"/>
      <c r="S181" s="9"/>
      <c r="T181" s="9" t="s">
        <v>31</v>
      </c>
      <c r="U181" s="10"/>
      <c r="V181" s="9"/>
      <c r="W181" s="10" t="s">
        <v>6325</v>
      </c>
      <c r="X181" s="9" t="s">
        <v>6326</v>
      </c>
      <c r="Y181" s="9" t="s">
        <v>5046</v>
      </c>
      <c r="Z181" s="9"/>
      <c r="AA181" s="9" t="s">
        <v>33</v>
      </c>
      <c r="AB181" s="10"/>
      <c r="AC181" s="9" t="s">
        <v>452</v>
      </c>
      <c r="AD181" s="9"/>
      <c r="AE181" s="146"/>
      <c r="AF181" s="146"/>
    </row>
    <row r="182" spans="1:32" s="12" customFormat="1" ht="90" customHeight="1">
      <c r="A182" s="8">
        <v>180</v>
      </c>
      <c r="B182" s="3" t="str">
        <f>E182&amp;" – "&amp;F182</f>
        <v>Laboratório de Cultura Material e Arqueologia  - LACUMA – Universidade Federal do Pampa (UNIPAMPA)</v>
      </c>
      <c r="C182" s="9" t="s">
        <v>131</v>
      </c>
      <c r="D182" s="9" t="s">
        <v>6327</v>
      </c>
      <c r="E182" s="9" t="s">
        <v>6328</v>
      </c>
      <c r="F182" s="9" t="s">
        <v>6329</v>
      </c>
      <c r="G182" s="10" t="s">
        <v>6330</v>
      </c>
      <c r="H182" s="10" t="s">
        <v>6331</v>
      </c>
      <c r="I182" s="10" t="s">
        <v>6332</v>
      </c>
      <c r="J182" s="175"/>
      <c r="K182" s="10"/>
      <c r="L182" s="9" t="s">
        <v>4901</v>
      </c>
      <c r="M182" s="11">
        <v>42633</v>
      </c>
      <c r="N182" s="11">
        <v>42522</v>
      </c>
      <c r="O182" s="9" t="s">
        <v>6233</v>
      </c>
      <c r="P182" s="9" t="s">
        <v>31</v>
      </c>
      <c r="Q182" s="9" t="s">
        <v>33</v>
      </c>
      <c r="R182" s="9"/>
      <c r="S182" s="9"/>
      <c r="T182" s="9" t="s">
        <v>31</v>
      </c>
      <c r="U182" s="10" t="s">
        <v>6333</v>
      </c>
      <c r="V182" s="9" t="s">
        <v>5191</v>
      </c>
      <c r="W182" s="10"/>
      <c r="X182" s="9" t="s">
        <v>5595</v>
      </c>
      <c r="Y182" s="9" t="s">
        <v>4983</v>
      </c>
      <c r="Z182" s="9"/>
      <c r="AA182" s="9" t="s">
        <v>33</v>
      </c>
      <c r="AB182" s="10"/>
      <c r="AC182" s="9" t="s">
        <v>211</v>
      </c>
      <c r="AD182" s="9"/>
      <c r="AE182" s="146"/>
      <c r="AF182" s="146"/>
    </row>
    <row r="183" spans="1:32" s="12" customFormat="1" ht="90" customHeight="1">
      <c r="A183" s="8">
        <v>181</v>
      </c>
      <c r="B183" s="3" t="str">
        <f>E183&amp;" – "&amp;F183</f>
        <v>Reserva Técnica de Arqueologia – Universidade Federal de Pelotas (UFPEL)</v>
      </c>
      <c r="C183" s="9" t="s">
        <v>131</v>
      </c>
      <c r="D183" s="9" t="s">
        <v>6334</v>
      </c>
      <c r="E183" s="9" t="s">
        <v>6335</v>
      </c>
      <c r="F183" s="9" t="s">
        <v>6336</v>
      </c>
      <c r="G183" s="10" t="s">
        <v>6337</v>
      </c>
      <c r="H183" s="10" t="s">
        <v>6338</v>
      </c>
      <c r="I183" s="10"/>
      <c r="J183" s="177" t="s">
        <v>6339</v>
      </c>
      <c r="K183" s="157"/>
      <c r="L183" s="9" t="s">
        <v>5034</v>
      </c>
      <c r="M183" s="11">
        <v>43840</v>
      </c>
      <c r="N183" s="11">
        <v>42528</v>
      </c>
      <c r="O183" s="9" t="s">
        <v>6317</v>
      </c>
      <c r="P183" s="9" t="s">
        <v>31</v>
      </c>
      <c r="Q183" s="9" t="s">
        <v>33</v>
      </c>
      <c r="R183" s="9"/>
      <c r="S183" s="9"/>
      <c r="T183" s="9" t="s">
        <v>31</v>
      </c>
      <c r="U183" s="10"/>
      <c r="V183" s="9"/>
      <c r="W183" s="10" t="s">
        <v>6340</v>
      </c>
      <c r="X183" s="9" t="s">
        <v>5595</v>
      </c>
      <c r="Y183" s="9" t="s">
        <v>4983</v>
      </c>
      <c r="Z183" s="9"/>
      <c r="AA183" s="9" t="s">
        <v>4904</v>
      </c>
      <c r="AB183" s="9" t="s">
        <v>5464</v>
      </c>
      <c r="AC183" s="9" t="s">
        <v>6341</v>
      </c>
      <c r="AD183" s="9"/>
      <c r="AE183" s="146"/>
      <c r="AF183" s="146"/>
    </row>
    <row r="184" spans="1:32" s="12" customFormat="1" ht="90" customHeight="1">
      <c r="A184" s="8">
        <v>182</v>
      </c>
      <c r="B184" s="3" t="str">
        <f>E184&amp;" – "&amp;F184</f>
        <v>Laboratório de Ensino e Pesquisas Arqueológicas - LEPAR – Universidade de Caxias do Sul (UCS)</v>
      </c>
      <c r="C184" s="9" t="s">
        <v>131</v>
      </c>
      <c r="D184" s="9" t="s">
        <v>6342</v>
      </c>
      <c r="E184" s="9" t="s">
        <v>6343</v>
      </c>
      <c r="F184" s="9" t="s">
        <v>6344</v>
      </c>
      <c r="G184" s="10" t="s">
        <v>6345</v>
      </c>
      <c r="H184" s="10" t="s">
        <v>6346</v>
      </c>
      <c r="I184" s="156" t="s">
        <v>6347</v>
      </c>
      <c r="J184" s="154" t="s">
        <v>6348</v>
      </c>
      <c r="K184" s="140"/>
      <c r="L184" s="9" t="s">
        <v>4892</v>
      </c>
      <c r="M184" s="11">
        <v>42633</v>
      </c>
      <c r="N184" s="11">
        <v>42536</v>
      </c>
      <c r="O184" s="9" t="s">
        <v>6262</v>
      </c>
      <c r="P184" s="9" t="s">
        <v>31</v>
      </c>
      <c r="Q184" s="9" t="s">
        <v>33</v>
      </c>
      <c r="R184" s="9"/>
      <c r="S184" s="9"/>
      <c r="T184" s="9" t="s">
        <v>31</v>
      </c>
      <c r="U184" s="10"/>
      <c r="V184" s="9"/>
      <c r="W184" s="10" t="s">
        <v>6349</v>
      </c>
      <c r="X184" s="9" t="s">
        <v>6265</v>
      </c>
      <c r="Y184" s="9" t="s">
        <v>5046</v>
      </c>
      <c r="Z184" s="9"/>
      <c r="AA184" s="9" t="s">
        <v>33</v>
      </c>
      <c r="AB184" s="10"/>
      <c r="AC184" s="9" t="s">
        <v>6350</v>
      </c>
      <c r="AD184" s="9"/>
      <c r="AE184" s="146"/>
      <c r="AF184" s="146"/>
    </row>
    <row r="185" spans="1:32" s="12" customFormat="1" ht="90" customHeight="1">
      <c r="A185" s="8">
        <v>183</v>
      </c>
      <c r="B185" s="3" t="str">
        <f>E185&amp;" – "&amp;F185</f>
        <v>Laboratório de Estudos e Pesquisas Arqueológicas - LEPA – Universidade Federal de Santa Maria (UFSM)</v>
      </c>
      <c r="C185" s="9" t="s">
        <v>131</v>
      </c>
      <c r="D185" s="9" t="s">
        <v>6351</v>
      </c>
      <c r="E185" s="9" t="s">
        <v>6352</v>
      </c>
      <c r="F185" s="9" t="s">
        <v>6353</v>
      </c>
      <c r="G185" s="10" t="s">
        <v>6354</v>
      </c>
      <c r="H185" s="10" t="s">
        <v>6355</v>
      </c>
      <c r="I185" s="10"/>
      <c r="J185" s="146"/>
      <c r="K185" s="146"/>
      <c r="L185" s="9" t="s">
        <v>4901</v>
      </c>
      <c r="M185" s="11">
        <v>42751</v>
      </c>
      <c r="N185" s="11">
        <v>42605</v>
      </c>
      <c r="O185" s="9" t="s">
        <v>6282</v>
      </c>
      <c r="P185" s="9" t="s">
        <v>31</v>
      </c>
      <c r="Q185" s="9" t="s">
        <v>31</v>
      </c>
      <c r="R185" s="9"/>
      <c r="S185" s="9"/>
      <c r="T185" s="9" t="s">
        <v>31</v>
      </c>
      <c r="U185" s="10" t="s">
        <v>6356</v>
      </c>
      <c r="V185" s="9" t="s">
        <v>5191</v>
      </c>
      <c r="W185" s="10"/>
      <c r="X185" s="9" t="s">
        <v>5595</v>
      </c>
      <c r="Y185" s="9" t="s">
        <v>4983</v>
      </c>
      <c r="Z185" s="9"/>
      <c r="AA185" s="9" t="s">
        <v>33</v>
      </c>
      <c r="AB185" s="10"/>
      <c r="AC185" s="9" t="s">
        <v>6357</v>
      </c>
      <c r="AD185" s="9"/>
      <c r="AE185" s="146"/>
      <c r="AF185" s="146"/>
    </row>
    <row r="186" spans="1:32" s="12" customFormat="1" ht="90" customHeight="1">
      <c r="A186" s="8">
        <v>184</v>
      </c>
      <c r="B186" s="3" t="str">
        <f>E186&amp;" – "&amp;F186</f>
        <v>Museu Antropológico do Rio Grande do Sul – Governo do Estado do Rio Grande do Sul</v>
      </c>
      <c r="C186" s="9" t="s">
        <v>131</v>
      </c>
      <c r="D186" s="9" t="s">
        <v>6245</v>
      </c>
      <c r="E186" s="9" t="s">
        <v>6358</v>
      </c>
      <c r="F186" s="9" t="s">
        <v>6269</v>
      </c>
      <c r="G186" s="10" t="s">
        <v>6359</v>
      </c>
      <c r="H186" s="10" t="s">
        <v>6360</v>
      </c>
      <c r="I186" s="156" t="s">
        <v>6361</v>
      </c>
      <c r="J186" s="114" t="s">
        <v>6362</v>
      </c>
      <c r="K186" s="157"/>
      <c r="L186" s="9" t="s">
        <v>4901</v>
      </c>
      <c r="M186" s="11">
        <v>42633</v>
      </c>
      <c r="N186" s="11">
        <v>42439</v>
      </c>
      <c r="O186" s="9" t="s">
        <v>6363</v>
      </c>
      <c r="P186" s="9" t="s">
        <v>31</v>
      </c>
      <c r="Q186" s="9" t="s">
        <v>33</v>
      </c>
      <c r="R186" s="9"/>
      <c r="S186" s="9"/>
      <c r="T186" s="9" t="s">
        <v>31</v>
      </c>
      <c r="U186" s="10" t="s">
        <v>6364</v>
      </c>
      <c r="V186" s="9" t="s">
        <v>33</v>
      </c>
      <c r="W186" s="10"/>
      <c r="X186" s="9" t="s">
        <v>5293</v>
      </c>
      <c r="Y186" s="9" t="s">
        <v>4983</v>
      </c>
      <c r="Z186" s="9"/>
      <c r="AA186" s="9" t="s">
        <v>4904</v>
      </c>
      <c r="AB186" s="9" t="s">
        <v>5770</v>
      </c>
      <c r="AC186" s="9" t="s">
        <v>233</v>
      </c>
      <c r="AD186" s="9"/>
      <c r="AE186" s="146"/>
      <c r="AF186" s="146"/>
    </row>
    <row r="187" spans="1:32" s="12" customFormat="1" ht="90" customHeight="1">
      <c r="A187" s="8">
        <v>185</v>
      </c>
      <c r="B187" s="3" t="str">
        <f>E187&amp;" – "&amp;F187</f>
        <v>Museu Honório Veloso de Linhares – Prefeitura de Nonoai</v>
      </c>
      <c r="C187" s="9" t="s">
        <v>131</v>
      </c>
      <c r="D187" s="9" t="s">
        <v>6365</v>
      </c>
      <c r="E187" s="9" t="s">
        <v>6366</v>
      </c>
      <c r="F187" s="9" t="s">
        <v>6367</v>
      </c>
      <c r="G187" s="10" t="s">
        <v>6368</v>
      </c>
      <c r="H187" s="10" t="s">
        <v>6369</v>
      </c>
      <c r="I187" s="10" t="s">
        <v>6370</v>
      </c>
      <c r="J187" s="177" t="s">
        <v>6371</v>
      </c>
      <c r="K187" s="10"/>
      <c r="L187" s="9" t="s">
        <v>5008</v>
      </c>
      <c r="M187" s="11"/>
      <c r="N187" s="9"/>
      <c r="O187" s="9"/>
      <c r="P187" s="9"/>
      <c r="Q187" s="9" t="s">
        <v>33</v>
      </c>
      <c r="R187" s="9"/>
      <c r="S187" s="9"/>
      <c r="T187" s="9" t="s">
        <v>33</v>
      </c>
      <c r="U187" s="10"/>
      <c r="V187" s="9"/>
      <c r="W187" s="10"/>
      <c r="X187" s="9" t="s">
        <v>6294</v>
      </c>
      <c r="Y187" s="9" t="s">
        <v>4983</v>
      </c>
      <c r="Z187" s="9"/>
      <c r="AA187" s="9" t="s">
        <v>4904</v>
      </c>
      <c r="AB187" s="10"/>
      <c r="AC187" s="9" t="s">
        <v>33</v>
      </c>
      <c r="AD187" s="9"/>
      <c r="AE187" s="146"/>
      <c r="AF187" s="146"/>
    </row>
    <row r="188" spans="1:32" s="12" customFormat="1" ht="90" customHeight="1">
      <c r="A188" s="8">
        <v>186</v>
      </c>
      <c r="B188" s="3" t="str">
        <f>E188&amp;" – "&amp;F188</f>
        <v>Museu de Artes Visuais Ruth Schneider (MAVRS) e Museu Histórico Regional (MHR) – Universidade de Passo Fundo (UPF)</v>
      </c>
      <c r="C188" s="9" t="s">
        <v>131</v>
      </c>
      <c r="D188" s="9" t="s">
        <v>6372</v>
      </c>
      <c r="E188" s="9" t="s">
        <v>6373</v>
      </c>
      <c r="F188" s="9" t="s">
        <v>6374</v>
      </c>
      <c r="G188" s="10" t="s">
        <v>6375</v>
      </c>
      <c r="H188" s="10" t="s">
        <v>6376</v>
      </c>
      <c r="I188" s="10" t="s">
        <v>6377</v>
      </c>
      <c r="J188" s="146"/>
      <c r="K188" s="146"/>
      <c r="L188" s="9" t="s">
        <v>4892</v>
      </c>
      <c r="M188" s="11">
        <v>42766</v>
      </c>
      <c r="N188" s="11">
        <v>42510</v>
      </c>
      <c r="O188" s="11" t="s">
        <v>6282</v>
      </c>
      <c r="P188" s="9" t="s">
        <v>31</v>
      </c>
      <c r="Q188" s="9" t="s">
        <v>33</v>
      </c>
      <c r="R188" s="9"/>
      <c r="S188" s="9"/>
      <c r="T188" s="9" t="s">
        <v>31</v>
      </c>
      <c r="U188" s="10"/>
      <c r="V188" s="9" t="s">
        <v>33</v>
      </c>
      <c r="W188" s="10"/>
      <c r="X188" s="9" t="s">
        <v>6326</v>
      </c>
      <c r="Y188" s="9" t="s">
        <v>5046</v>
      </c>
      <c r="Z188" s="9"/>
      <c r="AA188" s="9" t="s">
        <v>33</v>
      </c>
      <c r="AB188" s="10"/>
      <c r="AC188" s="9" t="s">
        <v>6378</v>
      </c>
      <c r="AD188" s="9"/>
      <c r="AE188" s="146"/>
      <c r="AF188" s="146"/>
    </row>
    <row r="189" spans="1:32" s="12" customFormat="1" ht="90" customHeight="1">
      <c r="A189" s="8">
        <v>187</v>
      </c>
      <c r="B189" s="3" t="str">
        <f>E189&amp;" – "&amp;F189</f>
        <v>Museu Histórico Municipal Barbosa Lessa – Prefeitura de Piratini</v>
      </c>
      <c r="C189" s="9" t="s">
        <v>131</v>
      </c>
      <c r="D189" s="9" t="s">
        <v>6379</v>
      </c>
      <c r="E189" s="9" t="s">
        <v>6380</v>
      </c>
      <c r="F189" s="9" t="s">
        <v>6381</v>
      </c>
      <c r="G189" s="10" t="s">
        <v>6382</v>
      </c>
      <c r="H189" s="10" t="s">
        <v>6383</v>
      </c>
      <c r="I189" s="156" t="s">
        <v>6384</v>
      </c>
      <c r="J189" s="154" t="s">
        <v>6385</v>
      </c>
      <c r="K189" s="157"/>
      <c r="L189" s="9" t="s">
        <v>4901</v>
      </c>
      <c r="M189" s="11">
        <v>42633</v>
      </c>
      <c r="N189" s="11">
        <v>42521</v>
      </c>
      <c r="O189" s="9" t="s">
        <v>6386</v>
      </c>
      <c r="P189" s="9" t="s">
        <v>31</v>
      </c>
      <c r="Q189" s="9" t="s">
        <v>33</v>
      </c>
      <c r="R189" s="9"/>
      <c r="S189" s="9"/>
      <c r="T189" s="9" t="s">
        <v>31</v>
      </c>
      <c r="U189" s="10" t="s">
        <v>6387</v>
      </c>
      <c r="V189" s="9" t="s">
        <v>5191</v>
      </c>
      <c r="W189" s="10"/>
      <c r="X189" s="9" t="s">
        <v>5293</v>
      </c>
      <c r="Y189" s="9" t="s">
        <v>4983</v>
      </c>
      <c r="Z189" s="9"/>
      <c r="AA189" s="9" t="s">
        <v>33</v>
      </c>
      <c r="AB189" s="10"/>
      <c r="AC189" s="9" t="s">
        <v>6388</v>
      </c>
      <c r="AD189" s="9"/>
      <c r="AE189" s="146"/>
      <c r="AF189" s="146"/>
    </row>
    <row r="190" spans="1:32" s="12" customFormat="1" ht="90" customHeight="1">
      <c r="A190" s="8">
        <v>188</v>
      </c>
      <c r="B190" s="3" t="str">
        <f>E190&amp;" – "&amp;F190</f>
        <v>Museu Municipal Carlos Nobre – Prefeitura de Guaíba</v>
      </c>
      <c r="C190" s="9" t="s">
        <v>131</v>
      </c>
      <c r="D190" s="9" t="s">
        <v>6389</v>
      </c>
      <c r="E190" s="9" t="s">
        <v>6390</v>
      </c>
      <c r="F190" s="9" t="s">
        <v>6391</v>
      </c>
      <c r="G190" s="10" t="s">
        <v>6392</v>
      </c>
      <c r="H190" s="10"/>
      <c r="I190" s="156" t="s">
        <v>6393</v>
      </c>
      <c r="J190" s="175"/>
      <c r="K190" s="10"/>
      <c r="L190" s="9" t="s">
        <v>4901</v>
      </c>
      <c r="M190" s="11">
        <v>42633</v>
      </c>
      <c r="N190" s="11">
        <v>42425</v>
      </c>
      <c r="O190" s="9" t="s">
        <v>6394</v>
      </c>
      <c r="P190" s="9" t="s">
        <v>31</v>
      </c>
      <c r="Q190" s="9" t="s">
        <v>33</v>
      </c>
      <c r="R190" s="9"/>
      <c r="S190" s="9"/>
      <c r="T190" s="9" t="s">
        <v>31</v>
      </c>
      <c r="U190" s="10" t="s">
        <v>6395</v>
      </c>
      <c r="V190" s="9" t="s">
        <v>31</v>
      </c>
      <c r="W190" s="10"/>
      <c r="X190" s="9" t="s">
        <v>5293</v>
      </c>
      <c r="Y190" s="9" t="s">
        <v>4983</v>
      </c>
      <c r="Z190" s="9"/>
      <c r="AA190" s="9" t="s">
        <v>33</v>
      </c>
      <c r="AB190" s="10"/>
      <c r="AC190" s="9" t="s">
        <v>6396</v>
      </c>
      <c r="AD190" s="9"/>
      <c r="AE190" s="146"/>
      <c r="AF190" s="146"/>
    </row>
    <row r="191" spans="1:32" s="12" customFormat="1" ht="90" customHeight="1">
      <c r="A191" s="8">
        <v>189</v>
      </c>
      <c r="B191" s="3" t="str">
        <f>E191&amp;" – "&amp;F191</f>
        <v xml:space="preserve"> Museu Municipal Dr. José Olavo Machado / Núcleo de Arqueologia – Prefeitura de Santo Ângelo</v>
      </c>
      <c r="C191" s="9" t="s">
        <v>131</v>
      </c>
      <c r="D191" s="9" t="s">
        <v>6397</v>
      </c>
      <c r="E191" s="9" t="s">
        <v>6398</v>
      </c>
      <c r="F191" s="9" t="s">
        <v>6399</v>
      </c>
      <c r="G191" s="10" t="s">
        <v>6400</v>
      </c>
      <c r="H191" s="10" t="s">
        <v>6401</v>
      </c>
      <c r="I191" s="10" t="s">
        <v>6402</v>
      </c>
      <c r="J191" t="s">
        <v>6403</v>
      </c>
      <c r="K191" s="10"/>
      <c r="L191" s="9" t="s">
        <v>4892</v>
      </c>
      <c r="M191" s="11">
        <v>44750</v>
      </c>
      <c r="N191" s="11">
        <v>42945</v>
      </c>
      <c r="O191" s="9" t="s">
        <v>6404</v>
      </c>
      <c r="P191" s="9" t="s">
        <v>31</v>
      </c>
      <c r="Q191" s="9" t="s">
        <v>31</v>
      </c>
      <c r="R191" s="9"/>
      <c r="S191" s="9"/>
      <c r="T191" s="9" t="s">
        <v>31</v>
      </c>
      <c r="U191" s="10"/>
      <c r="V191" s="9"/>
      <c r="W191" s="10" t="s">
        <v>6405</v>
      </c>
      <c r="X191" s="9" t="s">
        <v>6294</v>
      </c>
      <c r="Y191" s="9" t="s">
        <v>4983</v>
      </c>
      <c r="Z191" s="9"/>
      <c r="AA191" s="9" t="s">
        <v>33</v>
      </c>
      <c r="AB191" s="10"/>
      <c r="AC191" s="9" t="s">
        <v>135</v>
      </c>
      <c r="AD191" s="9"/>
      <c r="AE191" s="146"/>
      <c r="AF191" s="146"/>
    </row>
    <row r="192" spans="1:32" s="12" customFormat="1" ht="90" customHeight="1">
      <c r="A192" s="8">
        <v>190</v>
      </c>
      <c r="B192" s="3" t="str">
        <f>E192&amp;" – "&amp;F192</f>
        <v>Museu Municipal Irmã Celina Schardong – Prefeitura Municipal de Gaurama</v>
      </c>
      <c r="C192" s="9" t="s">
        <v>131</v>
      </c>
      <c r="D192" s="9" t="s">
        <v>6406</v>
      </c>
      <c r="E192" s="9" t="s">
        <v>6407</v>
      </c>
      <c r="F192" s="9" t="s">
        <v>6408</v>
      </c>
      <c r="G192" s="10" t="s">
        <v>6409</v>
      </c>
      <c r="H192" s="10" t="s">
        <v>6410</v>
      </c>
      <c r="I192" s="156" t="s">
        <v>6411</v>
      </c>
      <c r="J192" s="177" t="s">
        <v>6412</v>
      </c>
      <c r="K192" s="10"/>
      <c r="L192" s="9" t="s">
        <v>4892</v>
      </c>
      <c r="M192" s="11">
        <v>43971</v>
      </c>
      <c r="N192" s="11">
        <v>43376</v>
      </c>
      <c r="O192" s="9" t="s">
        <v>6262</v>
      </c>
      <c r="P192" s="9" t="s">
        <v>31</v>
      </c>
      <c r="Q192" s="9" t="s">
        <v>31</v>
      </c>
      <c r="R192" s="9"/>
      <c r="S192" s="9"/>
      <c r="T192" s="9" t="s">
        <v>31</v>
      </c>
      <c r="U192" s="10"/>
      <c r="V192" s="9"/>
      <c r="W192" s="10"/>
      <c r="X192" s="9" t="s">
        <v>6294</v>
      </c>
      <c r="Y192" s="9" t="s">
        <v>4983</v>
      </c>
      <c r="Z192" s="9"/>
      <c r="AA192" s="9" t="s">
        <v>4904</v>
      </c>
      <c r="AB192" s="9" t="s">
        <v>6413</v>
      </c>
      <c r="AC192" s="9" t="s">
        <v>6414</v>
      </c>
      <c r="AD192" s="9"/>
      <c r="AE192" s="146"/>
      <c r="AF192" s="146"/>
    </row>
    <row r="193" spans="1:32" s="12" customFormat="1" ht="90" customHeight="1">
      <c r="A193" s="8">
        <v>191</v>
      </c>
      <c r="B193" s="3" t="str">
        <f>E193&amp;" – "&amp;F193</f>
        <v>Museu Paleontológico e Arqueológico Walter Ilha – Prefeitura de São Pedro do Sul</v>
      </c>
      <c r="C193" s="9" t="s">
        <v>131</v>
      </c>
      <c r="D193" s="9" t="s">
        <v>6415</v>
      </c>
      <c r="E193" s="9" t="s">
        <v>6416</v>
      </c>
      <c r="F193" s="9" t="s">
        <v>6417</v>
      </c>
      <c r="G193" s="10" t="s">
        <v>6418</v>
      </c>
      <c r="H193" s="10" t="s">
        <v>6419</v>
      </c>
      <c r="I193" s="10" t="s">
        <v>6420</v>
      </c>
      <c r="J193" s="154" t="s">
        <v>6421</v>
      </c>
      <c r="K193" s="157"/>
      <c r="L193" s="9" t="s">
        <v>4892</v>
      </c>
      <c r="M193" s="11">
        <v>42766</v>
      </c>
      <c r="N193" s="11">
        <v>42606</v>
      </c>
      <c r="O193" s="9" t="s">
        <v>6282</v>
      </c>
      <c r="P193" s="9" t="s">
        <v>31</v>
      </c>
      <c r="Q193" s="9" t="s">
        <v>31</v>
      </c>
      <c r="R193" s="9"/>
      <c r="S193" s="9"/>
      <c r="T193" s="9" t="s">
        <v>31</v>
      </c>
      <c r="U193" s="10"/>
      <c r="V193" s="9"/>
      <c r="W193" s="10"/>
      <c r="X193" s="9" t="s">
        <v>6294</v>
      </c>
      <c r="Y193" s="9" t="s">
        <v>4983</v>
      </c>
      <c r="Z193" s="9"/>
      <c r="AA193" s="9" t="s">
        <v>31</v>
      </c>
      <c r="AB193" s="10"/>
      <c r="AC193" s="9" t="s">
        <v>214</v>
      </c>
      <c r="AD193" s="9"/>
      <c r="AE193" s="146"/>
      <c r="AF193" s="146"/>
    </row>
    <row r="194" spans="1:32" s="12" customFormat="1" ht="90" customHeight="1">
      <c r="A194" s="8">
        <v>192</v>
      </c>
      <c r="B194" s="3" t="str">
        <f>E194&amp;" – "&amp;F194</f>
        <v>Núcleo de Estudos do Patrimônio e Memória – NEP – Universidade Federal de Santa Maria (UFSM)</v>
      </c>
      <c r="C194" s="9" t="s">
        <v>131</v>
      </c>
      <c r="D194" s="9" t="s">
        <v>6351</v>
      </c>
      <c r="E194" s="9" t="s">
        <v>6422</v>
      </c>
      <c r="F194" s="9" t="s">
        <v>6353</v>
      </c>
      <c r="G194" s="10" t="s">
        <v>6423</v>
      </c>
      <c r="H194" s="10" t="s">
        <v>6424</v>
      </c>
      <c r="I194" s="10"/>
      <c r="J194" s="146"/>
      <c r="K194" s="146"/>
      <c r="L194" s="9" t="s">
        <v>4892</v>
      </c>
      <c r="M194" s="11">
        <v>42751</v>
      </c>
      <c r="N194" s="11">
        <v>42605</v>
      </c>
      <c r="O194" s="9" t="s">
        <v>6308</v>
      </c>
      <c r="P194" s="9" t="s">
        <v>31</v>
      </c>
      <c r="Q194" s="9" t="s">
        <v>31</v>
      </c>
      <c r="R194" s="9"/>
      <c r="S194" s="9"/>
      <c r="T194" s="9" t="s">
        <v>31</v>
      </c>
      <c r="U194" s="10"/>
      <c r="V194" s="9"/>
      <c r="W194" s="10" t="s">
        <v>5009</v>
      </c>
      <c r="X194" s="9" t="s">
        <v>5860</v>
      </c>
      <c r="Y194" s="9" t="s">
        <v>4983</v>
      </c>
      <c r="Z194" s="9"/>
      <c r="AA194" s="9" t="s">
        <v>33</v>
      </c>
      <c r="AB194" s="10"/>
      <c r="AC194" s="9" t="s">
        <v>6357</v>
      </c>
      <c r="AD194" s="9"/>
      <c r="AE194" s="146"/>
      <c r="AF194" s="146"/>
    </row>
    <row r="195" spans="1:32" s="12" customFormat="1" ht="90" customHeight="1">
      <c r="A195" s="8">
        <v>193</v>
      </c>
      <c r="B195" s="3" t="str">
        <f>E195&amp;" – "&amp;F195</f>
        <v>Laboratório de Cultura Material e Arqueologia, Núcleo de Pré História e Arqueologia (Lacuma/Nupha) – Universidade de Passo Fundo (UPF)</v>
      </c>
      <c r="C195" s="9" t="s">
        <v>131</v>
      </c>
      <c r="D195" s="9" t="s">
        <v>6425</v>
      </c>
      <c r="E195" s="9" t="s">
        <v>6426</v>
      </c>
      <c r="F195" s="9" t="s">
        <v>6374</v>
      </c>
      <c r="G195" s="10" t="s">
        <v>6427</v>
      </c>
      <c r="H195" s="10" t="s">
        <v>6428</v>
      </c>
      <c r="I195" s="10"/>
      <c r="J195" s="154" t="s">
        <v>6429</v>
      </c>
      <c r="K195" s="157"/>
      <c r="L195" s="9" t="s">
        <v>4892</v>
      </c>
      <c r="M195" s="11">
        <v>42633</v>
      </c>
      <c r="N195" s="11">
        <v>42509</v>
      </c>
      <c r="O195" s="9" t="s">
        <v>6282</v>
      </c>
      <c r="P195" s="9" t="s">
        <v>31</v>
      </c>
      <c r="Q195" s="9" t="s">
        <v>33</v>
      </c>
      <c r="R195" s="9"/>
      <c r="S195" s="9"/>
      <c r="T195" s="9" t="s">
        <v>31</v>
      </c>
      <c r="U195" s="10"/>
      <c r="V195" s="9"/>
      <c r="W195" s="10"/>
      <c r="X195" s="9" t="s">
        <v>6430</v>
      </c>
      <c r="Y195" s="9" t="s">
        <v>5046</v>
      </c>
      <c r="Z195" s="9"/>
      <c r="AA195" s="9" t="s">
        <v>33</v>
      </c>
      <c r="AB195" s="10"/>
      <c r="AC195" s="9" t="s">
        <v>130</v>
      </c>
      <c r="AD195" s="9"/>
      <c r="AE195" s="146"/>
      <c r="AF195" s="146"/>
    </row>
    <row r="196" spans="1:32" s="12" customFormat="1" ht="90" customHeight="1">
      <c r="A196" s="8">
        <v>194</v>
      </c>
      <c r="B196" s="3" t="str">
        <f>E196&amp;" – "&amp;F196</f>
        <v>Museu Universitário de Arqueologia e Etnologia - MUAE – Universidade Federal do Rio Grande do Sul (UFRGS)</v>
      </c>
      <c r="C196" s="9" t="s">
        <v>131</v>
      </c>
      <c r="D196" s="9" t="s">
        <v>6245</v>
      </c>
      <c r="E196" s="9" t="s">
        <v>6431</v>
      </c>
      <c r="F196" s="9" t="s">
        <v>6247</v>
      </c>
      <c r="G196" s="10" t="s">
        <v>6432</v>
      </c>
      <c r="H196" s="10" t="s">
        <v>6433</v>
      </c>
      <c r="I196" s="156" t="s">
        <v>6434</v>
      </c>
      <c r="J196" s="154" t="s">
        <v>6435</v>
      </c>
      <c r="K196" s="10"/>
      <c r="L196" s="9" t="s">
        <v>5008</v>
      </c>
      <c r="M196" s="11"/>
      <c r="N196" s="9"/>
      <c r="O196" s="9"/>
      <c r="P196" s="9"/>
      <c r="Q196" s="9" t="s">
        <v>33</v>
      </c>
      <c r="R196" s="9"/>
      <c r="S196" s="9"/>
      <c r="T196" s="9" t="s">
        <v>33</v>
      </c>
      <c r="U196" s="10"/>
      <c r="V196" s="9"/>
      <c r="W196" s="10"/>
      <c r="X196" s="9" t="s">
        <v>6000</v>
      </c>
      <c r="Y196" s="9" t="s">
        <v>4983</v>
      </c>
      <c r="Z196" s="9"/>
      <c r="AA196" s="9" t="s">
        <v>4904</v>
      </c>
      <c r="AB196" s="10"/>
      <c r="AC196" s="9" t="s">
        <v>33</v>
      </c>
      <c r="AD196" s="9"/>
      <c r="AE196" s="146"/>
      <c r="AF196" s="146"/>
    </row>
    <row r="197" spans="1:32" s="12" customFormat="1" ht="90" customHeight="1">
      <c r="A197" s="8">
        <v>195</v>
      </c>
      <c r="B197" s="3" t="str">
        <f>E197&amp;" – "&amp;F197</f>
        <v>Núcleo de Pesquisa Arqueológica – NuPArq – Universidade Federal do Rio Grande do Sul (UFRGS)</v>
      </c>
      <c r="C197" s="9" t="s">
        <v>131</v>
      </c>
      <c r="D197" s="9" t="s">
        <v>6245</v>
      </c>
      <c r="E197" s="9" t="s">
        <v>6436</v>
      </c>
      <c r="F197" s="9" t="s">
        <v>6247</v>
      </c>
      <c r="G197" s="10" t="s">
        <v>6437</v>
      </c>
      <c r="H197" s="10" t="s">
        <v>6438</v>
      </c>
      <c r="I197" s="156" t="s">
        <v>6439</v>
      </c>
      <c r="J197" s="154" t="s">
        <v>6440</v>
      </c>
      <c r="K197" s="10"/>
      <c r="L197" s="9" t="s">
        <v>4901</v>
      </c>
      <c r="M197" s="11">
        <v>43258</v>
      </c>
      <c r="N197" s="11">
        <v>42877</v>
      </c>
      <c r="O197" s="9" t="s">
        <v>6252</v>
      </c>
      <c r="P197" s="9" t="s">
        <v>31</v>
      </c>
      <c r="Q197" s="9" t="s">
        <v>33</v>
      </c>
      <c r="R197" s="9"/>
      <c r="S197" s="9"/>
      <c r="T197" s="9" t="s">
        <v>31</v>
      </c>
      <c r="U197" s="10" t="s">
        <v>6441</v>
      </c>
      <c r="V197" s="9"/>
      <c r="W197" s="10"/>
      <c r="X197" s="9" t="s">
        <v>5930</v>
      </c>
      <c r="Y197" s="9" t="s">
        <v>4983</v>
      </c>
      <c r="Z197" s="9"/>
      <c r="AA197" s="9" t="s">
        <v>33</v>
      </c>
      <c r="AB197" s="10"/>
      <c r="AC197" s="9" t="s">
        <v>148</v>
      </c>
      <c r="AD197" s="9"/>
      <c r="AE197" s="146"/>
      <c r="AF197" s="146"/>
    </row>
    <row r="198" spans="1:32" s="12" customFormat="1" ht="90" customHeight="1">
      <c r="A198" s="8">
        <v>196</v>
      </c>
      <c r="B198" s="3" t="str">
        <f>E198&amp;" – "&amp;F198</f>
        <v>Núcleo de Pesquisa Arqueológica - Centro Municipal de Cultura Inah Emil Martensen – Prefeitura Municipal de Rio Grande</v>
      </c>
      <c r="C198" s="9" t="s">
        <v>131</v>
      </c>
      <c r="D198" s="9" t="s">
        <v>6442</v>
      </c>
      <c r="E198" s="9" t="s">
        <v>6443</v>
      </c>
      <c r="F198" s="9" t="s">
        <v>6444</v>
      </c>
      <c r="G198" s="10" t="s">
        <v>6445</v>
      </c>
      <c r="H198" s="10" t="s">
        <v>6446</v>
      </c>
      <c r="I198" s="10" t="s">
        <v>6447</v>
      </c>
      <c r="J198" s="175" t="s">
        <v>6448</v>
      </c>
      <c r="K198" s="10"/>
      <c r="L198" s="9" t="s">
        <v>5008</v>
      </c>
      <c r="M198" s="11"/>
      <c r="N198" s="9"/>
      <c r="O198" s="9"/>
      <c r="P198" s="9"/>
      <c r="Q198" s="9" t="s">
        <v>33</v>
      </c>
      <c r="R198" s="9"/>
      <c r="S198" s="9"/>
      <c r="T198" s="9" t="s">
        <v>33</v>
      </c>
      <c r="U198" s="10"/>
      <c r="V198" s="9"/>
      <c r="W198" s="10" t="s">
        <v>6449</v>
      </c>
      <c r="X198" s="9" t="s">
        <v>6450</v>
      </c>
      <c r="Y198" s="9" t="s">
        <v>4983</v>
      </c>
      <c r="Z198" s="9"/>
      <c r="AA198" s="9" t="s">
        <v>4904</v>
      </c>
      <c r="AB198" s="10"/>
      <c r="AC198" s="9" t="s">
        <v>33</v>
      </c>
      <c r="AD198" s="9"/>
      <c r="AE198" s="146"/>
      <c r="AF198" s="146"/>
    </row>
    <row r="199" spans="1:32" s="12" customFormat="1" ht="90" customHeight="1">
      <c r="A199" s="8">
        <v>197</v>
      </c>
      <c r="B199" s="3" t="str">
        <f>E199&amp;" – "&amp;F199</f>
        <v>Museu Nossa Senhora do Rosário Bom Fim – Prefeitura Municipal de São Gabriel</v>
      </c>
      <c r="C199" s="9" t="s">
        <v>131</v>
      </c>
      <c r="D199" s="9" t="s">
        <v>6451</v>
      </c>
      <c r="E199" s="9" t="s">
        <v>6452</v>
      </c>
      <c r="F199" s="9" t="s">
        <v>6453</v>
      </c>
      <c r="G199" s="10" t="s">
        <v>6454</v>
      </c>
      <c r="H199" s="10" t="s">
        <v>6455</v>
      </c>
      <c r="I199" s="156" t="s">
        <v>6456</v>
      </c>
      <c r="J199" s="177" t="s">
        <v>6457</v>
      </c>
      <c r="K199" s="10"/>
      <c r="L199" s="9" t="s">
        <v>5008</v>
      </c>
      <c r="M199" s="11"/>
      <c r="N199" s="9"/>
      <c r="O199" s="9"/>
      <c r="P199" s="9"/>
      <c r="Q199" s="9" t="s">
        <v>33</v>
      </c>
      <c r="R199" s="9"/>
      <c r="S199" s="9"/>
      <c r="T199" s="9" t="s">
        <v>33</v>
      </c>
      <c r="U199" s="10"/>
      <c r="V199" s="9"/>
      <c r="W199" s="10" t="s">
        <v>6458</v>
      </c>
      <c r="X199" s="9" t="s">
        <v>5003</v>
      </c>
      <c r="Y199" s="9" t="s">
        <v>4983</v>
      </c>
      <c r="Z199" s="9"/>
      <c r="AA199" s="9" t="s">
        <v>4904</v>
      </c>
      <c r="AB199" s="10"/>
      <c r="AC199" s="9" t="s">
        <v>33</v>
      </c>
      <c r="AD199" s="9"/>
      <c r="AE199" s="146"/>
      <c r="AF199" s="146"/>
    </row>
    <row r="200" spans="1:32" s="12" customFormat="1" ht="90" customHeight="1">
      <c r="A200" s="8">
        <v>198</v>
      </c>
      <c r="B200" s="3" t="str">
        <f>E200&amp;" – "&amp;F200</f>
        <v>Universidade de Santa Cruz do Sul – Universidade de Santa Cruz do Sul  (UNISC)</v>
      </c>
      <c r="C200" s="9" t="s">
        <v>131</v>
      </c>
      <c r="D200" s="9" t="s">
        <v>6276</v>
      </c>
      <c r="E200" s="9" t="s">
        <v>6459</v>
      </c>
      <c r="F200" s="9" t="s">
        <v>6460</v>
      </c>
      <c r="G200" s="10" t="s">
        <v>6461</v>
      </c>
      <c r="H200" s="10" t="s">
        <v>6462</v>
      </c>
      <c r="I200" s="10" t="s">
        <v>6463</v>
      </c>
      <c r="J200" s="10" t="s">
        <v>6464</v>
      </c>
      <c r="K200" s="10"/>
      <c r="L200" s="9" t="s">
        <v>5008</v>
      </c>
      <c r="M200" s="98" t="s">
        <v>5144</v>
      </c>
      <c r="N200" s="150" t="s">
        <v>5776</v>
      </c>
      <c r="O200" s="9"/>
      <c r="P200" s="9"/>
      <c r="Q200" s="9" t="s">
        <v>33</v>
      </c>
      <c r="R200" s="9"/>
      <c r="S200" s="9"/>
      <c r="T200" s="9" t="s">
        <v>31</v>
      </c>
      <c r="U200" s="10"/>
      <c r="V200" s="9"/>
      <c r="W200" s="10" t="s">
        <v>6465</v>
      </c>
      <c r="X200" s="9" t="s">
        <v>6466</v>
      </c>
      <c r="Y200" s="9" t="s">
        <v>5046</v>
      </c>
      <c r="Z200" s="9" t="s">
        <v>5170</v>
      </c>
      <c r="AA200" s="9" t="s">
        <v>4904</v>
      </c>
      <c r="AB200" s="151" t="s">
        <v>5818</v>
      </c>
      <c r="AC200" s="9" t="s">
        <v>6467</v>
      </c>
      <c r="AD200" s="9"/>
      <c r="AE200" s="146"/>
      <c r="AF200" s="146"/>
    </row>
    <row r="201" spans="1:32" s="12" customFormat="1" ht="90" customHeight="1">
      <c r="A201" s="8">
        <v>199</v>
      </c>
      <c r="B201" s="3" t="str">
        <f>E201&amp;" – "&amp;F201</f>
        <v>Museu Dom Diogo de Souza – Fundação Áttila Taborda/Universidade da Região da Campanha (FAT/URCAMP)</v>
      </c>
      <c r="C201" s="9" t="s">
        <v>131</v>
      </c>
      <c r="D201" s="9" t="s">
        <v>6468</v>
      </c>
      <c r="E201" s="9" t="s">
        <v>6469</v>
      </c>
      <c r="F201" s="9" t="s">
        <v>6470</v>
      </c>
      <c r="G201" s="10" t="s">
        <v>6471</v>
      </c>
      <c r="H201" s="175" t="s">
        <v>6472</v>
      </c>
      <c r="I201" s="178" t="s">
        <v>6473</v>
      </c>
      <c r="J201" s="10" t="s">
        <v>6474</v>
      </c>
      <c r="K201" s="10"/>
      <c r="L201" s="9" t="s">
        <v>4892</v>
      </c>
      <c r="M201" s="98" t="s">
        <v>5253</v>
      </c>
      <c r="N201" s="11">
        <v>42465</v>
      </c>
      <c r="O201" s="9" t="s">
        <v>6233</v>
      </c>
      <c r="P201" s="9"/>
      <c r="Q201" s="9" t="s">
        <v>33</v>
      </c>
      <c r="R201" s="9"/>
      <c r="S201" s="9"/>
      <c r="T201" s="9" t="s">
        <v>31</v>
      </c>
      <c r="U201" s="10"/>
      <c r="V201" s="9"/>
      <c r="W201" s="10"/>
      <c r="X201" s="9" t="s">
        <v>6466</v>
      </c>
      <c r="Y201" s="9" t="s">
        <v>4983</v>
      </c>
      <c r="Z201" s="9"/>
      <c r="AA201" s="9" t="s">
        <v>31</v>
      </c>
      <c r="AB201" s="10"/>
      <c r="AC201" s="9" t="s">
        <v>139</v>
      </c>
      <c r="AD201" s="9"/>
      <c r="AE201" s="146"/>
      <c r="AF201" s="146"/>
    </row>
    <row r="202" spans="1:32" s="12" customFormat="1" ht="90" customHeight="1">
      <c r="A202" s="8">
        <v>200</v>
      </c>
      <c r="B202" s="3" t="str">
        <f>E202&amp;" – "&amp;F202</f>
        <v>Fundação Cultural Camponovense Cid Caesar de Almeida Pedroso – Prefeitura Municipal de Campos Novos</v>
      </c>
      <c r="C202" s="9" t="s">
        <v>255</v>
      </c>
      <c r="D202" s="9" t="s">
        <v>6475</v>
      </c>
      <c r="E202" s="9" t="s">
        <v>6476</v>
      </c>
      <c r="F202" s="9" t="s">
        <v>6477</v>
      </c>
      <c r="G202" s="9" t="s">
        <v>6478</v>
      </c>
      <c r="H202" s="176" t="s">
        <v>6479</v>
      </c>
      <c r="I202" s="179" t="s">
        <v>6480</v>
      </c>
      <c r="J202" s="10"/>
      <c r="K202" s="10"/>
      <c r="L202" s="166" t="s">
        <v>4901</v>
      </c>
      <c r="M202" s="11">
        <v>44616</v>
      </c>
      <c r="N202" s="11">
        <v>44824</v>
      </c>
      <c r="O202" s="9" t="s">
        <v>6481</v>
      </c>
      <c r="P202" s="9" t="s">
        <v>31</v>
      </c>
      <c r="Q202" s="9" t="s">
        <v>33</v>
      </c>
      <c r="R202" s="9"/>
      <c r="S202" s="9"/>
      <c r="T202" s="9" t="s">
        <v>33</v>
      </c>
      <c r="U202" s="10"/>
      <c r="V202" s="9"/>
      <c r="W202" s="9" t="s">
        <v>6482</v>
      </c>
      <c r="X202" s="9" t="s">
        <v>5003</v>
      </c>
      <c r="Y202" s="9" t="s">
        <v>4983</v>
      </c>
      <c r="Z202" s="9"/>
      <c r="AA202" s="168" t="s">
        <v>6483</v>
      </c>
      <c r="AB202" s="10"/>
      <c r="AC202" s="9" t="s">
        <v>6484</v>
      </c>
      <c r="AD202" s="9"/>
      <c r="AE202" s="9" t="s">
        <v>6485</v>
      </c>
      <c r="AF202" s="146"/>
    </row>
    <row r="203" spans="1:32" s="12" customFormat="1" ht="90" customHeight="1">
      <c r="A203" s="8">
        <v>201</v>
      </c>
      <c r="B203" s="3" t="str">
        <f>E203&amp;" – "&amp;F203</f>
        <v>Gerência Estratégica de Cultura e Patrimônio Histórico do Município de Anchieta – Prefeitura Municipal de Anchieta</v>
      </c>
      <c r="C203" s="9" t="s">
        <v>255</v>
      </c>
      <c r="D203" s="9" t="s">
        <v>5341</v>
      </c>
      <c r="E203" s="9" t="s">
        <v>6486</v>
      </c>
      <c r="F203" s="9" t="s">
        <v>5343</v>
      </c>
      <c r="G203" s="10"/>
      <c r="H203" s="10"/>
      <c r="I203" s="10"/>
      <c r="J203" s="10"/>
      <c r="K203" s="10"/>
      <c r="L203" s="9" t="s">
        <v>5008</v>
      </c>
      <c r="M203" s="11"/>
      <c r="N203" s="9"/>
      <c r="O203" s="9"/>
      <c r="P203" s="9"/>
      <c r="Q203" s="9" t="s">
        <v>33</v>
      </c>
      <c r="R203" s="9"/>
      <c r="S203" s="9"/>
      <c r="T203" s="9" t="s">
        <v>33</v>
      </c>
      <c r="U203" s="10"/>
      <c r="V203" s="9"/>
      <c r="W203" s="10"/>
      <c r="X203" s="9" t="s">
        <v>5003</v>
      </c>
      <c r="Y203" s="9" t="s">
        <v>4983</v>
      </c>
      <c r="Z203" s="9"/>
      <c r="AA203" s="9" t="s">
        <v>4904</v>
      </c>
      <c r="AB203" s="10"/>
      <c r="AC203" s="9" t="s">
        <v>33</v>
      </c>
      <c r="AD203" s="9"/>
      <c r="AE203" s="146"/>
      <c r="AF203" s="146"/>
    </row>
    <row r="204" spans="1:32" s="12" customFormat="1" ht="90" customHeight="1">
      <c r="A204" s="8">
        <v>202</v>
      </c>
      <c r="B204" s="3" t="str">
        <f>E204&amp;" – "&amp;F204</f>
        <v>Grupo de Pesquisa em Educação Patrimonial e Arqueologia - GRUPEP – Universidade do Sul de Santa Catarina (UNISUL)</v>
      </c>
      <c r="C204" s="9" t="s">
        <v>255</v>
      </c>
      <c r="D204" s="9" t="s">
        <v>6487</v>
      </c>
      <c r="E204" s="9" t="s">
        <v>6488</v>
      </c>
      <c r="F204" s="9" t="s">
        <v>6489</v>
      </c>
      <c r="G204" s="10" t="s">
        <v>6490</v>
      </c>
      <c r="H204" s="10"/>
      <c r="I204" s="10"/>
      <c r="J204" s="175"/>
      <c r="K204" s="10"/>
      <c r="L204" s="9" t="s">
        <v>5008</v>
      </c>
      <c r="M204" s="11"/>
      <c r="N204" s="9"/>
      <c r="O204" s="9"/>
      <c r="P204" s="9" t="s">
        <v>31</v>
      </c>
      <c r="Q204" s="9" t="s">
        <v>33</v>
      </c>
      <c r="R204" s="9"/>
      <c r="S204" s="9"/>
      <c r="T204" s="9" t="s">
        <v>33</v>
      </c>
      <c r="U204" s="10"/>
      <c r="V204" s="9"/>
      <c r="W204" s="10"/>
      <c r="X204" s="9" t="s">
        <v>6491</v>
      </c>
      <c r="Y204" s="9" t="s">
        <v>5046</v>
      </c>
      <c r="Z204" s="9" t="s">
        <v>5170</v>
      </c>
      <c r="AA204" s="9" t="s">
        <v>4904</v>
      </c>
      <c r="AB204" s="10"/>
      <c r="AC204" s="9" t="s">
        <v>33</v>
      </c>
      <c r="AD204" s="9"/>
      <c r="AE204" s="146"/>
      <c r="AF204" s="146"/>
    </row>
    <row r="205" spans="1:32" s="12" customFormat="1" ht="90" customHeight="1">
      <c r="A205" s="8">
        <v>203</v>
      </c>
      <c r="B205" s="3" t="str">
        <f>E205&amp;" – "&amp;F205</f>
        <v>Laboratório de Arqueologia Pedro Ignácio Schmitz (LAPIS) do Instituto de Pesquisas Ambientais e Tecnológicas (IPAT) – Universidade do Extremo Sul Catarinense (UNESC)</v>
      </c>
      <c r="C205" s="9" t="s">
        <v>255</v>
      </c>
      <c r="D205" s="9" t="s">
        <v>6492</v>
      </c>
      <c r="E205" s="9" t="s">
        <v>6493</v>
      </c>
      <c r="F205" s="9" t="s">
        <v>6494</v>
      </c>
      <c r="G205" s="10" t="s">
        <v>6495</v>
      </c>
      <c r="H205" s="10" t="s">
        <v>6496</v>
      </c>
      <c r="I205" s="10" t="s">
        <v>6497</v>
      </c>
      <c r="J205" s="177" t="s">
        <v>6498</v>
      </c>
      <c r="K205" s="10" t="s">
        <v>6499</v>
      </c>
      <c r="L205" s="9" t="s">
        <v>5008</v>
      </c>
      <c r="M205" s="11">
        <v>44649</v>
      </c>
      <c r="N205" s="11">
        <v>44483</v>
      </c>
      <c r="O205" s="9"/>
      <c r="P205" s="9"/>
      <c r="Q205" s="9" t="s">
        <v>33</v>
      </c>
      <c r="R205" s="9"/>
      <c r="S205" s="9"/>
      <c r="T205" s="9" t="s">
        <v>33</v>
      </c>
      <c r="U205" s="10"/>
      <c r="V205" s="9"/>
      <c r="W205" s="10" t="s">
        <v>6500</v>
      </c>
      <c r="X205" s="9" t="s">
        <v>6301</v>
      </c>
      <c r="Y205" s="9" t="s">
        <v>5046</v>
      </c>
      <c r="Z205" s="9"/>
      <c r="AA205" s="9" t="s">
        <v>4904</v>
      </c>
      <c r="AB205" s="10"/>
      <c r="AC205" s="9" t="s">
        <v>4326</v>
      </c>
      <c r="AD205" s="9"/>
      <c r="AE205" s="146"/>
      <c r="AF205" s="146"/>
    </row>
    <row r="206" spans="1:32" s="12" customFormat="1" ht="90" customHeight="1">
      <c r="A206" s="8">
        <v>204</v>
      </c>
      <c r="B206" s="3" t="str">
        <f>E206&amp;" – "&amp;F206</f>
        <v>Museu Anita Garibaldi – Prefeitura Municipal de Laguna</v>
      </c>
      <c r="C206" s="9" t="s">
        <v>255</v>
      </c>
      <c r="D206" s="9" t="s">
        <v>6501</v>
      </c>
      <c r="E206" s="9" t="s">
        <v>6502</v>
      </c>
      <c r="F206" s="9" t="s">
        <v>6503</v>
      </c>
      <c r="G206" s="10"/>
      <c r="H206" s="10"/>
      <c r="I206" s="10"/>
      <c r="J206" s="10"/>
      <c r="K206" s="10"/>
      <c r="L206" s="9" t="s">
        <v>5008</v>
      </c>
      <c r="M206" s="11"/>
      <c r="N206" s="9"/>
      <c r="O206" s="9"/>
      <c r="P206" s="9"/>
      <c r="Q206" s="9" t="s">
        <v>33</v>
      </c>
      <c r="R206" s="9"/>
      <c r="S206" s="9"/>
      <c r="T206" s="9" t="s">
        <v>33</v>
      </c>
      <c r="U206" s="10"/>
      <c r="V206" s="9"/>
      <c r="W206" s="10"/>
      <c r="X206" s="9" t="s">
        <v>6294</v>
      </c>
      <c r="Y206" s="9" t="s">
        <v>4983</v>
      </c>
      <c r="Z206" s="9"/>
      <c r="AA206" s="9" t="s">
        <v>4904</v>
      </c>
      <c r="AB206" s="10"/>
      <c r="AC206" s="9" t="s">
        <v>33</v>
      </c>
      <c r="AD206" s="9"/>
      <c r="AE206" s="146"/>
      <c r="AF206" s="146"/>
    </row>
    <row r="207" spans="1:32" s="12" customFormat="1" ht="90" customHeight="1">
      <c r="A207" s="8">
        <v>205</v>
      </c>
      <c r="B207" s="3" t="str">
        <f>E207&amp;" – "&amp;F207</f>
        <v xml:space="preserve">Museu Arqueológico Igrejinha Nossa Senhora dos Navegantes – </v>
      </c>
      <c r="C207" s="9" t="s">
        <v>255</v>
      </c>
      <c r="D207" s="9" t="s">
        <v>6504</v>
      </c>
      <c r="E207" s="9" t="s">
        <v>6505</v>
      </c>
      <c r="F207" s="9"/>
      <c r="G207" s="10" t="s">
        <v>6506</v>
      </c>
      <c r="H207" s="10" t="s">
        <v>6507</v>
      </c>
      <c r="I207" s="156" t="s">
        <v>6508</v>
      </c>
      <c r="J207" s="155"/>
      <c r="K207" s="10"/>
      <c r="L207" s="9" t="s">
        <v>4901</v>
      </c>
      <c r="M207" s="11">
        <v>44033</v>
      </c>
      <c r="N207" s="11">
        <v>42514</v>
      </c>
      <c r="O207" s="9" t="s">
        <v>6509</v>
      </c>
      <c r="P207" s="9" t="s">
        <v>31</v>
      </c>
      <c r="Q207" s="9" t="s">
        <v>31</v>
      </c>
      <c r="R207" s="9"/>
      <c r="S207" s="9"/>
      <c r="T207" s="9" t="s">
        <v>31</v>
      </c>
      <c r="U207" s="151" t="s">
        <v>5324</v>
      </c>
      <c r="V207" s="9"/>
      <c r="W207" s="153" t="s">
        <v>6510</v>
      </c>
      <c r="X207" s="9" t="s">
        <v>6511</v>
      </c>
      <c r="Y207" s="9" t="s">
        <v>4983</v>
      </c>
      <c r="Z207" s="9"/>
      <c r="AA207" s="9" t="s">
        <v>31</v>
      </c>
      <c r="AB207" s="10"/>
      <c r="AC207" s="9" t="s">
        <v>471</v>
      </c>
      <c r="AD207" s="9"/>
      <c r="AE207" s="146"/>
      <c r="AF207" s="146"/>
    </row>
    <row r="208" spans="1:32" s="12" customFormat="1" ht="90" customHeight="1">
      <c r="A208" s="8">
        <v>206</v>
      </c>
      <c r="B208" s="3" t="str">
        <f>E208&amp;" – "&amp;F208</f>
        <v>Museu Cidade de Jaguaruna – Prefeitura de Jasguaruna</v>
      </c>
      <c r="C208" s="9" t="s">
        <v>255</v>
      </c>
      <c r="D208" s="9" t="s">
        <v>6512</v>
      </c>
      <c r="E208" s="9" t="s">
        <v>6513</v>
      </c>
      <c r="F208" s="9" t="s">
        <v>6514</v>
      </c>
      <c r="G208" s="10"/>
      <c r="H208" s="10"/>
      <c r="I208" s="10"/>
      <c r="J208" s="10"/>
      <c r="K208" s="10"/>
      <c r="L208" s="166" t="s">
        <v>4901</v>
      </c>
      <c r="M208" s="11" t="s">
        <v>6515</v>
      </c>
      <c r="N208" s="11">
        <v>44839</v>
      </c>
      <c r="O208" s="9" t="s">
        <v>6481</v>
      </c>
      <c r="P208" s="9" t="s">
        <v>31</v>
      </c>
      <c r="Q208" s="9" t="s">
        <v>33</v>
      </c>
      <c r="R208" s="9"/>
      <c r="S208" s="9"/>
      <c r="T208" s="9" t="s">
        <v>33</v>
      </c>
      <c r="U208" s="10"/>
      <c r="V208" s="9"/>
      <c r="W208" s="10"/>
      <c r="X208" s="9" t="s">
        <v>6294</v>
      </c>
      <c r="Y208" s="9" t="s">
        <v>4983</v>
      </c>
      <c r="Z208" s="9"/>
      <c r="AA208" s="170" t="s">
        <v>31</v>
      </c>
      <c r="AB208" s="10"/>
      <c r="AC208" s="9" t="s">
        <v>6516</v>
      </c>
      <c r="AD208" s="9" t="s">
        <v>6517</v>
      </c>
      <c r="AE208" s="146"/>
      <c r="AF208" s="146"/>
    </row>
    <row r="209" spans="1:32" s="12" customFormat="1" ht="90" customHeight="1">
      <c r="A209" s="8">
        <v>207</v>
      </c>
      <c r="B209" s="3" t="str">
        <f>E209&amp;" – "&amp;F209</f>
        <v>Museu de Arqueologia e Etnologia Professor Oswaldo Rodrigues Cabral (Marque) – Universidade Federal de Santa Catarina (UFSC)</v>
      </c>
      <c r="C209" s="9" t="s">
        <v>255</v>
      </c>
      <c r="D209" s="9" t="s">
        <v>6518</v>
      </c>
      <c r="E209" s="9" t="s">
        <v>6519</v>
      </c>
      <c r="F209" s="9" t="s">
        <v>6520</v>
      </c>
      <c r="G209" s="10" t="s">
        <v>6521</v>
      </c>
      <c r="H209" s="175">
        <v>37219325</v>
      </c>
      <c r="I209" s="178" t="s">
        <v>6522</v>
      </c>
      <c r="J209" s="154" t="s">
        <v>6523</v>
      </c>
      <c r="K209" s="10" t="s">
        <v>6524</v>
      </c>
      <c r="L209" s="9" t="s">
        <v>5008</v>
      </c>
      <c r="M209" s="11">
        <v>44498</v>
      </c>
      <c r="N209" s="182">
        <v>44330</v>
      </c>
      <c r="O209" s="9" t="s">
        <v>6525</v>
      </c>
      <c r="P209" s="9" t="s">
        <v>31</v>
      </c>
      <c r="Q209" s="9" t="s">
        <v>33</v>
      </c>
      <c r="R209" s="9" t="s">
        <v>6526</v>
      </c>
      <c r="S209" s="9" t="s">
        <v>6527</v>
      </c>
      <c r="T209" s="9" t="s">
        <v>31</v>
      </c>
      <c r="U209" s="10"/>
      <c r="V209" s="9"/>
      <c r="W209" s="10" t="s">
        <v>6528</v>
      </c>
      <c r="X209" s="9" t="s">
        <v>6000</v>
      </c>
      <c r="Y209" s="9" t="s">
        <v>4983</v>
      </c>
      <c r="Z209" s="9"/>
      <c r="AA209" s="9" t="s">
        <v>33</v>
      </c>
      <c r="AB209" s="10" t="s">
        <v>6529</v>
      </c>
      <c r="AC209" s="9" t="s">
        <v>991</v>
      </c>
      <c r="AD209" s="9"/>
      <c r="AE209" s="146"/>
      <c r="AF209" s="146"/>
    </row>
    <row r="210" spans="1:32" s="12" customFormat="1" ht="90" customHeight="1">
      <c r="A210" s="8">
        <v>208</v>
      </c>
      <c r="B210" s="3" t="str">
        <f>E210&amp;" – "&amp;F210</f>
        <v>Museu Eduardo de Lima e Silva Hoerhann – Prefeitura de Ibirama</v>
      </c>
      <c r="C210" s="9" t="s">
        <v>255</v>
      </c>
      <c r="D210" s="9" t="s">
        <v>6530</v>
      </c>
      <c r="E210" s="9" t="s">
        <v>6531</v>
      </c>
      <c r="F210" s="9" t="s">
        <v>6532</v>
      </c>
      <c r="G210" s="10"/>
      <c r="H210" s="174" t="s">
        <v>6533</v>
      </c>
      <c r="I210" s="163" t="s">
        <v>6534</v>
      </c>
      <c r="J210" s="10"/>
      <c r="K210" s="10"/>
      <c r="L210" s="166" t="s">
        <v>4901</v>
      </c>
      <c r="M210" s="11">
        <v>44949</v>
      </c>
      <c r="N210" s="181">
        <v>44825</v>
      </c>
      <c r="O210" s="9" t="s">
        <v>6481</v>
      </c>
      <c r="P210" s="9"/>
      <c r="Q210" s="9" t="s">
        <v>33</v>
      </c>
      <c r="R210" s="9"/>
      <c r="S210" s="9"/>
      <c r="T210" s="9" t="s">
        <v>31</v>
      </c>
      <c r="U210" s="10"/>
      <c r="V210" s="9"/>
      <c r="W210" s="10" t="s">
        <v>6535</v>
      </c>
      <c r="X210" s="9" t="s">
        <v>6294</v>
      </c>
      <c r="Y210" s="9" t="s">
        <v>4983</v>
      </c>
      <c r="Z210" s="9"/>
      <c r="AA210" s="9" t="s">
        <v>6536</v>
      </c>
      <c r="AB210" s="10"/>
      <c r="AC210" s="9" t="s">
        <v>6537</v>
      </c>
      <c r="AD210" s="9"/>
      <c r="AE210" s="146"/>
      <c r="AF210" s="146"/>
    </row>
    <row r="211" spans="1:32" s="12" customFormat="1" ht="90" customHeight="1">
      <c r="A211" s="8">
        <v>209</v>
      </c>
      <c r="B211" s="3" t="str">
        <f>E211&amp;" – "&amp;F211</f>
        <v>Museu Etno-Arqueológico de Itajaí – Fundação Genésio Miranda Lins - Prefeitura Municipal de Itajaí</v>
      </c>
      <c r="C211" s="9" t="s">
        <v>255</v>
      </c>
      <c r="D211" s="9" t="s">
        <v>6538</v>
      </c>
      <c r="E211" s="9" t="s">
        <v>6539</v>
      </c>
      <c r="F211" s="9" t="s">
        <v>6540</v>
      </c>
      <c r="G211" s="10"/>
      <c r="H211" s="10"/>
      <c r="I211" s="10"/>
      <c r="J211" s="10"/>
      <c r="K211" s="10"/>
      <c r="L211" s="9" t="s">
        <v>5008</v>
      </c>
      <c r="M211" s="11"/>
      <c r="N211" s="9"/>
      <c r="O211" s="9"/>
      <c r="P211" s="9" t="s">
        <v>31</v>
      </c>
      <c r="Q211" s="9" t="s">
        <v>33</v>
      </c>
      <c r="R211" s="9"/>
      <c r="S211" s="9"/>
      <c r="T211" s="9" t="s">
        <v>33</v>
      </c>
      <c r="U211" s="10"/>
      <c r="V211" s="9"/>
      <c r="W211" s="10"/>
      <c r="X211" s="9" t="s">
        <v>6294</v>
      </c>
      <c r="Y211" s="9" t="s">
        <v>4983</v>
      </c>
      <c r="Z211" s="9"/>
      <c r="AA211" s="9" t="s">
        <v>4904</v>
      </c>
      <c r="AB211" s="10"/>
      <c r="AC211" s="9" t="s">
        <v>33</v>
      </c>
      <c r="AD211" s="9"/>
      <c r="AE211" s="146"/>
      <c r="AF211" s="146"/>
    </row>
    <row r="212" spans="1:32" s="12" customFormat="1" ht="90" customHeight="1">
      <c r="A212" s="8">
        <v>210</v>
      </c>
      <c r="B212" s="3" t="str">
        <f>E212&amp;" – "&amp;F212</f>
        <v>Museu Histórico de Santa Catarina – Governo do Estado de Santa Catarina</v>
      </c>
      <c r="C212" s="9" t="s">
        <v>255</v>
      </c>
      <c r="D212" s="9" t="s">
        <v>6518</v>
      </c>
      <c r="E212" s="9" t="s">
        <v>6541</v>
      </c>
      <c r="F212" s="9" t="s">
        <v>6542</v>
      </c>
      <c r="G212" s="10" t="s">
        <v>6543</v>
      </c>
      <c r="H212" s="10" t="s">
        <v>6544</v>
      </c>
      <c r="I212" s="10" t="s">
        <v>6545</v>
      </c>
      <c r="J212" s="10"/>
      <c r="K212" s="10"/>
      <c r="L212" s="9" t="s">
        <v>4901</v>
      </c>
      <c r="M212" s="11">
        <v>44441</v>
      </c>
      <c r="N212" s="11">
        <v>44337</v>
      </c>
      <c r="O212" s="9" t="s">
        <v>6481</v>
      </c>
      <c r="P212" s="9" t="s">
        <v>31</v>
      </c>
      <c r="Q212" s="9" t="s">
        <v>31</v>
      </c>
      <c r="R212" s="9"/>
      <c r="S212" s="9"/>
      <c r="T212" s="9" t="s">
        <v>6079</v>
      </c>
      <c r="U212" s="10" t="s">
        <v>6546</v>
      </c>
      <c r="V212" s="9"/>
      <c r="W212" s="10"/>
      <c r="X212" s="9" t="s">
        <v>5073</v>
      </c>
      <c r="Y212" s="9" t="s">
        <v>4983</v>
      </c>
      <c r="Z212" s="9"/>
      <c r="AA212" s="9" t="s">
        <v>33</v>
      </c>
      <c r="AB212" s="10" t="s">
        <v>6547</v>
      </c>
      <c r="AC212" s="9" t="s">
        <v>980</v>
      </c>
      <c r="AD212" s="9"/>
      <c r="AE212" s="146"/>
      <c r="AF212" s="146"/>
    </row>
    <row r="213" spans="1:32" s="12" customFormat="1" ht="90" customHeight="1">
      <c r="A213" s="8">
        <v>211</v>
      </c>
      <c r="B213" s="3" t="str">
        <f>E213&amp;" – "&amp;F213</f>
        <v>Museu Histórico de São Francisco do Sul – Prefeitura de São Francisco do Sul</v>
      </c>
      <c r="C213" s="9" t="s">
        <v>255</v>
      </c>
      <c r="D213" s="9" t="s">
        <v>6548</v>
      </c>
      <c r="E213" s="9" t="s">
        <v>6549</v>
      </c>
      <c r="F213" s="9" t="s">
        <v>6550</v>
      </c>
      <c r="G213" s="10"/>
      <c r="H213" s="10"/>
      <c r="I213" s="10"/>
      <c r="J213" s="10"/>
      <c r="K213" s="10"/>
      <c r="L213" s="9" t="s">
        <v>5008</v>
      </c>
      <c r="M213" s="11"/>
      <c r="N213" s="9"/>
      <c r="O213" s="9"/>
      <c r="P213" s="9" t="s">
        <v>6551</v>
      </c>
      <c r="Q213" s="9" t="s">
        <v>33</v>
      </c>
      <c r="R213" s="9"/>
      <c r="S213" s="9"/>
      <c r="T213" s="9" t="s">
        <v>33</v>
      </c>
      <c r="U213" s="10"/>
      <c r="V213" s="9"/>
      <c r="W213" s="10"/>
      <c r="X213" s="9" t="s">
        <v>6294</v>
      </c>
      <c r="Y213" s="9" t="s">
        <v>4983</v>
      </c>
      <c r="Z213" s="9"/>
      <c r="AA213" s="9" t="s">
        <v>33</v>
      </c>
      <c r="AB213" s="10"/>
      <c r="AC213" s="9" t="s">
        <v>254</v>
      </c>
      <c r="AD213" s="9"/>
      <c r="AE213" s="146"/>
      <c r="AF213" s="146"/>
    </row>
    <row r="214" spans="1:32" s="12" customFormat="1" ht="90" customHeight="1">
      <c r="A214" s="8">
        <v>212</v>
      </c>
      <c r="B214" s="3" t="str">
        <f>E214&amp;" – "&amp;F214</f>
        <v>Museu Histórico e Arquivo Público de Itajaí – Fundação Genésio Miranda Lins</v>
      </c>
      <c r="C214" s="9" t="s">
        <v>255</v>
      </c>
      <c r="D214" s="9" t="s">
        <v>6538</v>
      </c>
      <c r="E214" s="9" t="s">
        <v>6552</v>
      </c>
      <c r="F214" s="9" t="s">
        <v>6553</v>
      </c>
      <c r="G214" s="10"/>
      <c r="H214" s="10"/>
      <c r="I214" s="10"/>
      <c r="J214" s="10"/>
      <c r="K214" s="10"/>
      <c r="L214" s="9" t="s">
        <v>5008</v>
      </c>
      <c r="M214" s="11"/>
      <c r="N214" s="9"/>
      <c r="O214" s="9"/>
      <c r="P214" s="9"/>
      <c r="Q214" s="9" t="s">
        <v>33</v>
      </c>
      <c r="R214" s="9"/>
      <c r="S214" s="9"/>
      <c r="T214" s="9" t="s">
        <v>33</v>
      </c>
      <c r="U214" s="10"/>
      <c r="V214" s="9"/>
      <c r="W214" s="10"/>
      <c r="X214" s="9" t="s">
        <v>5293</v>
      </c>
      <c r="Y214" s="9" t="s">
        <v>4983</v>
      </c>
      <c r="Z214" s="9"/>
      <c r="AA214" s="9" t="s">
        <v>4904</v>
      </c>
      <c r="AB214" s="10"/>
      <c r="AC214" s="9" t="s">
        <v>33</v>
      </c>
      <c r="AD214" s="9"/>
      <c r="AE214" s="146"/>
      <c r="AF214" s="146"/>
    </row>
    <row r="215" spans="1:32" s="12" customFormat="1" ht="90" customHeight="1">
      <c r="A215" s="8">
        <v>213</v>
      </c>
      <c r="B215" s="3" t="str">
        <f>E215&amp;" – "&amp;F215</f>
        <v>Museu Histórico Municipal de São José – Prefeitura de São José</v>
      </c>
      <c r="C215" s="9" t="s">
        <v>255</v>
      </c>
      <c r="D215" s="9" t="s">
        <v>6554</v>
      </c>
      <c r="E215" s="9" t="s">
        <v>6555</v>
      </c>
      <c r="F215" s="9" t="s">
        <v>6556</v>
      </c>
      <c r="G215" s="10"/>
      <c r="H215" s="10"/>
      <c r="I215" s="10"/>
      <c r="J215" s="10"/>
      <c r="K215" s="10"/>
      <c r="L215" s="9" t="s">
        <v>5008</v>
      </c>
      <c r="M215" s="11"/>
      <c r="N215" s="9"/>
      <c r="O215" s="9"/>
      <c r="P215" s="9"/>
      <c r="Q215" s="9" t="s">
        <v>33</v>
      </c>
      <c r="R215" s="9"/>
      <c r="S215" s="9"/>
      <c r="T215" s="9" t="s">
        <v>33</v>
      </c>
      <c r="U215" s="10"/>
      <c r="V215" s="9"/>
      <c r="W215" s="10" t="s">
        <v>5009</v>
      </c>
      <c r="X215" s="9" t="s">
        <v>6294</v>
      </c>
      <c r="Y215" s="9" t="s">
        <v>4983</v>
      </c>
      <c r="Z215" s="9"/>
      <c r="AA215" s="9" t="s">
        <v>4904</v>
      </c>
      <c r="AB215" s="10"/>
      <c r="AC215" s="9" t="s">
        <v>33</v>
      </c>
      <c r="AD215" s="9"/>
      <c r="AE215" s="146"/>
      <c r="AF215" s="146"/>
    </row>
    <row r="216" spans="1:32" s="12" customFormat="1" ht="90" customHeight="1">
      <c r="A216" s="8">
        <v>214</v>
      </c>
      <c r="B216" s="3" t="str">
        <f>E216&amp;" – "&amp;F216</f>
        <v>Museu Monge José Maria - Fundação Cultural Memória Viva do Contestado da Região do Irani – Prefeitura de Irani</v>
      </c>
      <c r="C216" s="9" t="s">
        <v>255</v>
      </c>
      <c r="D216" s="9" t="s">
        <v>6557</v>
      </c>
      <c r="E216" s="9" t="s">
        <v>6558</v>
      </c>
      <c r="F216" s="9" t="s">
        <v>6559</v>
      </c>
      <c r="G216" s="10"/>
      <c r="H216" s="10"/>
      <c r="I216" s="10"/>
      <c r="J216" s="10"/>
      <c r="K216" s="10"/>
      <c r="L216" s="9" t="s">
        <v>5008</v>
      </c>
      <c r="M216" s="11"/>
      <c r="N216" s="9"/>
      <c r="O216" s="9"/>
      <c r="P216" s="9"/>
      <c r="Q216" s="9" t="s">
        <v>33</v>
      </c>
      <c r="R216" s="9"/>
      <c r="S216" s="9"/>
      <c r="T216" s="9" t="s">
        <v>33</v>
      </c>
      <c r="U216" s="10"/>
      <c r="V216" s="9"/>
      <c r="W216" s="10"/>
      <c r="X216" s="9" t="s">
        <v>6294</v>
      </c>
      <c r="Y216" s="9" t="s">
        <v>4983</v>
      </c>
      <c r="Z216" s="9"/>
      <c r="AA216" s="9" t="s">
        <v>4904</v>
      </c>
      <c r="AB216" s="10"/>
      <c r="AC216" s="9" t="s">
        <v>33</v>
      </c>
      <c r="AD216" s="9"/>
      <c r="AE216" s="146"/>
      <c r="AF216" s="146"/>
    </row>
    <row r="217" spans="1:32" s="12" customFormat="1" ht="90" customHeight="1">
      <c r="A217" s="8">
        <v>215</v>
      </c>
      <c r="B217" s="3" t="str">
        <f>E217&amp;" – "&amp;F217</f>
        <v>Museu Arqueológico de Sambaqui de Joinville - MASJ – Prefeitura de Joinville</v>
      </c>
      <c r="C217" s="9" t="s">
        <v>255</v>
      </c>
      <c r="D217" s="9" t="s">
        <v>6560</v>
      </c>
      <c r="E217" s="9" t="s">
        <v>6561</v>
      </c>
      <c r="F217" s="9" t="s">
        <v>6562</v>
      </c>
      <c r="G217" s="10" t="s">
        <v>6563</v>
      </c>
      <c r="H217" s="10" t="s">
        <v>6564</v>
      </c>
      <c r="I217" s="10"/>
      <c r="J217" s="10" t="s">
        <v>6565</v>
      </c>
      <c r="K217" s="10"/>
      <c r="L217" s="9" t="s">
        <v>6566</v>
      </c>
      <c r="M217" s="11" t="s">
        <v>6567</v>
      </c>
      <c r="N217" s="9" t="s">
        <v>6568</v>
      </c>
      <c r="O217" s="9" t="s">
        <v>6569</v>
      </c>
      <c r="P217" s="9" t="s">
        <v>31</v>
      </c>
      <c r="Q217" s="9" t="s">
        <v>6570</v>
      </c>
      <c r="R217" s="9" t="s">
        <v>6571</v>
      </c>
      <c r="S217" s="9"/>
      <c r="T217" s="9" t="s">
        <v>31</v>
      </c>
      <c r="U217" s="10" t="s">
        <v>6572</v>
      </c>
      <c r="V217" s="9" t="s">
        <v>31</v>
      </c>
      <c r="W217" s="10"/>
      <c r="X217" s="9" t="s">
        <v>6294</v>
      </c>
      <c r="Y217" s="9" t="s">
        <v>4983</v>
      </c>
      <c r="Z217" s="9"/>
      <c r="AA217" s="9" t="s">
        <v>31</v>
      </c>
      <c r="AB217" s="10"/>
      <c r="AC217" s="9" t="s">
        <v>6573</v>
      </c>
      <c r="AD217" s="9"/>
      <c r="AE217" s="146"/>
      <c r="AF217" s="146"/>
    </row>
    <row r="218" spans="1:32" s="12" customFormat="1" ht="90" customHeight="1">
      <c r="A218" s="8">
        <v>216</v>
      </c>
      <c r="B218" s="3" t="str">
        <f>E218&amp;" – "&amp;F218</f>
        <v>Núcleo de Estudos Etnológicos e Arqueológicos do Centro de Memória do Oeste de Santa Catarina (NEEA/CEOM) – Universidade Comunitária Regional de Chapecó (Unochapecó)</v>
      </c>
      <c r="C218" s="9" t="s">
        <v>255</v>
      </c>
      <c r="D218" s="9" t="s">
        <v>6574</v>
      </c>
      <c r="E218" s="9" t="s">
        <v>6575</v>
      </c>
      <c r="F218" s="9" t="s">
        <v>6576</v>
      </c>
      <c r="G218" s="10" t="s">
        <v>6577</v>
      </c>
      <c r="H218" s="10" t="s">
        <v>6578</v>
      </c>
      <c r="I218" s="10"/>
      <c r="J218" s="10" t="s">
        <v>6565</v>
      </c>
      <c r="K218" s="10"/>
      <c r="L218" s="9" t="s">
        <v>5008</v>
      </c>
      <c r="M218" s="11"/>
      <c r="N218" s="9"/>
      <c r="O218" s="9"/>
      <c r="P218" s="9" t="s">
        <v>31</v>
      </c>
      <c r="Q218" s="9" t="s">
        <v>31</v>
      </c>
      <c r="R218" s="9"/>
      <c r="S218" s="9"/>
      <c r="T218" s="9" t="s">
        <v>6079</v>
      </c>
      <c r="U218" s="10"/>
      <c r="V218" s="9"/>
      <c r="W218" s="10"/>
      <c r="X218" s="9" t="s">
        <v>6430</v>
      </c>
      <c r="Y218" s="9" t="s">
        <v>5046</v>
      </c>
      <c r="Z218" s="9"/>
      <c r="AA218" s="9" t="s">
        <v>31</v>
      </c>
      <c r="AB218" s="10"/>
      <c r="AC218" s="9" t="s">
        <v>33</v>
      </c>
      <c r="AD218" s="9"/>
      <c r="AE218" s="146"/>
      <c r="AF218" s="146"/>
    </row>
    <row r="219" spans="1:32" s="12" customFormat="1" ht="90" customHeight="1">
      <c r="A219" s="8">
        <v>217</v>
      </c>
      <c r="B219" s="3" t="str">
        <f>E219&amp;" – "&amp;F219</f>
        <v>Laboratório de Arqueologia e Patrimônio Arqueológico (LAPArq) – Universidade da Região de Joinville  (UNIVILLE)</v>
      </c>
      <c r="C219" s="9" t="s">
        <v>255</v>
      </c>
      <c r="D219" s="9" t="s">
        <v>6579</v>
      </c>
      <c r="E219" s="9" t="s">
        <v>6580</v>
      </c>
      <c r="F219" s="9" t="s">
        <v>6581</v>
      </c>
      <c r="G219" s="10"/>
      <c r="H219" s="10"/>
      <c r="I219" s="10"/>
      <c r="J219" s="10"/>
      <c r="K219" s="10"/>
      <c r="L219" s="9" t="s">
        <v>6566</v>
      </c>
      <c r="M219" s="11">
        <v>44649</v>
      </c>
      <c r="N219" s="9"/>
      <c r="O219" s="9"/>
      <c r="P219" s="9"/>
      <c r="Q219" s="9" t="s">
        <v>33</v>
      </c>
      <c r="R219" s="9"/>
      <c r="S219" s="9"/>
      <c r="T219" s="9" t="s">
        <v>33</v>
      </c>
      <c r="U219" s="10"/>
      <c r="V219" s="9"/>
      <c r="W219" s="10" t="s">
        <v>6582</v>
      </c>
      <c r="X219" s="9" t="s">
        <v>6466</v>
      </c>
      <c r="Y219" s="9" t="s">
        <v>5046</v>
      </c>
      <c r="Z219" s="9" t="s">
        <v>5170</v>
      </c>
      <c r="AA219" s="9" t="s">
        <v>4904</v>
      </c>
      <c r="AB219" s="10"/>
      <c r="AC219" s="9" t="s">
        <v>4291</v>
      </c>
      <c r="AD219" s="9"/>
      <c r="AE219" s="146"/>
      <c r="AF219" s="146"/>
    </row>
    <row r="220" spans="1:32" s="12" customFormat="1" ht="90" customHeight="1">
      <c r="A220" s="8">
        <v>218</v>
      </c>
      <c r="B220" s="3" t="str">
        <f>E220&amp;" – "&amp;F220</f>
        <v>Universidade do Oeste de Santa Catarina - Campus de Joaçaba  – Universidade do Oeste de Santa Catarina (UNOESC)</v>
      </c>
      <c r="C220" s="9" t="s">
        <v>255</v>
      </c>
      <c r="D220" s="9" t="s">
        <v>6583</v>
      </c>
      <c r="E220" s="9" t="s">
        <v>6584</v>
      </c>
      <c r="F220" s="9" t="s">
        <v>6585</v>
      </c>
      <c r="G220" s="10"/>
      <c r="H220" s="10"/>
      <c r="I220" s="10"/>
      <c r="J220" s="10"/>
      <c r="K220" s="10"/>
      <c r="L220" s="9" t="s">
        <v>5008</v>
      </c>
      <c r="M220" s="11"/>
      <c r="N220" s="9"/>
      <c r="O220" s="9"/>
      <c r="P220" s="9"/>
      <c r="Q220" s="9" t="s">
        <v>33</v>
      </c>
      <c r="R220" s="9"/>
      <c r="S220" s="9"/>
      <c r="T220" s="9" t="s">
        <v>33</v>
      </c>
      <c r="U220" s="10"/>
      <c r="V220" s="9"/>
      <c r="W220" s="10"/>
      <c r="X220" s="9" t="s">
        <v>6466</v>
      </c>
      <c r="Y220" s="9" t="s">
        <v>5046</v>
      </c>
      <c r="Z220" s="9" t="s">
        <v>5170</v>
      </c>
      <c r="AA220" s="9" t="s">
        <v>4904</v>
      </c>
      <c r="AB220" s="10"/>
      <c r="AC220" s="9" t="s">
        <v>33</v>
      </c>
      <c r="AD220" s="9"/>
      <c r="AE220" s="146"/>
      <c r="AF220" s="146"/>
    </row>
    <row r="221" spans="1:32" s="12" customFormat="1" ht="90" customHeight="1">
      <c r="A221" s="8">
        <v>219</v>
      </c>
      <c r="B221" s="3" t="str">
        <f>E221&amp;" – "&amp;F221</f>
        <v xml:space="preserve">Universidade do Vale do Itajaí (UNIVALI) – </v>
      </c>
      <c r="C221" s="9" t="s">
        <v>255</v>
      </c>
      <c r="D221" s="9" t="s">
        <v>6538</v>
      </c>
      <c r="E221" s="9" t="s">
        <v>6586</v>
      </c>
      <c r="F221" s="9"/>
      <c r="G221" s="10"/>
      <c r="H221" s="10"/>
      <c r="I221" s="10"/>
      <c r="J221" s="10"/>
      <c r="K221" s="10"/>
      <c r="L221" s="9" t="s">
        <v>5008</v>
      </c>
      <c r="M221" s="11"/>
      <c r="N221" s="9"/>
      <c r="O221" s="9"/>
      <c r="P221" s="9"/>
      <c r="Q221" s="9" t="s">
        <v>33</v>
      </c>
      <c r="R221" s="9"/>
      <c r="S221" s="9"/>
      <c r="T221" s="9" t="s">
        <v>33</v>
      </c>
      <c r="U221" s="10"/>
      <c r="V221" s="9"/>
      <c r="W221" s="10"/>
      <c r="X221" s="9" t="s">
        <v>6466</v>
      </c>
      <c r="Y221" s="9" t="s">
        <v>5046</v>
      </c>
      <c r="Z221" s="9" t="s">
        <v>5170</v>
      </c>
      <c r="AA221" s="9" t="s">
        <v>4904</v>
      </c>
      <c r="AB221" s="10"/>
      <c r="AC221" s="9" t="s">
        <v>33</v>
      </c>
      <c r="AD221" s="9"/>
      <c r="AE221" s="146"/>
      <c r="AF221" s="146"/>
    </row>
    <row r="222" spans="1:32" s="12" customFormat="1" ht="90" customHeight="1">
      <c r="A222" s="8">
        <v>220</v>
      </c>
      <c r="B222" s="3" t="str">
        <f>E222&amp;" – "&amp;F222</f>
        <v>Museu de Arqueologia de Xingó - MAX – Universidade Federal de Sergipe (UFS)</v>
      </c>
      <c r="C222" s="9" t="s">
        <v>280</v>
      </c>
      <c r="D222" s="9" t="s">
        <v>6587</v>
      </c>
      <c r="E222" s="9" t="s">
        <v>6588</v>
      </c>
      <c r="F222" s="9" t="s">
        <v>6589</v>
      </c>
      <c r="G222" s="10" t="s">
        <v>6590</v>
      </c>
      <c r="H222" s="10" t="s">
        <v>6591</v>
      </c>
      <c r="I222" s="10"/>
      <c r="J222" s="146"/>
      <c r="K222" s="146"/>
      <c r="L222" s="9" t="s">
        <v>5008</v>
      </c>
      <c r="M222" s="98">
        <v>44923</v>
      </c>
      <c r="N222" s="98">
        <v>44840</v>
      </c>
      <c r="O222" s="9" t="s">
        <v>6592</v>
      </c>
      <c r="P222" s="9" t="s">
        <v>31</v>
      </c>
      <c r="Q222" s="9" t="s">
        <v>31</v>
      </c>
      <c r="R222" s="9" t="s">
        <v>6593</v>
      </c>
      <c r="S222" s="9" t="s">
        <v>6594</v>
      </c>
      <c r="T222" s="9" t="s">
        <v>31</v>
      </c>
      <c r="U222" s="10"/>
      <c r="V222" s="9"/>
      <c r="W222" s="10"/>
      <c r="X222" s="9" t="s">
        <v>6000</v>
      </c>
      <c r="Y222" s="9" t="s">
        <v>4983</v>
      </c>
      <c r="Z222" s="9"/>
      <c r="AA222" s="9" t="s">
        <v>33</v>
      </c>
      <c r="AB222" s="10"/>
      <c r="AC222" s="9" t="s">
        <v>357</v>
      </c>
      <c r="AD222" s="9"/>
      <c r="AE222" s="146"/>
      <c r="AF222" s="146"/>
    </row>
    <row r="223" spans="1:32" s="12" customFormat="1" ht="90" customHeight="1">
      <c r="A223" s="8">
        <v>221</v>
      </c>
      <c r="B223" s="3" t="str">
        <f>E223&amp;" – "&amp;F223</f>
        <v>Museu Histórico de Sergipe – Governo do Estado do Sergipe</v>
      </c>
      <c r="C223" s="9" t="s">
        <v>280</v>
      </c>
      <c r="D223" s="9" t="s">
        <v>6595</v>
      </c>
      <c r="E223" s="9" t="s">
        <v>6596</v>
      </c>
      <c r="F223" s="9" t="s">
        <v>6597</v>
      </c>
      <c r="G223" s="10" t="s">
        <v>6598</v>
      </c>
      <c r="H223" s="10"/>
      <c r="I223" s="156" t="s">
        <v>6599</v>
      </c>
      <c r="J223" s="10" t="s">
        <v>6600</v>
      </c>
      <c r="K223" s="10"/>
      <c r="L223" s="9" t="s">
        <v>4901</v>
      </c>
      <c r="M223" s="11">
        <v>42704</v>
      </c>
      <c r="N223" s="11">
        <v>42585</v>
      </c>
      <c r="O223" s="9" t="s">
        <v>6601</v>
      </c>
      <c r="P223" s="9" t="s">
        <v>31</v>
      </c>
      <c r="Q223" s="9" t="s">
        <v>31</v>
      </c>
      <c r="R223" s="9"/>
      <c r="S223" s="9"/>
      <c r="T223" s="9" t="s">
        <v>31</v>
      </c>
      <c r="U223" s="10" t="s">
        <v>6602</v>
      </c>
      <c r="V223" s="9" t="s">
        <v>31</v>
      </c>
      <c r="W223" s="10" t="s">
        <v>6603</v>
      </c>
      <c r="X223" s="9" t="s">
        <v>5293</v>
      </c>
      <c r="Y223" s="9" t="s">
        <v>4983</v>
      </c>
      <c r="Z223" s="9"/>
      <c r="AA223" s="9" t="s">
        <v>33</v>
      </c>
      <c r="AB223" s="10"/>
      <c r="AC223" s="9" t="s">
        <v>6604</v>
      </c>
      <c r="AD223" s="9"/>
      <c r="AE223" s="146"/>
      <c r="AF223" s="146"/>
    </row>
    <row r="224" spans="1:32" s="12" customFormat="1" ht="90" customHeight="1">
      <c r="A224" s="8">
        <v>222</v>
      </c>
      <c r="B224" s="3" t="str">
        <f>E224&amp;" – "&amp;F224</f>
        <v>Laboratório de Arqueologia do Departamento de Arqueologia (LARQ/DARQ)
 – Universidade Federal de Sergipe (UFS)</v>
      </c>
      <c r="C224" s="9" t="s">
        <v>280</v>
      </c>
      <c r="D224" s="9" t="s">
        <v>6605</v>
      </c>
      <c r="E224" s="9" t="s">
        <v>6606</v>
      </c>
      <c r="F224" s="9" t="s">
        <v>6589</v>
      </c>
      <c r="G224" s="10" t="s">
        <v>6607</v>
      </c>
      <c r="H224" s="10" t="s">
        <v>6608</v>
      </c>
      <c r="I224" s="156" t="s">
        <v>6609</v>
      </c>
      <c r="J224" s="10"/>
      <c r="K224" s="10"/>
      <c r="L224" s="9" t="s">
        <v>5034</v>
      </c>
      <c r="M224" s="11">
        <v>43171</v>
      </c>
      <c r="N224" s="11">
        <v>42668</v>
      </c>
      <c r="O224" s="9" t="s">
        <v>6601</v>
      </c>
      <c r="P224" s="9" t="s">
        <v>31</v>
      </c>
      <c r="Q224" s="9" t="s">
        <v>31</v>
      </c>
      <c r="R224" s="9"/>
      <c r="S224" s="9"/>
      <c r="T224" s="9" t="s">
        <v>31</v>
      </c>
      <c r="U224" s="10"/>
      <c r="V224" s="9"/>
      <c r="W224" s="10" t="s">
        <v>6610</v>
      </c>
      <c r="X224" s="9" t="s">
        <v>5595</v>
      </c>
      <c r="Y224" s="9" t="s">
        <v>4983</v>
      </c>
      <c r="Z224" s="9"/>
      <c r="AA224" s="9" t="s">
        <v>33</v>
      </c>
      <c r="AB224" s="10"/>
      <c r="AC224" s="11" t="s">
        <v>279</v>
      </c>
      <c r="AD224" s="9"/>
      <c r="AE224" s="146"/>
      <c r="AF224" s="146"/>
    </row>
    <row r="225" spans="1:32" s="12" customFormat="1" ht="90" customHeight="1">
      <c r="A225" s="8">
        <v>223</v>
      </c>
      <c r="B225" s="3" t="str">
        <f>E225&amp;" – "&amp;F225</f>
        <v>Arquivo Histórico de Guarulhos, Secretaria de Cultura de Guarulhos – Prefeitura de Guarulhos</v>
      </c>
      <c r="C225" s="9" t="s">
        <v>166</v>
      </c>
      <c r="D225" s="9" t="s">
        <v>6611</v>
      </c>
      <c r="E225" s="9" t="s">
        <v>6612</v>
      </c>
      <c r="F225" s="9" t="s">
        <v>6613</v>
      </c>
      <c r="G225" s="10"/>
      <c r="H225" s="10"/>
      <c r="I225" s="10"/>
      <c r="J225" s="10"/>
      <c r="K225" s="10"/>
      <c r="L225" s="9" t="s">
        <v>5008</v>
      </c>
      <c r="M225" s="11"/>
      <c r="N225" s="9"/>
      <c r="O225" s="9"/>
      <c r="P225" s="9"/>
      <c r="Q225" s="9" t="s">
        <v>33</v>
      </c>
      <c r="R225" s="9"/>
      <c r="S225" s="9"/>
      <c r="T225" s="9" t="s">
        <v>33</v>
      </c>
      <c r="U225" s="10"/>
      <c r="V225" s="9"/>
      <c r="W225" s="10"/>
      <c r="X225" s="9" t="s">
        <v>5003</v>
      </c>
      <c r="Y225" s="9" t="s">
        <v>4983</v>
      </c>
      <c r="Z225" s="9"/>
      <c r="AA225" s="9" t="s">
        <v>4904</v>
      </c>
      <c r="AB225" s="10"/>
      <c r="AC225" s="9" t="s">
        <v>33</v>
      </c>
      <c r="AD225" s="9"/>
      <c r="AE225" s="146"/>
      <c r="AF225" s="146"/>
    </row>
    <row r="226" spans="1:32" s="12" customFormat="1" ht="90" customHeight="1">
      <c r="A226" s="8">
        <v>224</v>
      </c>
      <c r="B226" s="3" t="str">
        <f>E226&amp;" – "&amp;F226</f>
        <v>Casa de Cultura “Emílio Silvestre Wolff” – Prefeitura de Araras</v>
      </c>
      <c r="C226" s="9" t="s">
        <v>166</v>
      </c>
      <c r="D226" s="9" t="s">
        <v>6614</v>
      </c>
      <c r="E226" s="9" t="s">
        <v>6615</v>
      </c>
      <c r="F226" s="9" t="s">
        <v>6616</v>
      </c>
      <c r="G226" s="10"/>
      <c r="H226" s="10"/>
      <c r="I226" s="10"/>
      <c r="J226" s="10"/>
      <c r="K226" s="10"/>
      <c r="L226" s="9" t="s">
        <v>5008</v>
      </c>
      <c r="M226" s="11"/>
      <c r="N226" s="9"/>
      <c r="O226" s="9"/>
      <c r="P226" s="9"/>
      <c r="Q226" s="9" t="s">
        <v>33</v>
      </c>
      <c r="R226" s="9"/>
      <c r="S226" s="9"/>
      <c r="T226" s="9" t="s">
        <v>33</v>
      </c>
      <c r="U226" s="10"/>
      <c r="V226" s="9"/>
      <c r="W226" s="10"/>
      <c r="X226" s="9" t="s">
        <v>5003</v>
      </c>
      <c r="Y226" s="9" t="s">
        <v>4983</v>
      </c>
      <c r="Z226" s="9"/>
      <c r="AA226" s="9" t="s">
        <v>4904</v>
      </c>
      <c r="AB226" s="10"/>
      <c r="AC226" s="9" t="s">
        <v>33</v>
      </c>
      <c r="AD226" s="9"/>
      <c r="AE226" s="146"/>
      <c r="AF226" s="146"/>
    </row>
    <row r="227" spans="1:32" s="12" customFormat="1" ht="90" customHeight="1">
      <c r="A227" s="8">
        <v>225</v>
      </c>
      <c r="B227" s="3" t="str">
        <f>E227&amp;" – "&amp;F227</f>
        <v>Centro de Museologia, Antropologia e Arqueologia (CEMAARQ), Faculdade de Ciência e Tecnologia – Universidade Estadual Paulista (UNESP)</v>
      </c>
      <c r="C227" s="9" t="s">
        <v>166</v>
      </c>
      <c r="D227" s="9" t="s">
        <v>6617</v>
      </c>
      <c r="E227" s="9" t="s">
        <v>6618</v>
      </c>
      <c r="F227" s="9" t="s">
        <v>6619</v>
      </c>
      <c r="G227" s="10" t="s">
        <v>6620</v>
      </c>
      <c r="H227" s="10"/>
      <c r="I227" s="10"/>
      <c r="J227" s="10"/>
      <c r="K227" s="10"/>
      <c r="L227" s="9" t="s">
        <v>5008</v>
      </c>
      <c r="M227" s="11"/>
      <c r="N227" s="9"/>
      <c r="O227" s="9"/>
      <c r="P227" s="9"/>
      <c r="Q227" s="9" t="s">
        <v>33</v>
      </c>
      <c r="R227" s="9"/>
      <c r="S227" s="9"/>
      <c r="T227" s="9" t="s">
        <v>33</v>
      </c>
      <c r="U227" s="10"/>
      <c r="V227" s="9"/>
      <c r="W227" s="10"/>
      <c r="X227" s="9" t="s">
        <v>5169</v>
      </c>
      <c r="Y227" s="9" t="s">
        <v>4983</v>
      </c>
      <c r="Z227" s="9" t="s">
        <v>5170</v>
      </c>
      <c r="AA227" s="9" t="s">
        <v>4904</v>
      </c>
      <c r="AB227" s="10"/>
      <c r="AC227" s="9" t="s">
        <v>33</v>
      </c>
      <c r="AD227" s="9"/>
      <c r="AE227" s="146"/>
      <c r="AF227" s="146"/>
    </row>
    <row r="228" spans="1:32" s="12" customFormat="1" ht="90" customHeight="1">
      <c r="A228" s="8">
        <v>226</v>
      </c>
      <c r="B228" s="3" t="str">
        <f>E228&amp;" – "&amp;F228</f>
        <v>Centro Regional de Arqueologia Ambiental, Museu de Arqueologia e Etnologia (MAE) – Universidade de São Paulo (USP)</v>
      </c>
      <c r="C228" s="9" t="s">
        <v>166</v>
      </c>
      <c r="D228" s="9" t="s">
        <v>6621</v>
      </c>
      <c r="E228" s="9" t="s">
        <v>6622</v>
      </c>
      <c r="F228" s="9" t="s">
        <v>6623</v>
      </c>
      <c r="G228" s="10"/>
      <c r="H228" s="10"/>
      <c r="I228" s="10"/>
      <c r="J228" s="10"/>
      <c r="K228" s="10"/>
      <c r="L228" s="9" t="s">
        <v>5008</v>
      </c>
      <c r="M228" s="11"/>
      <c r="N228" s="9"/>
      <c r="O228" s="9"/>
      <c r="P228" s="9"/>
      <c r="Q228" s="9" t="s">
        <v>33</v>
      </c>
      <c r="R228" s="9"/>
      <c r="S228" s="9"/>
      <c r="T228" s="9" t="s">
        <v>33</v>
      </c>
      <c r="U228" s="10"/>
      <c r="V228" s="9"/>
      <c r="W228" s="10"/>
      <c r="X228" s="9" t="s">
        <v>6624</v>
      </c>
      <c r="Y228" s="9" t="s">
        <v>4983</v>
      </c>
      <c r="Z228" s="9"/>
      <c r="AA228" s="9" t="s">
        <v>4904</v>
      </c>
      <c r="AB228" s="10"/>
      <c r="AC228" s="9" t="s">
        <v>33</v>
      </c>
      <c r="AD228" s="9"/>
      <c r="AE228" s="146"/>
      <c r="AF228" s="146"/>
    </row>
    <row r="229" spans="1:32" s="12" customFormat="1" ht="90" customHeight="1">
      <c r="A229" s="8">
        <v>227</v>
      </c>
      <c r="B229" s="3" t="str">
        <f>E229&amp;" – "&amp;F229</f>
        <v>Departamento de Cultura e Turismo de São João da Boa Vista – Prefeitura de São João da Boa Vista</v>
      </c>
      <c r="C229" s="9" t="s">
        <v>166</v>
      </c>
      <c r="D229" s="9" t="s">
        <v>6625</v>
      </c>
      <c r="E229" s="9" t="s">
        <v>6626</v>
      </c>
      <c r="F229" s="9" t="s">
        <v>6627</v>
      </c>
      <c r="G229" s="10"/>
      <c r="H229" s="10"/>
      <c r="I229" s="10"/>
      <c r="J229" s="10"/>
      <c r="K229" s="10"/>
      <c r="L229" s="9" t="s">
        <v>5008</v>
      </c>
      <c r="M229" s="11"/>
      <c r="N229" s="9"/>
      <c r="O229" s="9"/>
      <c r="P229" s="9"/>
      <c r="Q229" s="9" t="s">
        <v>33</v>
      </c>
      <c r="R229" s="9"/>
      <c r="S229" s="9"/>
      <c r="T229" s="9" t="s">
        <v>33</v>
      </c>
      <c r="U229" s="10"/>
      <c r="V229" s="9"/>
      <c r="W229" s="10"/>
      <c r="X229" s="9" t="s">
        <v>5003</v>
      </c>
      <c r="Y229" s="9" t="s">
        <v>4983</v>
      </c>
      <c r="Z229" s="9"/>
      <c r="AA229" s="9" t="s">
        <v>4904</v>
      </c>
      <c r="AB229" s="10"/>
      <c r="AC229" s="9" t="s">
        <v>33</v>
      </c>
      <c r="AD229" s="9"/>
      <c r="AE229" s="146"/>
      <c r="AF229" s="146"/>
    </row>
    <row r="230" spans="1:32" s="12" customFormat="1" ht="90" customHeight="1">
      <c r="A230" s="8">
        <v>228</v>
      </c>
      <c r="B230" s="3" t="str">
        <f>E230&amp;" – "&amp;F230</f>
        <v>Departamento de Educação e Cultura – Prefeitura do Município de Santa Maria da Serra</v>
      </c>
      <c r="C230" s="9" t="s">
        <v>166</v>
      </c>
      <c r="D230" s="9" t="s">
        <v>6628</v>
      </c>
      <c r="E230" s="9" t="s">
        <v>6629</v>
      </c>
      <c r="F230" s="9" t="s">
        <v>6630</v>
      </c>
      <c r="G230" s="10"/>
      <c r="H230" s="10"/>
      <c r="I230" s="10"/>
      <c r="J230" s="10"/>
      <c r="K230" s="10"/>
      <c r="L230" s="9" t="s">
        <v>5008</v>
      </c>
      <c r="M230" s="11"/>
      <c r="N230" s="9"/>
      <c r="O230" s="9"/>
      <c r="P230" s="9"/>
      <c r="Q230" s="9" t="s">
        <v>33</v>
      </c>
      <c r="R230" s="9"/>
      <c r="S230" s="9"/>
      <c r="T230" s="9" t="s">
        <v>33</v>
      </c>
      <c r="U230" s="10"/>
      <c r="V230" s="9"/>
      <c r="W230" s="10"/>
      <c r="X230" s="9" t="s">
        <v>5003</v>
      </c>
      <c r="Y230" s="9" t="s">
        <v>4983</v>
      </c>
      <c r="Z230" s="9"/>
      <c r="AA230" s="9" t="s">
        <v>4904</v>
      </c>
      <c r="AB230" s="10"/>
      <c r="AC230" s="9" t="s">
        <v>33</v>
      </c>
      <c r="AD230" s="9"/>
      <c r="AE230" s="146"/>
      <c r="AF230" s="146"/>
    </row>
    <row r="231" spans="1:32" s="12" customFormat="1" ht="90" customHeight="1">
      <c r="A231" s="8">
        <v>229</v>
      </c>
      <c r="B231" s="3" t="str">
        <f>E231&amp;" – "&amp;F231</f>
        <v>Faculdade de Letras e Ciências Humanas  – Universidade de São Paulo (USP)</v>
      </c>
      <c r="C231" s="9" t="s">
        <v>166</v>
      </c>
      <c r="D231" s="9" t="s">
        <v>6631</v>
      </c>
      <c r="E231" s="9" t="s">
        <v>6632</v>
      </c>
      <c r="F231" s="9" t="s">
        <v>6623</v>
      </c>
      <c r="G231" s="10"/>
      <c r="H231" s="10"/>
      <c r="I231" s="10"/>
      <c r="J231" s="10"/>
      <c r="K231" s="10"/>
      <c r="L231" s="9" t="s">
        <v>5008</v>
      </c>
      <c r="M231" s="11"/>
      <c r="N231" s="9"/>
      <c r="O231" s="9"/>
      <c r="P231" s="9"/>
      <c r="Q231" s="9" t="s">
        <v>33</v>
      </c>
      <c r="R231" s="9"/>
      <c r="S231" s="9"/>
      <c r="T231" s="9" t="s">
        <v>33</v>
      </c>
      <c r="U231" s="10"/>
      <c r="V231" s="9"/>
      <c r="W231" s="10" t="s">
        <v>6633</v>
      </c>
      <c r="X231" s="9" t="s">
        <v>6634</v>
      </c>
      <c r="Y231" s="9" t="s">
        <v>4983</v>
      </c>
      <c r="Z231" s="9" t="s">
        <v>5170</v>
      </c>
      <c r="AA231" s="9" t="s">
        <v>4904</v>
      </c>
      <c r="AB231" s="10"/>
      <c r="AC231" s="9" t="s">
        <v>33</v>
      </c>
      <c r="AD231" s="9"/>
      <c r="AE231" s="146"/>
      <c r="AF231" s="146"/>
    </row>
    <row r="232" spans="1:32" s="12" customFormat="1" ht="90" customHeight="1">
      <c r="A232" s="8">
        <v>230</v>
      </c>
      <c r="B232" s="3" t="str">
        <f>E232&amp;" – "&amp;F232</f>
        <v>Fundação Cultural Benedicto Siqueira e Silva – Prefeitura Municipal de Paraíbuna</v>
      </c>
      <c r="C232" s="9" t="s">
        <v>166</v>
      </c>
      <c r="D232" s="9" t="s">
        <v>6635</v>
      </c>
      <c r="E232" s="9" t="s">
        <v>6636</v>
      </c>
      <c r="F232" s="9" t="s">
        <v>6637</v>
      </c>
      <c r="G232" s="10" t="s">
        <v>6638</v>
      </c>
      <c r="H232" s="10" t="s">
        <v>6639</v>
      </c>
      <c r="I232" s="10"/>
      <c r="J232" s="10" t="s">
        <v>6565</v>
      </c>
      <c r="K232" s="10"/>
      <c r="L232" s="9" t="s">
        <v>4892</v>
      </c>
      <c r="M232" s="11">
        <v>42922</v>
      </c>
      <c r="N232" s="9">
        <v>2016</v>
      </c>
      <c r="O232" s="9"/>
      <c r="P232" s="9" t="s">
        <v>31</v>
      </c>
      <c r="Q232" s="9" t="s">
        <v>33</v>
      </c>
      <c r="R232" s="9"/>
      <c r="S232" s="9"/>
      <c r="T232" s="9" t="s">
        <v>31</v>
      </c>
      <c r="U232" s="10"/>
      <c r="V232" s="9"/>
      <c r="W232" s="10" t="s">
        <v>6640</v>
      </c>
      <c r="X232" s="9" t="s">
        <v>5003</v>
      </c>
      <c r="Y232" s="9" t="s">
        <v>4983</v>
      </c>
      <c r="Z232" s="9"/>
      <c r="AA232" s="9" t="s">
        <v>4904</v>
      </c>
      <c r="AB232" s="9" t="s">
        <v>5770</v>
      </c>
      <c r="AC232" s="9" t="s">
        <v>6641</v>
      </c>
      <c r="AD232" s="9"/>
      <c r="AE232" s="146"/>
      <c r="AF232" s="146"/>
    </row>
    <row r="233" spans="1:32" s="12" customFormat="1" ht="90" customHeight="1">
      <c r="A233" s="8">
        <v>231</v>
      </c>
      <c r="B233" s="3" t="str">
        <f>E233&amp;" – "&amp;F233</f>
        <v>Fundação Cultural Cassiano Ricardo – Prefeitura Municipal de São José dos Campos</v>
      </c>
      <c r="C233" s="9" t="s">
        <v>166</v>
      </c>
      <c r="D233" s="9" t="s">
        <v>6642</v>
      </c>
      <c r="E233" s="9" t="s">
        <v>6643</v>
      </c>
      <c r="F233" s="9" t="s">
        <v>6644</v>
      </c>
      <c r="G233" s="10"/>
      <c r="H233" s="10"/>
      <c r="I233" s="10"/>
      <c r="J233" s="10"/>
      <c r="K233" s="10"/>
      <c r="L233" s="9" t="s">
        <v>5008</v>
      </c>
      <c r="M233" s="11"/>
      <c r="N233" s="9"/>
      <c r="O233" s="9"/>
      <c r="P233" s="9"/>
      <c r="Q233" s="9" t="s">
        <v>33</v>
      </c>
      <c r="R233" s="9"/>
      <c r="S233" s="9"/>
      <c r="T233" s="9" t="s">
        <v>33</v>
      </c>
      <c r="U233" s="10"/>
      <c r="V233" s="9"/>
      <c r="W233" s="10"/>
      <c r="X233" s="9" t="s">
        <v>5003</v>
      </c>
      <c r="Y233" s="9" t="s">
        <v>4983</v>
      </c>
      <c r="Z233" s="9"/>
      <c r="AA233" s="9" t="s">
        <v>4904</v>
      </c>
      <c r="AB233" s="10"/>
      <c r="AC233" s="9" t="s">
        <v>33</v>
      </c>
      <c r="AD233" s="9"/>
      <c r="AE233" s="146"/>
      <c r="AF233" s="146"/>
    </row>
    <row r="234" spans="1:32" s="12" customFormat="1" ht="90" customHeight="1">
      <c r="A234" s="8">
        <v>232</v>
      </c>
      <c r="B234" s="3" t="str">
        <f>E234&amp;" – "&amp;F234</f>
        <v>Fundação Cultural de Jacarehy “José Maria de Abreu”, Prefeitura Municipal de Jacareí – Prefeitura Municipal de Jacareí</v>
      </c>
      <c r="C234" s="9" t="s">
        <v>166</v>
      </c>
      <c r="D234" s="9" t="s">
        <v>6645</v>
      </c>
      <c r="E234" s="9" t="s">
        <v>6646</v>
      </c>
      <c r="F234" s="9" t="s">
        <v>6647</v>
      </c>
      <c r="G234" s="10"/>
      <c r="H234" s="10"/>
      <c r="I234" s="10"/>
      <c r="J234" s="10"/>
      <c r="K234" s="10"/>
      <c r="L234" s="9" t="s">
        <v>5008</v>
      </c>
      <c r="M234" s="11"/>
      <c r="N234" s="9"/>
      <c r="O234" s="9"/>
      <c r="P234" s="9"/>
      <c r="Q234" s="9" t="s">
        <v>33</v>
      </c>
      <c r="R234" s="9"/>
      <c r="S234" s="9"/>
      <c r="T234" s="9" t="s">
        <v>33</v>
      </c>
      <c r="U234" s="10"/>
      <c r="V234" s="9"/>
      <c r="W234" s="10"/>
      <c r="X234" s="9" t="s">
        <v>5003</v>
      </c>
      <c r="Y234" s="9" t="s">
        <v>4983</v>
      </c>
      <c r="Z234" s="9"/>
      <c r="AA234" s="9" t="s">
        <v>4904</v>
      </c>
      <c r="AB234" s="10"/>
      <c r="AC234" s="9" t="s">
        <v>33</v>
      </c>
      <c r="AD234" s="9"/>
      <c r="AE234" s="146"/>
      <c r="AF234" s="146"/>
    </row>
    <row r="235" spans="1:32" s="12" customFormat="1" ht="90" customHeight="1">
      <c r="A235" s="8">
        <v>233</v>
      </c>
      <c r="B235" s="3" t="str">
        <f>E235&amp;" – "&amp;F235</f>
        <v>Fundação Dom José Antônio do Couto - FUNDJAC – Diocese de Taubaté</v>
      </c>
      <c r="C235" s="9" t="s">
        <v>166</v>
      </c>
      <c r="D235" s="9" t="s">
        <v>6648</v>
      </c>
      <c r="E235" s="9" t="s">
        <v>6649</v>
      </c>
      <c r="F235" s="9" t="s">
        <v>6650</v>
      </c>
      <c r="G235" s="10"/>
      <c r="H235" s="10"/>
      <c r="I235" s="10"/>
      <c r="J235" s="10"/>
      <c r="K235" s="10"/>
      <c r="L235" s="9" t="s">
        <v>5008</v>
      </c>
      <c r="M235" s="11"/>
      <c r="N235" s="9"/>
      <c r="O235" s="9"/>
      <c r="P235" s="9"/>
      <c r="Q235" s="9" t="s">
        <v>33</v>
      </c>
      <c r="R235" s="9"/>
      <c r="S235" s="9"/>
      <c r="T235" s="9" t="s">
        <v>33</v>
      </c>
      <c r="U235" s="10"/>
      <c r="V235" s="9"/>
      <c r="W235" s="10"/>
      <c r="X235" s="9" t="s">
        <v>6651</v>
      </c>
      <c r="Y235" s="9" t="s">
        <v>1045</v>
      </c>
      <c r="Z235" s="9"/>
      <c r="AA235" s="9" t="s">
        <v>4904</v>
      </c>
      <c r="AB235" s="10"/>
      <c r="AC235" s="9" t="s">
        <v>33</v>
      </c>
      <c r="AD235" s="9"/>
      <c r="AE235" s="146"/>
      <c r="AF235" s="146"/>
    </row>
    <row r="236" spans="1:32" s="12" customFormat="1" ht="90" customHeight="1">
      <c r="A236" s="8">
        <v>234</v>
      </c>
      <c r="B236" s="3" t="str">
        <f>E236&amp;" – "&amp;F236</f>
        <v xml:space="preserve">Fundação Museu de História, Pesquisa e Arqueologia do Mar (FUNDAMAR) – </v>
      </c>
      <c r="C236" s="9" t="s">
        <v>166</v>
      </c>
      <c r="D236" s="9" t="s">
        <v>6652</v>
      </c>
      <c r="E236" s="9" t="s">
        <v>6653</v>
      </c>
      <c r="F236" s="9"/>
      <c r="G236" s="10" t="s">
        <v>6654</v>
      </c>
      <c r="H236" s="10" t="s">
        <v>6655</v>
      </c>
      <c r="I236" s="154" t="s">
        <v>6656</v>
      </c>
      <c r="J236" s="154"/>
      <c r="K236" s="10"/>
      <c r="L236" s="9" t="s">
        <v>4892</v>
      </c>
      <c r="M236" s="11">
        <v>44245</v>
      </c>
      <c r="N236" s="11">
        <v>43768</v>
      </c>
      <c r="O236" s="9" t="s">
        <v>6657</v>
      </c>
      <c r="P236" s="9"/>
      <c r="Q236" s="9" t="s">
        <v>31</v>
      </c>
      <c r="R236" s="9"/>
      <c r="S236" s="9"/>
      <c r="T236" s="9" t="s">
        <v>31</v>
      </c>
      <c r="U236" s="10"/>
      <c r="V236" s="9"/>
      <c r="W236" s="10" t="s">
        <v>6658</v>
      </c>
      <c r="X236" s="9" t="s">
        <v>6659</v>
      </c>
      <c r="Y236" s="9" t="s">
        <v>1045</v>
      </c>
      <c r="Z236" s="9"/>
      <c r="AA236" s="9" t="s">
        <v>31</v>
      </c>
      <c r="AB236" s="10" t="s">
        <v>6660</v>
      </c>
      <c r="AC236" s="9" t="s">
        <v>716</v>
      </c>
      <c r="AD236" s="9"/>
      <c r="AE236" s="146"/>
      <c r="AF236" s="146"/>
    </row>
    <row r="237" spans="1:32" s="12" customFormat="1" ht="90" customHeight="1">
      <c r="A237" s="8">
        <v>235</v>
      </c>
      <c r="B237" s="3" t="str">
        <f>E237&amp;" – "&amp;F237</f>
        <v>Fundação para a Conservação e a Produção Florestal do Estado de São Paulo – Prefeitura de São Sebastião</v>
      </c>
      <c r="C237" s="9" t="s">
        <v>166</v>
      </c>
      <c r="D237" s="9" t="s">
        <v>6652</v>
      </c>
      <c r="E237" s="9" t="s">
        <v>6661</v>
      </c>
      <c r="F237" s="9" t="s">
        <v>6662</v>
      </c>
      <c r="G237" s="10"/>
      <c r="H237" s="10"/>
      <c r="I237" s="10"/>
      <c r="J237" s="10"/>
      <c r="K237" s="10"/>
      <c r="L237" s="9" t="s">
        <v>5008</v>
      </c>
      <c r="M237" s="11"/>
      <c r="N237" s="9"/>
      <c r="O237" s="9"/>
      <c r="P237" s="9"/>
      <c r="Q237" s="9" t="s">
        <v>33</v>
      </c>
      <c r="R237" s="9"/>
      <c r="S237" s="9"/>
      <c r="T237" s="9" t="s">
        <v>33</v>
      </c>
      <c r="U237" s="10"/>
      <c r="V237" s="9"/>
      <c r="W237" s="10"/>
      <c r="X237" s="9" t="s">
        <v>5003</v>
      </c>
      <c r="Y237" s="9" t="s">
        <v>4983</v>
      </c>
      <c r="Z237" s="9"/>
      <c r="AA237" s="9" t="s">
        <v>4904</v>
      </c>
      <c r="AB237" s="10"/>
      <c r="AC237" s="9" t="s">
        <v>33</v>
      </c>
      <c r="AD237" s="9"/>
      <c r="AE237" s="146"/>
      <c r="AF237" s="146"/>
    </row>
    <row r="238" spans="1:32" s="12" customFormat="1" ht="90" customHeight="1">
      <c r="A238" s="8">
        <v>236</v>
      </c>
      <c r="B238" s="3" t="str">
        <f>E238&amp;" – "&amp;F238</f>
        <v>Fundação Patrimônio Histórico da Energia e Saneamento – Governo do Estado de São Paulo</v>
      </c>
      <c r="C238" s="9" t="s">
        <v>166</v>
      </c>
      <c r="D238" s="9" t="s">
        <v>6631</v>
      </c>
      <c r="E238" s="9" t="s">
        <v>6663</v>
      </c>
      <c r="F238" s="9" t="s">
        <v>6664</v>
      </c>
      <c r="G238" s="10" t="s">
        <v>6665</v>
      </c>
      <c r="H238" s="10"/>
      <c r="I238" s="10"/>
      <c r="J238" s="10"/>
      <c r="K238" s="10"/>
      <c r="L238" s="9" t="s">
        <v>5008</v>
      </c>
      <c r="M238" s="11"/>
      <c r="N238" s="9"/>
      <c r="O238" s="9"/>
      <c r="P238" s="9"/>
      <c r="Q238" s="9" t="s">
        <v>33</v>
      </c>
      <c r="R238" s="9"/>
      <c r="S238" s="9"/>
      <c r="T238" s="9" t="s">
        <v>33</v>
      </c>
      <c r="U238" s="10"/>
      <c r="V238" s="9"/>
      <c r="W238" s="10"/>
      <c r="X238" s="9" t="s">
        <v>4994</v>
      </c>
      <c r="Y238" s="9" t="s">
        <v>4983</v>
      </c>
      <c r="Z238" s="9"/>
      <c r="AA238" s="9" t="s">
        <v>4904</v>
      </c>
      <c r="AB238" s="10"/>
      <c r="AC238" s="9" t="s">
        <v>33</v>
      </c>
      <c r="AD238" s="9"/>
      <c r="AE238" s="146"/>
      <c r="AF238" s="146"/>
    </row>
    <row r="239" spans="1:32" s="12" customFormat="1" ht="90" customHeight="1">
      <c r="A239" s="8">
        <v>237</v>
      </c>
      <c r="B239" s="3" t="str">
        <f>E239&amp;" – "&amp;F239</f>
        <v>Fundação Pública Deodato Santana – Prefeitura de São Sebastião</v>
      </c>
      <c r="C239" s="9" t="s">
        <v>166</v>
      </c>
      <c r="D239" s="9" t="s">
        <v>6652</v>
      </c>
      <c r="E239" s="9" t="s">
        <v>6666</v>
      </c>
      <c r="F239" s="9" t="s">
        <v>6662</v>
      </c>
      <c r="G239" s="10"/>
      <c r="H239" s="10"/>
      <c r="I239" s="10"/>
      <c r="J239" s="10"/>
      <c r="K239" s="10"/>
      <c r="L239" s="9" t="s">
        <v>5008</v>
      </c>
      <c r="M239" s="11"/>
      <c r="N239" s="9"/>
      <c r="O239" s="9"/>
      <c r="P239" s="9"/>
      <c r="Q239" s="9" t="s">
        <v>33</v>
      </c>
      <c r="R239" s="9"/>
      <c r="S239" s="9"/>
      <c r="T239" s="9" t="s">
        <v>33</v>
      </c>
      <c r="U239" s="10"/>
      <c r="V239" s="9"/>
      <c r="W239" s="10"/>
      <c r="X239" s="9" t="s">
        <v>5003</v>
      </c>
      <c r="Y239" s="9" t="s">
        <v>4983</v>
      </c>
      <c r="Z239" s="9"/>
      <c r="AA239" s="9" t="s">
        <v>4904</v>
      </c>
      <c r="AB239" s="10"/>
      <c r="AC239" s="9" t="s">
        <v>33</v>
      </c>
      <c r="AD239" s="9"/>
      <c r="AE239" s="146"/>
      <c r="AF239" s="146"/>
    </row>
    <row r="240" spans="1:32" s="12" customFormat="1" ht="90" customHeight="1">
      <c r="A240" s="8">
        <v>238</v>
      </c>
      <c r="B240" s="3" t="str">
        <f>E240&amp;" – "&amp;F240</f>
        <v>Instituto de Pesquisas Científicas – Universidade Católica de Santos (UNISANTOS)</v>
      </c>
      <c r="C240" s="9" t="s">
        <v>166</v>
      </c>
      <c r="D240" s="9" t="s">
        <v>6667</v>
      </c>
      <c r="E240" s="9" t="s">
        <v>6668</v>
      </c>
      <c r="F240" s="9" t="s">
        <v>6669</v>
      </c>
      <c r="G240" s="10"/>
      <c r="H240" s="10"/>
      <c r="I240" s="10"/>
      <c r="J240" s="10"/>
      <c r="K240" s="10"/>
      <c r="L240" s="9" t="s">
        <v>5008</v>
      </c>
      <c r="M240" s="11"/>
      <c r="N240" s="9"/>
      <c r="O240" s="9"/>
      <c r="P240" s="9"/>
      <c r="Q240" s="9" t="s">
        <v>33</v>
      </c>
      <c r="R240" s="9"/>
      <c r="S240" s="9"/>
      <c r="T240" s="9" t="s">
        <v>33</v>
      </c>
      <c r="U240" s="10"/>
      <c r="V240" s="9"/>
      <c r="W240" s="10"/>
      <c r="X240" s="9" t="s">
        <v>6670</v>
      </c>
      <c r="Y240" s="9" t="s">
        <v>5046</v>
      </c>
      <c r="Z240" s="9"/>
      <c r="AA240" s="9" t="s">
        <v>4904</v>
      </c>
      <c r="AB240" s="10"/>
      <c r="AC240" s="9" t="s">
        <v>33</v>
      </c>
      <c r="AD240" s="9"/>
      <c r="AE240" s="146"/>
      <c r="AF240" s="146"/>
    </row>
    <row r="241" spans="1:32" s="12" customFormat="1" ht="90" customHeight="1">
      <c r="A241" s="8">
        <v>239</v>
      </c>
      <c r="B241" s="3" t="str">
        <f>E241&amp;" – "&amp;F241</f>
        <v>Instituto Histórico Geográfico e Arqueológico de Ilhabela – Prefeitura Municipal de Ilhabela</v>
      </c>
      <c r="C241" s="9" t="s">
        <v>166</v>
      </c>
      <c r="D241" s="9" t="s">
        <v>6671</v>
      </c>
      <c r="E241" s="9" t="s">
        <v>6672</v>
      </c>
      <c r="F241" s="9" t="s">
        <v>6673</v>
      </c>
      <c r="G241" s="10"/>
      <c r="H241" s="10"/>
      <c r="I241" s="10"/>
      <c r="J241" s="10"/>
      <c r="K241" s="10"/>
      <c r="L241" s="9" t="s">
        <v>5008</v>
      </c>
      <c r="M241" s="11"/>
      <c r="N241" s="9"/>
      <c r="O241" s="9"/>
      <c r="P241" s="9"/>
      <c r="Q241" s="9" t="s">
        <v>33</v>
      </c>
      <c r="R241" s="9"/>
      <c r="S241" s="9"/>
      <c r="T241" s="9" t="s">
        <v>33</v>
      </c>
      <c r="U241" s="10"/>
      <c r="V241" s="9"/>
      <c r="W241" s="10"/>
      <c r="X241" s="9" t="s">
        <v>5003</v>
      </c>
      <c r="Y241" s="9" t="s">
        <v>4983</v>
      </c>
      <c r="Z241" s="9"/>
      <c r="AA241" s="9" t="s">
        <v>4904</v>
      </c>
      <c r="AB241" s="10"/>
      <c r="AC241" s="9" t="s">
        <v>33</v>
      </c>
      <c r="AD241" s="9"/>
      <c r="AE241" s="146"/>
      <c r="AF241" s="146"/>
    </row>
    <row r="242" spans="1:32" s="12" customFormat="1" ht="90" customHeight="1">
      <c r="A242" s="8">
        <v>240</v>
      </c>
      <c r="B242" s="3" t="str">
        <f>E242&amp;" – "&amp;F242</f>
        <v>Laboratório de Arqueologia Pública Paulo Duarte - Núcleo de Estudos e Pesquisas Ambientais (LAP/NEPAM) – Universidade Estadual de Campinas (UNICAMP)</v>
      </c>
      <c r="C242" s="9" t="s">
        <v>166</v>
      </c>
      <c r="D242" s="9" t="s">
        <v>6674</v>
      </c>
      <c r="E242" s="9" t="s">
        <v>6675</v>
      </c>
      <c r="F242" s="9" t="s">
        <v>6676</v>
      </c>
      <c r="G242" s="10"/>
      <c r="H242" s="10"/>
      <c r="I242" s="10"/>
      <c r="J242" s="10"/>
      <c r="K242" s="10"/>
      <c r="L242" s="9" t="s">
        <v>5008</v>
      </c>
      <c r="M242" s="11"/>
      <c r="N242" s="9"/>
      <c r="O242" s="9"/>
      <c r="P242" s="9"/>
      <c r="Q242" s="9" t="s">
        <v>33</v>
      </c>
      <c r="R242" s="9"/>
      <c r="S242" s="9"/>
      <c r="T242" s="9" t="s">
        <v>33</v>
      </c>
      <c r="U242" s="10"/>
      <c r="V242" s="9"/>
      <c r="W242" s="10"/>
      <c r="X242" s="9" t="s">
        <v>5595</v>
      </c>
      <c r="Y242" s="9" t="s">
        <v>4983</v>
      </c>
      <c r="Z242" s="9"/>
      <c r="AA242" s="9" t="s">
        <v>4904</v>
      </c>
      <c r="AB242" s="10"/>
      <c r="AC242" s="9" t="s">
        <v>33</v>
      </c>
      <c r="AD242" s="9"/>
      <c r="AE242" s="146"/>
      <c r="AF242" s="146"/>
    </row>
    <row r="243" spans="1:32" s="12" customFormat="1" ht="90" customHeight="1">
      <c r="A243" s="8">
        <v>241</v>
      </c>
      <c r="B243" s="3" t="str">
        <f>E243&amp;" – "&amp;F243</f>
        <v>Laboratório de Estudos Arqueológicos – Fundação Municipal de Ensino Superior de Bragança Paulista (FESB)</v>
      </c>
      <c r="C243" s="9" t="s">
        <v>166</v>
      </c>
      <c r="D243" s="9" t="s">
        <v>6677</v>
      </c>
      <c r="E243" s="9" t="s">
        <v>6678</v>
      </c>
      <c r="F243" s="9" t="s">
        <v>6679</v>
      </c>
      <c r="G243" s="10"/>
      <c r="H243" s="10"/>
      <c r="I243" s="10"/>
      <c r="J243" s="10"/>
      <c r="K243" s="10"/>
      <c r="L243" s="9" t="s">
        <v>5008</v>
      </c>
      <c r="M243" s="11"/>
      <c r="N243" s="9"/>
      <c r="O243" s="9"/>
      <c r="P243" s="9"/>
      <c r="Q243" s="9" t="s">
        <v>33</v>
      </c>
      <c r="R243" s="9"/>
      <c r="S243" s="9"/>
      <c r="T243" s="9" t="s">
        <v>33</v>
      </c>
      <c r="U243" s="10"/>
      <c r="V243" s="9"/>
      <c r="W243" s="10"/>
      <c r="X243" s="9" t="s">
        <v>6680</v>
      </c>
      <c r="Y243" s="9" t="s">
        <v>4983</v>
      </c>
      <c r="Z243" s="9"/>
      <c r="AA243" s="9" t="s">
        <v>4904</v>
      </c>
      <c r="AB243" s="10"/>
      <c r="AC243" s="9" t="s">
        <v>33</v>
      </c>
      <c r="AD243" s="9"/>
      <c r="AE243" s="146"/>
      <c r="AF243" s="146"/>
    </row>
    <row r="244" spans="1:32" s="12" customFormat="1" ht="90" customHeight="1">
      <c r="A244" s="8">
        <v>242</v>
      </c>
      <c r="B244" s="3" t="str">
        <f>E244&amp;" – "&amp;F244</f>
        <v>Laboratório de Estudos Evolutivos Humanos, Instituto de Biociências – Universidade de São Paulo (USP)</v>
      </c>
      <c r="C244" s="9" t="s">
        <v>166</v>
      </c>
      <c r="D244" s="9" t="s">
        <v>6631</v>
      </c>
      <c r="E244" s="9" t="s">
        <v>6681</v>
      </c>
      <c r="F244" s="9" t="s">
        <v>6623</v>
      </c>
      <c r="G244" s="10" t="s">
        <v>6682</v>
      </c>
      <c r="H244" s="10"/>
      <c r="I244" s="10"/>
      <c r="J244" s="10"/>
      <c r="K244" s="10"/>
      <c r="L244" s="9" t="s">
        <v>5008</v>
      </c>
      <c r="M244" s="11"/>
      <c r="N244" s="9"/>
      <c r="O244" s="9"/>
      <c r="P244" s="9"/>
      <c r="Q244" s="9" t="s">
        <v>33</v>
      </c>
      <c r="R244" s="9"/>
      <c r="S244" s="9"/>
      <c r="T244" s="9" t="s">
        <v>33</v>
      </c>
      <c r="U244" s="10"/>
      <c r="V244" s="9"/>
      <c r="W244" s="10"/>
      <c r="X244" s="9" t="s">
        <v>6683</v>
      </c>
      <c r="Y244" s="9" t="s">
        <v>4983</v>
      </c>
      <c r="Z244" s="9"/>
      <c r="AA244" s="9" t="s">
        <v>4904</v>
      </c>
      <c r="AB244" s="10"/>
      <c r="AC244" s="9" t="s">
        <v>33</v>
      </c>
      <c r="AD244" s="9"/>
      <c r="AE244" s="146"/>
      <c r="AF244" s="146"/>
    </row>
    <row r="245" spans="1:32" s="12" customFormat="1" ht="90" customHeight="1">
      <c r="A245" s="8">
        <v>243</v>
      </c>
      <c r="B245" s="3" t="str">
        <f>E245&amp;" – "&amp;F245</f>
        <v>Laboratório Interdisciplinar de Pesquisa sobre o Patrimônio, Memória e Território - LAPAT – Universidade Estadual Paulista (UNESP)</v>
      </c>
      <c r="C245" s="9" t="s">
        <v>166</v>
      </c>
      <c r="D245" s="9" t="s">
        <v>6684</v>
      </c>
      <c r="E245" s="9" t="s">
        <v>6685</v>
      </c>
      <c r="F245" s="9" t="s">
        <v>6619</v>
      </c>
      <c r="G245" s="10"/>
      <c r="H245" s="10"/>
      <c r="I245" s="10"/>
      <c r="J245" s="10"/>
      <c r="K245" s="10"/>
      <c r="L245" s="9" t="s">
        <v>5008</v>
      </c>
      <c r="M245" s="11"/>
      <c r="N245" s="9"/>
      <c r="O245" s="9"/>
      <c r="P245" s="9"/>
      <c r="Q245" s="9" t="s">
        <v>33</v>
      </c>
      <c r="R245" s="9"/>
      <c r="S245" s="9"/>
      <c r="T245" s="9" t="s">
        <v>33</v>
      </c>
      <c r="U245" s="10"/>
      <c r="V245" s="9"/>
      <c r="W245" s="10"/>
      <c r="X245" s="9" t="s">
        <v>6686</v>
      </c>
      <c r="Y245" s="9" t="s">
        <v>4983</v>
      </c>
      <c r="Z245" s="9"/>
      <c r="AA245" s="9" t="s">
        <v>4904</v>
      </c>
      <c r="AB245" s="10"/>
      <c r="AC245" s="9" t="s">
        <v>33</v>
      </c>
      <c r="AD245" s="9"/>
      <c r="AE245" s="146"/>
      <c r="AF245" s="146"/>
    </row>
    <row r="246" spans="1:32" s="12" customFormat="1" ht="90" customHeight="1">
      <c r="A246" s="8">
        <v>244</v>
      </c>
      <c r="B246" s="3" t="str">
        <f>E246&amp;" – "&amp;F246</f>
        <v>Museu Barão de Mauá – Prefeitura Municipal de Mauá</v>
      </c>
      <c r="C246" s="9" t="s">
        <v>166</v>
      </c>
      <c r="D246" s="9" t="s">
        <v>6687</v>
      </c>
      <c r="E246" s="9" t="s">
        <v>6688</v>
      </c>
      <c r="F246" s="9" t="s">
        <v>6689</v>
      </c>
      <c r="G246" s="10"/>
      <c r="H246" s="10"/>
      <c r="I246" s="10"/>
      <c r="J246" s="10"/>
      <c r="K246" s="10"/>
      <c r="L246" s="9" t="s">
        <v>5008</v>
      </c>
      <c r="M246" s="11"/>
      <c r="N246" s="9"/>
      <c r="O246" s="9"/>
      <c r="P246" s="9"/>
      <c r="Q246" s="9" t="s">
        <v>33</v>
      </c>
      <c r="R246" s="9"/>
      <c r="S246" s="9"/>
      <c r="T246" s="9" t="s">
        <v>33</v>
      </c>
      <c r="U246" s="10"/>
      <c r="V246" s="9"/>
      <c r="W246" s="10"/>
      <c r="X246" s="9" t="s">
        <v>6294</v>
      </c>
      <c r="Y246" s="9" t="s">
        <v>4983</v>
      </c>
      <c r="Z246" s="9"/>
      <c r="AA246" s="9" t="s">
        <v>4904</v>
      </c>
      <c r="AB246" s="10"/>
      <c r="AC246" s="9" t="s">
        <v>33</v>
      </c>
      <c r="AD246" s="9"/>
      <c r="AE246" s="146"/>
      <c r="AF246" s="146"/>
    </row>
    <row r="247" spans="1:32" s="12" customFormat="1" ht="90" customHeight="1">
      <c r="A247" s="8">
        <v>245</v>
      </c>
      <c r="B247" s="3" t="str">
        <f>E247&amp;" – "&amp;F247</f>
        <v>Museu da Cidade – Prefeitura Municipal de Campinas</v>
      </c>
      <c r="C247" s="9" t="s">
        <v>166</v>
      </c>
      <c r="D247" s="9" t="s">
        <v>6674</v>
      </c>
      <c r="E247" s="9" t="s">
        <v>6690</v>
      </c>
      <c r="F247" s="9" t="s">
        <v>6691</v>
      </c>
      <c r="G247" s="10"/>
      <c r="H247" s="10"/>
      <c r="I247" s="10"/>
      <c r="J247" s="10"/>
      <c r="K247" s="10"/>
      <c r="L247" s="9" t="s">
        <v>5008</v>
      </c>
      <c r="M247" s="11"/>
      <c r="N247" s="9"/>
      <c r="O247" s="9"/>
      <c r="P247" s="9"/>
      <c r="Q247" s="9" t="s">
        <v>33</v>
      </c>
      <c r="R247" s="9"/>
      <c r="S247" s="9"/>
      <c r="T247" s="9" t="s">
        <v>33</v>
      </c>
      <c r="U247" s="10"/>
      <c r="V247" s="9"/>
      <c r="W247" s="10"/>
      <c r="X247" s="9" t="s">
        <v>6294</v>
      </c>
      <c r="Y247" s="9" t="s">
        <v>4983</v>
      </c>
      <c r="Z247" s="9"/>
      <c r="AA247" s="9" t="s">
        <v>4904</v>
      </c>
      <c r="AB247" s="10"/>
      <c r="AC247" s="9" t="s">
        <v>33</v>
      </c>
      <c r="AD247" s="9"/>
      <c r="AE247" s="146"/>
      <c r="AF247" s="146"/>
    </row>
    <row r="248" spans="1:32" s="12" customFormat="1" ht="90" customHeight="1">
      <c r="A248" s="8">
        <v>246</v>
      </c>
      <c r="B248" s="3" t="str">
        <f>E248&amp;" – "&amp;F248</f>
        <v>Museu de Arqueologia de Iepê  – Prefeitura de Iepê</v>
      </c>
      <c r="C248" s="9" t="s">
        <v>166</v>
      </c>
      <c r="D248" s="9" t="s">
        <v>6692</v>
      </c>
      <c r="E248" s="9" t="s">
        <v>6693</v>
      </c>
      <c r="F248" s="9" t="s">
        <v>6694</v>
      </c>
      <c r="G248" s="10"/>
      <c r="H248" s="10"/>
      <c r="I248" s="10"/>
      <c r="J248" s="10"/>
      <c r="K248" s="10"/>
      <c r="L248" s="9" t="s">
        <v>5008</v>
      </c>
      <c r="M248" s="11"/>
      <c r="N248" s="9"/>
      <c r="O248" s="9"/>
      <c r="P248" s="9"/>
      <c r="Q248" s="9" t="s">
        <v>33</v>
      </c>
      <c r="R248" s="9"/>
      <c r="S248" s="9"/>
      <c r="T248" s="9" t="s">
        <v>33</v>
      </c>
      <c r="U248" s="10"/>
      <c r="V248" s="9"/>
      <c r="W248" s="10" t="s">
        <v>6695</v>
      </c>
      <c r="X248" s="9" t="s">
        <v>6294</v>
      </c>
      <c r="Y248" s="9" t="s">
        <v>4983</v>
      </c>
      <c r="Z248" s="9"/>
      <c r="AA248" s="9" t="s">
        <v>4904</v>
      </c>
      <c r="AB248" s="10"/>
      <c r="AC248" s="9" t="s">
        <v>33</v>
      </c>
      <c r="AD248" s="9"/>
      <c r="AE248" s="146"/>
      <c r="AF248" s="146"/>
    </row>
    <row r="249" spans="1:32" s="12" customFormat="1" ht="90" customHeight="1">
      <c r="A249" s="8">
        <v>247</v>
      </c>
      <c r="B249" s="3" t="str">
        <f>E249&amp;" – "&amp;F249</f>
        <v>Museu de Arqueologia e Paleontologia de Araraquara - MAPA – Prefeitura de Araraquara</v>
      </c>
      <c r="C249" s="9" t="s">
        <v>166</v>
      </c>
      <c r="D249" s="9" t="s">
        <v>6696</v>
      </c>
      <c r="E249" s="9" t="s">
        <v>6697</v>
      </c>
      <c r="F249" s="9" t="s">
        <v>6698</v>
      </c>
      <c r="G249" s="10"/>
      <c r="H249" s="10"/>
      <c r="I249" s="10"/>
      <c r="J249" s="10"/>
      <c r="K249" s="10"/>
      <c r="L249" s="9" t="s">
        <v>5008</v>
      </c>
      <c r="M249" s="11"/>
      <c r="N249" s="9"/>
      <c r="O249" s="9"/>
      <c r="P249" s="9"/>
      <c r="Q249" s="9" t="s">
        <v>33</v>
      </c>
      <c r="R249" s="9"/>
      <c r="S249" s="9"/>
      <c r="T249" s="9" t="s">
        <v>33</v>
      </c>
      <c r="U249" s="10"/>
      <c r="V249" s="9"/>
      <c r="W249" s="10"/>
      <c r="X249" s="9" t="s">
        <v>6294</v>
      </c>
      <c r="Y249" s="9" t="s">
        <v>4983</v>
      </c>
      <c r="Z249" s="9"/>
      <c r="AA249" s="9" t="s">
        <v>4904</v>
      </c>
      <c r="AB249" s="10"/>
      <c r="AC249" s="9" t="s">
        <v>33</v>
      </c>
      <c r="AD249" s="9"/>
      <c r="AE249" s="146"/>
      <c r="AF249" s="146"/>
    </row>
    <row r="250" spans="1:32" s="12" customFormat="1" ht="90" customHeight="1">
      <c r="A250" s="8">
        <v>248</v>
      </c>
      <c r="B250" s="3" t="str">
        <f>E250&amp;" – "&amp;F250</f>
        <v>Museu de Arte Sacra dos Jesuítas – Pateo do Collegio/ Jesuítas Brasil</v>
      </c>
      <c r="C250" s="9" t="s">
        <v>166</v>
      </c>
      <c r="D250" s="9" t="s">
        <v>6699</v>
      </c>
      <c r="E250" s="9" t="s">
        <v>6700</v>
      </c>
      <c r="F250" s="9" t="s">
        <v>6701</v>
      </c>
      <c r="G250" s="10"/>
      <c r="H250" s="10"/>
      <c r="I250" s="10"/>
      <c r="J250" s="10"/>
      <c r="K250" s="10"/>
      <c r="L250" s="9" t="s">
        <v>5008</v>
      </c>
      <c r="M250" s="11"/>
      <c r="N250" s="9"/>
      <c r="O250" s="9"/>
      <c r="P250" s="9"/>
      <c r="Q250" s="9" t="s">
        <v>33</v>
      </c>
      <c r="R250" s="9"/>
      <c r="S250" s="9"/>
      <c r="T250" s="9" t="s">
        <v>33</v>
      </c>
      <c r="U250" s="10"/>
      <c r="V250" s="9"/>
      <c r="W250" s="10"/>
      <c r="X250" s="9" t="s">
        <v>6702</v>
      </c>
      <c r="Y250" s="9" t="s">
        <v>4983</v>
      </c>
      <c r="Z250" s="9"/>
      <c r="AA250" s="9" t="s">
        <v>4904</v>
      </c>
      <c r="AB250" s="10"/>
      <c r="AC250" s="9" t="s">
        <v>33</v>
      </c>
      <c r="AD250" s="9"/>
      <c r="AE250" s="146"/>
      <c r="AF250" s="146"/>
    </row>
    <row r="251" spans="1:32" s="12" customFormat="1" ht="90" customHeight="1">
      <c r="A251" s="8">
        <v>249</v>
      </c>
      <c r="B251" s="3" t="str">
        <f>E251&amp;" – "&amp;F251</f>
        <v>Museu do Café da Fazenda Lageado - Campus de Botucatu – Universidade Estadual Paulista, Campus de Botucatu (UNESP)</v>
      </c>
      <c r="C251" s="9" t="s">
        <v>166</v>
      </c>
      <c r="D251" s="9" t="s">
        <v>6703</v>
      </c>
      <c r="E251" s="9" t="s">
        <v>6704</v>
      </c>
      <c r="F251" s="9" t="s">
        <v>6705</v>
      </c>
      <c r="G251" s="10"/>
      <c r="H251" s="10"/>
      <c r="I251" s="10"/>
      <c r="J251" s="10"/>
      <c r="K251" s="10"/>
      <c r="L251" s="9" t="s">
        <v>5008</v>
      </c>
      <c r="M251" s="11">
        <v>42961</v>
      </c>
      <c r="N251" s="9"/>
      <c r="O251" s="9"/>
      <c r="P251" s="9"/>
      <c r="Q251" s="9" t="s">
        <v>33</v>
      </c>
      <c r="R251" s="9"/>
      <c r="S251" s="9"/>
      <c r="T251" s="9" t="s">
        <v>33</v>
      </c>
      <c r="U251" s="10"/>
      <c r="V251" s="9"/>
      <c r="W251" s="10" t="s">
        <v>6706</v>
      </c>
      <c r="X251" s="9" t="s">
        <v>6000</v>
      </c>
      <c r="Y251" s="9" t="s">
        <v>4983</v>
      </c>
      <c r="Z251" s="9"/>
      <c r="AA251" s="9" t="s">
        <v>4904</v>
      </c>
      <c r="AB251" s="10"/>
      <c r="AC251" s="9" t="s">
        <v>33</v>
      </c>
      <c r="AD251" s="9"/>
      <c r="AE251" s="146"/>
      <c r="AF251" s="146"/>
    </row>
    <row r="252" spans="1:32" s="12" customFormat="1" ht="90" customHeight="1">
      <c r="A252" s="8">
        <v>250</v>
      </c>
      <c r="B252" s="3" t="str">
        <f>E252&amp;" – "&amp;F252</f>
        <v>Museu Histórico de Itapeva – Prefeitura Municipal de Itapeva</v>
      </c>
      <c r="C252" s="9" t="s">
        <v>166</v>
      </c>
      <c r="D252" s="9" t="s">
        <v>6707</v>
      </c>
      <c r="E252" s="9" t="s">
        <v>6708</v>
      </c>
      <c r="F252" s="9" t="s">
        <v>6709</v>
      </c>
      <c r="G252" s="10"/>
      <c r="H252" s="10"/>
      <c r="I252" s="10"/>
      <c r="J252" s="10"/>
      <c r="K252" s="10"/>
      <c r="L252" s="9" t="s">
        <v>5008</v>
      </c>
      <c r="M252" s="11"/>
      <c r="N252" s="9"/>
      <c r="O252" s="9"/>
      <c r="P252" s="9"/>
      <c r="Q252" s="9" t="s">
        <v>33</v>
      </c>
      <c r="R252" s="9"/>
      <c r="S252" s="9"/>
      <c r="T252" s="9" t="s">
        <v>33</v>
      </c>
      <c r="U252" s="10"/>
      <c r="V252" s="9"/>
      <c r="W252" s="10"/>
      <c r="X252" s="9" t="s">
        <v>6294</v>
      </c>
      <c r="Y252" s="9" t="s">
        <v>4983</v>
      </c>
      <c r="Z252" s="9"/>
      <c r="AA252" s="9" t="s">
        <v>4904</v>
      </c>
      <c r="AB252" s="10"/>
      <c r="AC252" s="9" t="s">
        <v>33</v>
      </c>
      <c r="AD252" s="9"/>
      <c r="AE252" s="146"/>
      <c r="AF252" s="146"/>
    </row>
    <row r="253" spans="1:32" s="12" customFormat="1" ht="90" customHeight="1">
      <c r="A253" s="8">
        <v>251</v>
      </c>
      <c r="B253" s="3" t="str">
        <f>E253&amp;" – "&amp;F253</f>
        <v>Museu Histórico e Arqueológico de Peruíbe – Prefeitura de Peruíbe</v>
      </c>
      <c r="C253" s="9" t="s">
        <v>166</v>
      </c>
      <c r="D253" s="9" t="s">
        <v>6710</v>
      </c>
      <c r="E253" s="9" t="s">
        <v>6711</v>
      </c>
      <c r="F253" s="9" t="s">
        <v>6712</v>
      </c>
      <c r="G253" s="10"/>
      <c r="H253" s="10"/>
      <c r="I253" s="10"/>
      <c r="J253" s="10"/>
      <c r="K253" s="10"/>
      <c r="L253" s="9" t="s">
        <v>5008</v>
      </c>
      <c r="M253" s="11"/>
      <c r="N253" s="9"/>
      <c r="O253" s="9"/>
      <c r="P253" s="9"/>
      <c r="Q253" s="9" t="s">
        <v>33</v>
      </c>
      <c r="R253" s="9"/>
      <c r="S253" s="9"/>
      <c r="T253" s="9" t="s">
        <v>33</v>
      </c>
      <c r="U253" s="10"/>
      <c r="V253" s="9"/>
      <c r="W253" s="10"/>
      <c r="X253" s="9" t="s">
        <v>6294</v>
      </c>
      <c r="Y253" s="9" t="s">
        <v>4983</v>
      </c>
      <c r="Z253" s="9"/>
      <c r="AA253" s="9" t="s">
        <v>4904</v>
      </c>
      <c r="AB253" s="10"/>
      <c r="AC253" s="9" t="s">
        <v>33</v>
      </c>
      <c r="AD253" s="9"/>
      <c r="AE253" s="146"/>
      <c r="AF253" s="146"/>
    </row>
    <row r="254" spans="1:32" s="12" customFormat="1" ht="90" customHeight="1">
      <c r="A254" s="8">
        <v>252</v>
      </c>
      <c r="B254" s="3" t="str">
        <f>E254&amp;" – "&amp;F254</f>
        <v>Museu Histórico e Pedagógico "Dr. João Theodoro Xavier" – Prefeitura de Mogi Mirim</v>
      </c>
      <c r="C254" s="9" t="s">
        <v>166</v>
      </c>
      <c r="D254" s="9" t="s">
        <v>6713</v>
      </c>
      <c r="E254" s="9" t="s">
        <v>6714</v>
      </c>
      <c r="F254" s="9" t="s">
        <v>6715</v>
      </c>
      <c r="G254" s="10"/>
      <c r="H254" s="10"/>
      <c r="I254" s="10"/>
      <c r="J254" s="10"/>
      <c r="K254" s="10"/>
      <c r="L254" s="9" t="s">
        <v>5008</v>
      </c>
      <c r="M254" s="11"/>
      <c r="N254" s="9"/>
      <c r="O254" s="9"/>
      <c r="P254" s="9"/>
      <c r="Q254" s="9" t="s">
        <v>33</v>
      </c>
      <c r="R254" s="9"/>
      <c r="S254" s="9"/>
      <c r="T254" s="9" t="s">
        <v>33</v>
      </c>
      <c r="U254" s="10"/>
      <c r="V254" s="9"/>
      <c r="W254" s="10"/>
      <c r="X254" s="9" t="s">
        <v>6294</v>
      </c>
      <c r="Y254" s="9" t="s">
        <v>4983</v>
      </c>
      <c r="Z254" s="9"/>
      <c r="AA254" s="9" t="s">
        <v>4904</v>
      </c>
      <c r="AB254" s="10"/>
      <c r="AC254" s="9" t="s">
        <v>33</v>
      </c>
      <c r="AD254" s="9"/>
      <c r="AE254" s="146"/>
      <c r="AF254" s="146"/>
    </row>
    <row r="255" spans="1:32" s="12" customFormat="1" ht="90" customHeight="1">
      <c r="A255" s="8">
        <v>253</v>
      </c>
      <c r="B255" s="3" t="str">
        <f>E255&amp;" – "&amp;F255</f>
        <v>Museu Histórico e Pedagógico “Francisco Blasi”, Prefeitura Municipal de Botucatu – Prefeitura de Botucatu</v>
      </c>
      <c r="C255" s="9" t="s">
        <v>166</v>
      </c>
      <c r="D255" s="9" t="s">
        <v>6716</v>
      </c>
      <c r="E255" s="9" t="s">
        <v>6717</v>
      </c>
      <c r="F255" s="9" t="s">
        <v>6718</v>
      </c>
      <c r="G255" s="10"/>
      <c r="H255" s="10"/>
      <c r="I255" s="10"/>
      <c r="J255" s="10"/>
      <c r="K255" s="10"/>
      <c r="L255" s="9" t="s">
        <v>5008</v>
      </c>
      <c r="M255" s="11"/>
      <c r="N255" s="9"/>
      <c r="O255" s="9"/>
      <c r="P255" s="9"/>
      <c r="Q255" s="9" t="s">
        <v>33</v>
      </c>
      <c r="R255" s="9"/>
      <c r="S255" s="9"/>
      <c r="T255" s="9" t="s">
        <v>33</v>
      </c>
      <c r="U255" s="10"/>
      <c r="V255" s="9"/>
      <c r="W255" s="10"/>
      <c r="X255" s="9" t="s">
        <v>6294</v>
      </c>
      <c r="Y255" s="9" t="s">
        <v>4983</v>
      </c>
      <c r="Z255" s="9"/>
      <c r="AA255" s="9" t="s">
        <v>4904</v>
      </c>
      <c r="AB255" s="10"/>
      <c r="AC255" s="9" t="s">
        <v>33</v>
      </c>
      <c r="AD255" s="9"/>
      <c r="AE255" s="146"/>
      <c r="AF255" s="146"/>
    </row>
    <row r="256" spans="1:32" s="12" customFormat="1" ht="90" customHeight="1">
      <c r="A256" s="8">
        <v>254</v>
      </c>
      <c r="B256" s="3" t="str">
        <f>E256&amp;" – "&amp;F256</f>
        <v>Museu Histórico e Pedagógico “Voluntários da Pátria" – Prefeitura de Araraquara</v>
      </c>
      <c r="C256" s="9" t="s">
        <v>166</v>
      </c>
      <c r="D256" s="9" t="s">
        <v>6696</v>
      </c>
      <c r="E256" s="9" t="s">
        <v>6719</v>
      </c>
      <c r="F256" s="9" t="s">
        <v>6698</v>
      </c>
      <c r="G256" s="10"/>
      <c r="H256" s="10"/>
      <c r="I256" s="10"/>
      <c r="J256" s="10"/>
      <c r="K256" s="10"/>
      <c r="L256" s="9" t="s">
        <v>5008</v>
      </c>
      <c r="M256" s="11"/>
      <c r="N256" s="9"/>
      <c r="O256" s="9"/>
      <c r="P256" s="9"/>
      <c r="Q256" s="9" t="s">
        <v>33</v>
      </c>
      <c r="R256" s="9"/>
      <c r="S256" s="9"/>
      <c r="T256" s="9" t="s">
        <v>33</v>
      </c>
      <c r="U256" s="10"/>
      <c r="V256" s="9"/>
      <c r="W256" s="10"/>
      <c r="X256" s="9" t="s">
        <v>6294</v>
      </c>
      <c r="Y256" s="9" t="s">
        <v>4983</v>
      </c>
      <c r="Z256" s="9"/>
      <c r="AA256" s="9" t="s">
        <v>4904</v>
      </c>
      <c r="AB256" s="10"/>
      <c r="AC256" s="9" t="s">
        <v>33</v>
      </c>
      <c r="AD256" s="9"/>
      <c r="AE256" s="146"/>
      <c r="AF256" s="146"/>
    </row>
    <row r="257" spans="1:32" s="12" customFormat="1" ht="90" customHeight="1">
      <c r="A257" s="8">
        <v>255</v>
      </c>
      <c r="B257" s="3" t="str">
        <f>E257&amp;" – "&amp;F257</f>
        <v>Museu Histórico Major José Levy Sobrinho – Prefeitura Municipal de Limeira</v>
      </c>
      <c r="C257" s="9" t="s">
        <v>166</v>
      </c>
      <c r="D257" s="9" t="s">
        <v>6720</v>
      </c>
      <c r="E257" s="9" t="s">
        <v>6721</v>
      </c>
      <c r="F257" s="9" t="s">
        <v>6722</v>
      </c>
      <c r="G257" s="10"/>
      <c r="H257" s="10"/>
      <c r="I257" s="10"/>
      <c r="J257" s="10"/>
      <c r="K257" s="10"/>
      <c r="L257" s="9" t="s">
        <v>5008</v>
      </c>
      <c r="M257" s="11"/>
      <c r="N257" s="9"/>
      <c r="O257" s="9"/>
      <c r="P257" s="9"/>
      <c r="Q257" s="9" t="s">
        <v>33</v>
      </c>
      <c r="R257" s="9"/>
      <c r="S257" s="9"/>
      <c r="T257" s="9" t="s">
        <v>33</v>
      </c>
      <c r="U257" s="10"/>
      <c r="V257" s="9"/>
      <c r="W257" s="10"/>
      <c r="X257" s="9" t="s">
        <v>6294</v>
      </c>
      <c r="Y257" s="9" t="s">
        <v>4983</v>
      </c>
      <c r="Z257" s="9"/>
      <c r="AA257" s="9" t="s">
        <v>4904</v>
      </c>
      <c r="AB257" s="10"/>
      <c r="AC257" s="9" t="s">
        <v>33</v>
      </c>
      <c r="AD257" s="9"/>
      <c r="AE257" s="146"/>
      <c r="AF257" s="146"/>
    </row>
    <row r="258" spans="1:32" s="12" customFormat="1" ht="90" customHeight="1">
      <c r="A258" s="8">
        <v>256</v>
      </c>
      <c r="B258" s="3" t="str">
        <f>E258&amp;" – "&amp;F258</f>
        <v>Museu Histórico Sorocabano – Prefeitura de Sorocaba</v>
      </c>
      <c r="C258" s="9" t="s">
        <v>166</v>
      </c>
      <c r="D258" s="9" t="s">
        <v>6723</v>
      </c>
      <c r="E258" s="9" t="s">
        <v>6724</v>
      </c>
      <c r="F258" s="9" t="s">
        <v>6725</v>
      </c>
      <c r="G258" s="10"/>
      <c r="H258" s="10"/>
      <c r="I258" s="10"/>
      <c r="J258" s="10"/>
      <c r="K258" s="10"/>
      <c r="L258" s="9" t="s">
        <v>5008</v>
      </c>
      <c r="M258" s="11"/>
      <c r="N258" s="9"/>
      <c r="O258" s="9"/>
      <c r="P258" s="9"/>
      <c r="Q258" s="9" t="s">
        <v>33</v>
      </c>
      <c r="R258" s="9"/>
      <c r="S258" s="9"/>
      <c r="T258" s="9" t="s">
        <v>33</v>
      </c>
      <c r="U258" s="10"/>
      <c r="V258" s="9"/>
      <c r="W258" s="10"/>
      <c r="X258" s="9" t="s">
        <v>6294</v>
      </c>
      <c r="Y258" s="9" t="s">
        <v>4983</v>
      </c>
      <c r="Z258" s="9"/>
      <c r="AA258" s="9" t="s">
        <v>4904</v>
      </c>
      <c r="AB258" s="10"/>
      <c r="AC258" s="9" t="s">
        <v>33</v>
      </c>
      <c r="AD258" s="9"/>
      <c r="AE258" s="146"/>
      <c r="AF258" s="146"/>
    </row>
    <row r="259" spans="1:32" s="12" customFormat="1" ht="90" customHeight="1">
      <c r="A259" s="8">
        <v>257</v>
      </c>
      <c r="B259" s="3" t="str">
        <f>E259&amp;" – "&amp;F259</f>
        <v xml:space="preserve">Museu Municipal José Raphael Toscano – Prefeitura de Jahu                    </v>
      </c>
      <c r="C259" s="9" t="s">
        <v>166</v>
      </c>
      <c r="D259" s="9" t="s">
        <v>6726</v>
      </c>
      <c r="E259" s="9" t="s">
        <v>6727</v>
      </c>
      <c r="F259" s="9" t="s">
        <v>6728</v>
      </c>
      <c r="G259" s="10" t="s">
        <v>6729</v>
      </c>
      <c r="H259" s="10" t="s">
        <v>6730</v>
      </c>
      <c r="I259" s="10"/>
      <c r="J259" s="10"/>
      <c r="K259" s="10"/>
      <c r="L259" s="9" t="s">
        <v>5008</v>
      </c>
      <c r="M259" s="11"/>
      <c r="N259" s="9"/>
      <c r="O259" s="9"/>
      <c r="P259" s="9"/>
      <c r="Q259" s="9" t="s">
        <v>33</v>
      </c>
      <c r="R259" s="9"/>
      <c r="S259" s="9"/>
      <c r="T259" s="9" t="s">
        <v>33</v>
      </c>
      <c r="U259" s="10"/>
      <c r="V259" s="9"/>
      <c r="W259" s="10" t="s">
        <v>6731</v>
      </c>
      <c r="X259" s="9" t="s">
        <v>6294</v>
      </c>
      <c r="Y259" s="9" t="s">
        <v>4983</v>
      </c>
      <c r="Z259" s="9"/>
      <c r="AA259" s="9" t="s">
        <v>4904</v>
      </c>
      <c r="AB259" s="10"/>
      <c r="AC259" s="9" t="s">
        <v>33</v>
      </c>
      <c r="AD259" s="9"/>
      <c r="AE259" s="146"/>
      <c r="AF259" s="146"/>
    </row>
    <row r="260" spans="1:32" s="12" customFormat="1" ht="90" customHeight="1">
      <c r="A260" s="8">
        <v>258</v>
      </c>
      <c r="B260" s="3" t="str">
        <f>E260&amp;" – "&amp;F260</f>
        <v>Museu Municipal Elisabeth Aytai – Prefeitura Municipal de Monte Mor</v>
      </c>
      <c r="C260" s="9" t="s">
        <v>166</v>
      </c>
      <c r="D260" s="9" t="s">
        <v>6732</v>
      </c>
      <c r="E260" s="9" t="s">
        <v>6733</v>
      </c>
      <c r="F260" s="9" t="s">
        <v>6734</v>
      </c>
      <c r="G260" s="10"/>
      <c r="H260" s="10"/>
      <c r="I260" s="10"/>
      <c r="J260" s="10"/>
      <c r="K260" s="10"/>
      <c r="L260" s="9" t="s">
        <v>5008</v>
      </c>
      <c r="M260" s="11"/>
      <c r="N260" s="9"/>
      <c r="O260" s="9"/>
      <c r="P260" s="9"/>
      <c r="Q260" s="9" t="s">
        <v>33</v>
      </c>
      <c r="R260" s="9"/>
      <c r="S260" s="9"/>
      <c r="T260" s="9" t="s">
        <v>33</v>
      </c>
      <c r="U260" s="10"/>
      <c r="V260" s="9"/>
      <c r="W260" s="10"/>
      <c r="X260" s="9" t="s">
        <v>6294</v>
      </c>
      <c r="Y260" s="9" t="s">
        <v>4983</v>
      </c>
      <c r="Z260" s="9"/>
      <c r="AA260" s="9" t="s">
        <v>4904</v>
      </c>
      <c r="AB260" s="10"/>
      <c r="AC260" s="9" t="s">
        <v>33</v>
      </c>
      <c r="AD260" s="9"/>
      <c r="AE260" s="146"/>
      <c r="AF260" s="146"/>
    </row>
    <row r="261" spans="1:32" s="12" customFormat="1" ht="90" customHeight="1">
      <c r="A261" s="8">
        <v>259</v>
      </c>
      <c r="B261" s="3" t="str">
        <f>E261&amp;" – "&amp;F261</f>
        <v>Museu Municipal Padre Francisco de Paula Lima – Prefeitura de Itatiba</v>
      </c>
      <c r="C261" s="9" t="s">
        <v>166</v>
      </c>
      <c r="D261" s="9" t="s">
        <v>6735</v>
      </c>
      <c r="E261" s="9" t="s">
        <v>6736</v>
      </c>
      <c r="F261" s="9" t="s">
        <v>6737</v>
      </c>
      <c r="G261" s="10"/>
      <c r="H261" s="10"/>
      <c r="I261" s="10"/>
      <c r="J261" s="10"/>
      <c r="K261" s="10"/>
      <c r="L261" s="9" t="s">
        <v>5008</v>
      </c>
      <c r="M261" s="11"/>
      <c r="N261" s="9"/>
      <c r="O261" s="9"/>
      <c r="P261" s="9"/>
      <c r="Q261" s="9" t="s">
        <v>33</v>
      </c>
      <c r="R261" s="9"/>
      <c r="S261" s="9"/>
      <c r="T261" s="9" t="s">
        <v>33</v>
      </c>
      <c r="U261" s="10"/>
      <c r="V261" s="9"/>
      <c r="W261" s="10"/>
      <c r="X261" s="9" t="s">
        <v>6294</v>
      </c>
      <c r="Y261" s="9" t="s">
        <v>4983</v>
      </c>
      <c r="Z261" s="9"/>
      <c r="AA261" s="9" t="s">
        <v>4904</v>
      </c>
      <c r="AB261" s="10"/>
      <c r="AC261" s="9" t="s">
        <v>33</v>
      </c>
      <c r="AD261" s="9"/>
      <c r="AE261" s="146"/>
      <c r="AF261" s="146"/>
    </row>
    <row r="262" spans="1:32" s="12" customFormat="1" ht="90" customHeight="1">
      <c r="A262" s="8">
        <v>260</v>
      </c>
      <c r="B262" s="3" t="str">
        <f>E262&amp;" – "&amp;F262</f>
        <v>Museu Paulista - Museu do Ipiranga – Universidade de São Paulo (USP)</v>
      </c>
      <c r="C262" s="9" t="s">
        <v>166</v>
      </c>
      <c r="D262" s="9" t="s">
        <v>6631</v>
      </c>
      <c r="E262" s="9" t="s">
        <v>6738</v>
      </c>
      <c r="F262" s="9" t="s">
        <v>6623</v>
      </c>
      <c r="G262" s="10"/>
      <c r="H262" s="10"/>
      <c r="I262" s="10"/>
      <c r="J262" s="10"/>
      <c r="K262" s="10"/>
      <c r="L262" s="9" t="s">
        <v>5008</v>
      </c>
      <c r="M262" s="11"/>
      <c r="N262" s="9"/>
      <c r="O262" s="9"/>
      <c r="P262" s="9"/>
      <c r="Q262" s="9" t="s">
        <v>33</v>
      </c>
      <c r="R262" s="9"/>
      <c r="S262" s="9"/>
      <c r="T262" s="9" t="s">
        <v>33</v>
      </c>
      <c r="U262" s="10"/>
      <c r="V262" s="9"/>
      <c r="W262" s="10"/>
      <c r="X262" s="9" t="s">
        <v>6326</v>
      </c>
      <c r="Y262" s="9" t="s">
        <v>4983</v>
      </c>
      <c r="Z262" s="9"/>
      <c r="AA262" s="9" t="s">
        <v>4904</v>
      </c>
      <c r="AB262" s="10"/>
      <c r="AC262" s="9" t="s">
        <v>33</v>
      </c>
      <c r="AD262" s="9"/>
      <c r="AE262" s="146"/>
      <c r="AF262" s="146"/>
    </row>
    <row r="263" spans="1:32" s="12" customFormat="1" ht="90" customHeight="1">
      <c r="A263" s="8">
        <v>261</v>
      </c>
      <c r="B263" s="3" t="str">
        <f>E263&amp;" – "&amp;F263</f>
        <v>Núcleo de Arqueologia - NABC – Universidade Braz Cubas (UBC)</v>
      </c>
      <c r="C263" s="9" t="s">
        <v>166</v>
      </c>
      <c r="D263" s="9" t="s">
        <v>6739</v>
      </c>
      <c r="E263" s="9" t="s">
        <v>6740</v>
      </c>
      <c r="F263" s="9" t="s">
        <v>6741</v>
      </c>
      <c r="G263" s="10"/>
      <c r="H263" s="10"/>
      <c r="I263" s="10"/>
      <c r="J263" s="10"/>
      <c r="K263" s="10"/>
      <c r="L263" s="9" t="s">
        <v>5008</v>
      </c>
      <c r="M263" s="11"/>
      <c r="N263" s="9"/>
      <c r="O263" s="9"/>
      <c r="P263" s="9"/>
      <c r="Q263" s="9" t="s">
        <v>33</v>
      </c>
      <c r="R263" s="9"/>
      <c r="S263" s="9"/>
      <c r="T263" s="9" t="s">
        <v>33</v>
      </c>
      <c r="U263" s="10"/>
      <c r="V263" s="9"/>
      <c r="W263" s="10"/>
      <c r="X263" s="9" t="s">
        <v>6430</v>
      </c>
      <c r="Y263" s="9" t="s">
        <v>5046</v>
      </c>
      <c r="Z263" s="9"/>
      <c r="AA263" s="9" t="s">
        <v>4904</v>
      </c>
      <c r="AB263" s="10"/>
      <c r="AC263" s="9" t="s">
        <v>33</v>
      </c>
      <c r="AD263" s="9"/>
      <c r="AE263" s="146"/>
      <c r="AF263" s="146"/>
    </row>
    <row r="264" spans="1:32" s="12" customFormat="1" ht="90" customHeight="1">
      <c r="A264" s="8">
        <v>262</v>
      </c>
      <c r="B264" s="3" t="str">
        <f>E264&amp;" – "&amp;F264</f>
        <v>Núcleo de Estudos Estratégicos - NEE – Universidade Estadual de Campinas (UNICAMP)</v>
      </c>
      <c r="C264" s="9" t="s">
        <v>166</v>
      </c>
      <c r="D264" s="9" t="s">
        <v>6674</v>
      </c>
      <c r="E264" s="9" t="s">
        <v>6742</v>
      </c>
      <c r="F264" s="9" t="s">
        <v>6676</v>
      </c>
      <c r="G264" s="10"/>
      <c r="H264" s="10"/>
      <c r="I264" s="175"/>
      <c r="J264" s="10"/>
      <c r="K264" s="10"/>
      <c r="L264" s="9" t="s">
        <v>5008</v>
      </c>
      <c r="M264" s="11"/>
      <c r="N264" s="9"/>
      <c r="O264" s="9"/>
      <c r="P264" s="9"/>
      <c r="Q264" s="9" t="s">
        <v>33</v>
      </c>
      <c r="R264" s="9"/>
      <c r="S264" s="9"/>
      <c r="T264" s="9" t="s">
        <v>33</v>
      </c>
      <c r="U264" s="10"/>
      <c r="V264" s="9"/>
      <c r="W264" s="10"/>
      <c r="X264" s="9" t="s">
        <v>5860</v>
      </c>
      <c r="Y264" s="9" t="s">
        <v>4983</v>
      </c>
      <c r="Z264" s="9"/>
      <c r="AA264" s="9" t="s">
        <v>4904</v>
      </c>
      <c r="AB264" s="10"/>
      <c r="AC264" s="9" t="s">
        <v>33</v>
      </c>
      <c r="AD264" s="9"/>
      <c r="AE264" s="146"/>
      <c r="AF264" s="146"/>
    </row>
    <row r="265" spans="1:32" s="12" customFormat="1" ht="90" customHeight="1">
      <c r="A265" s="8">
        <v>263</v>
      </c>
      <c r="B265" s="3" t="str">
        <f>E265&amp;" – "&amp;F265</f>
        <v>Núcleo de Pesquisa e Estudo em Chondrichthyes - NUPEC – Centro Regional de Pesquisas Arqueológicas (CERPA)</v>
      </c>
      <c r="C265" s="9" t="s">
        <v>166</v>
      </c>
      <c r="D265" s="9" t="s">
        <v>6667</v>
      </c>
      <c r="E265" s="9" t="s">
        <v>6743</v>
      </c>
      <c r="F265" s="9" t="s">
        <v>6744</v>
      </c>
      <c r="G265" s="10" t="s">
        <v>6745</v>
      </c>
      <c r="H265" s="10" t="s">
        <v>6746</v>
      </c>
      <c r="I265" s="177" t="s">
        <v>6747</v>
      </c>
      <c r="J265" s="10"/>
      <c r="K265" s="10" t="s">
        <v>6748</v>
      </c>
      <c r="L265" s="9" t="s">
        <v>5008</v>
      </c>
      <c r="M265" s="11"/>
      <c r="N265" s="9"/>
      <c r="O265" s="9"/>
      <c r="P265" s="9"/>
      <c r="Q265" s="9" t="s">
        <v>33</v>
      </c>
      <c r="R265" s="9"/>
      <c r="S265" s="9"/>
      <c r="T265" s="9" t="s">
        <v>33</v>
      </c>
      <c r="U265" s="10"/>
      <c r="V265" s="9"/>
      <c r="W265" s="10"/>
      <c r="X265" s="9" t="s">
        <v>6749</v>
      </c>
      <c r="Y265" s="9" t="s">
        <v>1045</v>
      </c>
      <c r="Z265" s="9"/>
      <c r="AA265" s="9" t="s">
        <v>4904</v>
      </c>
      <c r="AB265" s="10"/>
      <c r="AC265" s="9" t="s">
        <v>33</v>
      </c>
      <c r="AD265" s="9"/>
      <c r="AE265" s="146"/>
      <c r="AF265" s="146"/>
    </row>
    <row r="266" spans="1:32" s="12" customFormat="1" ht="90" customHeight="1">
      <c r="A266" s="8">
        <v>264</v>
      </c>
      <c r="B266" s="3" t="str">
        <f>E266&amp;" – "&amp;F266</f>
        <v>Parque Estadual de Ilhabela – Prefeitura de Ilhabela</v>
      </c>
      <c r="C266" s="9" t="s">
        <v>166</v>
      </c>
      <c r="D266" s="9" t="s">
        <v>6671</v>
      </c>
      <c r="E266" s="9" t="s">
        <v>6750</v>
      </c>
      <c r="F266" s="9" t="s">
        <v>6751</v>
      </c>
      <c r="G266" s="10"/>
      <c r="H266" s="10"/>
      <c r="I266" s="10"/>
      <c r="J266" s="10"/>
      <c r="K266" s="10"/>
      <c r="L266" s="9" t="s">
        <v>5008</v>
      </c>
      <c r="M266" s="11"/>
      <c r="N266" s="9"/>
      <c r="O266" s="9"/>
      <c r="P266" s="9"/>
      <c r="Q266" s="9" t="s">
        <v>33</v>
      </c>
      <c r="R266" s="9"/>
      <c r="S266" s="9"/>
      <c r="T266" s="9" t="s">
        <v>33</v>
      </c>
      <c r="U266" s="10"/>
      <c r="V266" s="9"/>
      <c r="W266" s="10"/>
      <c r="X266" s="9" t="s">
        <v>5003</v>
      </c>
      <c r="Y266" s="9" t="s">
        <v>4983</v>
      </c>
      <c r="Z266" s="9"/>
      <c r="AA266" s="9" t="s">
        <v>4904</v>
      </c>
      <c r="AB266" s="10"/>
      <c r="AC266" s="9" t="s">
        <v>33</v>
      </c>
      <c r="AD266" s="9"/>
      <c r="AE266" s="146"/>
      <c r="AF266" s="146"/>
    </row>
    <row r="267" spans="1:32" s="12" customFormat="1" ht="90" customHeight="1">
      <c r="A267" s="8">
        <v>265</v>
      </c>
      <c r="B267" s="3" t="str">
        <f>E267&amp;" – "&amp;F267</f>
        <v xml:space="preserve">Prefeitura do Município de São Bernardo do Campo – </v>
      </c>
      <c r="C267" s="9" t="s">
        <v>166</v>
      </c>
      <c r="D267" s="9" t="s">
        <v>6752</v>
      </c>
      <c r="E267" s="9" t="s">
        <v>6753</v>
      </c>
      <c r="F267" s="9"/>
      <c r="G267" s="10"/>
      <c r="H267" s="10"/>
      <c r="I267" s="10"/>
      <c r="J267" s="10"/>
      <c r="K267" s="10"/>
      <c r="L267" s="9" t="s">
        <v>5008</v>
      </c>
      <c r="M267" s="11"/>
      <c r="N267" s="9"/>
      <c r="O267" s="9"/>
      <c r="P267" s="9"/>
      <c r="Q267" s="9" t="s">
        <v>33</v>
      </c>
      <c r="R267" s="9"/>
      <c r="S267" s="9"/>
      <c r="T267" s="9" t="s">
        <v>33</v>
      </c>
      <c r="U267" s="10"/>
      <c r="V267" s="9"/>
      <c r="W267" s="10"/>
      <c r="X267" s="9" t="s">
        <v>5003</v>
      </c>
      <c r="Y267" s="9" t="s">
        <v>4983</v>
      </c>
      <c r="Z267" s="9"/>
      <c r="AA267" s="9" t="s">
        <v>4904</v>
      </c>
      <c r="AB267" s="10"/>
      <c r="AC267" s="9" t="s">
        <v>33</v>
      </c>
      <c r="AD267" s="9"/>
      <c r="AE267" s="146"/>
      <c r="AF267" s="146"/>
    </row>
    <row r="268" spans="1:32" s="12" customFormat="1" ht="90" customHeight="1">
      <c r="A268" s="8">
        <v>266</v>
      </c>
      <c r="B268" s="3" t="str">
        <f>E268&amp;" – "&amp;F268</f>
        <v xml:space="preserve">Prefeitura Municipal de Areias – </v>
      </c>
      <c r="C268" s="9" t="s">
        <v>166</v>
      </c>
      <c r="D268" s="9" t="s">
        <v>6754</v>
      </c>
      <c r="E268" s="9" t="s">
        <v>6755</v>
      </c>
      <c r="F268" s="9"/>
      <c r="G268" s="10"/>
      <c r="H268" s="10"/>
      <c r="I268" s="10"/>
      <c r="J268" s="10"/>
      <c r="K268" s="10"/>
      <c r="L268" s="9" t="s">
        <v>5008</v>
      </c>
      <c r="M268" s="11"/>
      <c r="N268" s="9"/>
      <c r="O268" s="9"/>
      <c r="P268" s="9"/>
      <c r="Q268" s="9" t="s">
        <v>33</v>
      </c>
      <c r="R268" s="9"/>
      <c r="S268" s="9"/>
      <c r="T268" s="9" t="s">
        <v>33</v>
      </c>
      <c r="U268" s="10"/>
      <c r="V268" s="9"/>
      <c r="W268" s="10"/>
      <c r="X268" s="9" t="s">
        <v>5003</v>
      </c>
      <c r="Y268" s="9" t="s">
        <v>4983</v>
      </c>
      <c r="Z268" s="9"/>
      <c r="AA268" s="9" t="s">
        <v>4904</v>
      </c>
      <c r="AB268" s="10"/>
      <c r="AC268" s="9" t="s">
        <v>33</v>
      </c>
      <c r="AD268" s="9"/>
      <c r="AE268" s="146"/>
      <c r="AF268" s="146"/>
    </row>
    <row r="269" spans="1:32" s="12" customFormat="1" ht="90" customHeight="1">
      <c r="A269" s="8">
        <v>267</v>
      </c>
      <c r="B269" s="3" t="str">
        <f>E269&amp;" – "&amp;F269</f>
        <v xml:space="preserve">Prefeitura Municipal de Mogi Mirim – </v>
      </c>
      <c r="C269" s="9" t="s">
        <v>166</v>
      </c>
      <c r="D269" s="9" t="s">
        <v>6713</v>
      </c>
      <c r="E269" s="9" t="s">
        <v>6756</v>
      </c>
      <c r="F269" s="9"/>
      <c r="G269" s="10"/>
      <c r="H269" s="10"/>
      <c r="I269" s="10"/>
      <c r="J269" s="10"/>
      <c r="K269" s="10"/>
      <c r="L269" s="9" t="s">
        <v>5008</v>
      </c>
      <c r="M269" s="11"/>
      <c r="N269" s="9"/>
      <c r="O269" s="9"/>
      <c r="P269" s="9"/>
      <c r="Q269" s="9" t="s">
        <v>33</v>
      </c>
      <c r="R269" s="9"/>
      <c r="S269" s="9"/>
      <c r="T269" s="9" t="s">
        <v>33</v>
      </c>
      <c r="U269" s="10"/>
      <c r="V269" s="9"/>
      <c r="W269" s="10"/>
      <c r="X269" s="9" t="s">
        <v>5003</v>
      </c>
      <c r="Y269" s="9" t="s">
        <v>4983</v>
      </c>
      <c r="Z269" s="9"/>
      <c r="AA269" s="9" t="s">
        <v>4904</v>
      </c>
      <c r="AB269" s="10"/>
      <c r="AC269" s="9" t="s">
        <v>33</v>
      </c>
      <c r="AD269" s="9"/>
      <c r="AE269" s="146"/>
      <c r="AF269" s="146"/>
    </row>
    <row r="270" spans="1:32" s="12" customFormat="1" ht="90" customHeight="1">
      <c r="A270" s="8">
        <v>268</v>
      </c>
      <c r="B270" s="3" t="str">
        <f>E270&amp;" – "&amp;F270</f>
        <v xml:space="preserve">Prefeitura Municipal de Sorocaba – </v>
      </c>
      <c r="C270" s="9" t="s">
        <v>166</v>
      </c>
      <c r="D270" s="9" t="s">
        <v>6723</v>
      </c>
      <c r="E270" s="9" t="s">
        <v>6757</v>
      </c>
      <c r="F270" s="9"/>
      <c r="G270" s="10"/>
      <c r="H270" s="10"/>
      <c r="I270" s="10"/>
      <c r="J270" s="10"/>
      <c r="K270" s="10"/>
      <c r="L270" s="9" t="s">
        <v>5008</v>
      </c>
      <c r="M270" s="11"/>
      <c r="N270" s="9"/>
      <c r="O270" s="9"/>
      <c r="P270" s="9"/>
      <c r="Q270" s="9" t="s">
        <v>33</v>
      </c>
      <c r="R270" s="9"/>
      <c r="S270" s="9"/>
      <c r="T270" s="9" t="s">
        <v>33</v>
      </c>
      <c r="U270" s="10"/>
      <c r="V270" s="9"/>
      <c r="W270" s="10"/>
      <c r="X270" s="9" t="s">
        <v>5003</v>
      </c>
      <c r="Y270" s="9" t="s">
        <v>4983</v>
      </c>
      <c r="Z270" s="9"/>
      <c r="AA270" s="9" t="s">
        <v>4904</v>
      </c>
      <c r="AB270" s="10"/>
      <c r="AC270" s="9" t="s">
        <v>33</v>
      </c>
      <c r="AD270" s="9"/>
      <c r="AE270" s="146"/>
      <c r="AF270" s="146"/>
    </row>
    <row r="271" spans="1:32" s="12" customFormat="1" ht="90" customHeight="1">
      <c r="A271" s="8">
        <v>269</v>
      </c>
      <c r="B271" s="3" t="str">
        <f>E271&amp;" – "&amp;F271</f>
        <v>Secretaria de Cultura e Turismo – Prefeitura de São Sebastião</v>
      </c>
      <c r="C271" s="9" t="s">
        <v>166</v>
      </c>
      <c r="D271" s="9" t="s">
        <v>6652</v>
      </c>
      <c r="E271" s="9" t="s">
        <v>6758</v>
      </c>
      <c r="F271" s="9" t="s">
        <v>6662</v>
      </c>
      <c r="G271" s="10"/>
      <c r="H271" s="10"/>
      <c r="I271" s="10"/>
      <c r="J271" s="10"/>
      <c r="K271" s="10"/>
      <c r="L271" s="9" t="s">
        <v>5008</v>
      </c>
      <c r="M271" s="11"/>
      <c r="N271" s="9"/>
      <c r="O271" s="9"/>
      <c r="P271" s="9"/>
      <c r="Q271" s="9" t="s">
        <v>33</v>
      </c>
      <c r="R271" s="9"/>
      <c r="S271" s="9"/>
      <c r="T271" s="9" t="s">
        <v>33</v>
      </c>
      <c r="U271" s="10"/>
      <c r="V271" s="9"/>
      <c r="W271" s="10"/>
      <c r="X271" s="9" t="s">
        <v>5003</v>
      </c>
      <c r="Y271" s="9" t="s">
        <v>4983</v>
      </c>
      <c r="Z271" s="9"/>
      <c r="AA271" s="9" t="s">
        <v>4904</v>
      </c>
      <c r="AB271" s="10"/>
      <c r="AC271" s="9" t="s">
        <v>33</v>
      </c>
      <c r="AD271" s="9"/>
      <c r="AE271" s="146"/>
      <c r="AF271" s="146"/>
    </row>
    <row r="272" spans="1:32" s="12" customFormat="1" ht="90" customHeight="1">
      <c r="A272" s="8">
        <v>270</v>
      </c>
      <c r="B272" s="3" t="str">
        <f>E272&amp;" – "&amp;F272</f>
        <v>Secretaria de Cultura, Esporte e Lazer  – Prefeitura Municipal de Caçapava</v>
      </c>
      <c r="C272" s="9" t="s">
        <v>166</v>
      </c>
      <c r="D272" s="9" t="s">
        <v>6759</v>
      </c>
      <c r="E272" s="9" t="s">
        <v>6760</v>
      </c>
      <c r="F272" s="9" t="s">
        <v>6761</v>
      </c>
      <c r="G272" s="10"/>
      <c r="H272" s="10"/>
      <c r="I272" s="10"/>
      <c r="J272" s="10"/>
      <c r="K272" s="10"/>
      <c r="L272" s="9" t="s">
        <v>5008</v>
      </c>
      <c r="M272" s="11"/>
      <c r="N272" s="9"/>
      <c r="O272" s="9"/>
      <c r="P272" s="9"/>
      <c r="Q272" s="9" t="s">
        <v>33</v>
      </c>
      <c r="R272" s="9"/>
      <c r="S272" s="9"/>
      <c r="T272" s="9" t="s">
        <v>33</v>
      </c>
      <c r="U272" s="10"/>
      <c r="V272" s="9"/>
      <c r="W272" s="10"/>
      <c r="X272" s="9" t="s">
        <v>5003</v>
      </c>
      <c r="Y272" s="9" t="s">
        <v>4983</v>
      </c>
      <c r="Z272" s="9"/>
      <c r="AA272" s="9" t="s">
        <v>4904</v>
      </c>
      <c r="AB272" s="10"/>
      <c r="AC272" s="9" t="s">
        <v>33</v>
      </c>
      <c r="AD272" s="9"/>
      <c r="AE272" s="146"/>
      <c r="AF272" s="146"/>
    </row>
    <row r="273" spans="1:32" s="12" customFormat="1" ht="90" customHeight="1">
      <c r="A273" s="8">
        <v>271</v>
      </c>
      <c r="B273" s="3" t="str">
        <f>E273&amp;" – "&amp;F273</f>
        <v>Secretaria de Obras e Meio Ambiente – Prefeitura de São Sebastião</v>
      </c>
      <c r="C273" s="9" t="s">
        <v>166</v>
      </c>
      <c r="D273" s="9" t="s">
        <v>6652</v>
      </c>
      <c r="E273" s="9" t="s">
        <v>6762</v>
      </c>
      <c r="F273" s="9" t="s">
        <v>6662</v>
      </c>
      <c r="G273" s="10"/>
      <c r="H273" s="10"/>
      <c r="I273" s="10"/>
      <c r="J273" s="10"/>
      <c r="K273" s="10"/>
      <c r="L273" s="9" t="s">
        <v>5008</v>
      </c>
      <c r="M273" s="11"/>
      <c r="N273" s="9"/>
      <c r="O273" s="9"/>
      <c r="P273" s="9"/>
      <c r="Q273" s="9" t="s">
        <v>33</v>
      </c>
      <c r="R273" s="9"/>
      <c r="S273" s="9"/>
      <c r="T273" s="9" t="s">
        <v>33</v>
      </c>
      <c r="U273" s="10"/>
      <c r="V273" s="9"/>
      <c r="W273" s="10"/>
      <c r="X273" s="9" t="s">
        <v>5003</v>
      </c>
      <c r="Y273" s="9" t="s">
        <v>4983</v>
      </c>
      <c r="Z273" s="9"/>
      <c r="AA273" s="9" t="s">
        <v>4904</v>
      </c>
      <c r="AB273" s="10"/>
      <c r="AC273" s="9" t="s">
        <v>33</v>
      </c>
      <c r="AD273" s="9"/>
      <c r="AE273" s="146"/>
      <c r="AF273" s="146"/>
    </row>
    <row r="274" spans="1:32" s="12" customFormat="1" ht="90" customHeight="1">
      <c r="A274" s="8">
        <v>272</v>
      </c>
      <c r="B274" s="3" t="str">
        <f>E274&amp;" – "&amp;F274</f>
        <v>Secretaria do Meio Ambiente de São Paulo - Instituto Florestal – Prefeitura de São Sebastião</v>
      </c>
      <c r="C274" s="9" t="s">
        <v>166</v>
      </c>
      <c r="D274" s="9" t="s">
        <v>6652</v>
      </c>
      <c r="E274" s="9" t="s">
        <v>6763</v>
      </c>
      <c r="F274" s="9" t="s">
        <v>6662</v>
      </c>
      <c r="G274" s="10"/>
      <c r="H274" s="10"/>
      <c r="I274" s="10"/>
      <c r="J274" s="10"/>
      <c r="K274" s="10"/>
      <c r="L274" s="9" t="s">
        <v>5008</v>
      </c>
      <c r="M274" s="11"/>
      <c r="N274" s="9"/>
      <c r="O274" s="9"/>
      <c r="P274" s="9"/>
      <c r="Q274" s="9" t="s">
        <v>33</v>
      </c>
      <c r="R274" s="9"/>
      <c r="S274" s="9"/>
      <c r="T274" s="9" t="s">
        <v>33</v>
      </c>
      <c r="U274" s="10"/>
      <c r="V274" s="9"/>
      <c r="W274" s="10"/>
      <c r="X274" s="9" t="s">
        <v>5003</v>
      </c>
      <c r="Y274" s="9" t="s">
        <v>4983</v>
      </c>
      <c r="Z274" s="9"/>
      <c r="AA274" s="9" t="s">
        <v>4904</v>
      </c>
      <c r="AB274" s="10"/>
      <c r="AC274" s="9" t="s">
        <v>33</v>
      </c>
      <c r="AD274" s="9"/>
      <c r="AE274" s="146"/>
      <c r="AF274" s="146"/>
    </row>
    <row r="275" spans="1:32" s="12" customFormat="1" ht="90" customHeight="1">
      <c r="A275" s="8">
        <v>273</v>
      </c>
      <c r="B275" s="3" t="str">
        <f>E275&amp;" – "&amp;F275</f>
        <v>Secretaria Municipal de Ação Cultural de Piracicaba (SEMAC)  – Prefeitura Municipal de Piracicaba</v>
      </c>
      <c r="C275" s="9" t="s">
        <v>166</v>
      </c>
      <c r="D275" s="9" t="s">
        <v>6764</v>
      </c>
      <c r="E275" s="9" t="s">
        <v>6765</v>
      </c>
      <c r="F275" s="9" t="s">
        <v>6766</v>
      </c>
      <c r="G275" s="10"/>
      <c r="H275" s="10"/>
      <c r="I275" s="10"/>
      <c r="J275" s="10"/>
      <c r="K275" s="10"/>
      <c r="L275" s="9" t="s">
        <v>5008</v>
      </c>
      <c r="M275" s="11"/>
      <c r="N275" s="9"/>
      <c r="O275" s="9"/>
      <c r="P275" s="9"/>
      <c r="Q275" s="9" t="s">
        <v>33</v>
      </c>
      <c r="R275" s="9"/>
      <c r="S275" s="9"/>
      <c r="T275" s="9" t="s">
        <v>33</v>
      </c>
      <c r="U275" s="10"/>
      <c r="V275" s="9"/>
      <c r="W275" s="10"/>
      <c r="X275" s="9" t="s">
        <v>5003</v>
      </c>
      <c r="Y275" s="9" t="s">
        <v>4983</v>
      </c>
      <c r="Z275" s="9"/>
      <c r="AA275" s="9" t="s">
        <v>4904</v>
      </c>
      <c r="AB275" s="10"/>
      <c r="AC275" s="9" t="s">
        <v>33</v>
      </c>
      <c r="AD275" s="9"/>
      <c r="AE275" s="146"/>
      <c r="AF275" s="146"/>
    </row>
    <row r="276" spans="1:32" s="12" customFormat="1" ht="90" customHeight="1">
      <c r="A276" s="8">
        <v>274</v>
      </c>
      <c r="B276" s="3" t="str">
        <f>E276&amp;" – "&amp;F276</f>
        <v>Secretaria Municipal de Ação Cultural e Cidadania – Prefeitura de Araras</v>
      </c>
      <c r="C276" s="9" t="s">
        <v>166</v>
      </c>
      <c r="D276" s="9" t="s">
        <v>6614</v>
      </c>
      <c r="E276" s="9" t="s">
        <v>6767</v>
      </c>
      <c r="F276" s="9" t="s">
        <v>6616</v>
      </c>
      <c r="G276" s="10"/>
      <c r="H276" s="10"/>
      <c r="I276" s="10"/>
      <c r="J276" s="10"/>
      <c r="K276" s="10"/>
      <c r="L276" s="9" t="s">
        <v>5008</v>
      </c>
      <c r="M276" s="11"/>
      <c r="N276" s="9"/>
      <c r="O276" s="9"/>
      <c r="P276" s="9"/>
      <c r="Q276" s="9" t="s">
        <v>33</v>
      </c>
      <c r="R276" s="9"/>
      <c r="S276" s="9"/>
      <c r="T276" s="9" t="s">
        <v>33</v>
      </c>
      <c r="U276" s="10"/>
      <c r="V276" s="9"/>
      <c r="W276" s="10"/>
      <c r="X276" s="9" t="s">
        <v>5003</v>
      </c>
      <c r="Y276" s="9" t="s">
        <v>4983</v>
      </c>
      <c r="Z276" s="9"/>
      <c r="AA276" s="9" t="s">
        <v>4904</v>
      </c>
      <c r="AB276" s="10"/>
      <c r="AC276" s="9" t="s">
        <v>33</v>
      </c>
      <c r="AD276" s="9"/>
      <c r="AE276" s="146"/>
      <c r="AF276" s="146"/>
    </row>
    <row r="277" spans="1:32" s="12" customFormat="1" ht="38.25" customHeight="1">
      <c r="A277" s="8">
        <v>275</v>
      </c>
      <c r="B277" s="3" t="str">
        <f>E277&amp;" – "&amp;F277</f>
        <v>Secretaria Municipal de Cultura de Rio Claro – Prefeitura de Rio Claro</v>
      </c>
      <c r="C277" s="9" t="s">
        <v>166</v>
      </c>
      <c r="D277" s="9" t="s">
        <v>6684</v>
      </c>
      <c r="E277" s="9" t="s">
        <v>6768</v>
      </c>
      <c r="F277" s="9" t="s">
        <v>6769</v>
      </c>
      <c r="G277" s="10"/>
      <c r="H277" s="10"/>
      <c r="I277" s="10"/>
      <c r="J277" s="10"/>
      <c r="K277" s="10"/>
      <c r="L277" s="9" t="s">
        <v>5008</v>
      </c>
      <c r="M277" s="11"/>
      <c r="N277" s="9"/>
      <c r="O277" s="9"/>
      <c r="P277" s="9"/>
      <c r="Q277" s="9" t="s">
        <v>33</v>
      </c>
      <c r="R277" s="9"/>
      <c r="S277" s="9"/>
      <c r="T277" s="9" t="s">
        <v>33</v>
      </c>
      <c r="U277" s="10"/>
      <c r="V277" s="9"/>
      <c r="W277" s="10"/>
      <c r="X277" s="9" t="s">
        <v>5003</v>
      </c>
      <c r="Y277" s="9" t="s">
        <v>4983</v>
      </c>
      <c r="Z277" s="9"/>
      <c r="AA277" s="9" t="s">
        <v>4904</v>
      </c>
      <c r="AB277" s="10"/>
      <c r="AC277" s="9" t="s">
        <v>33</v>
      </c>
      <c r="AD277" s="9"/>
      <c r="AE277" s="146"/>
      <c r="AF277" s="146"/>
    </row>
    <row r="278" spans="1:32" s="12" customFormat="1" ht="47.25" customHeight="1">
      <c r="A278" s="8">
        <v>276</v>
      </c>
      <c r="B278" s="3" t="str">
        <f>E278&amp;" – "&amp;F278</f>
        <v>Centro de Arqueologia - Departamento do Patrimônio Histórico - DPH, Secretaria Municipal de Cultura – Prefeitura do Município de São Paulo</v>
      </c>
      <c r="C278" s="9" t="s">
        <v>166</v>
      </c>
      <c r="D278" s="9" t="s">
        <v>6631</v>
      </c>
      <c r="E278" s="9" t="s">
        <v>6770</v>
      </c>
      <c r="F278" s="9" t="s">
        <v>6771</v>
      </c>
      <c r="G278" s="10"/>
      <c r="H278" s="10"/>
      <c r="I278" s="10"/>
      <c r="J278" s="10"/>
      <c r="K278" s="10"/>
      <c r="L278" s="9" t="s">
        <v>5008</v>
      </c>
      <c r="M278" s="11"/>
      <c r="N278" s="9"/>
      <c r="O278" s="9"/>
      <c r="P278" s="9"/>
      <c r="Q278" s="9" t="s">
        <v>33</v>
      </c>
      <c r="R278" s="9"/>
      <c r="S278" s="9"/>
      <c r="T278" s="9" t="s">
        <v>33</v>
      </c>
      <c r="U278" s="10"/>
      <c r="V278" s="9"/>
      <c r="W278" s="10"/>
      <c r="X278" s="9" t="s">
        <v>5558</v>
      </c>
      <c r="Y278" s="9" t="s">
        <v>4983</v>
      </c>
      <c r="Z278" s="9"/>
      <c r="AA278" s="9" t="s">
        <v>4904</v>
      </c>
      <c r="AB278" s="10"/>
      <c r="AC278" s="9" t="s">
        <v>33</v>
      </c>
      <c r="AD278" s="9"/>
      <c r="AE278" s="146"/>
      <c r="AF278" s="146"/>
    </row>
    <row r="279" spans="1:32" s="12" customFormat="1" ht="40.5" customHeight="1">
      <c r="A279" s="8">
        <v>277</v>
      </c>
      <c r="B279" s="3" t="str">
        <f>E279&amp;" – "&amp;F279</f>
        <v>Universidade Estadual de Campinas (UNICAMP) – Universidade Estadual de Campinas (UNICAMP)</v>
      </c>
      <c r="C279" s="9" t="s">
        <v>166</v>
      </c>
      <c r="D279" s="9" t="s">
        <v>6674</v>
      </c>
      <c r="E279" s="9" t="s">
        <v>6676</v>
      </c>
      <c r="F279" s="9" t="s">
        <v>6676</v>
      </c>
      <c r="G279" s="10"/>
      <c r="H279" s="10"/>
      <c r="I279" s="10"/>
      <c r="J279" s="10"/>
      <c r="K279" s="10"/>
      <c r="L279" s="9" t="s">
        <v>5008</v>
      </c>
      <c r="M279" s="11"/>
      <c r="N279" s="9"/>
      <c r="O279" s="9"/>
      <c r="P279" s="9"/>
      <c r="Q279" s="9" t="s">
        <v>33</v>
      </c>
      <c r="R279" s="9"/>
      <c r="S279" s="9"/>
      <c r="T279" s="9" t="s">
        <v>33</v>
      </c>
      <c r="U279" s="10"/>
      <c r="V279" s="9"/>
      <c r="W279" s="10" t="s">
        <v>6772</v>
      </c>
      <c r="X279" s="9" t="s">
        <v>4982</v>
      </c>
      <c r="Y279" s="9" t="s">
        <v>4983</v>
      </c>
      <c r="Z279" s="9" t="s">
        <v>5170</v>
      </c>
      <c r="AA279" s="9" t="s">
        <v>4904</v>
      </c>
      <c r="AB279" s="10"/>
      <c r="AC279" s="9" t="s">
        <v>33</v>
      </c>
      <c r="AD279" s="9"/>
      <c r="AE279" s="146"/>
      <c r="AF279" s="146"/>
    </row>
    <row r="280" spans="1:32" s="12" customFormat="1" ht="35.25" customHeight="1">
      <c r="A280" s="8">
        <v>278</v>
      </c>
      <c r="B280" s="3" t="str">
        <f>E280&amp;" – "&amp;F280</f>
        <v>Universidade Estadual Paulista – Universidade Estadual Paulista (UNESP)</v>
      </c>
      <c r="C280" s="9" t="s">
        <v>166</v>
      </c>
      <c r="D280" s="9"/>
      <c r="E280" s="9" t="s">
        <v>6773</v>
      </c>
      <c r="F280" s="9" t="s">
        <v>6619</v>
      </c>
      <c r="G280" s="10"/>
      <c r="H280" s="10"/>
      <c r="I280" s="10"/>
      <c r="J280" s="10"/>
      <c r="K280" s="10"/>
      <c r="L280" s="9" t="s">
        <v>5008</v>
      </c>
      <c r="M280" s="11"/>
      <c r="N280" s="9"/>
      <c r="O280" s="9"/>
      <c r="P280" s="9"/>
      <c r="Q280" s="9" t="s">
        <v>33</v>
      </c>
      <c r="R280" s="9"/>
      <c r="S280" s="9"/>
      <c r="T280" s="9" t="s">
        <v>33</v>
      </c>
      <c r="U280" s="10"/>
      <c r="V280" s="9"/>
      <c r="W280" s="10"/>
      <c r="X280" s="9" t="s">
        <v>4982</v>
      </c>
      <c r="Y280" s="9" t="s">
        <v>4983</v>
      </c>
      <c r="Z280" s="9" t="s">
        <v>5170</v>
      </c>
      <c r="AA280" s="9" t="s">
        <v>4904</v>
      </c>
      <c r="AB280" s="10"/>
      <c r="AC280" s="9" t="s">
        <v>33</v>
      </c>
      <c r="AD280" s="9"/>
      <c r="AE280" s="146"/>
      <c r="AF280" s="146"/>
    </row>
    <row r="281" spans="1:32" s="12" customFormat="1" ht="36.75" customHeight="1">
      <c r="A281" s="8">
        <v>279</v>
      </c>
      <c r="B281" s="3" t="str">
        <f>E281&amp;" – "&amp;F281</f>
        <v>Universidade Estadual Paulista - Unidade de Rosana – Universidade Estadual Paulista (UNESP)</v>
      </c>
      <c r="C281" s="9" t="s">
        <v>166</v>
      </c>
      <c r="D281" s="9" t="s">
        <v>6774</v>
      </c>
      <c r="E281" s="9" t="s">
        <v>6775</v>
      </c>
      <c r="F281" s="9" t="s">
        <v>6619</v>
      </c>
      <c r="G281" s="10"/>
      <c r="H281" s="10"/>
      <c r="I281" s="10"/>
      <c r="J281" s="10"/>
      <c r="K281" s="10"/>
      <c r="L281" s="9" t="s">
        <v>5008</v>
      </c>
      <c r="M281" s="11"/>
      <c r="N281" s="9"/>
      <c r="O281" s="9"/>
      <c r="P281" s="9"/>
      <c r="Q281" s="9" t="s">
        <v>33</v>
      </c>
      <c r="R281" s="9"/>
      <c r="S281" s="9"/>
      <c r="T281" s="9" t="s">
        <v>33</v>
      </c>
      <c r="U281" s="10"/>
      <c r="V281" s="9"/>
      <c r="W281" s="10"/>
      <c r="X281" s="9" t="s">
        <v>4982</v>
      </c>
      <c r="Y281" s="9" t="s">
        <v>4983</v>
      </c>
      <c r="Z281" s="9" t="s">
        <v>5170</v>
      </c>
      <c r="AA281" s="9" t="s">
        <v>4904</v>
      </c>
      <c r="AB281" s="10"/>
      <c r="AC281" s="9" t="s">
        <v>33</v>
      </c>
      <c r="AD281" s="9"/>
      <c r="AE281" s="146"/>
      <c r="AF281" s="146"/>
    </row>
    <row r="282" spans="1:32" s="12" customFormat="1" ht="55.5" customHeight="1">
      <c r="A282" s="8">
        <v>280</v>
      </c>
      <c r="B282" s="3" t="str">
        <f>E282&amp;" – "&amp;F282</f>
        <v>Museu de Arqueologia e Etnologia - MAE – Universidade de São Paulo (USP)</v>
      </c>
      <c r="C282" s="9" t="s">
        <v>166</v>
      </c>
      <c r="D282" s="9" t="s">
        <v>6631</v>
      </c>
      <c r="E282" s="9" t="s">
        <v>5154</v>
      </c>
      <c r="F282" s="9" t="s">
        <v>6623</v>
      </c>
      <c r="G282" s="10" t="s">
        <v>6776</v>
      </c>
      <c r="H282" s="10" t="s">
        <v>6777</v>
      </c>
      <c r="I282" s="10"/>
      <c r="J282" s="10"/>
      <c r="K282" s="10"/>
      <c r="L282" s="9" t="s">
        <v>4892</v>
      </c>
      <c r="M282" s="11">
        <v>42633</v>
      </c>
      <c r="N282" s="11">
        <v>41919</v>
      </c>
      <c r="O282" s="9" t="s">
        <v>5143</v>
      </c>
      <c r="P282" s="9" t="s">
        <v>31</v>
      </c>
      <c r="Q282" s="9" t="s">
        <v>33</v>
      </c>
      <c r="R282" s="9"/>
      <c r="S282" s="9"/>
      <c r="T282" s="9" t="s">
        <v>31</v>
      </c>
      <c r="U282" s="10"/>
      <c r="V282" s="9"/>
      <c r="W282" s="10"/>
      <c r="X282" s="9" t="s">
        <v>6326</v>
      </c>
      <c r="Y282" s="9" t="s">
        <v>4983</v>
      </c>
      <c r="Z282" s="9"/>
      <c r="AA282" s="9" t="s">
        <v>4904</v>
      </c>
      <c r="AB282" s="10" t="s">
        <v>6778</v>
      </c>
      <c r="AC282" s="9" t="s">
        <v>165</v>
      </c>
      <c r="AD282" s="9"/>
      <c r="AE282" s="146"/>
      <c r="AF282" s="146"/>
    </row>
    <row r="283" spans="1:32" s="12" customFormat="1" ht="50.25" customHeight="1">
      <c r="A283" s="8">
        <v>281</v>
      </c>
      <c r="B283" s="3" t="str">
        <f>E283&amp;" – "&amp;F283</f>
        <v>Museu Histórico da Colonização de Pereira Barreto – Associação de Amigos do Museu Histórico da Colonização de Pereira Barreto</v>
      </c>
      <c r="C283" s="9" t="s">
        <v>166</v>
      </c>
      <c r="D283" s="9" t="s">
        <v>6779</v>
      </c>
      <c r="E283" s="9" t="s">
        <v>6780</v>
      </c>
      <c r="F283" s="9" t="s">
        <v>6781</v>
      </c>
      <c r="G283" s="10" t="s">
        <v>6782</v>
      </c>
      <c r="H283" s="10" t="s">
        <v>6783</v>
      </c>
      <c r="I283" s="156" t="s">
        <v>6784</v>
      </c>
      <c r="J283" s="157"/>
      <c r="K283" s="157"/>
      <c r="L283" s="9" t="s">
        <v>4892</v>
      </c>
      <c r="M283" s="11">
        <v>42880</v>
      </c>
      <c r="N283" s="11">
        <v>42530</v>
      </c>
      <c r="O283" s="9" t="s">
        <v>6785</v>
      </c>
      <c r="P283" s="9" t="s">
        <v>31</v>
      </c>
      <c r="Q283" s="9" t="s">
        <v>33</v>
      </c>
      <c r="R283" s="9"/>
      <c r="S283" s="9"/>
      <c r="T283" s="9" t="s">
        <v>31</v>
      </c>
      <c r="U283" s="10"/>
      <c r="V283" s="9" t="s">
        <v>33</v>
      </c>
      <c r="W283" s="10" t="s">
        <v>6786</v>
      </c>
      <c r="X283" s="9" t="s">
        <v>6787</v>
      </c>
      <c r="Y283" s="9" t="s">
        <v>4983</v>
      </c>
      <c r="Z283" s="9"/>
      <c r="AA283" s="9" t="s">
        <v>4904</v>
      </c>
      <c r="AB283" s="9" t="s">
        <v>6042</v>
      </c>
      <c r="AC283" s="9" t="s">
        <v>6788</v>
      </c>
      <c r="AD283" s="9"/>
      <c r="AE283" s="146"/>
      <c r="AF283" s="146"/>
    </row>
    <row r="284" spans="1:32" s="12" customFormat="1" ht="47.25" customHeight="1">
      <c r="A284" s="8">
        <v>282</v>
      </c>
      <c r="B284" s="3" t="str">
        <f>E284&amp;" – "&amp;F284</f>
        <v>Núcleo Tocantinense de Arqueologia - NUTA – Universidade Estadual do Tocantins (UNITINS)</v>
      </c>
      <c r="C284" s="9" t="s">
        <v>4935</v>
      </c>
      <c r="D284" s="9" t="s">
        <v>6789</v>
      </c>
      <c r="E284" s="9" t="s">
        <v>6790</v>
      </c>
      <c r="F284" s="9" t="s">
        <v>6791</v>
      </c>
      <c r="G284" s="10" t="s">
        <v>6792</v>
      </c>
      <c r="H284" s="10" t="s">
        <v>6793</v>
      </c>
      <c r="I284" s="156" t="s">
        <v>6794</v>
      </c>
      <c r="J284" s="154" t="s">
        <v>6795</v>
      </c>
      <c r="K284" s="157"/>
      <c r="L284" s="9" t="s">
        <v>4892</v>
      </c>
      <c r="M284" s="11">
        <v>42880</v>
      </c>
      <c r="N284" s="11">
        <v>42704</v>
      </c>
      <c r="O284" s="9" t="s">
        <v>6796</v>
      </c>
      <c r="P284" s="9" t="s">
        <v>31</v>
      </c>
      <c r="Q284" s="9" t="s">
        <v>33</v>
      </c>
      <c r="R284" s="9"/>
      <c r="S284" s="9"/>
      <c r="T284" s="9" t="s">
        <v>31</v>
      </c>
      <c r="U284" s="10"/>
      <c r="V284" s="9"/>
      <c r="W284" s="10"/>
      <c r="X284" s="9" t="s">
        <v>5930</v>
      </c>
      <c r="Y284" s="9" t="s">
        <v>4983</v>
      </c>
      <c r="Z284" s="9"/>
      <c r="AA284" s="9" t="s">
        <v>33</v>
      </c>
      <c r="AB284" s="10"/>
      <c r="AC284" s="9" t="s">
        <v>6797</v>
      </c>
      <c r="AD284" s="9"/>
      <c r="AE284" s="146"/>
      <c r="AF284" s="146"/>
    </row>
    <row r="285" spans="1:32" s="12" customFormat="1" ht="37.5" customHeight="1">
      <c r="A285" s="8">
        <v>283</v>
      </c>
      <c r="B285" s="3" t="str">
        <f>E285&amp;" – "&amp;F285</f>
        <v>Laboratório de Arqueologia da Faculdade de Filosofia e Ciências Humanas (Fafich) – Universidade Federal de Minas Gerais (UFMG)</v>
      </c>
      <c r="C285" s="9" t="s">
        <v>110</v>
      </c>
      <c r="D285" s="9" t="s">
        <v>5587</v>
      </c>
      <c r="E285" s="9" t="s">
        <v>6798</v>
      </c>
      <c r="F285" s="9" t="s">
        <v>5589</v>
      </c>
      <c r="G285" s="10" t="s">
        <v>5590</v>
      </c>
      <c r="H285" s="10" t="s">
        <v>6799</v>
      </c>
      <c r="I285" s="10"/>
      <c r="J285" s="10"/>
      <c r="K285" s="10"/>
      <c r="L285" s="9" t="s">
        <v>5008</v>
      </c>
      <c r="M285" s="11">
        <v>43440</v>
      </c>
      <c r="N285" s="11">
        <v>43430</v>
      </c>
      <c r="O285" s="9" t="s">
        <v>5593</v>
      </c>
      <c r="P285" s="9" t="s">
        <v>198</v>
      </c>
      <c r="Q285" s="9" t="s">
        <v>553</v>
      </c>
      <c r="R285" s="9" t="s">
        <v>198</v>
      </c>
      <c r="S285" s="9"/>
      <c r="T285" s="9" t="s">
        <v>31</v>
      </c>
      <c r="U285" s="10"/>
      <c r="V285" s="9"/>
      <c r="W285" s="10" t="s">
        <v>6800</v>
      </c>
      <c r="X285" s="9" t="s">
        <v>5595</v>
      </c>
      <c r="Y285" s="9" t="s">
        <v>4983</v>
      </c>
      <c r="Z285" s="9"/>
      <c r="AA285" s="9" t="s">
        <v>31</v>
      </c>
      <c r="AB285" s="10"/>
      <c r="AC285" s="9" t="s">
        <v>6801</v>
      </c>
      <c r="AD285" s="9"/>
      <c r="AE285" s="146"/>
      <c r="AF285" s="146"/>
    </row>
    <row r="286" spans="1:32" s="12" customFormat="1" ht="48" customHeight="1">
      <c r="A286" s="8">
        <v>284</v>
      </c>
      <c r="B286" s="3" t="str">
        <f>E286&amp;" – "&amp;F286</f>
        <v>Museu Histórico, Arqueológico, Cultural e Ambiental do Município de Conceição dos Ouros – Prefeitura Municipal de Conceição dos Ouros</v>
      </c>
      <c r="C286" s="9" t="s">
        <v>110</v>
      </c>
      <c r="D286" s="9" t="s">
        <v>6802</v>
      </c>
      <c r="E286" s="9" t="s">
        <v>6803</v>
      </c>
      <c r="F286" s="9" t="s">
        <v>6804</v>
      </c>
      <c r="G286" s="10" t="s">
        <v>6805</v>
      </c>
      <c r="H286" s="10" t="s">
        <v>6806</v>
      </c>
      <c r="I286" s="156" t="s">
        <v>6807</v>
      </c>
      <c r="J286" s="10"/>
      <c r="K286" s="10" t="s">
        <v>6808</v>
      </c>
      <c r="L286" s="9" t="s">
        <v>6566</v>
      </c>
      <c r="M286" s="11">
        <v>43796</v>
      </c>
      <c r="N286" s="11">
        <v>43733</v>
      </c>
      <c r="O286" s="9" t="s">
        <v>6809</v>
      </c>
      <c r="P286" s="9"/>
      <c r="Q286" s="9" t="s">
        <v>31</v>
      </c>
      <c r="R286" s="9"/>
      <c r="S286" s="9"/>
      <c r="T286" s="9" t="s">
        <v>31</v>
      </c>
      <c r="U286" s="10"/>
      <c r="V286" s="9" t="s">
        <v>6810</v>
      </c>
      <c r="W286" s="10" t="s">
        <v>6811</v>
      </c>
      <c r="X286" s="9" t="s">
        <v>6812</v>
      </c>
      <c r="Y286" s="9" t="s">
        <v>4983</v>
      </c>
      <c r="Z286" s="9" t="s">
        <v>6813</v>
      </c>
      <c r="AA286" s="9" t="s">
        <v>33</v>
      </c>
      <c r="AB286" s="10"/>
      <c r="AC286" s="9" t="s">
        <v>6814</v>
      </c>
      <c r="AD286" s="9"/>
      <c r="AE286" s="146"/>
      <c r="AF286" s="146"/>
    </row>
    <row r="287" spans="1:32" s="12" customFormat="1" ht="42" customHeight="1">
      <c r="A287" s="8">
        <v>285</v>
      </c>
      <c r="B287" s="3" t="str">
        <f>E287&amp;" – "&amp;F287</f>
        <v>Reserva Técnica Lepan – Universidade Federal de Rio Grande (Furg)</v>
      </c>
      <c r="C287" s="9" t="s">
        <v>131</v>
      </c>
      <c r="D287" s="9" t="s">
        <v>6442</v>
      </c>
      <c r="E287" s="9" t="s">
        <v>6815</v>
      </c>
      <c r="F287" s="9" t="s">
        <v>6816</v>
      </c>
      <c r="G287" s="10" t="s">
        <v>6817</v>
      </c>
      <c r="H287" s="10" t="s">
        <v>6818</v>
      </c>
      <c r="I287" s="156" t="s">
        <v>6819</v>
      </c>
      <c r="J287" s="13"/>
      <c r="K287" s="13"/>
      <c r="L287" s="9" t="s">
        <v>5008</v>
      </c>
      <c r="M287" s="11">
        <v>43829</v>
      </c>
      <c r="N287" s="9"/>
      <c r="O287" s="9"/>
      <c r="P287" s="9" t="s">
        <v>33</v>
      </c>
      <c r="Q287" s="9" t="s">
        <v>33</v>
      </c>
      <c r="R287" s="9"/>
      <c r="S287" s="9"/>
      <c r="T287" s="9" t="s">
        <v>33</v>
      </c>
      <c r="U287" s="10"/>
      <c r="V287" s="9"/>
      <c r="W287" s="10" t="s">
        <v>6820</v>
      </c>
      <c r="X287" s="9" t="s">
        <v>5010</v>
      </c>
      <c r="Y287" s="9" t="s">
        <v>4983</v>
      </c>
      <c r="Z287" s="9"/>
      <c r="AA287" s="9" t="s">
        <v>4904</v>
      </c>
      <c r="AB287" s="10"/>
      <c r="AC287" s="9" t="s">
        <v>6821</v>
      </c>
      <c r="AD287" s="9"/>
      <c r="AE287" s="146"/>
      <c r="AF287" s="146"/>
    </row>
    <row r="288" spans="1:32" ht="40.5" customHeight="1">
      <c r="A288" s="8">
        <v>286</v>
      </c>
      <c r="B288" s="3" t="str">
        <f>E288&amp;" – "&amp;F288</f>
        <v xml:space="preserve">Museu Arqueológico da Lapinha – </v>
      </c>
      <c r="C288" s="9" t="s">
        <v>110</v>
      </c>
      <c r="D288" s="9" t="s">
        <v>5551</v>
      </c>
      <c r="E288" s="9" t="s">
        <v>6822</v>
      </c>
      <c r="G288" s="10" t="s">
        <v>6823</v>
      </c>
      <c r="H288" s="10" t="s">
        <v>6824</v>
      </c>
      <c r="I288" s="10" t="s">
        <v>6825</v>
      </c>
      <c r="J288" s="175"/>
      <c r="L288" s="9" t="s">
        <v>4901</v>
      </c>
      <c r="M288" s="11">
        <v>43925</v>
      </c>
      <c r="N288" s="11">
        <v>43749</v>
      </c>
      <c r="O288" s="9" t="s">
        <v>5545</v>
      </c>
      <c r="Q288" s="9" t="s">
        <v>33</v>
      </c>
      <c r="R288" s="9" t="s">
        <v>5396</v>
      </c>
      <c r="T288" s="9" t="s">
        <v>31</v>
      </c>
      <c r="U288" s="10" t="s">
        <v>6826</v>
      </c>
      <c r="W288" s="10" t="s">
        <v>6827</v>
      </c>
      <c r="X288" s="9" t="s">
        <v>6812</v>
      </c>
      <c r="Y288" s="9" t="s">
        <v>6016</v>
      </c>
      <c r="AA288" s="9" t="s">
        <v>33</v>
      </c>
      <c r="AC288" s="9" t="s">
        <v>682</v>
      </c>
    </row>
    <row r="289" spans="1:29" ht="24.75" customHeight="1">
      <c r="A289" s="1">
        <v>287</v>
      </c>
      <c r="B289" s="3" t="str">
        <f>E289&amp;" – "&amp;F289</f>
        <v>Museu do Alto Sertão da Bahia - MASB – Prefeitura Municipal de Caetité</v>
      </c>
      <c r="C289" s="9" t="s">
        <v>89</v>
      </c>
      <c r="D289" s="9" t="s">
        <v>6828</v>
      </c>
      <c r="E289" s="9" t="s">
        <v>6829</v>
      </c>
      <c r="F289" s="9" t="s">
        <v>6830</v>
      </c>
      <c r="G289" s="10" t="s">
        <v>6831</v>
      </c>
      <c r="H289" s="10" t="s">
        <v>6832</v>
      </c>
      <c r="I289" s="10"/>
      <c r="J289" s="177" t="s">
        <v>6833</v>
      </c>
      <c r="L289" s="9" t="s">
        <v>5034</v>
      </c>
      <c r="M289" s="11">
        <v>44424</v>
      </c>
      <c r="N289" s="11">
        <v>43361</v>
      </c>
      <c r="O289" s="9" t="s">
        <v>6834</v>
      </c>
      <c r="P289" s="9" t="s">
        <v>31</v>
      </c>
      <c r="Q289" s="9" t="s">
        <v>31</v>
      </c>
      <c r="R289" s="9" t="s">
        <v>6835</v>
      </c>
      <c r="S289" s="9" t="s">
        <v>6836</v>
      </c>
      <c r="T289" s="9" t="s">
        <v>31</v>
      </c>
      <c r="V289" s="9" t="s">
        <v>31</v>
      </c>
      <c r="X289" s="9" t="s">
        <v>6812</v>
      </c>
      <c r="Y289" s="9" t="s">
        <v>4983</v>
      </c>
      <c r="Z289" s="9" t="s">
        <v>6813</v>
      </c>
      <c r="AA289" s="9" t="s">
        <v>31</v>
      </c>
      <c r="AB289" s="10" t="s">
        <v>6837</v>
      </c>
      <c r="AC289" s="9" t="s">
        <v>881</v>
      </c>
    </row>
    <row r="290" spans="1:29" ht="28.5" customHeight="1">
      <c r="A290" s="8">
        <v>288</v>
      </c>
      <c r="B290" s="2" t="s">
        <v>6838</v>
      </c>
      <c r="C290" s="9" t="s">
        <v>255</v>
      </c>
      <c r="D290" s="9" t="s">
        <v>6839</v>
      </c>
      <c r="E290" s="9" t="s">
        <v>6840</v>
      </c>
      <c r="F290" s="9" t="s">
        <v>6840</v>
      </c>
      <c r="G290" s="9" t="s">
        <v>6841</v>
      </c>
      <c r="I290" s="171" t="s">
        <v>6842</v>
      </c>
      <c r="J290" s="139"/>
      <c r="L290" s="9" t="s">
        <v>4892</v>
      </c>
      <c r="M290" s="11">
        <v>44572</v>
      </c>
      <c r="N290" s="11">
        <v>44470</v>
      </c>
      <c r="O290" s="9" t="s">
        <v>6481</v>
      </c>
      <c r="Q290" s="9" t="s">
        <v>31</v>
      </c>
      <c r="R290" s="9" t="s">
        <v>6158</v>
      </c>
      <c r="T290" s="9" t="s">
        <v>31</v>
      </c>
      <c r="V290" s="9" t="s">
        <v>31</v>
      </c>
      <c r="X290" s="9" t="s">
        <v>6812</v>
      </c>
      <c r="Y290" s="9" t="s">
        <v>6843</v>
      </c>
      <c r="Z290" s="9" t="s">
        <v>6844</v>
      </c>
      <c r="AA290" s="9" t="s">
        <v>33</v>
      </c>
      <c r="AC290" s="9" t="s">
        <v>1006</v>
      </c>
    </row>
    <row r="291" spans="1:29" ht="102.75" customHeight="1">
      <c r="A291" s="1">
        <v>289</v>
      </c>
      <c r="B291" s="3" t="s">
        <v>6845</v>
      </c>
      <c r="C291" s="9" t="s">
        <v>84</v>
      </c>
      <c r="D291" s="9" t="s">
        <v>5247</v>
      </c>
      <c r="E291" s="184" t="s">
        <v>6846</v>
      </c>
      <c r="F291" s="185" t="s">
        <v>6847</v>
      </c>
      <c r="G291" s="9" t="s">
        <v>6848</v>
      </c>
      <c r="H291" s="9" t="s">
        <v>6849</v>
      </c>
      <c r="I291" s="186" t="s">
        <v>6850</v>
      </c>
      <c r="K291" s="185" t="s">
        <v>6851</v>
      </c>
      <c r="L291" s="9" t="s">
        <v>5034</v>
      </c>
      <c r="M291" s="11">
        <v>45267</v>
      </c>
      <c r="N291" s="11">
        <v>45063</v>
      </c>
      <c r="O291" s="9" t="s">
        <v>6852</v>
      </c>
      <c r="P291" s="9" t="s">
        <v>31</v>
      </c>
      <c r="T291" s="9" t="s">
        <v>31</v>
      </c>
      <c r="W291" s="10" t="s">
        <v>6853</v>
      </c>
      <c r="AA291" s="9" t="s">
        <v>655</v>
      </c>
      <c r="AC291" s="9" t="s">
        <v>6854</v>
      </c>
    </row>
    <row r="292" spans="1:29" ht="26.25" customHeight="1">
      <c r="A292" s="1">
        <v>290</v>
      </c>
      <c r="B292" s="3" t="s">
        <v>6855</v>
      </c>
      <c r="C292" s="9" t="s">
        <v>61</v>
      </c>
      <c r="D292" s="9" t="s">
        <v>6856</v>
      </c>
      <c r="E292" s="9" t="s">
        <v>6855</v>
      </c>
      <c r="F292" s="9" t="s">
        <v>6857</v>
      </c>
      <c r="G292" s="10" t="s">
        <v>6858</v>
      </c>
      <c r="H292" s="120" t="s">
        <v>6859</v>
      </c>
      <c r="I292" s="120" t="s">
        <v>6860</v>
      </c>
      <c r="K292" s="9" t="s">
        <v>6861</v>
      </c>
      <c r="L292" s="9" t="s">
        <v>5034</v>
      </c>
      <c r="M292" s="11">
        <v>45233</v>
      </c>
      <c r="N292" s="11">
        <v>45121</v>
      </c>
      <c r="O292" s="9" t="s">
        <v>5339</v>
      </c>
      <c r="P292" s="9" t="s">
        <v>655</v>
      </c>
      <c r="T292" s="9" t="s">
        <v>31</v>
      </c>
      <c r="AA292" s="9" t="s">
        <v>6862</v>
      </c>
    </row>
  </sheetData>
  <autoFilter ref="A2:AF292" xr:uid="{D71CCD7F-6AF1-40F0-90B1-B9D98235882D}"/>
  <mergeCells count="1">
    <mergeCell ref="C1:M1"/>
  </mergeCells>
  <phoneticPr fontId="26" type="noConversion"/>
  <conditionalFormatting sqref="A1:A1048576">
    <cfRule type="duplicateValues" dxfId="6" priority="5"/>
  </conditionalFormatting>
  <conditionalFormatting sqref="B1:B109 B111:B1048576">
    <cfRule type="duplicateValues" dxfId="5" priority="6"/>
  </conditionalFormatting>
  <conditionalFormatting sqref="L3:L5 L8 L10 L12:L13 L15:L16 L25 L29 L31 L37 L40:L42 L45:L47 L49:L54 L56:L57 L60 L62:L66 L70 L74:L76 L83 L86 L91:L92 L96 L99 L102 L106 L111 L113:L114 L116:L123 L125:L126 L129 L131 L133:L134 L136 L138:L139 L142:L146 L150:L151 L154:L156 L159:L160 L162 L164 L166:L168 L170:L174 L177:L181 L183:L185 L187:L194 L196 L200 L206 L211 L222 L231 L235 L281:L283 L287 L289">
    <cfRule type="cellIs" dxfId="4" priority="1" operator="equal">
      <formula>"Descadastrada"</formula>
    </cfRule>
    <cfRule type="containsText" dxfId="3" priority="4" operator="containsText" text="Inapta">
      <formula>NOT(ISERROR(SEARCH("Inapta",L3)))</formula>
    </cfRule>
  </conditionalFormatting>
  <conditionalFormatting sqref="AA1:AA1048576">
    <cfRule type="containsText" dxfId="2" priority="2" operator="containsText" text="s/d">
      <formula>NOT(ISERROR(SEARCH("s/d",AA1)))</formula>
    </cfRule>
    <cfRule type="containsText" dxfId="1" priority="3" operator="containsText" text="Não">
      <formula>NOT(ISERROR(SEARCH("Não",AA1)))</formula>
    </cfRule>
  </conditionalFormatting>
  <hyperlinks>
    <hyperlink ref="J46" r:id="rId1" xr:uid="{2755B40E-1DC9-43A0-9BB6-8D0B617A62D0}"/>
    <hyperlink ref="J111" r:id="rId2" xr:uid="{B5D56F09-80B3-479C-AD1B-971DC574FF39}"/>
    <hyperlink ref="I210" r:id="rId3" xr:uid="{0F12A0C7-A493-4A41-BD15-CA323AF72194}"/>
    <hyperlink ref="I102" r:id="rId4" xr:uid="{8A6BEF7F-8CB2-48AE-9654-4ED1BCE7E7D9}"/>
    <hyperlink ref="I291" r:id="rId5" xr:uid="{E178A960-9789-4F91-AEF3-FE90856C6B4C}"/>
  </hyperlinks>
  <pageMargins left="0.511811024" right="0.511811024" top="0.78740157499999996" bottom="0.78740157499999996" header="0" footer="0"/>
  <pageSetup paperSize="9" orientation="portrait" r:id="rId6"/>
  <legacyDrawing r:id="rId7"/>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E8040-B7F7-45F5-B0DB-09EB2C388485}">
  <dimension ref="A1"/>
  <sheetViews>
    <sheetView workbookViewId="0"/>
  </sheetViews>
  <sheetFormatPr defaultRowHeight="15"/>
  <sheetData>
    <row r="1" spans="1:1">
      <c r="A1" t="s">
        <v>6863</v>
      </c>
    </row>
  </sheetData>
  <pageMargins left="0.511811024" right="0.511811024" top="0.78740157499999996" bottom="0.78740157499999996" header="0.31496062000000002" footer="0.3149606200000000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5E181B-A6F6-465A-B87E-53D42015B213}">
  <sheetPr filterMode="1">
    <tabColor theme="8" tint="0.79998168889431442"/>
  </sheetPr>
  <dimension ref="A1:S1000"/>
  <sheetViews>
    <sheetView workbookViewId="0">
      <pane ySplit="1" topLeftCell="D28" activePane="bottomLeft" state="frozen"/>
      <selection pane="bottomLeft" activeCell="D50" sqref="D50"/>
    </sheetView>
  </sheetViews>
  <sheetFormatPr defaultColWidth="14.42578125" defaultRowHeight="15" customHeight="1"/>
  <cols>
    <col min="1" max="1" width="3.7109375" style="85" customWidth="1"/>
    <col min="2" max="2" width="27.42578125" style="85" customWidth="1"/>
    <col min="3" max="3" width="20.42578125" style="85" customWidth="1"/>
    <col min="4" max="4" width="23.140625" style="85" customWidth="1"/>
    <col min="5" max="5" width="31.42578125" style="85" customWidth="1"/>
    <col min="6" max="6" width="22.28515625" style="85" customWidth="1"/>
    <col min="7" max="7" width="9.140625" style="85" customWidth="1"/>
    <col min="8" max="8" width="11.28515625" style="85" customWidth="1"/>
    <col min="9" max="15" width="9.140625" style="85" customWidth="1"/>
    <col min="16" max="16" width="31.28515625" style="85" customWidth="1"/>
    <col min="17" max="17" width="13.7109375" style="85" customWidth="1"/>
    <col min="18" max="18" width="6.85546875" style="85" customWidth="1"/>
    <col min="19" max="19" width="9.140625" style="85" customWidth="1"/>
    <col min="20" max="26" width="9.140625" style="70" customWidth="1"/>
    <col min="27" max="16384" width="14.42578125" style="70"/>
  </cols>
  <sheetData>
    <row r="1" spans="1:19" ht="26.25" customHeight="1">
      <c r="A1" s="94" t="s">
        <v>4</v>
      </c>
      <c r="B1" s="94" t="s">
        <v>6864</v>
      </c>
      <c r="C1" s="94" t="s">
        <v>4953</v>
      </c>
      <c r="D1" s="94" t="s">
        <v>6865</v>
      </c>
      <c r="E1" s="94" t="s">
        <v>6866</v>
      </c>
      <c r="F1" s="94" t="s">
        <v>6867</v>
      </c>
      <c r="G1" s="95" t="s">
        <v>6868</v>
      </c>
      <c r="H1" s="94" t="s">
        <v>6869</v>
      </c>
      <c r="I1" s="94" t="s">
        <v>4957</v>
      </c>
      <c r="J1" s="94" t="s">
        <v>6870</v>
      </c>
      <c r="K1" s="94" t="s">
        <v>4960</v>
      </c>
      <c r="L1" s="94" t="s">
        <v>6871</v>
      </c>
      <c r="M1" s="95" t="s">
        <v>6872</v>
      </c>
      <c r="N1" s="95" t="s">
        <v>4964</v>
      </c>
      <c r="O1" s="95" t="s">
        <v>4955</v>
      </c>
      <c r="P1" s="94" t="s">
        <v>27</v>
      </c>
      <c r="Q1" s="94" t="s">
        <v>4965</v>
      </c>
      <c r="R1" s="94" t="s">
        <v>6873</v>
      </c>
      <c r="S1" s="94" t="s">
        <v>4967</v>
      </c>
    </row>
    <row r="2" spans="1:19" ht="34.5" hidden="1" customHeight="1">
      <c r="A2" s="85" t="s">
        <v>78</v>
      </c>
      <c r="B2" s="86" t="s">
        <v>6874</v>
      </c>
      <c r="D2" s="86" t="s">
        <v>6875</v>
      </c>
      <c r="E2" s="86" t="s">
        <v>6876</v>
      </c>
      <c r="F2" s="86" t="s">
        <v>6877</v>
      </c>
      <c r="G2" s="85" t="s">
        <v>33</v>
      </c>
      <c r="H2" s="90">
        <v>43026</v>
      </c>
      <c r="I2" s="86" t="s">
        <v>6878</v>
      </c>
      <c r="J2" s="86" t="s">
        <v>31</v>
      </c>
      <c r="K2" s="86"/>
      <c r="L2" s="86"/>
      <c r="M2" s="86"/>
      <c r="N2" s="86"/>
      <c r="O2" s="86"/>
      <c r="P2" s="86"/>
      <c r="Q2" s="86"/>
      <c r="R2" s="86" t="s">
        <v>4983</v>
      </c>
      <c r="S2" s="86"/>
    </row>
    <row r="3" spans="1:19" ht="34.5" hidden="1" customHeight="1">
      <c r="A3" s="86" t="s">
        <v>84</v>
      </c>
      <c r="B3" s="86" t="s">
        <v>6879</v>
      </c>
      <c r="D3" s="86" t="s">
        <v>6880</v>
      </c>
      <c r="E3" s="86" t="s">
        <v>6881</v>
      </c>
      <c r="F3" s="86" t="s">
        <v>6882</v>
      </c>
      <c r="G3" s="85" t="s">
        <v>33</v>
      </c>
      <c r="H3" s="90">
        <v>42988</v>
      </c>
      <c r="I3" s="86" t="s">
        <v>5291</v>
      </c>
      <c r="J3" s="86" t="s">
        <v>31</v>
      </c>
      <c r="K3" s="86"/>
      <c r="L3" s="86"/>
      <c r="M3" s="86"/>
      <c r="N3" s="86"/>
      <c r="O3" s="86"/>
      <c r="P3" s="86" t="s">
        <v>6883</v>
      </c>
      <c r="Q3" s="86"/>
      <c r="R3" s="86"/>
      <c r="S3" s="86"/>
    </row>
    <row r="4" spans="1:19" ht="34.5" hidden="1" customHeight="1">
      <c r="A4" s="85" t="s">
        <v>280</v>
      </c>
      <c r="B4" s="85" t="s">
        <v>6884</v>
      </c>
      <c r="P4" s="85" t="s">
        <v>6885</v>
      </c>
    </row>
    <row r="5" spans="1:19" ht="34.5" hidden="1" customHeight="1">
      <c r="A5" s="85" t="s">
        <v>30</v>
      </c>
      <c r="B5" s="80" t="s">
        <v>6886</v>
      </c>
      <c r="C5" s="80"/>
      <c r="D5" s="80" t="s">
        <v>6089</v>
      </c>
      <c r="E5" s="80" t="s">
        <v>6887</v>
      </c>
      <c r="G5" s="80" t="s">
        <v>31</v>
      </c>
      <c r="H5" s="80" t="s">
        <v>6888</v>
      </c>
      <c r="I5" s="80" t="s">
        <v>6889</v>
      </c>
      <c r="P5" s="80" t="s">
        <v>6890</v>
      </c>
    </row>
    <row r="6" spans="1:19" ht="34.5" hidden="1" customHeight="1">
      <c r="A6" s="85" t="s">
        <v>30</v>
      </c>
      <c r="B6" s="80" t="s">
        <v>6891</v>
      </c>
      <c r="C6" s="80"/>
      <c r="D6" s="80" t="s">
        <v>6089</v>
      </c>
      <c r="E6" s="80" t="s">
        <v>6892</v>
      </c>
    </row>
    <row r="7" spans="1:19" ht="34.5" hidden="1" customHeight="1">
      <c r="A7" s="85" t="s">
        <v>110</v>
      </c>
      <c r="B7" s="80" t="s">
        <v>6893</v>
      </c>
      <c r="D7" s="80" t="s">
        <v>6894</v>
      </c>
      <c r="E7" s="80" t="s">
        <v>6895</v>
      </c>
      <c r="F7" s="80"/>
      <c r="G7" s="85" t="s">
        <v>33</v>
      </c>
      <c r="H7" s="80" t="s">
        <v>6896</v>
      </c>
      <c r="I7" s="80" t="s">
        <v>5566</v>
      </c>
      <c r="P7" s="80" t="s">
        <v>6897</v>
      </c>
    </row>
    <row r="8" spans="1:19" ht="34.5" hidden="1" customHeight="1">
      <c r="A8" s="85" t="s">
        <v>280</v>
      </c>
      <c r="B8" s="85" t="s">
        <v>6898</v>
      </c>
      <c r="D8" s="85" t="s">
        <v>6595</v>
      </c>
      <c r="G8" s="85" t="s">
        <v>31</v>
      </c>
    </row>
    <row r="9" spans="1:19" ht="34.5" hidden="1" customHeight="1">
      <c r="A9" s="85" t="s">
        <v>131</v>
      </c>
      <c r="B9" s="85" t="s">
        <v>6899</v>
      </c>
      <c r="D9" s="85" t="s">
        <v>6334</v>
      </c>
      <c r="G9" s="85" t="s">
        <v>31</v>
      </c>
    </row>
    <row r="10" spans="1:19" ht="34.5" hidden="1" customHeight="1">
      <c r="A10" s="85" t="s">
        <v>131</v>
      </c>
      <c r="B10" s="85" t="s">
        <v>6900</v>
      </c>
      <c r="D10" s="85" t="s">
        <v>6334</v>
      </c>
      <c r="G10" s="85" t="s">
        <v>31</v>
      </c>
    </row>
    <row r="11" spans="1:19" ht="34.5" hidden="1" customHeight="1">
      <c r="A11" s="85" t="s">
        <v>78</v>
      </c>
      <c r="B11" s="86" t="s">
        <v>6901</v>
      </c>
      <c r="C11" s="86" t="s">
        <v>6902</v>
      </c>
      <c r="D11" s="85" t="s">
        <v>5882</v>
      </c>
      <c r="E11" s="85" t="s">
        <v>6903</v>
      </c>
      <c r="F11" s="85" t="s">
        <v>6904</v>
      </c>
      <c r="G11" s="85" t="s">
        <v>33</v>
      </c>
      <c r="H11" s="91">
        <v>43138</v>
      </c>
      <c r="I11" s="86" t="s">
        <v>6878</v>
      </c>
      <c r="J11" s="85" t="s">
        <v>31</v>
      </c>
      <c r="P11" s="85" t="s">
        <v>6885</v>
      </c>
      <c r="R11" s="85" t="s">
        <v>4983</v>
      </c>
    </row>
    <row r="12" spans="1:19" ht="34.5" hidden="1" customHeight="1">
      <c r="A12" s="80" t="s">
        <v>226</v>
      </c>
      <c r="B12" s="80" t="s">
        <v>6905</v>
      </c>
      <c r="D12" s="80" t="s">
        <v>6205</v>
      </c>
      <c r="E12" s="80" t="s">
        <v>6906</v>
      </c>
      <c r="F12" s="80" t="s">
        <v>6907</v>
      </c>
      <c r="G12" s="85" t="s">
        <v>31</v>
      </c>
      <c r="H12" s="80" t="s">
        <v>6908</v>
      </c>
      <c r="I12" s="80" t="s">
        <v>5593</v>
      </c>
      <c r="P12" s="85" t="s">
        <v>6909</v>
      </c>
    </row>
    <row r="13" spans="1:19" ht="34.5" hidden="1" customHeight="1">
      <c r="A13" s="80" t="s">
        <v>84</v>
      </c>
      <c r="B13" s="80" t="s">
        <v>6910</v>
      </c>
      <c r="D13" s="80" t="s">
        <v>6911</v>
      </c>
      <c r="E13" s="80" t="s">
        <v>6912</v>
      </c>
      <c r="F13" s="80" t="s">
        <v>6913</v>
      </c>
      <c r="G13" s="85" t="s">
        <v>31</v>
      </c>
      <c r="H13" s="80" t="s">
        <v>6914</v>
      </c>
      <c r="I13" s="80" t="s">
        <v>5323</v>
      </c>
    </row>
    <row r="14" spans="1:19" ht="34.5" hidden="1" customHeight="1">
      <c r="A14" s="80" t="s">
        <v>84</v>
      </c>
      <c r="B14" s="80" t="s">
        <v>6915</v>
      </c>
      <c r="D14" s="80" t="s">
        <v>5247</v>
      </c>
      <c r="E14" s="80" t="s">
        <v>6916</v>
      </c>
      <c r="F14" s="80" t="s">
        <v>6917</v>
      </c>
      <c r="G14" s="85" t="s">
        <v>31</v>
      </c>
      <c r="H14" s="80" t="s">
        <v>6918</v>
      </c>
      <c r="I14" s="80" t="s">
        <v>5281</v>
      </c>
    </row>
    <row r="15" spans="1:19" ht="34.5" hidden="1" customHeight="1">
      <c r="A15" s="80" t="s">
        <v>48</v>
      </c>
      <c r="B15" s="80" t="s">
        <v>6919</v>
      </c>
      <c r="C15" s="71"/>
      <c r="D15" s="80" t="s">
        <v>6920</v>
      </c>
      <c r="E15" s="80" t="s">
        <v>6921</v>
      </c>
      <c r="F15" s="80" t="s">
        <v>6922</v>
      </c>
      <c r="G15" s="85" t="s">
        <v>31</v>
      </c>
      <c r="H15" s="80" t="s">
        <v>6923</v>
      </c>
      <c r="I15" s="80" t="s">
        <v>6924</v>
      </c>
    </row>
    <row r="16" spans="1:19" ht="34.5" hidden="1" customHeight="1">
      <c r="A16" s="80" t="s">
        <v>280</v>
      </c>
      <c r="B16" s="80" t="s">
        <v>6925</v>
      </c>
      <c r="C16" s="71"/>
      <c r="D16" s="80" t="s">
        <v>6926</v>
      </c>
      <c r="E16" s="80" t="s">
        <v>6927</v>
      </c>
      <c r="F16" s="80" t="s">
        <v>6928</v>
      </c>
      <c r="G16" s="85" t="s">
        <v>31</v>
      </c>
      <c r="H16" s="80" t="s">
        <v>6929</v>
      </c>
      <c r="I16" s="80" t="s">
        <v>6930</v>
      </c>
    </row>
    <row r="17" spans="1:16" ht="34.5" hidden="1" customHeight="1">
      <c r="A17" s="80" t="s">
        <v>280</v>
      </c>
      <c r="B17" s="80" t="s">
        <v>6931</v>
      </c>
      <c r="C17" s="71"/>
      <c r="D17" s="80" t="s">
        <v>6932</v>
      </c>
      <c r="E17" s="80" t="s">
        <v>6933</v>
      </c>
      <c r="F17" s="80" t="s">
        <v>6934</v>
      </c>
      <c r="G17" s="85" t="s">
        <v>31</v>
      </c>
      <c r="H17" s="80" t="s">
        <v>6935</v>
      </c>
      <c r="I17" s="80" t="s">
        <v>6930</v>
      </c>
    </row>
    <row r="18" spans="1:16" ht="34.5" hidden="1" customHeight="1">
      <c r="A18" s="80" t="s">
        <v>218</v>
      </c>
      <c r="B18" s="80" t="s">
        <v>6936</v>
      </c>
      <c r="C18" s="71"/>
      <c r="D18" s="80" t="s">
        <v>6937</v>
      </c>
      <c r="E18" s="80" t="s">
        <v>6938</v>
      </c>
      <c r="F18" s="80" t="s">
        <v>6939</v>
      </c>
      <c r="G18" s="85" t="s">
        <v>33</v>
      </c>
      <c r="H18" s="80" t="s">
        <v>6940</v>
      </c>
      <c r="I18" s="80" t="s">
        <v>6941</v>
      </c>
      <c r="P18" s="85" t="s">
        <v>6942</v>
      </c>
    </row>
    <row r="19" spans="1:16" ht="34.5" hidden="1" customHeight="1">
      <c r="A19" s="80" t="s">
        <v>218</v>
      </c>
      <c r="B19" s="80" t="s">
        <v>6943</v>
      </c>
      <c r="C19" s="71"/>
      <c r="D19" s="80" t="s">
        <v>6944</v>
      </c>
      <c r="E19" s="80" t="s">
        <v>6945</v>
      </c>
      <c r="F19" s="80" t="s">
        <v>6946</v>
      </c>
      <c r="G19" s="85" t="s">
        <v>33</v>
      </c>
      <c r="H19" s="80" t="s">
        <v>6947</v>
      </c>
      <c r="I19" s="80" t="s">
        <v>6948</v>
      </c>
    </row>
    <row r="20" spans="1:16" ht="34.5" hidden="1" customHeight="1">
      <c r="A20" s="80" t="s">
        <v>218</v>
      </c>
      <c r="B20" s="80" t="s">
        <v>6949</v>
      </c>
      <c r="C20" s="92"/>
      <c r="D20" s="80" t="s">
        <v>6950</v>
      </c>
      <c r="E20" s="80" t="s">
        <v>6951</v>
      </c>
      <c r="F20" s="80" t="s">
        <v>6952</v>
      </c>
      <c r="G20" s="85" t="s">
        <v>33</v>
      </c>
      <c r="H20" s="80" t="s">
        <v>6953</v>
      </c>
      <c r="I20" s="80" t="s">
        <v>6948</v>
      </c>
    </row>
    <row r="21" spans="1:16" ht="34.5" hidden="1" customHeight="1">
      <c r="A21" s="85" t="s">
        <v>89</v>
      </c>
      <c r="B21" s="80" t="s">
        <v>6954</v>
      </c>
      <c r="C21" s="80"/>
      <c r="D21" s="80" t="s">
        <v>5222</v>
      </c>
      <c r="E21" s="80" t="s">
        <v>6955</v>
      </c>
      <c r="F21" s="80"/>
      <c r="G21" s="85" t="s">
        <v>33</v>
      </c>
      <c r="H21" s="80" t="s">
        <v>6956</v>
      </c>
      <c r="I21" s="80" t="s">
        <v>6957</v>
      </c>
    </row>
    <row r="22" spans="1:16" ht="34.5" hidden="1" customHeight="1">
      <c r="A22" s="80" t="s">
        <v>61</v>
      </c>
      <c r="B22" s="80" t="s">
        <v>6958</v>
      </c>
      <c r="C22" s="80"/>
      <c r="D22" s="80" t="s">
        <v>6959</v>
      </c>
      <c r="E22" s="80" t="s">
        <v>6960</v>
      </c>
      <c r="F22" s="80"/>
      <c r="G22" s="80" t="s">
        <v>31</v>
      </c>
      <c r="H22" s="80" t="s">
        <v>6961</v>
      </c>
      <c r="I22" s="80" t="s">
        <v>6962</v>
      </c>
    </row>
    <row r="23" spans="1:16" ht="34.5" hidden="1" customHeight="1">
      <c r="A23" s="80" t="s">
        <v>255</v>
      </c>
      <c r="B23" s="80" t="s">
        <v>6963</v>
      </c>
      <c r="D23" s="80" t="s">
        <v>6964</v>
      </c>
      <c r="E23" s="80" t="s">
        <v>6965</v>
      </c>
      <c r="G23" s="85" t="s">
        <v>33</v>
      </c>
      <c r="H23" s="80" t="s">
        <v>6966</v>
      </c>
      <c r="I23" s="80" t="s">
        <v>6967</v>
      </c>
      <c r="J23" s="71"/>
    </row>
    <row r="24" spans="1:16" ht="34.5" hidden="1" customHeight="1">
      <c r="A24" s="80" t="s">
        <v>255</v>
      </c>
      <c r="B24" s="80" t="s">
        <v>6968</v>
      </c>
      <c r="C24" s="72"/>
      <c r="D24" s="80" t="s">
        <v>6839</v>
      </c>
      <c r="E24" s="80" t="s">
        <v>6969</v>
      </c>
      <c r="G24" s="85" t="s">
        <v>33</v>
      </c>
      <c r="H24" s="80" t="s">
        <v>6970</v>
      </c>
      <c r="I24" s="80" t="s">
        <v>6971</v>
      </c>
      <c r="J24" s="71"/>
    </row>
    <row r="25" spans="1:16" ht="34.5" hidden="1" customHeight="1">
      <c r="A25" s="80" t="s">
        <v>255</v>
      </c>
      <c r="B25" s="80" t="s">
        <v>6972</v>
      </c>
      <c r="C25" s="91"/>
      <c r="D25" s="80" t="s">
        <v>6839</v>
      </c>
      <c r="E25" s="80" t="s">
        <v>6973</v>
      </c>
      <c r="G25" s="85" t="s">
        <v>33</v>
      </c>
      <c r="H25" s="80" t="s">
        <v>6974</v>
      </c>
      <c r="I25" s="80" t="s">
        <v>6975</v>
      </c>
      <c r="J25" s="71"/>
    </row>
    <row r="26" spans="1:16" ht="34.5" hidden="1" customHeight="1">
      <c r="A26" s="80" t="s">
        <v>202</v>
      </c>
      <c r="B26" s="80" t="s">
        <v>6976</v>
      </c>
      <c r="C26" s="72"/>
      <c r="D26" s="80" t="s">
        <v>6977</v>
      </c>
      <c r="E26" s="80" t="s">
        <v>6978</v>
      </c>
      <c r="G26" s="85" t="s">
        <v>33</v>
      </c>
      <c r="H26" s="80" t="s">
        <v>6979</v>
      </c>
      <c r="I26" s="80" t="s">
        <v>6980</v>
      </c>
    </row>
    <row r="27" spans="1:16" ht="34.5" hidden="1" customHeight="1">
      <c r="A27" s="80" t="s">
        <v>202</v>
      </c>
      <c r="B27" s="80" t="s">
        <v>6981</v>
      </c>
      <c r="C27" s="91"/>
      <c r="D27" s="80" t="s">
        <v>6982</v>
      </c>
      <c r="E27" s="80" t="s">
        <v>6983</v>
      </c>
      <c r="G27" s="85" t="s">
        <v>33</v>
      </c>
      <c r="H27" s="80" t="s">
        <v>6979</v>
      </c>
      <c r="I27" s="80" t="s">
        <v>6980</v>
      </c>
    </row>
    <row r="28" spans="1:16" ht="34.5" customHeight="1">
      <c r="A28" s="80" t="s">
        <v>275</v>
      </c>
      <c r="B28" s="80"/>
      <c r="C28" s="91"/>
      <c r="D28" s="80" t="s">
        <v>5380</v>
      </c>
      <c r="E28" s="80" t="s">
        <v>6984</v>
      </c>
      <c r="G28" s="85" t="s">
        <v>33</v>
      </c>
      <c r="H28" s="80" t="s">
        <v>6985</v>
      </c>
      <c r="I28" s="80" t="s">
        <v>6986</v>
      </c>
    </row>
    <row r="29" spans="1:16" ht="34.5" customHeight="1">
      <c r="A29" s="80" t="s">
        <v>275</v>
      </c>
      <c r="B29" s="80"/>
      <c r="C29" s="91"/>
      <c r="D29" s="80" t="s">
        <v>5350</v>
      </c>
      <c r="E29" s="80" t="s">
        <v>6987</v>
      </c>
      <c r="G29" s="85" t="s">
        <v>33</v>
      </c>
      <c r="H29" s="80" t="s">
        <v>6988</v>
      </c>
      <c r="I29" s="80" t="s">
        <v>6986</v>
      </c>
    </row>
    <row r="30" spans="1:16" ht="34.5" hidden="1" customHeight="1">
      <c r="A30" s="80" t="s">
        <v>218</v>
      </c>
      <c r="B30" s="80" t="s">
        <v>6989</v>
      </c>
      <c r="C30" s="91"/>
      <c r="D30" s="80" t="s">
        <v>6990</v>
      </c>
      <c r="E30" s="80" t="s">
        <v>6991</v>
      </c>
      <c r="G30" s="85" t="s">
        <v>33</v>
      </c>
      <c r="H30" s="80" t="s">
        <v>6992</v>
      </c>
      <c r="I30" s="80" t="s">
        <v>6948</v>
      </c>
    </row>
    <row r="31" spans="1:16" ht="34.5" hidden="1" customHeight="1">
      <c r="A31" s="80" t="s">
        <v>110</v>
      </c>
      <c r="B31" s="80" t="s">
        <v>6993</v>
      </c>
      <c r="C31" s="91"/>
      <c r="D31" s="80" t="s">
        <v>6994</v>
      </c>
      <c r="E31" s="80" t="s">
        <v>6995</v>
      </c>
      <c r="G31" s="85" t="s">
        <v>33</v>
      </c>
      <c r="H31" s="80" t="s">
        <v>6996</v>
      </c>
      <c r="I31" s="80" t="s">
        <v>5566</v>
      </c>
      <c r="P31" s="80" t="s">
        <v>6997</v>
      </c>
    </row>
    <row r="32" spans="1:16" ht="34.5" hidden="1" customHeight="1">
      <c r="A32" s="80" t="s">
        <v>48</v>
      </c>
      <c r="B32" s="80" t="s">
        <v>6998</v>
      </c>
      <c r="D32" s="80" t="s">
        <v>6999</v>
      </c>
      <c r="E32" s="80" t="s">
        <v>7000</v>
      </c>
      <c r="G32" s="85" t="s">
        <v>33</v>
      </c>
      <c r="H32" s="80" t="s">
        <v>6929</v>
      </c>
      <c r="I32" s="80" t="s">
        <v>7001</v>
      </c>
    </row>
    <row r="33" spans="1:18" ht="34.5" hidden="1" customHeight="1">
      <c r="A33" s="80" t="s">
        <v>78</v>
      </c>
      <c r="B33" s="80" t="s">
        <v>7002</v>
      </c>
      <c r="D33" s="80" t="s">
        <v>7003</v>
      </c>
      <c r="E33" s="80" t="s">
        <v>7004</v>
      </c>
      <c r="G33" s="85" t="s">
        <v>33</v>
      </c>
      <c r="H33" s="80" t="s">
        <v>7005</v>
      </c>
      <c r="I33" s="80" t="s">
        <v>7006</v>
      </c>
      <c r="P33" s="83" t="s">
        <v>7007</v>
      </c>
    </row>
    <row r="34" spans="1:18" ht="34.5" hidden="1" customHeight="1">
      <c r="A34" s="80" t="s">
        <v>84</v>
      </c>
      <c r="B34" s="80" t="s">
        <v>7008</v>
      </c>
      <c r="D34" s="80" t="s">
        <v>7009</v>
      </c>
      <c r="E34" s="80" t="s">
        <v>7010</v>
      </c>
      <c r="G34" s="85" t="s">
        <v>33</v>
      </c>
      <c r="H34" s="80" t="s">
        <v>7011</v>
      </c>
      <c r="I34" s="80" t="s">
        <v>5323</v>
      </c>
      <c r="P34" s="80" t="s">
        <v>7012</v>
      </c>
    </row>
    <row r="35" spans="1:18" ht="34.5" hidden="1" customHeight="1">
      <c r="A35" s="80" t="s">
        <v>218</v>
      </c>
      <c r="B35" s="80" t="s">
        <v>7013</v>
      </c>
      <c r="D35" s="80" t="s">
        <v>7014</v>
      </c>
      <c r="E35" s="80" t="s">
        <v>7015</v>
      </c>
      <c r="G35" s="85" t="s">
        <v>33</v>
      </c>
      <c r="H35" s="80" t="s">
        <v>7016</v>
      </c>
      <c r="I35" s="80" t="s">
        <v>6948</v>
      </c>
    </row>
    <row r="36" spans="1:18" ht="34.5" hidden="1" customHeight="1">
      <c r="A36" s="80" t="s">
        <v>84</v>
      </c>
      <c r="B36" s="80" t="s">
        <v>7017</v>
      </c>
      <c r="C36" s="91"/>
      <c r="D36" s="80" t="s">
        <v>7018</v>
      </c>
      <c r="E36" s="80" t="s">
        <v>7019</v>
      </c>
      <c r="G36" s="85" t="s">
        <v>33</v>
      </c>
      <c r="H36" s="80" t="s">
        <v>7020</v>
      </c>
      <c r="I36" s="80" t="s">
        <v>7021</v>
      </c>
    </row>
    <row r="37" spans="1:18" ht="34.5" hidden="1" customHeight="1">
      <c r="A37" s="80" t="s">
        <v>84</v>
      </c>
      <c r="B37" s="80" t="s">
        <v>7022</v>
      </c>
      <c r="C37" s="91"/>
      <c r="D37" s="80" t="s">
        <v>7009</v>
      </c>
      <c r="E37" s="80" t="s">
        <v>7023</v>
      </c>
      <c r="G37" s="85" t="s">
        <v>33</v>
      </c>
      <c r="H37" s="80" t="s">
        <v>7024</v>
      </c>
      <c r="I37" s="80" t="s">
        <v>5323</v>
      </c>
    </row>
    <row r="38" spans="1:18" ht="34.5" hidden="1" customHeight="1">
      <c r="A38" s="80" t="s">
        <v>191</v>
      </c>
      <c r="B38" s="80" t="s">
        <v>7025</v>
      </c>
      <c r="C38" s="91"/>
      <c r="D38" s="80" t="s">
        <v>7026</v>
      </c>
      <c r="E38" s="80" t="s">
        <v>7027</v>
      </c>
      <c r="G38" s="85" t="s">
        <v>33</v>
      </c>
      <c r="H38" s="80" t="s">
        <v>7028</v>
      </c>
      <c r="I38" s="80" t="s">
        <v>7029</v>
      </c>
      <c r="J38" s="85" t="s">
        <v>31</v>
      </c>
      <c r="P38" s="85" t="s">
        <v>7030</v>
      </c>
    </row>
    <row r="39" spans="1:18" ht="34.5" hidden="1" customHeight="1">
      <c r="A39" s="80" t="s">
        <v>48</v>
      </c>
      <c r="B39" s="80" t="s">
        <v>7031</v>
      </c>
      <c r="C39" s="91"/>
      <c r="D39" s="80" t="s">
        <v>7032</v>
      </c>
      <c r="E39" s="80" t="s">
        <v>7033</v>
      </c>
      <c r="G39" s="85" t="s">
        <v>33</v>
      </c>
      <c r="H39" s="80" t="s">
        <v>7034</v>
      </c>
      <c r="I39" s="80" t="s">
        <v>5831</v>
      </c>
    </row>
    <row r="40" spans="1:18" ht="34.5" hidden="1" customHeight="1">
      <c r="A40" s="80" t="s">
        <v>84</v>
      </c>
      <c r="B40" s="80" t="s">
        <v>7035</v>
      </c>
      <c r="C40" s="91"/>
      <c r="D40" s="80" t="s">
        <v>7036</v>
      </c>
      <c r="E40" s="80" t="s">
        <v>7037</v>
      </c>
      <c r="G40" s="85" t="s">
        <v>33</v>
      </c>
      <c r="H40" s="80" t="s">
        <v>7038</v>
      </c>
      <c r="I40" s="80" t="s">
        <v>7039</v>
      </c>
      <c r="P40" s="85" t="s">
        <v>7040</v>
      </c>
    </row>
    <row r="41" spans="1:18" ht="34.5" hidden="1" customHeight="1">
      <c r="A41" s="80" t="s">
        <v>78</v>
      </c>
      <c r="B41" s="80" t="s">
        <v>7041</v>
      </c>
      <c r="C41" s="80" t="s">
        <v>7042</v>
      </c>
      <c r="D41" s="80" t="s">
        <v>5882</v>
      </c>
      <c r="E41" s="80" t="s">
        <v>7043</v>
      </c>
      <c r="F41" s="93" t="s">
        <v>7044</v>
      </c>
      <c r="G41" s="80" t="s">
        <v>33</v>
      </c>
      <c r="H41" s="80">
        <v>43204</v>
      </c>
      <c r="I41" s="80" t="s">
        <v>6878</v>
      </c>
      <c r="J41" s="80" t="s">
        <v>31</v>
      </c>
      <c r="K41" s="80"/>
      <c r="L41" s="80"/>
      <c r="M41" s="80"/>
    </row>
    <row r="42" spans="1:18" ht="34.5" hidden="1" customHeight="1">
      <c r="A42" s="80" t="s">
        <v>166</v>
      </c>
      <c r="B42" s="80" t="s">
        <v>7045</v>
      </c>
      <c r="C42" s="80" t="s">
        <v>6623</v>
      </c>
      <c r="D42" s="80" t="s">
        <v>6631</v>
      </c>
      <c r="E42" s="80" t="s">
        <v>7046</v>
      </c>
      <c r="F42" s="80" t="s">
        <v>7047</v>
      </c>
      <c r="G42" s="80" t="s">
        <v>33</v>
      </c>
      <c r="H42" s="80">
        <v>43329</v>
      </c>
      <c r="I42" s="80" t="s">
        <v>33</v>
      </c>
      <c r="J42" s="80" t="s">
        <v>33</v>
      </c>
      <c r="K42" s="80"/>
      <c r="L42" s="80"/>
      <c r="M42" s="80"/>
      <c r="N42" s="80"/>
      <c r="O42" s="80"/>
      <c r="P42" s="80" t="s">
        <v>7048</v>
      </c>
    </row>
    <row r="43" spans="1:18" ht="34.5" hidden="1" customHeight="1">
      <c r="A43" s="85" t="s">
        <v>78</v>
      </c>
      <c r="B43" s="80" t="s">
        <v>7049</v>
      </c>
      <c r="C43" s="91"/>
      <c r="D43" s="80" t="s">
        <v>5882</v>
      </c>
      <c r="E43" s="80" t="s">
        <v>7050</v>
      </c>
      <c r="F43" s="80" t="s">
        <v>7051</v>
      </c>
      <c r="G43" s="80" t="s">
        <v>33</v>
      </c>
      <c r="H43" s="91">
        <v>43320</v>
      </c>
      <c r="I43" s="80" t="s">
        <v>5888</v>
      </c>
      <c r="J43" s="85" t="s">
        <v>31</v>
      </c>
      <c r="P43" s="85" t="s">
        <v>7052</v>
      </c>
    </row>
    <row r="44" spans="1:18" ht="34.5" hidden="1" customHeight="1">
      <c r="A44" s="80" t="s">
        <v>226</v>
      </c>
      <c r="B44" s="80" t="s">
        <v>7053</v>
      </c>
      <c r="C44" s="80" t="s">
        <v>7054</v>
      </c>
      <c r="D44" s="80" t="s">
        <v>7055</v>
      </c>
      <c r="E44" s="80" t="s">
        <v>7056</v>
      </c>
      <c r="F44" s="85" t="s">
        <v>7057</v>
      </c>
      <c r="G44" s="85" t="s">
        <v>31</v>
      </c>
      <c r="H44" s="91">
        <v>43193</v>
      </c>
      <c r="I44" s="80" t="s">
        <v>7058</v>
      </c>
      <c r="J44" s="80" t="s">
        <v>31</v>
      </c>
      <c r="P44" s="86" t="s">
        <v>1847</v>
      </c>
      <c r="R44" s="85" t="s">
        <v>7059</v>
      </c>
    </row>
    <row r="45" spans="1:18" ht="34.5" hidden="1" customHeight="1">
      <c r="A45" s="85" t="s">
        <v>191</v>
      </c>
      <c r="B45" s="86" t="s">
        <v>7060</v>
      </c>
      <c r="C45" s="91"/>
      <c r="D45" s="80" t="s">
        <v>7061</v>
      </c>
      <c r="E45" s="80" t="s">
        <v>7062</v>
      </c>
      <c r="F45" s="80" t="s">
        <v>7063</v>
      </c>
      <c r="G45" s="85" t="s">
        <v>33</v>
      </c>
      <c r="H45" s="90">
        <v>42969</v>
      </c>
      <c r="I45" s="80" t="s">
        <v>7064</v>
      </c>
      <c r="J45" s="80" t="s">
        <v>31</v>
      </c>
      <c r="P45" s="86" t="s">
        <v>327</v>
      </c>
      <c r="R45" s="85" t="s">
        <v>7059</v>
      </c>
    </row>
    <row r="46" spans="1:18" ht="34.5" hidden="1" customHeight="1">
      <c r="A46" s="80" t="s">
        <v>84</v>
      </c>
      <c r="B46" s="80" t="s">
        <v>7065</v>
      </c>
      <c r="C46" s="80" t="s">
        <v>7066</v>
      </c>
      <c r="D46" s="86" t="s">
        <v>7067</v>
      </c>
      <c r="E46" s="80" t="s">
        <v>7068</v>
      </c>
      <c r="F46" s="80" t="s">
        <v>7069</v>
      </c>
      <c r="G46" s="85" t="s">
        <v>31</v>
      </c>
      <c r="H46" s="91">
        <v>43122</v>
      </c>
      <c r="I46" s="80" t="s">
        <v>5323</v>
      </c>
      <c r="J46" s="85" t="s">
        <v>31</v>
      </c>
      <c r="P46" s="85" t="s">
        <v>7070</v>
      </c>
    </row>
    <row r="47" spans="1:18" ht="34.5" hidden="1" customHeight="1">
      <c r="A47" s="71" t="s">
        <v>255</v>
      </c>
      <c r="B47" s="71" t="s">
        <v>7071</v>
      </c>
      <c r="C47" s="71" t="s">
        <v>7072</v>
      </c>
      <c r="D47" s="71" t="s">
        <v>7073</v>
      </c>
      <c r="E47" s="71" t="s">
        <v>7074</v>
      </c>
      <c r="F47" s="71" t="s">
        <v>7075</v>
      </c>
      <c r="P47" s="71" t="s">
        <v>7076</v>
      </c>
    </row>
    <row r="48" spans="1:18" ht="34.5" hidden="1" customHeight="1">
      <c r="A48" s="71" t="s">
        <v>255</v>
      </c>
      <c r="B48" s="71" t="s">
        <v>7077</v>
      </c>
      <c r="C48" s="71" t="s">
        <v>7078</v>
      </c>
      <c r="D48" s="71" t="s">
        <v>6839</v>
      </c>
      <c r="E48" s="71" t="s">
        <v>7079</v>
      </c>
      <c r="F48" s="71" t="s">
        <v>7080</v>
      </c>
      <c r="P48" s="71" t="s">
        <v>7081</v>
      </c>
    </row>
    <row r="49" spans="1:16" ht="34.5" hidden="1" customHeight="1">
      <c r="A49" s="85" t="s">
        <v>318</v>
      </c>
      <c r="B49" s="85" t="s">
        <v>7082</v>
      </c>
      <c r="P49" s="71" t="s">
        <v>7083</v>
      </c>
    </row>
    <row r="50" spans="1:16" ht="15.75" customHeight="1">
      <c r="C50" s="91"/>
    </row>
    <row r="51" spans="1:16" ht="15.75" customHeight="1">
      <c r="C51" s="91"/>
      <c r="D51" s="91"/>
    </row>
    <row r="52" spans="1:16" ht="15.75" customHeight="1">
      <c r="C52" s="91"/>
      <c r="D52" s="91"/>
    </row>
    <row r="53" spans="1:16" ht="15.75" customHeight="1">
      <c r="C53" s="91"/>
      <c r="D53" s="91"/>
    </row>
    <row r="54" spans="1:16" ht="15.75" customHeight="1">
      <c r="C54" s="91"/>
      <c r="D54" s="91"/>
    </row>
    <row r="55" spans="1:16" ht="15.75" customHeight="1">
      <c r="C55" s="91"/>
      <c r="D55" s="91"/>
    </row>
    <row r="56" spans="1:16" ht="15.75" customHeight="1">
      <c r="C56" s="91"/>
      <c r="D56" s="91"/>
    </row>
    <row r="57" spans="1:16" ht="15.75" customHeight="1">
      <c r="C57" s="91"/>
      <c r="D57" s="91"/>
    </row>
    <row r="58" spans="1:16" ht="15.75" customHeight="1">
      <c r="C58" s="91"/>
      <c r="D58" s="91"/>
    </row>
    <row r="59" spans="1:16" ht="15.75" customHeight="1">
      <c r="C59" s="91"/>
      <c r="D59" s="91"/>
    </row>
    <row r="60" spans="1:16" ht="15.75" customHeight="1">
      <c r="C60" s="91"/>
      <c r="D60" s="91"/>
    </row>
    <row r="61" spans="1:16" ht="15.75" customHeight="1">
      <c r="C61" s="91"/>
      <c r="D61" s="91"/>
    </row>
    <row r="62" spans="1:16" ht="15.75" customHeight="1">
      <c r="C62" s="91"/>
      <c r="D62" s="91"/>
    </row>
    <row r="63" spans="1:16" ht="15.75" customHeight="1">
      <c r="C63" s="91"/>
      <c r="D63" s="91"/>
    </row>
    <row r="64" spans="1:16" ht="15.75" customHeight="1">
      <c r="C64" s="91"/>
      <c r="D64" s="91"/>
    </row>
    <row r="65" spans="2:4" ht="15.75" customHeight="1">
      <c r="C65" s="91"/>
      <c r="D65" s="91"/>
    </row>
    <row r="66" spans="2:4" ht="15.75" customHeight="1">
      <c r="C66" s="91"/>
      <c r="D66" s="91"/>
    </row>
    <row r="67" spans="2:4" ht="15.75" customHeight="1">
      <c r="C67" s="91"/>
      <c r="D67" s="91"/>
    </row>
    <row r="68" spans="2:4" ht="15.75" customHeight="1">
      <c r="C68" s="91"/>
      <c r="D68" s="91"/>
    </row>
    <row r="69" spans="2:4" ht="15.75" customHeight="1">
      <c r="C69" s="91"/>
      <c r="D69" s="91"/>
    </row>
    <row r="70" spans="2:4" ht="15.75" customHeight="1">
      <c r="C70" s="91"/>
      <c r="D70" s="91"/>
    </row>
    <row r="71" spans="2:4" ht="15.75" customHeight="1">
      <c r="C71" s="91"/>
      <c r="D71" s="91"/>
    </row>
    <row r="72" spans="2:4" ht="15.75" customHeight="1">
      <c r="C72" s="91"/>
      <c r="D72" s="91"/>
    </row>
    <row r="73" spans="2:4" ht="15.75" customHeight="1">
      <c r="C73" s="91"/>
      <c r="D73" s="91"/>
    </row>
    <row r="74" spans="2:4" ht="15.75" customHeight="1">
      <c r="C74" s="91"/>
      <c r="D74" s="91"/>
    </row>
    <row r="75" spans="2:4" ht="15.75" customHeight="1">
      <c r="C75" s="91"/>
      <c r="D75" s="91"/>
    </row>
    <row r="76" spans="2:4" ht="15.75" customHeight="1">
      <c r="C76" s="91"/>
      <c r="D76" s="91"/>
    </row>
    <row r="77" spans="2:4" ht="15.75" customHeight="1">
      <c r="C77" s="91"/>
      <c r="D77" s="91"/>
    </row>
    <row r="78" spans="2:4" ht="15.75" customHeight="1">
      <c r="C78" s="91"/>
      <c r="D78" s="91"/>
    </row>
    <row r="79" spans="2:4" ht="15.75" customHeight="1">
      <c r="C79" s="92"/>
      <c r="D79" s="91"/>
    </row>
    <row r="80" spans="2:4" ht="15.75" customHeight="1">
      <c r="B80" s="80"/>
      <c r="C80" s="92"/>
      <c r="D80" s="91"/>
    </row>
    <row r="81" spans="2:4" ht="15.75" customHeight="1">
      <c r="B81" s="80"/>
      <c r="C81" s="92"/>
      <c r="D81" s="92"/>
    </row>
    <row r="82" spans="2:4" ht="15.75" customHeight="1">
      <c r="B82" s="80"/>
      <c r="C82" s="92"/>
      <c r="D82" s="92"/>
    </row>
    <row r="83" spans="2:4" ht="15.75" customHeight="1">
      <c r="B83" s="80"/>
      <c r="C83" s="92"/>
      <c r="D83" s="92"/>
    </row>
    <row r="84" spans="2:4" ht="15.75" customHeight="1">
      <c r="C84" s="92"/>
      <c r="D84" s="92"/>
    </row>
    <row r="85" spans="2:4" ht="15.75" customHeight="1">
      <c r="C85" s="92"/>
      <c r="D85" s="92"/>
    </row>
    <row r="86" spans="2:4" ht="15.75" customHeight="1">
      <c r="C86" s="92"/>
      <c r="D86" s="92"/>
    </row>
    <row r="87" spans="2:4" ht="15.75" customHeight="1">
      <c r="C87" s="92"/>
      <c r="D87" s="92"/>
    </row>
    <row r="88" spans="2:4" ht="15.75" customHeight="1">
      <c r="C88" s="92"/>
      <c r="D88" s="91"/>
    </row>
    <row r="89" spans="2:4" ht="15.75" customHeight="1">
      <c r="C89" s="92"/>
      <c r="D89" s="92"/>
    </row>
    <row r="90" spans="2:4" ht="15.75" customHeight="1">
      <c r="C90" s="92"/>
      <c r="D90" s="92"/>
    </row>
    <row r="91" spans="2:4" ht="15.75" customHeight="1">
      <c r="C91" s="92"/>
      <c r="D91" s="92"/>
    </row>
    <row r="92" spans="2:4" ht="15.75" customHeight="1">
      <c r="C92" s="92"/>
      <c r="D92" s="91"/>
    </row>
    <row r="93" spans="2:4" ht="15.75" customHeight="1">
      <c r="C93" s="91"/>
      <c r="D93" s="91"/>
    </row>
    <row r="94" spans="2:4" ht="15.75" customHeight="1">
      <c r="C94" s="91"/>
      <c r="D94" s="91"/>
    </row>
    <row r="95" spans="2:4" ht="15.75" customHeight="1">
      <c r="C95" s="91"/>
      <c r="D95" s="91"/>
    </row>
    <row r="96" spans="2:4" ht="15.75" customHeight="1">
      <c r="C96" s="91"/>
      <c r="D96" s="91"/>
    </row>
    <row r="97" spans="1:4" ht="15.75" customHeight="1">
      <c r="B97" s="80"/>
      <c r="C97" s="91"/>
      <c r="D97" s="91"/>
    </row>
    <row r="98" spans="1:4" ht="15.75" customHeight="1">
      <c r="B98" s="80"/>
      <c r="C98" s="91"/>
      <c r="D98" s="91"/>
    </row>
    <row r="99" spans="1:4" ht="15.75" customHeight="1">
      <c r="C99" s="92"/>
      <c r="D99" s="92"/>
    </row>
    <row r="100" spans="1:4" ht="15.75" customHeight="1">
      <c r="C100" s="92"/>
      <c r="D100" s="92"/>
    </row>
    <row r="101" spans="1:4" ht="15.75" customHeight="1">
      <c r="C101" s="92"/>
      <c r="D101" s="92"/>
    </row>
    <row r="102" spans="1:4" ht="15.75" customHeight="1">
      <c r="C102" s="92"/>
      <c r="D102" s="92"/>
    </row>
    <row r="103" spans="1:4" ht="15.75" customHeight="1">
      <c r="C103" s="92"/>
      <c r="D103" s="92"/>
    </row>
    <row r="104" spans="1:4" ht="15.75" customHeight="1">
      <c r="B104" s="80"/>
      <c r="C104" s="92"/>
      <c r="D104" s="92"/>
    </row>
    <row r="105" spans="1:4" ht="15.75" customHeight="1">
      <c r="B105" s="80"/>
      <c r="C105" s="92"/>
      <c r="D105" s="92"/>
    </row>
    <row r="106" spans="1:4" ht="15.75" customHeight="1">
      <c r="A106" s="80"/>
      <c r="B106" s="80"/>
      <c r="C106" s="92"/>
      <c r="D106" s="92"/>
    </row>
    <row r="107" spans="1:4" ht="15.75" customHeight="1">
      <c r="C107" s="91"/>
      <c r="D107" s="92"/>
    </row>
    <row r="108" spans="1:4" ht="15.75" customHeight="1">
      <c r="A108" s="80"/>
      <c r="B108" s="80"/>
      <c r="C108" s="92"/>
      <c r="D108" s="92"/>
    </row>
    <row r="109" spans="1:4" ht="15.75" customHeight="1">
      <c r="B109" s="80"/>
      <c r="C109" s="92"/>
    </row>
    <row r="110" spans="1:4" ht="15.75" customHeight="1">
      <c r="B110" s="80"/>
      <c r="C110" s="92"/>
    </row>
    <row r="111" spans="1:4" ht="15.75" customHeight="1">
      <c r="B111" s="80"/>
      <c r="C111" s="92"/>
    </row>
    <row r="112" spans="1:4" ht="15.75" customHeight="1">
      <c r="B112" s="80"/>
      <c r="C112" s="92"/>
      <c r="D112" s="92"/>
    </row>
    <row r="113" spans="1:4" ht="15.75" customHeight="1">
      <c r="B113" s="80"/>
      <c r="C113" s="91"/>
      <c r="D113" s="91"/>
    </row>
    <row r="114" spans="1:4" ht="15.75" customHeight="1">
      <c r="A114" s="80"/>
      <c r="B114" s="80"/>
      <c r="C114" s="92"/>
    </row>
    <row r="115" spans="1:4" ht="15.75" customHeight="1">
      <c r="B115" s="80"/>
    </row>
    <row r="116" spans="1:4" ht="15.75" customHeight="1">
      <c r="B116" s="80"/>
      <c r="C116" s="91"/>
    </row>
    <row r="117" spans="1:4" ht="15.75" customHeight="1"/>
    <row r="118" spans="1:4" ht="15.75" customHeight="1"/>
    <row r="119" spans="1:4" ht="15.75" customHeight="1"/>
    <row r="120" spans="1:4" ht="15.75" customHeight="1"/>
    <row r="121" spans="1:4" ht="15.75" customHeight="1"/>
    <row r="122" spans="1:4" ht="15.75" customHeight="1"/>
    <row r="123" spans="1:4" ht="15.75" customHeight="1"/>
    <row r="124" spans="1:4" ht="15.75" customHeight="1"/>
    <row r="125" spans="1:4" ht="15.75" customHeight="1"/>
    <row r="126" spans="1:4" ht="15.75" customHeight="1"/>
    <row r="127" spans="1:4" ht="15.75" customHeight="1"/>
    <row r="128" spans="1:4"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1:S49" xr:uid="{CC5E181B-A6F6-465A-B87E-53D42015B213}">
    <filterColumn colId="0">
      <filters>
        <filter val="ES"/>
      </filters>
    </filterColumn>
  </autoFilter>
  <hyperlinks>
    <hyperlink ref="F41" r:id="rId1" xr:uid="{C870AB6A-4E0D-4710-8185-AFC270636FB9}"/>
  </hyperlinks>
  <pageMargins left="0.511811024" right="0.511811024" top="0.78740157499999996" bottom="0.78740157499999996"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B7B966-7D95-4B33-8B49-3EA178EADA79}">
  <sheetPr>
    <tabColor theme="3" tint="0.79998168889431442"/>
  </sheetPr>
  <dimension ref="A1:Z1000"/>
  <sheetViews>
    <sheetView workbookViewId="0">
      <pane ySplit="1" topLeftCell="B2" activePane="bottomLeft" state="frozen"/>
      <selection pane="bottomLeft" activeCell="B2" sqref="B2"/>
    </sheetView>
  </sheetViews>
  <sheetFormatPr defaultColWidth="14.42578125" defaultRowHeight="15" customHeight="1"/>
  <cols>
    <col min="1" max="1" width="6.42578125" style="69" customWidth="1"/>
    <col min="2" max="2" width="29.85546875" style="82" customWidth="1"/>
    <col min="3" max="3" width="27.42578125" style="82" customWidth="1"/>
    <col min="4" max="4" width="21.28515625" style="82" customWidth="1"/>
    <col min="5" max="5" width="21.85546875" style="82" customWidth="1"/>
    <col min="6" max="6" width="18.140625" style="70" customWidth="1"/>
    <col min="7" max="7" width="30.85546875" style="82" customWidth="1"/>
    <col min="8" max="8" width="17.42578125" style="70" customWidth="1"/>
    <col min="9" max="26" width="8.85546875" style="70" customWidth="1"/>
    <col min="27" max="16384" width="14.42578125" style="70"/>
  </cols>
  <sheetData>
    <row r="1" spans="1:26" s="79" customFormat="1" ht="21" customHeight="1">
      <c r="A1" s="77" t="s">
        <v>4</v>
      </c>
      <c r="B1" s="77" t="s">
        <v>6864</v>
      </c>
      <c r="C1" s="77" t="s">
        <v>4953</v>
      </c>
      <c r="D1" s="77" t="s">
        <v>6866</v>
      </c>
      <c r="E1" s="77" t="s">
        <v>6867</v>
      </c>
      <c r="F1" s="77" t="s">
        <v>6871</v>
      </c>
      <c r="G1" s="77" t="s">
        <v>27</v>
      </c>
      <c r="H1" s="78" t="s">
        <v>4955</v>
      </c>
    </row>
    <row r="2" spans="1:26" ht="51" customHeight="1">
      <c r="A2" s="71" t="s">
        <v>72</v>
      </c>
      <c r="B2" s="80" t="s">
        <v>7084</v>
      </c>
      <c r="C2" s="80" t="s">
        <v>7085</v>
      </c>
      <c r="D2" s="80" t="s">
        <v>7086</v>
      </c>
      <c r="E2" s="80" t="s">
        <v>7087</v>
      </c>
      <c r="F2" s="71" t="s">
        <v>628</v>
      </c>
      <c r="G2" s="80" t="s">
        <v>7088</v>
      </c>
      <c r="H2" s="72">
        <v>43117</v>
      </c>
    </row>
    <row r="3" spans="1:26" ht="51" customHeight="1">
      <c r="A3" s="71" t="s">
        <v>89</v>
      </c>
      <c r="B3" s="80" t="s">
        <v>7089</v>
      </c>
      <c r="C3" s="80" t="s">
        <v>5215</v>
      </c>
      <c r="D3" s="80" t="s">
        <v>5216</v>
      </c>
      <c r="E3" s="80" t="s">
        <v>7090</v>
      </c>
      <c r="F3" s="71" t="s">
        <v>628</v>
      </c>
      <c r="G3" s="80" t="s">
        <v>7091</v>
      </c>
      <c r="H3" s="72">
        <v>43117</v>
      </c>
    </row>
    <row r="4" spans="1:26" ht="51" customHeight="1">
      <c r="A4" s="71" t="s">
        <v>89</v>
      </c>
      <c r="B4" s="80" t="s">
        <v>7092</v>
      </c>
      <c r="C4" s="80" t="s">
        <v>5155</v>
      </c>
      <c r="D4" s="80" t="s">
        <v>7093</v>
      </c>
      <c r="E4" s="80" t="s">
        <v>7094</v>
      </c>
      <c r="F4" s="71" t="s">
        <v>628</v>
      </c>
      <c r="G4" s="80" t="s">
        <v>7095</v>
      </c>
      <c r="H4" s="72">
        <v>43117</v>
      </c>
    </row>
    <row r="5" spans="1:26" ht="51" customHeight="1">
      <c r="A5" s="71" t="s">
        <v>89</v>
      </c>
      <c r="B5" s="80" t="s">
        <v>7096</v>
      </c>
      <c r="C5" s="80" t="s">
        <v>5155</v>
      </c>
      <c r="D5" s="80" t="s">
        <v>5095</v>
      </c>
      <c r="E5" s="80"/>
      <c r="F5" s="71" t="s">
        <v>628</v>
      </c>
      <c r="G5" s="80" t="s">
        <v>7097</v>
      </c>
      <c r="H5" s="72">
        <v>43117</v>
      </c>
    </row>
    <row r="6" spans="1:26" ht="51" customHeight="1">
      <c r="A6" s="71" t="s">
        <v>89</v>
      </c>
      <c r="B6" s="80" t="s">
        <v>7098</v>
      </c>
      <c r="C6" s="80" t="s">
        <v>5155</v>
      </c>
      <c r="D6" s="80" t="s">
        <v>7099</v>
      </c>
      <c r="E6" s="80" t="s">
        <v>7100</v>
      </c>
      <c r="F6" s="71" t="s">
        <v>628</v>
      </c>
      <c r="G6" s="83" t="s">
        <v>7101</v>
      </c>
      <c r="H6" s="72">
        <v>43117</v>
      </c>
    </row>
    <row r="7" spans="1:26" ht="51" customHeight="1">
      <c r="A7" s="71" t="s">
        <v>89</v>
      </c>
      <c r="B7" s="80" t="s">
        <v>7102</v>
      </c>
      <c r="C7" s="80" t="s">
        <v>5215</v>
      </c>
      <c r="D7" s="80" t="s">
        <v>7103</v>
      </c>
      <c r="E7" s="80" t="s">
        <v>7104</v>
      </c>
      <c r="F7" s="71" t="s">
        <v>628</v>
      </c>
      <c r="G7" s="83" t="s">
        <v>7105</v>
      </c>
      <c r="H7" s="72">
        <v>43117</v>
      </c>
    </row>
    <row r="8" spans="1:26" ht="51" customHeight="1">
      <c r="A8" s="71" t="s">
        <v>89</v>
      </c>
      <c r="B8" s="80" t="s">
        <v>7106</v>
      </c>
      <c r="C8" s="80" t="s">
        <v>7107</v>
      </c>
      <c r="D8" s="80" t="s">
        <v>7108</v>
      </c>
      <c r="E8" s="80" t="s">
        <v>7109</v>
      </c>
      <c r="F8" s="71" t="s">
        <v>628</v>
      </c>
      <c r="G8" s="83" t="s">
        <v>7110</v>
      </c>
      <c r="H8" s="73">
        <v>42971</v>
      </c>
      <c r="I8" s="69"/>
      <c r="J8" s="69"/>
      <c r="K8" s="69"/>
      <c r="L8" s="69"/>
      <c r="M8" s="69"/>
      <c r="N8" s="69"/>
      <c r="O8" s="69"/>
      <c r="P8" s="69"/>
      <c r="Q8" s="69"/>
      <c r="R8" s="69"/>
      <c r="S8" s="69"/>
      <c r="T8" s="69"/>
      <c r="U8" s="69"/>
      <c r="V8" s="69"/>
      <c r="W8" s="69"/>
      <c r="X8" s="69"/>
      <c r="Y8" s="69"/>
      <c r="Z8" s="69"/>
    </row>
    <row r="9" spans="1:26" ht="51" customHeight="1">
      <c r="A9" s="71" t="s">
        <v>89</v>
      </c>
      <c r="B9" s="80" t="s">
        <v>7111</v>
      </c>
      <c r="C9" s="80" t="s">
        <v>5155</v>
      </c>
      <c r="D9" s="80" t="s">
        <v>7112</v>
      </c>
      <c r="E9" s="80" t="s">
        <v>7113</v>
      </c>
      <c r="F9" s="71" t="s">
        <v>628</v>
      </c>
      <c r="G9" s="83" t="s">
        <v>7110</v>
      </c>
      <c r="H9" s="73">
        <v>42971</v>
      </c>
      <c r="I9" s="69"/>
      <c r="J9" s="69"/>
      <c r="K9" s="69"/>
      <c r="L9" s="69"/>
      <c r="M9" s="69"/>
      <c r="N9" s="69"/>
      <c r="O9" s="69"/>
      <c r="P9" s="69"/>
      <c r="Q9" s="69"/>
      <c r="R9" s="69"/>
      <c r="S9" s="69"/>
      <c r="T9" s="69"/>
      <c r="U9" s="69"/>
      <c r="V9" s="69"/>
      <c r="W9" s="69"/>
      <c r="X9" s="69"/>
      <c r="Y9" s="69"/>
      <c r="Z9" s="69"/>
    </row>
    <row r="10" spans="1:26" ht="51" customHeight="1">
      <c r="A10" s="71" t="s">
        <v>84</v>
      </c>
      <c r="B10" s="80" t="s">
        <v>7114</v>
      </c>
      <c r="C10" s="80" t="s">
        <v>5313</v>
      </c>
      <c r="D10" s="80" t="s">
        <v>7115</v>
      </c>
      <c r="E10" s="80" t="s">
        <v>7116</v>
      </c>
      <c r="F10" s="71" t="s">
        <v>628</v>
      </c>
      <c r="G10" s="80" t="s">
        <v>7117</v>
      </c>
      <c r="H10" s="72">
        <v>43117</v>
      </c>
    </row>
    <row r="11" spans="1:26" ht="51" customHeight="1">
      <c r="A11" s="71" t="s">
        <v>84</v>
      </c>
      <c r="B11" s="80" t="s">
        <v>7118</v>
      </c>
      <c r="C11" s="80" t="s">
        <v>5313</v>
      </c>
      <c r="D11" s="80" t="s">
        <v>7119</v>
      </c>
      <c r="E11" s="80" t="s">
        <v>7120</v>
      </c>
      <c r="F11" s="71" t="s">
        <v>628</v>
      </c>
      <c r="G11" s="80" t="s">
        <v>7117</v>
      </c>
      <c r="H11" s="72">
        <v>43117</v>
      </c>
    </row>
    <row r="12" spans="1:26" ht="51" customHeight="1">
      <c r="A12" s="71" t="s">
        <v>84</v>
      </c>
      <c r="B12" s="80" t="s">
        <v>7121</v>
      </c>
      <c r="C12" s="80" t="s">
        <v>5313</v>
      </c>
      <c r="D12" s="80" t="s">
        <v>7122</v>
      </c>
      <c r="E12" s="80" t="s">
        <v>7123</v>
      </c>
      <c r="F12" s="71" t="s">
        <v>628</v>
      </c>
      <c r="G12" s="80" t="s">
        <v>7124</v>
      </c>
      <c r="H12" s="72">
        <v>43117</v>
      </c>
    </row>
    <row r="13" spans="1:26" ht="51" customHeight="1">
      <c r="A13" s="71" t="s">
        <v>84</v>
      </c>
      <c r="B13" s="80" t="s">
        <v>7125</v>
      </c>
      <c r="C13" s="80" t="s">
        <v>5313</v>
      </c>
      <c r="D13" s="80" t="s">
        <v>7126</v>
      </c>
      <c r="E13" s="80" t="s">
        <v>7127</v>
      </c>
      <c r="F13" s="71" t="s">
        <v>628</v>
      </c>
      <c r="G13" s="80" t="s">
        <v>7124</v>
      </c>
      <c r="H13" s="72">
        <v>43117</v>
      </c>
    </row>
    <row r="14" spans="1:26" ht="51" customHeight="1">
      <c r="A14" s="71" t="s">
        <v>84</v>
      </c>
      <c r="B14" s="80" t="s">
        <v>7128</v>
      </c>
      <c r="C14" s="80" t="s">
        <v>7129</v>
      </c>
      <c r="D14" s="80" t="s">
        <v>7130</v>
      </c>
      <c r="E14" s="80" t="s">
        <v>7131</v>
      </c>
      <c r="F14" s="71" t="s">
        <v>628</v>
      </c>
      <c r="G14" s="80" t="s">
        <v>7132</v>
      </c>
      <c r="H14" s="72">
        <v>43117</v>
      </c>
    </row>
    <row r="15" spans="1:26" ht="51" customHeight="1">
      <c r="A15" s="71" t="s">
        <v>84</v>
      </c>
      <c r="B15" s="80" t="s">
        <v>7133</v>
      </c>
      <c r="C15" s="80" t="s">
        <v>7134</v>
      </c>
      <c r="D15" s="80" t="s">
        <v>7135</v>
      </c>
      <c r="E15" s="80" t="s">
        <v>7136</v>
      </c>
      <c r="F15" s="71" t="s">
        <v>628</v>
      </c>
      <c r="G15" s="80" t="s">
        <v>7137</v>
      </c>
      <c r="H15" s="72">
        <v>43117</v>
      </c>
    </row>
    <row r="16" spans="1:26" ht="51" customHeight="1">
      <c r="A16" s="71" t="s">
        <v>275</v>
      </c>
      <c r="B16" s="80" t="s">
        <v>7138</v>
      </c>
      <c r="C16" s="80" t="s">
        <v>7139</v>
      </c>
      <c r="D16" s="80" t="s">
        <v>7140</v>
      </c>
      <c r="E16" s="80" t="s">
        <v>7141</v>
      </c>
      <c r="F16" s="71" t="s">
        <v>628</v>
      </c>
      <c r="G16" s="80" t="s">
        <v>7142</v>
      </c>
      <c r="H16" s="73">
        <v>42704</v>
      </c>
      <c r="I16" s="69"/>
      <c r="J16" s="69"/>
      <c r="K16" s="69"/>
      <c r="L16" s="69"/>
      <c r="M16" s="69"/>
      <c r="N16" s="69"/>
      <c r="O16" s="69"/>
      <c r="P16" s="69"/>
      <c r="Q16" s="69"/>
      <c r="R16" s="69"/>
      <c r="S16" s="69"/>
      <c r="T16" s="69"/>
      <c r="U16" s="69"/>
      <c r="V16" s="69"/>
      <c r="W16" s="69"/>
      <c r="X16" s="69"/>
      <c r="Y16" s="69"/>
      <c r="Z16" s="69"/>
    </row>
    <row r="17" spans="1:26" ht="51" customHeight="1">
      <c r="A17" s="71" t="s">
        <v>275</v>
      </c>
      <c r="B17" s="80" t="s">
        <v>7143</v>
      </c>
      <c r="C17" s="80" t="s">
        <v>5367</v>
      </c>
      <c r="D17" s="80" t="s">
        <v>5368</v>
      </c>
      <c r="E17" s="80">
        <v>0</v>
      </c>
      <c r="F17" s="71" t="s">
        <v>7144</v>
      </c>
      <c r="G17" s="80" t="s">
        <v>7145</v>
      </c>
      <c r="H17" s="73">
        <v>42667</v>
      </c>
      <c r="I17" s="69"/>
      <c r="J17" s="69"/>
      <c r="K17" s="69"/>
      <c r="L17" s="69"/>
      <c r="M17" s="69"/>
      <c r="N17" s="69"/>
      <c r="O17" s="69"/>
      <c r="P17" s="69"/>
      <c r="Q17" s="69"/>
      <c r="R17" s="69"/>
      <c r="S17" s="69"/>
      <c r="T17" s="69"/>
      <c r="U17" s="69"/>
      <c r="V17" s="69"/>
      <c r="W17" s="69"/>
      <c r="X17" s="69"/>
      <c r="Y17" s="69"/>
      <c r="Z17" s="69"/>
    </row>
    <row r="18" spans="1:26" ht="51" customHeight="1">
      <c r="A18" s="71" t="s">
        <v>61</v>
      </c>
      <c r="B18" s="80" t="s">
        <v>7146</v>
      </c>
      <c r="C18" s="80" t="s">
        <v>5423</v>
      </c>
      <c r="D18" s="80" t="s">
        <v>7147</v>
      </c>
      <c r="E18" s="80" t="s">
        <v>7148</v>
      </c>
      <c r="F18" s="71" t="s">
        <v>7144</v>
      </c>
      <c r="G18" s="80" t="s">
        <v>7149</v>
      </c>
      <c r="H18" s="73">
        <v>42923</v>
      </c>
      <c r="I18" s="69"/>
      <c r="J18" s="69"/>
      <c r="K18" s="69"/>
      <c r="L18" s="69"/>
      <c r="M18" s="69"/>
      <c r="N18" s="69"/>
      <c r="O18" s="69"/>
      <c r="P18" s="69"/>
      <c r="Q18" s="69"/>
      <c r="R18" s="69"/>
      <c r="S18" s="69"/>
      <c r="T18" s="69"/>
      <c r="U18" s="69"/>
      <c r="V18" s="69"/>
      <c r="W18" s="69"/>
      <c r="X18" s="69"/>
      <c r="Y18" s="69"/>
      <c r="Z18" s="69"/>
    </row>
    <row r="19" spans="1:26" ht="51" customHeight="1">
      <c r="A19" s="71" t="s">
        <v>61</v>
      </c>
      <c r="B19" s="80" t="s">
        <v>7150</v>
      </c>
      <c r="C19" s="80" t="s">
        <v>5400</v>
      </c>
      <c r="D19" s="80" t="s">
        <v>7151</v>
      </c>
      <c r="E19" s="80" t="s">
        <v>7152</v>
      </c>
      <c r="F19" s="71" t="s">
        <v>7144</v>
      </c>
      <c r="G19" s="80" t="s">
        <v>7153</v>
      </c>
      <c r="H19" s="73">
        <v>42633</v>
      </c>
      <c r="I19" s="69"/>
      <c r="J19" s="69"/>
      <c r="K19" s="69"/>
      <c r="L19" s="69"/>
      <c r="M19" s="69"/>
      <c r="N19" s="69"/>
      <c r="O19" s="69"/>
      <c r="P19" s="69"/>
      <c r="Q19" s="69"/>
      <c r="R19" s="69"/>
      <c r="S19" s="69"/>
      <c r="T19" s="69"/>
      <c r="U19" s="69"/>
      <c r="V19" s="69"/>
      <c r="W19" s="69"/>
      <c r="X19" s="69"/>
      <c r="Y19" s="69"/>
      <c r="Z19" s="69"/>
    </row>
    <row r="20" spans="1:26" ht="51" customHeight="1">
      <c r="A20" s="71" t="s">
        <v>61</v>
      </c>
      <c r="B20" s="80" t="s">
        <v>7154</v>
      </c>
      <c r="C20" s="80" t="s">
        <v>7155</v>
      </c>
      <c r="D20" s="80" t="s">
        <v>7156</v>
      </c>
      <c r="E20" s="80" t="s">
        <v>7157</v>
      </c>
      <c r="F20" s="71" t="s">
        <v>7144</v>
      </c>
      <c r="G20" s="80" t="s">
        <v>7158</v>
      </c>
      <c r="H20" s="73">
        <v>42923</v>
      </c>
      <c r="I20" s="69"/>
      <c r="J20" s="69"/>
      <c r="K20" s="69"/>
      <c r="L20" s="69"/>
      <c r="M20" s="69"/>
      <c r="N20" s="69"/>
      <c r="O20" s="69"/>
      <c r="P20" s="69"/>
      <c r="Q20" s="69"/>
      <c r="R20" s="69"/>
      <c r="S20" s="69"/>
      <c r="T20" s="69"/>
      <c r="U20" s="69"/>
      <c r="V20" s="69"/>
      <c r="W20" s="69"/>
      <c r="X20" s="69"/>
      <c r="Y20" s="69"/>
      <c r="Z20" s="69"/>
    </row>
    <row r="21" spans="1:26" ht="51" customHeight="1">
      <c r="A21" s="71" t="s">
        <v>61</v>
      </c>
      <c r="B21" s="80" t="s">
        <v>7159</v>
      </c>
      <c r="C21" s="80" t="s">
        <v>5433</v>
      </c>
      <c r="D21" s="80" t="s">
        <v>7160</v>
      </c>
      <c r="E21" s="80" t="s">
        <v>7161</v>
      </c>
      <c r="F21" s="71" t="s">
        <v>7144</v>
      </c>
      <c r="G21" s="80" t="s">
        <v>7162</v>
      </c>
      <c r="H21" s="73">
        <v>42633</v>
      </c>
      <c r="I21" s="69"/>
      <c r="J21" s="69"/>
      <c r="K21" s="69"/>
      <c r="L21" s="69"/>
      <c r="M21" s="69"/>
      <c r="N21" s="69"/>
      <c r="O21" s="69"/>
      <c r="P21" s="69"/>
      <c r="Q21" s="69"/>
      <c r="R21" s="69"/>
      <c r="S21" s="69"/>
      <c r="T21" s="69"/>
      <c r="U21" s="69"/>
      <c r="V21" s="69"/>
      <c r="W21" s="69"/>
      <c r="X21" s="69"/>
      <c r="Y21" s="69"/>
      <c r="Z21" s="69"/>
    </row>
    <row r="22" spans="1:26" ht="51" customHeight="1">
      <c r="A22" s="71" t="s">
        <v>413</v>
      </c>
      <c r="B22" s="80" t="s">
        <v>7163</v>
      </c>
      <c r="C22" s="80" t="s">
        <v>5488</v>
      </c>
      <c r="D22" s="80" t="s">
        <v>7164</v>
      </c>
      <c r="E22" s="80" t="s">
        <v>7165</v>
      </c>
      <c r="F22" s="71" t="s">
        <v>7144</v>
      </c>
      <c r="G22" s="80" t="s">
        <v>7166</v>
      </c>
      <c r="H22" s="73">
        <v>42661</v>
      </c>
      <c r="I22" s="69"/>
      <c r="J22" s="69"/>
      <c r="K22" s="69"/>
      <c r="L22" s="69"/>
      <c r="M22" s="69"/>
      <c r="N22" s="69"/>
      <c r="O22" s="69"/>
      <c r="P22" s="69"/>
      <c r="Q22" s="69"/>
      <c r="R22" s="69"/>
      <c r="S22" s="69"/>
      <c r="T22" s="69"/>
      <c r="U22" s="69"/>
      <c r="V22" s="69"/>
      <c r="W22" s="69"/>
      <c r="X22" s="69"/>
      <c r="Y22" s="69"/>
      <c r="Z22" s="69"/>
    </row>
    <row r="23" spans="1:26" ht="51" customHeight="1">
      <c r="A23" s="71" t="s">
        <v>110</v>
      </c>
      <c r="B23" s="80" t="s">
        <v>7167</v>
      </c>
      <c r="C23" s="80" t="s">
        <v>7168</v>
      </c>
      <c r="D23" s="80"/>
      <c r="E23" s="80"/>
      <c r="F23" s="71" t="s">
        <v>7144</v>
      </c>
      <c r="G23" s="80"/>
      <c r="H23" s="73"/>
      <c r="I23" s="69"/>
      <c r="J23" s="69"/>
      <c r="K23" s="69"/>
      <c r="L23" s="69"/>
      <c r="M23" s="69"/>
      <c r="N23" s="69"/>
      <c r="O23" s="69"/>
      <c r="P23" s="69"/>
      <c r="Q23" s="69"/>
      <c r="R23" s="69"/>
      <c r="S23" s="69"/>
      <c r="T23" s="69"/>
      <c r="U23" s="69"/>
      <c r="V23" s="69"/>
      <c r="W23" s="69"/>
      <c r="X23" s="69"/>
      <c r="Y23" s="69"/>
      <c r="Z23" s="69"/>
    </row>
    <row r="24" spans="1:26" ht="51" customHeight="1">
      <c r="A24" s="71" t="s">
        <v>110</v>
      </c>
      <c r="B24" s="80" t="s">
        <v>7169</v>
      </c>
      <c r="C24" s="80" t="s">
        <v>5589</v>
      </c>
      <c r="D24" s="80"/>
      <c r="E24" s="80"/>
      <c r="F24" s="71" t="s">
        <v>7144</v>
      </c>
      <c r="G24" s="83" t="s">
        <v>7170</v>
      </c>
      <c r="H24" s="73">
        <v>42662</v>
      </c>
      <c r="I24" s="69"/>
      <c r="J24" s="69"/>
      <c r="K24" s="69"/>
      <c r="L24" s="69"/>
      <c r="M24" s="69"/>
      <c r="N24" s="69"/>
      <c r="O24" s="69"/>
      <c r="P24" s="69"/>
      <c r="Q24" s="69"/>
      <c r="R24" s="69"/>
      <c r="S24" s="69"/>
      <c r="T24" s="69"/>
      <c r="U24" s="69"/>
      <c r="V24" s="69"/>
      <c r="W24" s="69"/>
      <c r="X24" s="69"/>
      <c r="Y24" s="69"/>
      <c r="Z24" s="69"/>
    </row>
    <row r="25" spans="1:26" ht="51" customHeight="1">
      <c r="A25" s="71" t="s">
        <v>110</v>
      </c>
      <c r="B25" s="80" t="s">
        <v>7171</v>
      </c>
      <c r="C25" s="80" t="s">
        <v>5589</v>
      </c>
      <c r="D25" s="80"/>
      <c r="E25" s="80"/>
      <c r="F25" s="71" t="s">
        <v>7144</v>
      </c>
      <c r="G25" s="83" t="s">
        <v>7172</v>
      </c>
      <c r="H25" s="73">
        <v>42662</v>
      </c>
      <c r="I25" s="69"/>
      <c r="J25" s="69"/>
      <c r="K25" s="69"/>
      <c r="L25" s="69"/>
      <c r="M25" s="69"/>
      <c r="N25" s="69"/>
      <c r="O25" s="69"/>
      <c r="P25" s="69"/>
      <c r="Q25" s="69"/>
      <c r="R25" s="69"/>
      <c r="S25" s="69"/>
      <c r="T25" s="69"/>
      <c r="U25" s="69"/>
      <c r="V25" s="69"/>
      <c r="W25" s="69"/>
      <c r="X25" s="69"/>
      <c r="Y25" s="69"/>
      <c r="Z25" s="69"/>
    </row>
    <row r="26" spans="1:26" ht="51" customHeight="1">
      <c r="A26" s="71" t="s">
        <v>110</v>
      </c>
      <c r="B26" s="80" t="s">
        <v>7173</v>
      </c>
      <c r="C26" s="80" t="s">
        <v>7174</v>
      </c>
      <c r="D26" s="80"/>
      <c r="E26" s="80"/>
      <c r="F26" s="71" t="s">
        <v>7144</v>
      </c>
      <c r="G26" s="83" t="s">
        <v>7175</v>
      </c>
      <c r="H26" s="73">
        <v>42662</v>
      </c>
      <c r="I26" s="69"/>
      <c r="J26" s="69"/>
      <c r="K26" s="69"/>
      <c r="L26" s="69"/>
      <c r="M26" s="69"/>
      <c r="N26" s="69"/>
      <c r="O26" s="69"/>
      <c r="P26" s="69"/>
      <c r="Q26" s="69"/>
      <c r="R26" s="69"/>
      <c r="S26" s="69"/>
      <c r="T26" s="69"/>
      <c r="U26" s="69"/>
      <c r="V26" s="69"/>
      <c r="W26" s="69"/>
      <c r="X26" s="69"/>
      <c r="Y26" s="69"/>
      <c r="Z26" s="69"/>
    </row>
    <row r="27" spans="1:26" ht="51" customHeight="1">
      <c r="A27" s="71" t="s">
        <v>110</v>
      </c>
      <c r="B27" s="80" t="s">
        <v>7176</v>
      </c>
      <c r="C27" s="80" t="s">
        <v>5601</v>
      </c>
      <c r="D27" s="80"/>
      <c r="E27" s="80"/>
      <c r="F27" s="71" t="s">
        <v>7144</v>
      </c>
      <c r="G27" s="83" t="s">
        <v>7177</v>
      </c>
      <c r="H27" s="73">
        <v>42662</v>
      </c>
      <c r="I27" s="69"/>
      <c r="J27" s="69"/>
      <c r="K27" s="69"/>
      <c r="L27" s="69"/>
      <c r="M27" s="69"/>
      <c r="N27" s="69"/>
      <c r="O27" s="69"/>
      <c r="P27" s="69"/>
      <c r="Q27" s="69"/>
      <c r="R27" s="69"/>
      <c r="S27" s="69"/>
      <c r="T27" s="69"/>
      <c r="U27" s="69"/>
      <c r="V27" s="69"/>
      <c r="W27" s="69"/>
      <c r="X27" s="69"/>
      <c r="Y27" s="69"/>
      <c r="Z27" s="69"/>
    </row>
    <row r="28" spans="1:26" ht="51" customHeight="1">
      <c r="A28" s="71" t="s">
        <v>110</v>
      </c>
      <c r="B28" s="80" t="s">
        <v>7178</v>
      </c>
      <c r="C28" s="80" t="s">
        <v>5513</v>
      </c>
      <c r="D28" s="80"/>
      <c r="E28" s="80"/>
      <c r="F28" s="71" t="s">
        <v>7144</v>
      </c>
      <c r="G28" s="83" t="s">
        <v>7175</v>
      </c>
      <c r="H28" s="73">
        <v>42662</v>
      </c>
      <c r="I28" s="69"/>
      <c r="J28" s="69"/>
      <c r="K28" s="69"/>
      <c r="L28" s="69"/>
      <c r="M28" s="69"/>
      <c r="N28" s="69"/>
      <c r="O28" s="69"/>
      <c r="P28" s="69"/>
      <c r="Q28" s="69"/>
      <c r="R28" s="69"/>
      <c r="S28" s="69"/>
      <c r="T28" s="69"/>
      <c r="U28" s="69"/>
      <c r="V28" s="69"/>
      <c r="W28" s="69"/>
      <c r="X28" s="69"/>
      <c r="Y28" s="69"/>
      <c r="Z28" s="69"/>
    </row>
    <row r="29" spans="1:26" ht="51" customHeight="1">
      <c r="A29" s="71" t="s">
        <v>110</v>
      </c>
      <c r="B29" s="80" t="s">
        <v>7179</v>
      </c>
      <c r="C29" s="80" t="s">
        <v>5601</v>
      </c>
      <c r="D29" s="80"/>
      <c r="E29" s="80"/>
      <c r="F29" s="71" t="s">
        <v>7144</v>
      </c>
      <c r="G29" s="83" t="s">
        <v>7177</v>
      </c>
      <c r="H29" s="73">
        <v>42662</v>
      </c>
      <c r="I29" s="69"/>
      <c r="J29" s="69"/>
      <c r="K29" s="69"/>
      <c r="L29" s="69"/>
      <c r="M29" s="69"/>
      <c r="N29" s="69"/>
      <c r="O29" s="69"/>
      <c r="P29" s="69"/>
      <c r="Q29" s="69"/>
      <c r="R29" s="69"/>
      <c r="S29" s="69"/>
      <c r="T29" s="69"/>
      <c r="U29" s="69"/>
      <c r="V29" s="69"/>
      <c r="W29" s="69"/>
      <c r="X29" s="69"/>
      <c r="Y29" s="69"/>
      <c r="Z29" s="69"/>
    </row>
    <row r="30" spans="1:26" ht="51" customHeight="1">
      <c r="A30" s="71" t="s">
        <v>110</v>
      </c>
      <c r="B30" s="80" t="s">
        <v>7180</v>
      </c>
      <c r="C30" s="80" t="s">
        <v>5589</v>
      </c>
      <c r="D30" s="80"/>
      <c r="E30" s="80"/>
      <c r="F30" s="71" t="s">
        <v>7144</v>
      </c>
      <c r="G30" s="80" t="s">
        <v>7181</v>
      </c>
      <c r="H30" s="73">
        <v>42898</v>
      </c>
      <c r="I30" s="69"/>
      <c r="J30" s="69"/>
      <c r="K30" s="69"/>
      <c r="L30" s="69"/>
      <c r="M30" s="69"/>
      <c r="N30" s="69"/>
      <c r="O30" s="69"/>
      <c r="P30" s="69"/>
      <c r="Q30" s="69"/>
      <c r="R30" s="69"/>
      <c r="S30" s="69"/>
      <c r="T30" s="69"/>
      <c r="U30" s="69"/>
      <c r="V30" s="69"/>
      <c r="W30" s="69"/>
      <c r="X30" s="69"/>
      <c r="Y30" s="69"/>
      <c r="Z30" s="69"/>
    </row>
    <row r="31" spans="1:26" ht="51" customHeight="1">
      <c r="A31" s="71" t="s">
        <v>110</v>
      </c>
      <c r="B31" s="80" t="s">
        <v>7182</v>
      </c>
      <c r="C31" s="80" t="s">
        <v>5589</v>
      </c>
      <c r="D31" s="80"/>
      <c r="E31" s="80"/>
      <c r="F31" s="71" t="s">
        <v>7144</v>
      </c>
      <c r="G31" s="83" t="s">
        <v>7172</v>
      </c>
      <c r="H31" s="73">
        <v>42662</v>
      </c>
      <c r="I31" s="69"/>
      <c r="J31" s="69"/>
      <c r="K31" s="69"/>
      <c r="L31" s="69"/>
      <c r="M31" s="69"/>
      <c r="N31" s="69"/>
      <c r="O31" s="69"/>
      <c r="P31" s="69"/>
      <c r="Q31" s="69"/>
      <c r="R31" s="69"/>
      <c r="S31" s="69"/>
      <c r="T31" s="69"/>
      <c r="U31" s="69"/>
      <c r="V31" s="69"/>
      <c r="W31" s="69"/>
      <c r="X31" s="69"/>
      <c r="Y31" s="69"/>
      <c r="Z31" s="69"/>
    </row>
    <row r="32" spans="1:26" ht="51" customHeight="1">
      <c r="A32" s="71" t="s">
        <v>41</v>
      </c>
      <c r="B32" s="80" t="s">
        <v>7183</v>
      </c>
      <c r="C32" s="80" t="s">
        <v>5659</v>
      </c>
      <c r="D32" s="80"/>
      <c r="E32" s="80"/>
      <c r="F32" s="71" t="s">
        <v>7144</v>
      </c>
      <c r="G32" s="80" t="s">
        <v>7184</v>
      </c>
      <c r="H32" s="73">
        <v>42871</v>
      </c>
      <c r="I32" s="69"/>
      <c r="J32" s="69"/>
      <c r="K32" s="69"/>
      <c r="L32" s="69"/>
      <c r="M32" s="69"/>
      <c r="N32" s="69"/>
      <c r="O32" s="69"/>
      <c r="P32" s="69"/>
      <c r="Q32" s="69"/>
      <c r="R32" s="69"/>
      <c r="S32" s="69"/>
      <c r="T32" s="69"/>
      <c r="U32" s="69"/>
      <c r="V32" s="69"/>
      <c r="W32" s="69"/>
      <c r="X32" s="69"/>
      <c r="Y32" s="69"/>
      <c r="Z32" s="69"/>
    </row>
    <row r="33" spans="1:26" ht="51" customHeight="1">
      <c r="A33" s="71" t="s">
        <v>41</v>
      </c>
      <c r="B33" s="80" t="s">
        <v>7185</v>
      </c>
      <c r="C33" s="80" t="s">
        <v>5659</v>
      </c>
      <c r="D33" s="80"/>
      <c r="E33" s="80"/>
      <c r="F33" s="71" t="s">
        <v>7144</v>
      </c>
      <c r="G33" s="80" t="s">
        <v>7186</v>
      </c>
      <c r="H33" s="73">
        <v>42871</v>
      </c>
      <c r="I33" s="69"/>
      <c r="J33" s="69"/>
      <c r="K33" s="69"/>
      <c r="L33" s="69"/>
      <c r="M33" s="69"/>
      <c r="N33" s="69"/>
      <c r="O33" s="69"/>
      <c r="P33" s="69"/>
      <c r="Q33" s="69"/>
      <c r="R33" s="69"/>
      <c r="S33" s="69"/>
      <c r="T33" s="69"/>
      <c r="U33" s="69"/>
      <c r="V33" s="69"/>
      <c r="W33" s="69"/>
      <c r="X33" s="69"/>
      <c r="Y33" s="69"/>
      <c r="Z33" s="69"/>
    </row>
    <row r="34" spans="1:26" ht="51" customHeight="1">
      <c r="A34" s="71" t="s">
        <v>41</v>
      </c>
      <c r="B34" s="80" t="s">
        <v>7187</v>
      </c>
      <c r="C34" s="80" t="s">
        <v>7188</v>
      </c>
      <c r="D34" s="80"/>
      <c r="E34" s="80"/>
      <c r="F34" s="71" t="s">
        <v>7144</v>
      </c>
      <c r="G34" s="80" t="s">
        <v>7189</v>
      </c>
      <c r="H34" s="73">
        <v>42871</v>
      </c>
      <c r="I34" s="69"/>
      <c r="J34" s="69"/>
      <c r="K34" s="69"/>
      <c r="L34" s="69"/>
      <c r="M34" s="69"/>
      <c r="N34" s="69"/>
      <c r="O34" s="69"/>
      <c r="P34" s="69"/>
      <c r="Q34" s="69"/>
      <c r="R34" s="69"/>
      <c r="S34" s="69"/>
      <c r="T34" s="69"/>
      <c r="U34" s="69"/>
      <c r="V34" s="69"/>
      <c r="W34" s="69"/>
      <c r="X34" s="69"/>
      <c r="Y34" s="69"/>
      <c r="Z34" s="69"/>
    </row>
    <row r="35" spans="1:26" ht="51" customHeight="1">
      <c r="A35" s="71" t="s">
        <v>41</v>
      </c>
      <c r="B35" s="80" t="s">
        <v>7190</v>
      </c>
      <c r="C35" s="80" t="s">
        <v>5659</v>
      </c>
      <c r="D35" s="80"/>
      <c r="E35" s="80"/>
      <c r="F35" s="71" t="s">
        <v>7144</v>
      </c>
      <c r="G35" s="80" t="s">
        <v>7191</v>
      </c>
      <c r="H35" s="73">
        <v>42872</v>
      </c>
      <c r="I35" s="69"/>
      <c r="J35" s="69"/>
      <c r="K35" s="69"/>
      <c r="L35" s="69"/>
      <c r="M35" s="69"/>
      <c r="N35" s="69"/>
      <c r="O35" s="69"/>
      <c r="P35" s="69"/>
      <c r="Q35" s="69"/>
      <c r="R35" s="69"/>
      <c r="S35" s="69"/>
      <c r="T35" s="69"/>
      <c r="U35" s="69"/>
      <c r="V35" s="69"/>
      <c r="W35" s="69"/>
      <c r="X35" s="69"/>
      <c r="Y35" s="69"/>
      <c r="Z35" s="69"/>
    </row>
    <row r="36" spans="1:26" ht="51" customHeight="1">
      <c r="A36" s="71" t="s">
        <v>41</v>
      </c>
      <c r="B36" s="80" t="s">
        <v>7192</v>
      </c>
      <c r="C36" s="80" t="s">
        <v>7193</v>
      </c>
      <c r="D36" s="80"/>
      <c r="E36" s="80"/>
      <c r="F36" s="71" t="s">
        <v>7144</v>
      </c>
      <c r="G36" s="80" t="s">
        <v>7194</v>
      </c>
      <c r="H36" s="73">
        <v>42871</v>
      </c>
      <c r="I36" s="69"/>
      <c r="J36" s="69"/>
      <c r="K36" s="69"/>
      <c r="L36" s="69"/>
      <c r="M36" s="69"/>
      <c r="N36" s="69"/>
      <c r="O36" s="69"/>
      <c r="P36" s="69"/>
      <c r="Q36" s="69"/>
      <c r="R36" s="69"/>
      <c r="S36" s="69"/>
      <c r="T36" s="69"/>
      <c r="U36" s="69"/>
      <c r="V36" s="69"/>
      <c r="W36" s="69"/>
      <c r="X36" s="69"/>
      <c r="Y36" s="69"/>
      <c r="Z36" s="69"/>
    </row>
    <row r="37" spans="1:26" ht="51" customHeight="1">
      <c r="A37" s="71" t="s">
        <v>41</v>
      </c>
      <c r="B37" s="80" t="s">
        <v>7195</v>
      </c>
      <c r="C37" s="80" t="s">
        <v>7196</v>
      </c>
      <c r="D37" s="80"/>
      <c r="E37" s="80"/>
      <c r="F37" s="71" t="s">
        <v>7144</v>
      </c>
      <c r="G37" s="80" t="s">
        <v>7197</v>
      </c>
      <c r="H37" s="73">
        <v>42871</v>
      </c>
      <c r="I37" s="69"/>
      <c r="J37" s="69"/>
      <c r="K37" s="69"/>
      <c r="L37" s="69"/>
      <c r="M37" s="69"/>
      <c r="N37" s="69"/>
      <c r="O37" s="69"/>
      <c r="P37" s="69"/>
      <c r="Q37" s="69"/>
      <c r="R37" s="69"/>
      <c r="S37" s="69"/>
      <c r="T37" s="69"/>
      <c r="U37" s="69"/>
      <c r="V37" s="69"/>
      <c r="W37" s="69"/>
      <c r="X37" s="69"/>
      <c r="Y37" s="69"/>
      <c r="Z37" s="69"/>
    </row>
    <row r="38" spans="1:26" ht="51" customHeight="1">
      <c r="A38" s="71" t="s">
        <v>41</v>
      </c>
      <c r="B38" s="80" t="s">
        <v>7198</v>
      </c>
      <c r="C38" s="80" t="s">
        <v>5659</v>
      </c>
      <c r="D38" s="80"/>
      <c r="E38" s="80"/>
      <c r="F38" s="71" t="s">
        <v>7144</v>
      </c>
      <c r="G38" s="80" t="s">
        <v>553</v>
      </c>
      <c r="H38" s="73">
        <v>42870</v>
      </c>
      <c r="I38" s="69"/>
      <c r="J38" s="69"/>
      <c r="K38" s="69"/>
      <c r="L38" s="69"/>
      <c r="M38" s="69"/>
      <c r="N38" s="69"/>
      <c r="O38" s="69"/>
      <c r="P38" s="69"/>
      <c r="Q38" s="69"/>
      <c r="R38" s="69"/>
      <c r="S38" s="69"/>
      <c r="T38" s="69"/>
      <c r="U38" s="69"/>
      <c r="V38" s="69"/>
      <c r="W38" s="69"/>
      <c r="X38" s="69"/>
      <c r="Y38" s="69"/>
      <c r="Z38" s="69"/>
    </row>
    <row r="39" spans="1:26" ht="51" customHeight="1">
      <c r="A39" s="74" t="s">
        <v>318</v>
      </c>
      <c r="B39" s="80" t="s">
        <v>7199</v>
      </c>
      <c r="C39" s="80" t="s">
        <v>5726</v>
      </c>
      <c r="D39" s="80"/>
      <c r="E39" s="80"/>
      <c r="F39" s="71" t="s">
        <v>7144</v>
      </c>
      <c r="G39" s="80" t="s">
        <v>7200</v>
      </c>
      <c r="H39" s="73">
        <v>43096</v>
      </c>
      <c r="I39" s="69"/>
      <c r="J39" s="69"/>
      <c r="K39" s="69"/>
      <c r="L39" s="69"/>
      <c r="M39" s="69"/>
      <c r="N39" s="69"/>
      <c r="O39" s="69"/>
      <c r="P39" s="69"/>
      <c r="Q39" s="69"/>
      <c r="R39" s="69"/>
      <c r="S39" s="69"/>
      <c r="T39" s="69"/>
      <c r="U39" s="69"/>
      <c r="V39" s="69"/>
      <c r="W39" s="69"/>
      <c r="X39" s="69"/>
      <c r="Y39" s="69"/>
      <c r="Z39" s="69"/>
    </row>
    <row r="40" spans="1:26" ht="51" customHeight="1">
      <c r="A40" s="74" t="s">
        <v>318</v>
      </c>
      <c r="B40" s="81" t="s">
        <v>7201</v>
      </c>
      <c r="C40" s="81" t="s">
        <v>5714</v>
      </c>
      <c r="D40" s="80"/>
      <c r="E40" s="80"/>
      <c r="F40" s="71" t="s">
        <v>7144</v>
      </c>
      <c r="G40" s="80" t="s">
        <v>7202</v>
      </c>
      <c r="H40" s="73">
        <v>42775</v>
      </c>
      <c r="I40" s="69"/>
      <c r="J40" s="69"/>
      <c r="K40" s="69"/>
      <c r="L40" s="69"/>
      <c r="M40" s="69"/>
      <c r="N40" s="69"/>
      <c r="O40" s="69"/>
      <c r="P40" s="69"/>
      <c r="Q40" s="69"/>
      <c r="R40" s="69"/>
      <c r="S40" s="69"/>
      <c r="T40" s="69"/>
      <c r="U40" s="69"/>
      <c r="V40" s="69"/>
      <c r="W40" s="69"/>
      <c r="X40" s="69"/>
      <c r="Y40" s="69"/>
      <c r="Z40" s="69"/>
    </row>
    <row r="41" spans="1:26" ht="51" customHeight="1">
      <c r="A41" s="71" t="s">
        <v>191</v>
      </c>
      <c r="B41" s="80" t="s">
        <v>7203</v>
      </c>
      <c r="C41" s="80" t="s">
        <v>5795</v>
      </c>
      <c r="D41" s="80"/>
      <c r="E41" s="80"/>
      <c r="F41" s="71" t="s">
        <v>7144</v>
      </c>
      <c r="G41" s="80" t="s">
        <v>7204</v>
      </c>
      <c r="H41" s="73">
        <v>42633</v>
      </c>
      <c r="I41" s="69"/>
      <c r="J41" s="69"/>
      <c r="K41" s="69"/>
      <c r="L41" s="69"/>
      <c r="M41" s="69"/>
      <c r="N41" s="69"/>
      <c r="O41" s="69"/>
      <c r="P41" s="69"/>
      <c r="Q41" s="69"/>
      <c r="R41" s="69"/>
      <c r="S41" s="69"/>
      <c r="T41" s="69"/>
      <c r="U41" s="69"/>
      <c r="V41" s="69"/>
      <c r="W41" s="69"/>
      <c r="X41" s="69"/>
      <c r="Y41" s="69"/>
      <c r="Z41" s="69"/>
    </row>
    <row r="42" spans="1:26" ht="51" customHeight="1">
      <c r="A42" s="71" t="s">
        <v>191</v>
      </c>
      <c r="B42" s="80" t="s">
        <v>7205</v>
      </c>
      <c r="C42" s="80" t="s">
        <v>5795</v>
      </c>
      <c r="D42" s="80"/>
      <c r="E42" s="80"/>
      <c r="F42" s="71" t="s">
        <v>7144</v>
      </c>
      <c r="G42" s="80" t="s">
        <v>7204</v>
      </c>
      <c r="H42" s="73">
        <v>42633</v>
      </c>
      <c r="I42" s="69"/>
      <c r="J42" s="69"/>
      <c r="K42" s="69"/>
      <c r="L42" s="69"/>
      <c r="M42" s="69"/>
      <c r="N42" s="69"/>
      <c r="O42" s="69"/>
      <c r="P42" s="69"/>
      <c r="Q42" s="69"/>
      <c r="R42" s="69"/>
      <c r="S42" s="69"/>
      <c r="T42" s="69"/>
      <c r="U42" s="69"/>
      <c r="V42" s="69"/>
      <c r="W42" s="69"/>
      <c r="X42" s="69"/>
      <c r="Y42" s="69"/>
      <c r="Z42" s="69"/>
    </row>
    <row r="43" spans="1:26" ht="51" customHeight="1">
      <c r="A43" s="71" t="s">
        <v>191</v>
      </c>
      <c r="B43" s="80" t="s">
        <v>7206</v>
      </c>
      <c r="C43" s="80" t="s">
        <v>5759</v>
      </c>
      <c r="D43" s="80"/>
      <c r="E43" s="80"/>
      <c r="F43" s="71" t="s">
        <v>7144</v>
      </c>
      <c r="G43" s="80" t="s">
        <v>7207</v>
      </c>
      <c r="H43" s="73">
        <v>42633</v>
      </c>
      <c r="I43" s="69"/>
      <c r="J43" s="69"/>
      <c r="K43" s="69"/>
      <c r="L43" s="69"/>
      <c r="M43" s="69"/>
      <c r="N43" s="69"/>
      <c r="O43" s="69"/>
      <c r="P43" s="69"/>
      <c r="Q43" s="69"/>
      <c r="R43" s="69"/>
      <c r="S43" s="69"/>
      <c r="T43" s="69"/>
      <c r="U43" s="69"/>
      <c r="V43" s="69"/>
      <c r="W43" s="69"/>
      <c r="X43" s="69"/>
      <c r="Y43" s="69"/>
      <c r="Z43" s="69"/>
    </row>
    <row r="44" spans="1:26" ht="51" customHeight="1">
      <c r="A44" s="71" t="s">
        <v>48</v>
      </c>
      <c r="B44" s="80" t="s">
        <v>7208</v>
      </c>
      <c r="C44" s="80" t="s">
        <v>7208</v>
      </c>
      <c r="D44" s="80"/>
      <c r="E44" s="80"/>
      <c r="F44" s="71" t="s">
        <v>628</v>
      </c>
      <c r="G44" s="80" t="s">
        <v>7209</v>
      </c>
      <c r="H44" s="72">
        <v>43025</v>
      </c>
    </row>
    <row r="45" spans="1:26" ht="51" customHeight="1">
      <c r="A45" s="71" t="s">
        <v>78</v>
      </c>
      <c r="B45" s="80" t="s">
        <v>7210</v>
      </c>
      <c r="C45" s="80" t="s">
        <v>5986</v>
      </c>
      <c r="D45" s="80"/>
      <c r="E45" s="80"/>
      <c r="F45" s="71" t="s">
        <v>7144</v>
      </c>
      <c r="G45" s="80" t="s">
        <v>7211</v>
      </c>
      <c r="H45" s="73">
        <v>42633</v>
      </c>
      <c r="I45" s="69"/>
      <c r="J45" s="69"/>
      <c r="K45" s="69"/>
      <c r="L45" s="69"/>
      <c r="M45" s="69"/>
      <c r="N45" s="69"/>
      <c r="O45" s="69"/>
      <c r="P45" s="69"/>
      <c r="Q45" s="69"/>
      <c r="R45" s="69"/>
      <c r="S45" s="69"/>
      <c r="T45" s="69"/>
      <c r="U45" s="69"/>
      <c r="V45" s="69"/>
      <c r="W45" s="69"/>
      <c r="X45" s="69"/>
      <c r="Y45" s="69"/>
      <c r="Z45" s="69"/>
    </row>
    <row r="46" spans="1:26" ht="51" customHeight="1">
      <c r="A46" s="71" t="s">
        <v>78</v>
      </c>
      <c r="B46" s="80" t="s">
        <v>7212</v>
      </c>
      <c r="C46" s="80" t="s">
        <v>5884</v>
      </c>
      <c r="D46" s="80" t="s">
        <v>5933</v>
      </c>
      <c r="E46" s="80" t="s">
        <v>7213</v>
      </c>
      <c r="F46" s="71" t="s">
        <v>7144</v>
      </c>
      <c r="G46" s="80" t="s">
        <v>7214</v>
      </c>
      <c r="H46" s="73">
        <v>42955</v>
      </c>
      <c r="I46" s="69"/>
      <c r="J46" s="69"/>
      <c r="K46" s="69"/>
      <c r="L46" s="69"/>
      <c r="M46" s="69"/>
      <c r="N46" s="69"/>
      <c r="O46" s="69"/>
      <c r="P46" s="69"/>
      <c r="Q46" s="69"/>
      <c r="R46" s="69"/>
      <c r="S46" s="69"/>
      <c r="T46" s="69"/>
      <c r="U46" s="69"/>
      <c r="V46" s="69"/>
      <c r="W46" s="69"/>
      <c r="X46" s="69"/>
      <c r="Y46" s="69"/>
      <c r="Z46" s="69"/>
    </row>
    <row r="47" spans="1:26" ht="51" customHeight="1">
      <c r="A47" s="71" t="s">
        <v>78</v>
      </c>
      <c r="B47" s="80" t="s">
        <v>7215</v>
      </c>
      <c r="C47" s="80" t="s">
        <v>5884</v>
      </c>
      <c r="D47" s="80" t="s">
        <v>5933</v>
      </c>
      <c r="E47" s="80" t="s">
        <v>7213</v>
      </c>
      <c r="F47" s="71" t="s">
        <v>7144</v>
      </c>
      <c r="G47" s="80" t="s">
        <v>7214</v>
      </c>
      <c r="H47" s="73">
        <v>42955</v>
      </c>
      <c r="I47" s="69"/>
      <c r="J47" s="69"/>
      <c r="K47" s="69"/>
      <c r="L47" s="69"/>
      <c r="M47" s="69"/>
      <c r="N47" s="69"/>
      <c r="O47" s="69"/>
      <c r="P47" s="69"/>
      <c r="Q47" s="69"/>
      <c r="R47" s="69"/>
      <c r="S47" s="69"/>
      <c r="T47" s="69"/>
      <c r="U47" s="69"/>
      <c r="V47" s="69"/>
      <c r="W47" s="69"/>
      <c r="X47" s="69"/>
      <c r="Y47" s="69"/>
      <c r="Z47" s="69"/>
    </row>
    <row r="48" spans="1:26" ht="51" customHeight="1">
      <c r="A48" s="71" t="s">
        <v>78</v>
      </c>
      <c r="B48" s="80" t="s">
        <v>7216</v>
      </c>
      <c r="C48" s="80" t="s">
        <v>5884</v>
      </c>
      <c r="D48" s="80"/>
      <c r="E48" s="80"/>
      <c r="F48" s="71" t="s">
        <v>7144</v>
      </c>
      <c r="G48" s="80" t="s">
        <v>7217</v>
      </c>
      <c r="H48" s="73">
        <v>42633</v>
      </c>
      <c r="I48" s="69"/>
      <c r="J48" s="69"/>
      <c r="K48" s="69"/>
      <c r="L48" s="69"/>
      <c r="M48" s="69"/>
      <c r="N48" s="69"/>
      <c r="O48" s="69"/>
      <c r="P48" s="69"/>
      <c r="Q48" s="69"/>
      <c r="R48" s="69"/>
      <c r="S48" s="69"/>
      <c r="T48" s="69"/>
      <c r="U48" s="69"/>
      <c r="V48" s="69"/>
      <c r="W48" s="69"/>
      <c r="X48" s="69"/>
      <c r="Y48" s="69"/>
      <c r="Z48" s="69"/>
    </row>
    <row r="49" spans="1:26" ht="51" customHeight="1">
      <c r="A49" s="71" t="s">
        <v>78</v>
      </c>
      <c r="B49" s="80" t="s">
        <v>7218</v>
      </c>
      <c r="C49" s="80" t="s">
        <v>5925</v>
      </c>
      <c r="D49" s="80"/>
      <c r="E49" s="80"/>
      <c r="F49" s="71"/>
      <c r="G49" s="80" t="s">
        <v>7219</v>
      </c>
      <c r="H49" s="72">
        <v>43097</v>
      </c>
      <c r="I49" s="69"/>
      <c r="J49" s="69"/>
      <c r="K49" s="69"/>
      <c r="L49" s="69"/>
      <c r="M49" s="69"/>
      <c r="N49" s="69"/>
      <c r="O49" s="69"/>
      <c r="P49" s="69"/>
      <c r="Q49" s="69"/>
      <c r="R49" s="69"/>
      <c r="S49" s="69"/>
      <c r="T49" s="69"/>
      <c r="U49" s="69"/>
      <c r="V49" s="69"/>
      <c r="W49" s="69"/>
      <c r="X49" s="69"/>
      <c r="Y49" s="69"/>
      <c r="Z49" s="69"/>
    </row>
    <row r="50" spans="1:26" ht="51" customHeight="1">
      <c r="A50" s="71" t="s">
        <v>78</v>
      </c>
      <c r="B50" s="80" t="s">
        <v>7220</v>
      </c>
      <c r="C50" s="80" t="s">
        <v>5908</v>
      </c>
      <c r="D50" s="80"/>
      <c r="E50" s="80"/>
      <c r="F50" s="71"/>
      <c r="G50" s="80" t="s">
        <v>7221</v>
      </c>
      <c r="H50" s="72">
        <v>43097</v>
      </c>
      <c r="I50" s="69"/>
      <c r="J50" s="69"/>
      <c r="K50" s="69"/>
      <c r="L50" s="69"/>
      <c r="M50" s="69"/>
      <c r="N50" s="69"/>
      <c r="O50" s="69"/>
      <c r="P50" s="69"/>
      <c r="Q50" s="69"/>
      <c r="R50" s="69"/>
      <c r="S50" s="69"/>
      <c r="T50" s="69"/>
      <c r="U50" s="69"/>
      <c r="V50" s="69"/>
      <c r="W50" s="69"/>
      <c r="X50" s="69"/>
      <c r="Y50" s="69"/>
      <c r="Z50" s="69"/>
    </row>
    <row r="51" spans="1:26" ht="51" customHeight="1">
      <c r="A51" s="71" t="s">
        <v>104</v>
      </c>
      <c r="B51" s="80" t="s">
        <v>7222</v>
      </c>
      <c r="C51" s="80" t="s">
        <v>7223</v>
      </c>
      <c r="D51" s="80" t="s">
        <v>5994</v>
      </c>
      <c r="E51" s="80"/>
      <c r="F51" s="71" t="s">
        <v>7144</v>
      </c>
      <c r="G51" s="80" t="s">
        <v>7224</v>
      </c>
      <c r="H51" s="72">
        <v>43031</v>
      </c>
    </row>
    <row r="52" spans="1:26" ht="51" customHeight="1">
      <c r="A52" s="71" t="s">
        <v>131</v>
      </c>
      <c r="B52" s="80" t="s">
        <v>7225</v>
      </c>
      <c r="C52" s="80" t="s">
        <v>7226</v>
      </c>
      <c r="D52" s="80"/>
      <c r="E52" s="80"/>
      <c r="F52" s="71" t="s">
        <v>7144</v>
      </c>
      <c r="G52" s="80" t="s">
        <v>7227</v>
      </c>
      <c r="H52" s="73">
        <v>42633</v>
      </c>
      <c r="I52" s="69"/>
      <c r="J52" s="69"/>
      <c r="K52" s="69"/>
      <c r="L52" s="69"/>
      <c r="M52" s="69"/>
      <c r="N52" s="69"/>
      <c r="O52" s="69"/>
      <c r="P52" s="69"/>
      <c r="Q52" s="69"/>
      <c r="R52" s="69"/>
      <c r="S52" s="69"/>
      <c r="T52" s="69"/>
      <c r="U52" s="69"/>
      <c r="V52" s="69"/>
      <c r="W52" s="69"/>
      <c r="X52" s="69"/>
      <c r="Y52" s="69"/>
      <c r="Z52" s="69"/>
    </row>
    <row r="53" spans="1:26" ht="51" customHeight="1">
      <c r="A53" s="71" t="s">
        <v>131</v>
      </c>
      <c r="B53" s="80" t="s">
        <v>7228</v>
      </c>
      <c r="C53" s="80" t="s">
        <v>6353</v>
      </c>
      <c r="D53" s="80"/>
      <c r="E53" s="80"/>
      <c r="F53" s="71" t="s">
        <v>7144</v>
      </c>
      <c r="G53" s="80" t="s">
        <v>7229</v>
      </c>
      <c r="H53" s="73">
        <v>42633</v>
      </c>
      <c r="I53" s="69"/>
      <c r="J53" s="69"/>
      <c r="K53" s="69"/>
      <c r="L53" s="69"/>
      <c r="M53" s="69"/>
      <c r="N53" s="69"/>
      <c r="O53" s="69"/>
      <c r="P53" s="69"/>
      <c r="Q53" s="69"/>
      <c r="R53" s="69"/>
      <c r="S53" s="69"/>
      <c r="T53" s="69"/>
      <c r="U53" s="69"/>
      <c r="V53" s="69"/>
      <c r="W53" s="69"/>
      <c r="X53" s="69"/>
      <c r="Y53" s="69"/>
      <c r="Z53" s="69"/>
    </row>
    <row r="54" spans="1:26" ht="51" customHeight="1">
      <c r="A54" s="71" t="s">
        <v>131</v>
      </c>
      <c r="B54" s="80" t="s">
        <v>7230</v>
      </c>
      <c r="C54" s="80" t="s">
        <v>7231</v>
      </c>
      <c r="D54" s="80"/>
      <c r="E54" s="80"/>
      <c r="F54" s="71" t="s">
        <v>7144</v>
      </c>
      <c r="G54" s="80" t="s">
        <v>7232</v>
      </c>
      <c r="H54" s="73">
        <v>42633</v>
      </c>
      <c r="I54" s="69"/>
      <c r="J54" s="69"/>
      <c r="K54" s="69"/>
      <c r="L54" s="69"/>
      <c r="M54" s="69"/>
      <c r="N54" s="69"/>
      <c r="O54" s="69"/>
      <c r="P54" s="69"/>
      <c r="Q54" s="69"/>
      <c r="R54" s="69"/>
      <c r="S54" s="69"/>
      <c r="T54" s="69"/>
      <c r="U54" s="69"/>
      <c r="V54" s="69"/>
      <c r="W54" s="69"/>
      <c r="X54" s="69"/>
      <c r="Y54" s="69"/>
      <c r="Z54" s="69"/>
    </row>
    <row r="55" spans="1:26" ht="51" customHeight="1">
      <c r="A55" s="71" t="s">
        <v>255</v>
      </c>
      <c r="B55" s="80" t="s">
        <v>7233</v>
      </c>
      <c r="C55" s="80" t="s">
        <v>6576</v>
      </c>
      <c r="D55" s="80"/>
      <c r="E55" s="80"/>
      <c r="F55" s="71" t="s">
        <v>7144</v>
      </c>
      <c r="G55" s="80" t="s">
        <v>7234</v>
      </c>
      <c r="H55" s="73">
        <v>42633</v>
      </c>
      <c r="I55" s="69"/>
      <c r="J55" s="69"/>
      <c r="K55" s="69"/>
      <c r="L55" s="69"/>
      <c r="M55" s="69"/>
      <c r="N55" s="69"/>
      <c r="O55" s="69"/>
      <c r="P55" s="69"/>
      <c r="Q55" s="69"/>
      <c r="R55" s="69"/>
      <c r="S55" s="69"/>
      <c r="T55" s="69"/>
      <c r="U55" s="69"/>
      <c r="V55" s="69"/>
      <c r="W55" s="69"/>
      <c r="X55" s="69"/>
      <c r="Y55" s="69"/>
      <c r="Z55" s="69"/>
    </row>
    <row r="56" spans="1:26" ht="51" customHeight="1">
      <c r="A56" s="71" t="s">
        <v>255</v>
      </c>
      <c r="B56" s="80" t="s">
        <v>7235</v>
      </c>
      <c r="C56" s="80" t="s">
        <v>7236</v>
      </c>
      <c r="D56" s="80"/>
      <c r="E56" s="80"/>
      <c r="F56" s="71" t="s">
        <v>628</v>
      </c>
      <c r="G56" s="80" t="s">
        <v>628</v>
      </c>
      <c r="H56" s="73">
        <v>42633</v>
      </c>
      <c r="I56" s="69"/>
      <c r="J56" s="69"/>
      <c r="K56" s="69"/>
      <c r="L56" s="69"/>
      <c r="M56" s="69"/>
      <c r="N56" s="69"/>
      <c r="O56" s="69"/>
      <c r="P56" s="69"/>
      <c r="Q56" s="69"/>
      <c r="R56" s="69"/>
      <c r="S56" s="69"/>
      <c r="T56" s="69"/>
      <c r="U56" s="69"/>
      <c r="V56" s="69"/>
      <c r="W56" s="69"/>
      <c r="X56" s="69"/>
      <c r="Y56" s="69"/>
      <c r="Z56" s="69"/>
    </row>
    <row r="57" spans="1:26" ht="51" customHeight="1">
      <c r="A57" s="71" t="s">
        <v>280</v>
      </c>
      <c r="B57" s="80" t="s">
        <v>7237</v>
      </c>
      <c r="C57" s="80" t="s">
        <v>6589</v>
      </c>
      <c r="D57" s="80"/>
      <c r="E57" s="80"/>
      <c r="F57" s="71" t="s">
        <v>628</v>
      </c>
      <c r="G57" s="80" t="s">
        <v>7238</v>
      </c>
      <c r="H57" s="73">
        <v>43097</v>
      </c>
      <c r="I57" s="69"/>
      <c r="J57" s="69"/>
      <c r="K57" s="69"/>
      <c r="L57" s="69"/>
      <c r="M57" s="69"/>
      <c r="N57" s="69"/>
      <c r="O57" s="69"/>
      <c r="P57" s="69"/>
      <c r="Q57" s="69"/>
      <c r="R57" s="69"/>
      <c r="S57" s="69"/>
      <c r="T57" s="69"/>
      <c r="U57" s="69"/>
      <c r="V57" s="69"/>
      <c r="W57" s="69"/>
      <c r="X57" s="69"/>
      <c r="Y57" s="69"/>
      <c r="Z57" s="69"/>
    </row>
    <row r="58" spans="1:26" ht="51" customHeight="1">
      <c r="A58" s="71" t="s">
        <v>280</v>
      </c>
      <c r="B58" s="80" t="s">
        <v>7239</v>
      </c>
      <c r="C58" s="80" t="s">
        <v>6589</v>
      </c>
      <c r="D58" s="80"/>
      <c r="E58" s="80"/>
      <c r="F58" s="71" t="s">
        <v>628</v>
      </c>
      <c r="G58" s="80" t="s">
        <v>7240</v>
      </c>
      <c r="H58" s="73">
        <v>42633</v>
      </c>
      <c r="I58" s="69"/>
      <c r="J58" s="69"/>
      <c r="K58" s="69"/>
      <c r="L58" s="69"/>
      <c r="M58" s="69"/>
      <c r="N58" s="69"/>
      <c r="O58" s="69"/>
      <c r="P58" s="69"/>
      <c r="Q58" s="69"/>
      <c r="R58" s="69"/>
      <c r="S58" s="69"/>
      <c r="T58" s="69"/>
      <c r="U58" s="69"/>
      <c r="V58" s="69"/>
      <c r="W58" s="69"/>
      <c r="X58" s="69"/>
      <c r="Y58" s="69"/>
      <c r="Z58" s="69"/>
    </row>
    <row r="59" spans="1:26" ht="51" customHeight="1">
      <c r="A59" s="71" t="s">
        <v>280</v>
      </c>
      <c r="B59" s="80" t="s">
        <v>7241</v>
      </c>
      <c r="C59" s="80" t="s">
        <v>6589</v>
      </c>
      <c r="D59" s="80"/>
      <c r="E59" s="80"/>
      <c r="F59" s="71" t="s">
        <v>628</v>
      </c>
      <c r="G59" s="80" t="s">
        <v>7238</v>
      </c>
      <c r="H59" s="72">
        <v>43122</v>
      </c>
    </row>
    <row r="60" spans="1:26" ht="51" customHeight="1">
      <c r="A60" s="71" t="s">
        <v>280</v>
      </c>
      <c r="B60" s="80" t="s">
        <v>7242</v>
      </c>
      <c r="C60" s="80" t="s">
        <v>7243</v>
      </c>
      <c r="D60" s="80"/>
      <c r="E60" s="80"/>
      <c r="F60" s="71" t="s">
        <v>628</v>
      </c>
      <c r="G60" s="80" t="s">
        <v>7244</v>
      </c>
      <c r="H60" s="72">
        <v>43122</v>
      </c>
    </row>
    <row r="61" spans="1:26" ht="51" customHeight="1">
      <c r="A61" s="71" t="s">
        <v>166</v>
      </c>
      <c r="B61" s="80" t="s">
        <v>7245</v>
      </c>
      <c r="C61" s="80" t="s">
        <v>6619</v>
      </c>
      <c r="D61" s="80"/>
      <c r="E61" s="80"/>
      <c r="F61" s="71" t="s">
        <v>7144</v>
      </c>
      <c r="G61" s="80" t="s">
        <v>7227</v>
      </c>
      <c r="H61" s="73">
        <v>42633</v>
      </c>
      <c r="I61" s="69"/>
      <c r="J61" s="69"/>
      <c r="K61" s="69"/>
      <c r="L61" s="69"/>
      <c r="M61" s="69"/>
      <c r="N61" s="69"/>
      <c r="O61" s="69"/>
      <c r="P61" s="69"/>
      <c r="Q61" s="69"/>
      <c r="R61" s="69"/>
      <c r="S61" s="69"/>
      <c r="T61" s="69"/>
      <c r="U61" s="69"/>
      <c r="V61" s="69"/>
      <c r="W61" s="69"/>
      <c r="X61" s="69"/>
      <c r="Y61" s="69"/>
      <c r="Z61" s="69"/>
    </row>
    <row r="62" spans="1:26" ht="51" customHeight="1">
      <c r="A62" s="71" t="s">
        <v>166</v>
      </c>
      <c r="B62" s="80" t="s">
        <v>7246</v>
      </c>
      <c r="C62" s="80" t="s">
        <v>6623</v>
      </c>
      <c r="D62" s="80"/>
      <c r="E62" s="80"/>
      <c r="F62" s="71" t="s">
        <v>7144</v>
      </c>
      <c r="G62" s="80" t="s">
        <v>7227</v>
      </c>
      <c r="H62" s="73">
        <v>42633</v>
      </c>
      <c r="I62" s="69"/>
      <c r="J62" s="69"/>
      <c r="K62" s="69"/>
      <c r="L62" s="69"/>
      <c r="M62" s="69"/>
      <c r="N62" s="69"/>
      <c r="O62" s="69"/>
      <c r="P62" s="69"/>
      <c r="Q62" s="69"/>
      <c r="R62" s="69"/>
      <c r="S62" s="69"/>
      <c r="T62" s="69"/>
      <c r="U62" s="69"/>
      <c r="V62" s="69"/>
      <c r="W62" s="69"/>
      <c r="X62" s="69"/>
      <c r="Y62" s="69"/>
      <c r="Z62" s="69"/>
    </row>
    <row r="63" spans="1:26" ht="51" customHeight="1">
      <c r="A63" s="71" t="s">
        <v>166</v>
      </c>
      <c r="B63" s="80" t="s">
        <v>6636</v>
      </c>
      <c r="C63" s="80" t="s">
        <v>7247</v>
      </c>
      <c r="D63" s="80"/>
      <c r="E63" s="80"/>
      <c r="F63" s="71" t="s">
        <v>7144</v>
      </c>
      <c r="G63" s="80" t="s">
        <v>7248</v>
      </c>
      <c r="H63" s="73"/>
      <c r="I63" s="69"/>
      <c r="J63" s="69"/>
      <c r="K63" s="69"/>
      <c r="L63" s="69"/>
      <c r="M63" s="69"/>
      <c r="N63" s="69"/>
      <c r="O63" s="69"/>
      <c r="P63" s="69"/>
      <c r="Q63" s="69"/>
      <c r="R63" s="69"/>
      <c r="S63" s="69"/>
      <c r="T63" s="69"/>
      <c r="U63" s="69"/>
      <c r="V63" s="69"/>
      <c r="W63" s="69"/>
      <c r="X63" s="69"/>
      <c r="Y63" s="69"/>
      <c r="Z63" s="69"/>
    </row>
    <row r="64" spans="1:26" ht="51" customHeight="1">
      <c r="A64" s="71" t="s">
        <v>166</v>
      </c>
      <c r="B64" s="80" t="s">
        <v>7249</v>
      </c>
      <c r="C64" s="80" t="s">
        <v>6669</v>
      </c>
      <c r="D64" s="80"/>
      <c r="E64" s="80"/>
      <c r="F64" s="71" t="s">
        <v>7144</v>
      </c>
      <c r="G64" s="80" t="s">
        <v>7250</v>
      </c>
      <c r="H64" s="72">
        <v>43097</v>
      </c>
    </row>
    <row r="65" spans="1:26" ht="51" customHeight="1">
      <c r="A65" s="71" t="s">
        <v>166</v>
      </c>
      <c r="B65" s="80" t="s">
        <v>7249</v>
      </c>
      <c r="C65" s="80" t="s">
        <v>6669</v>
      </c>
      <c r="D65" s="80"/>
      <c r="E65" s="80"/>
      <c r="F65" s="71" t="s">
        <v>7144</v>
      </c>
      <c r="G65" s="80" t="s">
        <v>7250</v>
      </c>
      <c r="H65" s="72">
        <v>43097</v>
      </c>
    </row>
    <row r="66" spans="1:26" ht="51" customHeight="1">
      <c r="A66" s="71" t="s">
        <v>166</v>
      </c>
      <c r="B66" s="80" t="s">
        <v>7251</v>
      </c>
      <c r="C66" s="80" t="s">
        <v>7252</v>
      </c>
      <c r="D66" s="80"/>
      <c r="E66" s="80"/>
      <c r="F66" s="71" t="s">
        <v>628</v>
      </c>
      <c r="G66" s="80" t="s">
        <v>7253</v>
      </c>
      <c r="H66" s="73">
        <v>42633</v>
      </c>
      <c r="I66" s="69"/>
      <c r="J66" s="69"/>
      <c r="K66" s="69"/>
      <c r="L66" s="69"/>
      <c r="M66" s="69"/>
      <c r="N66" s="69"/>
      <c r="O66" s="69"/>
      <c r="P66" s="69"/>
      <c r="Q66" s="69"/>
      <c r="R66" s="69"/>
      <c r="S66" s="69"/>
      <c r="T66" s="69"/>
      <c r="U66" s="69"/>
      <c r="V66" s="69"/>
      <c r="W66" s="69"/>
      <c r="X66" s="69"/>
      <c r="Y66" s="69"/>
      <c r="Z66" s="69"/>
    </row>
    <row r="67" spans="1:26" ht="51" customHeight="1">
      <c r="A67" s="71" t="s">
        <v>131</v>
      </c>
      <c r="B67" s="80" t="s">
        <v>7254</v>
      </c>
      <c r="C67" s="80" t="s">
        <v>6247</v>
      </c>
      <c r="D67" s="80" t="s">
        <v>6245</v>
      </c>
      <c r="E67" s="80"/>
      <c r="F67" s="71" t="s">
        <v>628</v>
      </c>
      <c r="G67" s="80" t="s">
        <v>7255</v>
      </c>
      <c r="H67" s="73">
        <v>43110</v>
      </c>
    </row>
    <row r="68" spans="1:26" ht="51" customHeight="1">
      <c r="A68" s="71" t="s">
        <v>131</v>
      </c>
      <c r="B68" s="80" t="s">
        <v>7256</v>
      </c>
      <c r="C68" s="80" t="s">
        <v>7226</v>
      </c>
      <c r="D68" s="80" t="s">
        <v>7257</v>
      </c>
      <c r="E68" s="80"/>
      <c r="F68" s="71" t="s">
        <v>628</v>
      </c>
      <c r="G68" s="83" t="s">
        <v>7258</v>
      </c>
      <c r="H68" s="72">
        <v>43110</v>
      </c>
    </row>
    <row r="69" spans="1:26" ht="51" customHeight="1">
      <c r="A69" s="71" t="s">
        <v>131</v>
      </c>
      <c r="B69" s="80" t="s">
        <v>7259</v>
      </c>
      <c r="C69" s="80" t="s">
        <v>7259</v>
      </c>
      <c r="D69" s="80" t="s">
        <v>7260</v>
      </c>
      <c r="E69" s="80"/>
      <c r="F69" s="71" t="s">
        <v>628</v>
      </c>
      <c r="G69" s="80" t="s">
        <v>7261</v>
      </c>
      <c r="H69" s="72">
        <v>43110</v>
      </c>
    </row>
    <row r="70" spans="1:26" ht="51" customHeight="1">
      <c r="A70" s="71" t="s">
        <v>131</v>
      </c>
      <c r="B70" s="80" t="s">
        <v>7262</v>
      </c>
      <c r="C70" s="80" t="s">
        <v>6297</v>
      </c>
      <c r="D70" s="80" t="s">
        <v>7263</v>
      </c>
      <c r="E70" s="80"/>
      <c r="F70" s="71" t="s">
        <v>628</v>
      </c>
      <c r="G70" s="80" t="s">
        <v>7264</v>
      </c>
      <c r="H70" s="72">
        <v>43110</v>
      </c>
    </row>
    <row r="71" spans="1:26" ht="51" customHeight="1">
      <c r="A71" s="71" t="s">
        <v>131</v>
      </c>
      <c r="B71" s="80" t="s">
        <v>7265</v>
      </c>
      <c r="C71" s="80" t="s">
        <v>7266</v>
      </c>
      <c r="D71" s="80"/>
      <c r="E71" s="80"/>
      <c r="F71" s="71" t="s">
        <v>628</v>
      </c>
      <c r="G71" s="80" t="s">
        <v>7267</v>
      </c>
      <c r="H71" s="73">
        <v>43110</v>
      </c>
    </row>
    <row r="72" spans="1:26" ht="51" customHeight="1">
      <c r="A72" s="71" t="s">
        <v>131</v>
      </c>
      <c r="B72" s="80" t="s">
        <v>7268</v>
      </c>
      <c r="C72" s="80" t="s">
        <v>7269</v>
      </c>
      <c r="D72" s="80" t="s">
        <v>7270</v>
      </c>
      <c r="E72" s="80" t="s">
        <v>7271</v>
      </c>
      <c r="F72" s="71" t="s">
        <v>628</v>
      </c>
      <c r="G72" s="83" t="s">
        <v>7272</v>
      </c>
      <c r="H72" s="73">
        <v>43110</v>
      </c>
    </row>
    <row r="73" spans="1:26" ht="51" customHeight="1">
      <c r="A73" s="71" t="s">
        <v>131</v>
      </c>
      <c r="B73" s="80" t="s">
        <v>7273</v>
      </c>
      <c r="C73" s="80" t="s">
        <v>6444</v>
      </c>
      <c r="D73" s="80" t="s">
        <v>7274</v>
      </c>
      <c r="F73" s="71" t="s">
        <v>628</v>
      </c>
      <c r="G73" s="80" t="s">
        <v>7275</v>
      </c>
      <c r="H73" s="73">
        <v>43110</v>
      </c>
    </row>
    <row r="74" spans="1:26" ht="51" customHeight="1">
      <c r="A74" s="71" t="s">
        <v>131</v>
      </c>
      <c r="B74" s="80" t="s">
        <v>7276</v>
      </c>
      <c r="C74" s="80" t="s">
        <v>6247</v>
      </c>
      <c r="D74" s="80"/>
      <c r="E74" s="80"/>
      <c r="F74" s="71" t="s">
        <v>628</v>
      </c>
      <c r="G74" s="80" t="s">
        <v>7255</v>
      </c>
      <c r="H74" s="73">
        <v>43110</v>
      </c>
    </row>
    <row r="75" spans="1:26" ht="51" customHeight="1">
      <c r="A75" s="71" t="s">
        <v>131</v>
      </c>
      <c r="B75" s="80" t="s">
        <v>7277</v>
      </c>
      <c r="C75" s="80" t="s">
        <v>6285</v>
      </c>
      <c r="D75" s="80"/>
      <c r="E75" s="80"/>
      <c r="F75" s="71" t="s">
        <v>628</v>
      </c>
      <c r="G75" s="80" t="s">
        <v>7267</v>
      </c>
      <c r="H75" s="73">
        <v>43110</v>
      </c>
    </row>
    <row r="76" spans="1:26" ht="51" customHeight="1">
      <c r="A76" s="71" t="s">
        <v>131</v>
      </c>
      <c r="B76" s="80" t="s">
        <v>7278</v>
      </c>
      <c r="C76" s="80" t="s">
        <v>6297</v>
      </c>
      <c r="D76" s="80"/>
      <c r="E76" s="80"/>
      <c r="F76" s="71" t="s">
        <v>628</v>
      </c>
      <c r="G76" s="80"/>
      <c r="H76" s="73">
        <v>43110</v>
      </c>
    </row>
    <row r="77" spans="1:26" ht="51" customHeight="1">
      <c r="A77" s="71" t="s">
        <v>4935</v>
      </c>
      <c r="B77" s="80" t="s">
        <v>7279</v>
      </c>
      <c r="C77" s="80" t="s">
        <v>7280</v>
      </c>
      <c r="D77" s="80"/>
      <c r="E77" s="80"/>
      <c r="F77" s="71" t="s">
        <v>7144</v>
      </c>
      <c r="G77" s="80" t="s">
        <v>7281</v>
      </c>
      <c r="H77" s="73">
        <v>42669</v>
      </c>
      <c r="I77" s="69"/>
      <c r="J77" s="69"/>
      <c r="K77" s="69"/>
      <c r="L77" s="69"/>
      <c r="M77" s="69"/>
      <c r="N77" s="69"/>
      <c r="O77" s="69"/>
      <c r="P77" s="69"/>
      <c r="Q77" s="69"/>
      <c r="R77" s="69"/>
      <c r="S77" s="69"/>
      <c r="T77" s="69"/>
      <c r="U77" s="69"/>
      <c r="V77" s="69"/>
      <c r="W77" s="69"/>
      <c r="X77" s="69"/>
      <c r="Y77" s="69"/>
      <c r="Z77" s="69"/>
    </row>
    <row r="78" spans="1:26" ht="51" customHeight="1">
      <c r="A78" s="71" t="s">
        <v>4935</v>
      </c>
      <c r="B78" s="80" t="s">
        <v>7282</v>
      </c>
      <c r="C78" s="80" t="s">
        <v>7283</v>
      </c>
      <c r="D78" s="80"/>
      <c r="E78" s="80"/>
      <c r="F78" s="71" t="s">
        <v>7144</v>
      </c>
      <c r="G78" s="80"/>
      <c r="H78" s="73">
        <v>42669</v>
      </c>
      <c r="I78" s="69"/>
      <c r="J78" s="69"/>
      <c r="K78" s="69"/>
      <c r="L78" s="69"/>
      <c r="M78" s="69"/>
      <c r="N78" s="69"/>
      <c r="O78" s="69"/>
      <c r="P78" s="69"/>
      <c r="Q78" s="69"/>
      <c r="R78" s="69"/>
      <c r="S78" s="69"/>
      <c r="T78" s="69"/>
      <c r="U78" s="69"/>
      <c r="V78" s="69"/>
      <c r="W78" s="69"/>
      <c r="X78" s="69"/>
      <c r="Y78" s="69"/>
      <c r="Z78" s="69"/>
    </row>
    <row r="79" spans="1:26" ht="51" customHeight="1">
      <c r="A79" s="71" t="s">
        <v>30</v>
      </c>
      <c r="B79" s="80" t="s">
        <v>7284</v>
      </c>
      <c r="C79" s="80" t="s">
        <v>7285</v>
      </c>
      <c r="D79" s="80" t="s">
        <v>6089</v>
      </c>
      <c r="E79" s="80" t="s">
        <v>7286</v>
      </c>
      <c r="F79" s="71" t="s">
        <v>7144</v>
      </c>
      <c r="G79" s="80" t="s">
        <v>7287</v>
      </c>
      <c r="H79" s="75">
        <v>43129</v>
      </c>
    </row>
    <row r="80" spans="1:26" ht="51" customHeight="1">
      <c r="A80" s="71" t="s">
        <v>191</v>
      </c>
      <c r="B80" s="80" t="s">
        <v>7288</v>
      </c>
      <c r="C80" s="80" t="s">
        <v>5795</v>
      </c>
      <c r="D80" s="80"/>
      <c r="E80" s="80"/>
      <c r="F80" s="71" t="s">
        <v>7144</v>
      </c>
      <c r="G80" s="80" t="s">
        <v>7289</v>
      </c>
      <c r="H80" s="71" t="s">
        <v>7290</v>
      </c>
    </row>
    <row r="81" spans="1:20" ht="51" customHeight="1">
      <c r="A81" s="71" t="s">
        <v>110</v>
      </c>
      <c r="B81" s="80" t="s">
        <v>7291</v>
      </c>
      <c r="C81" s="80" t="s">
        <v>5513</v>
      </c>
      <c r="D81" s="80"/>
      <c r="E81" s="80"/>
      <c r="F81" s="71" t="s">
        <v>628</v>
      </c>
      <c r="G81" s="80" t="s">
        <v>7292</v>
      </c>
      <c r="H81" s="72">
        <v>43356</v>
      </c>
    </row>
    <row r="82" spans="1:20" ht="51" customHeight="1">
      <c r="A82" s="71" t="s">
        <v>255</v>
      </c>
      <c r="B82" s="80" t="s">
        <v>7293</v>
      </c>
      <c r="C82" s="80" t="s">
        <v>6489</v>
      </c>
      <c r="D82" s="80"/>
      <c r="E82" s="80"/>
      <c r="F82" s="71" t="s">
        <v>7294</v>
      </c>
      <c r="G82" s="80" t="s">
        <v>7295</v>
      </c>
      <c r="H82" s="72">
        <v>43444</v>
      </c>
    </row>
    <row r="83" spans="1:20" ht="51" customHeight="1">
      <c r="A83" s="71" t="s">
        <v>255</v>
      </c>
      <c r="B83" s="80" t="s">
        <v>7296</v>
      </c>
      <c r="C83" s="80" t="s">
        <v>6489</v>
      </c>
      <c r="F83" s="71" t="s">
        <v>7294</v>
      </c>
      <c r="G83" s="80" t="s">
        <v>7295</v>
      </c>
      <c r="H83" s="72">
        <v>43444</v>
      </c>
    </row>
    <row r="84" spans="1:20" ht="51" customHeight="1">
      <c r="A84" s="71" t="s">
        <v>255</v>
      </c>
      <c r="B84" s="80" t="s">
        <v>7297</v>
      </c>
      <c r="C84" s="80" t="s">
        <v>6489</v>
      </c>
      <c r="F84" s="71" t="s">
        <v>7294</v>
      </c>
      <c r="G84" s="80" t="s">
        <v>7295</v>
      </c>
      <c r="H84" s="72">
        <v>43444</v>
      </c>
    </row>
    <row r="85" spans="1:20" ht="51" customHeight="1">
      <c r="A85" s="71" t="s">
        <v>255</v>
      </c>
      <c r="B85" s="80" t="s">
        <v>7298</v>
      </c>
      <c r="C85" s="80" t="s">
        <v>7299</v>
      </c>
      <c r="F85" s="71" t="s">
        <v>7294</v>
      </c>
      <c r="G85" s="80" t="s">
        <v>7300</v>
      </c>
      <c r="H85" s="72">
        <v>43444</v>
      </c>
    </row>
    <row r="86" spans="1:20" ht="51" customHeight="1">
      <c r="A86" s="71" t="s">
        <v>255</v>
      </c>
      <c r="B86" s="80" t="s">
        <v>7301</v>
      </c>
      <c r="C86" s="80" t="s">
        <v>6585</v>
      </c>
      <c r="F86" s="71" t="s">
        <v>7294</v>
      </c>
      <c r="G86" s="80" t="s">
        <v>7302</v>
      </c>
      <c r="H86" s="72">
        <v>43444</v>
      </c>
    </row>
    <row r="87" spans="1:20" ht="51" customHeight="1">
      <c r="A87" s="71" t="s">
        <v>255</v>
      </c>
      <c r="B87" s="80" t="s">
        <v>7303</v>
      </c>
      <c r="C87" s="80" t="s">
        <v>6520</v>
      </c>
      <c r="F87" s="71" t="s">
        <v>7294</v>
      </c>
      <c r="G87" s="80" t="s">
        <v>7304</v>
      </c>
      <c r="H87" s="72">
        <v>43444</v>
      </c>
    </row>
    <row r="88" spans="1:20" ht="51" customHeight="1">
      <c r="A88" s="71" t="s">
        <v>255</v>
      </c>
      <c r="B88" s="80" t="s">
        <v>7305</v>
      </c>
      <c r="C88" s="80" t="s">
        <v>6494</v>
      </c>
      <c r="D88" s="80" t="s">
        <v>6492</v>
      </c>
      <c r="E88" s="80" t="s">
        <v>7306</v>
      </c>
      <c r="F88" s="71" t="s">
        <v>7294</v>
      </c>
      <c r="G88" s="80" t="s">
        <v>7307</v>
      </c>
      <c r="H88" s="72">
        <v>43444</v>
      </c>
    </row>
    <row r="89" spans="1:20" ht="51" customHeight="1">
      <c r="A89" s="71" t="s">
        <v>255</v>
      </c>
      <c r="B89" s="80" t="s">
        <v>6556</v>
      </c>
      <c r="C89" s="80" t="s">
        <v>6556</v>
      </c>
      <c r="D89" s="80" t="s">
        <v>6554</v>
      </c>
      <c r="F89" s="71" t="s">
        <v>7294</v>
      </c>
      <c r="G89" s="80" t="s">
        <v>7308</v>
      </c>
      <c r="H89" s="72">
        <v>43444</v>
      </c>
    </row>
    <row r="90" spans="1:20" ht="51" customHeight="1">
      <c r="A90" s="71" t="s">
        <v>191</v>
      </c>
      <c r="B90" s="80" t="s">
        <v>7309</v>
      </c>
      <c r="C90" s="80" t="s">
        <v>7310</v>
      </c>
      <c r="D90" s="80" t="s">
        <v>7311</v>
      </c>
      <c r="E90" s="80" t="s">
        <v>7312</v>
      </c>
      <c r="G90" s="80" t="s">
        <v>7313</v>
      </c>
      <c r="H90" s="72">
        <v>43444</v>
      </c>
      <c r="I90" s="71"/>
      <c r="J90" s="71"/>
      <c r="K90" s="69"/>
      <c r="L90" s="69"/>
      <c r="M90" s="71"/>
      <c r="N90" s="71"/>
      <c r="O90" s="71"/>
      <c r="P90" s="72"/>
      <c r="Q90" s="71"/>
      <c r="R90" s="71"/>
      <c r="S90" s="71"/>
    </row>
    <row r="91" spans="1:20" ht="51" customHeight="1">
      <c r="A91" s="71" t="s">
        <v>202</v>
      </c>
      <c r="B91" s="80" t="s">
        <v>7314</v>
      </c>
      <c r="C91" s="80" t="s">
        <v>7315</v>
      </c>
      <c r="D91" s="80"/>
      <c r="E91" s="80"/>
      <c r="F91" s="71"/>
      <c r="G91" s="84" t="s">
        <v>7316</v>
      </c>
      <c r="H91" s="72">
        <v>43446</v>
      </c>
      <c r="I91" s="71"/>
      <c r="J91" s="71"/>
      <c r="K91" s="69"/>
      <c r="L91" s="76"/>
      <c r="M91" s="71"/>
      <c r="N91" s="71"/>
      <c r="O91" s="71"/>
      <c r="P91" s="72"/>
      <c r="R91" s="71"/>
      <c r="S91" s="71"/>
    </row>
    <row r="92" spans="1:20" ht="51" customHeight="1">
      <c r="A92" s="71" t="s">
        <v>30</v>
      </c>
      <c r="B92" s="80" t="s">
        <v>7317</v>
      </c>
      <c r="C92" s="80" t="s">
        <v>7317</v>
      </c>
      <c r="D92" s="80"/>
      <c r="E92" s="80"/>
      <c r="F92" s="71"/>
      <c r="G92" s="84" t="s">
        <v>7318</v>
      </c>
      <c r="H92" s="72">
        <v>43448</v>
      </c>
      <c r="I92" s="71"/>
      <c r="J92" s="71"/>
      <c r="K92" s="69"/>
      <c r="L92" s="69"/>
      <c r="M92" s="71"/>
      <c r="N92" s="71"/>
      <c r="O92" s="71"/>
      <c r="P92" s="72"/>
      <c r="Q92" s="71"/>
      <c r="R92" s="71"/>
      <c r="S92" s="71"/>
      <c r="T92" s="76"/>
    </row>
    <row r="93" spans="1:20" ht="51" customHeight="1">
      <c r="A93" s="71" t="s">
        <v>30</v>
      </c>
      <c r="B93" s="80" t="s">
        <v>7319</v>
      </c>
      <c r="C93" s="80" t="s">
        <v>7320</v>
      </c>
      <c r="G93" s="84" t="s">
        <v>7321</v>
      </c>
      <c r="H93" s="72">
        <v>43448</v>
      </c>
    </row>
    <row r="94" spans="1:20" ht="51" customHeight="1">
      <c r="A94" s="71" t="s">
        <v>131</v>
      </c>
      <c r="B94" s="80" t="s">
        <v>7322</v>
      </c>
      <c r="C94" s="80" t="s">
        <v>7323</v>
      </c>
      <c r="D94" s="80" t="s">
        <v>7324</v>
      </c>
      <c r="E94" s="80" t="s">
        <v>7325</v>
      </c>
      <c r="G94" s="80" t="s">
        <v>7326</v>
      </c>
      <c r="H94" s="72">
        <v>43501</v>
      </c>
      <c r="I94" s="71"/>
      <c r="J94" s="71"/>
      <c r="K94" s="69"/>
      <c r="L94" s="69"/>
      <c r="M94" s="71"/>
      <c r="O94" s="71"/>
      <c r="P94" s="72"/>
      <c r="Q94" s="71"/>
      <c r="R94" s="71"/>
      <c r="S94" s="71"/>
    </row>
    <row r="95" spans="1:20" ht="51" customHeight="1">
      <c r="A95" s="71" t="s">
        <v>61</v>
      </c>
      <c r="B95" s="80" t="s">
        <v>7327</v>
      </c>
      <c r="C95" s="80" t="s">
        <v>7328</v>
      </c>
      <c r="D95" s="80" t="s">
        <v>7329</v>
      </c>
      <c r="E95" s="80" t="s">
        <v>7330</v>
      </c>
      <c r="F95" s="71" t="s">
        <v>628</v>
      </c>
      <c r="G95" s="80" t="s">
        <v>7331</v>
      </c>
      <c r="H95" s="72">
        <v>43567</v>
      </c>
    </row>
    <row r="96" spans="1:20" ht="51" customHeight="1">
      <c r="A96" s="71" t="s">
        <v>218</v>
      </c>
      <c r="B96" s="80" t="s">
        <v>7332</v>
      </c>
      <c r="C96" s="80" t="s">
        <v>7333</v>
      </c>
      <c r="D96" s="80"/>
      <c r="E96" s="80" t="s">
        <v>7334</v>
      </c>
      <c r="F96" s="71" t="s">
        <v>628</v>
      </c>
      <c r="G96" s="80" t="s">
        <v>7335</v>
      </c>
      <c r="H96" s="72">
        <v>43662</v>
      </c>
      <c r="I96" s="71"/>
      <c r="J96" s="71"/>
      <c r="K96" s="69"/>
      <c r="L96" s="71"/>
      <c r="M96" s="71"/>
      <c r="N96" s="71"/>
      <c r="O96" s="71"/>
      <c r="P96" s="72"/>
      <c r="R96" s="71"/>
      <c r="S96" s="71"/>
    </row>
    <row r="97" spans="1:20" ht="51" customHeight="1">
      <c r="A97" s="71" t="s">
        <v>218</v>
      </c>
      <c r="B97" s="80" t="s">
        <v>7336</v>
      </c>
      <c r="C97" s="80" t="s">
        <v>7337</v>
      </c>
      <c r="D97" s="80" t="s">
        <v>7338</v>
      </c>
      <c r="E97" s="80" t="s">
        <v>7339</v>
      </c>
      <c r="F97" s="71" t="s">
        <v>628</v>
      </c>
      <c r="G97" s="80" t="s">
        <v>7340</v>
      </c>
      <c r="H97" s="72">
        <v>43662</v>
      </c>
      <c r="I97" s="71"/>
      <c r="J97" s="71"/>
      <c r="K97" s="69"/>
      <c r="M97" s="71"/>
      <c r="N97" s="71"/>
      <c r="O97" s="71"/>
      <c r="P97" s="72"/>
      <c r="Q97" s="71"/>
      <c r="R97" s="71"/>
      <c r="S97" s="71"/>
    </row>
    <row r="98" spans="1:20" ht="51" customHeight="1">
      <c r="A98" s="71" t="s">
        <v>110</v>
      </c>
      <c r="B98" s="80" t="s">
        <v>7341</v>
      </c>
      <c r="C98" s="80" t="s">
        <v>7342</v>
      </c>
      <c r="D98" s="80" t="s">
        <v>7343</v>
      </c>
      <c r="E98" s="80" t="s">
        <v>7344</v>
      </c>
      <c r="F98" s="71" t="s">
        <v>628</v>
      </c>
      <c r="G98" s="80" t="s">
        <v>7345</v>
      </c>
      <c r="H98" s="72">
        <v>43712</v>
      </c>
      <c r="I98" s="71"/>
      <c r="J98" s="71"/>
      <c r="K98" s="69"/>
      <c r="L98" s="69"/>
      <c r="M98" s="71"/>
      <c r="N98" s="71"/>
      <c r="O98" s="71"/>
      <c r="P98" s="72"/>
      <c r="R98" s="71"/>
      <c r="S98" s="71"/>
    </row>
    <row r="99" spans="1:20" ht="51" customHeight="1">
      <c r="A99" s="71" t="s">
        <v>318</v>
      </c>
      <c r="B99" s="80" t="s">
        <v>7346</v>
      </c>
      <c r="C99" s="80" t="s">
        <v>7346</v>
      </c>
      <c r="D99" s="80"/>
      <c r="E99" s="80"/>
      <c r="F99" s="71" t="s">
        <v>628</v>
      </c>
      <c r="G99" s="80" t="s">
        <v>7347</v>
      </c>
      <c r="H99" s="72">
        <v>43749</v>
      </c>
      <c r="I99" s="71"/>
      <c r="J99" s="71"/>
      <c r="K99" s="69"/>
      <c r="L99" s="69"/>
      <c r="M99" s="71"/>
      <c r="N99" s="71"/>
      <c r="O99" s="71"/>
      <c r="P99" s="72"/>
      <c r="Q99" s="71"/>
      <c r="R99" s="71"/>
      <c r="S99" s="71"/>
    </row>
    <row r="100" spans="1:20" ht="51" customHeight="1">
      <c r="A100" s="71" t="s">
        <v>318</v>
      </c>
      <c r="B100" s="80" t="s">
        <v>7348</v>
      </c>
      <c r="C100" s="80" t="s">
        <v>7349</v>
      </c>
      <c r="D100" s="80" t="s">
        <v>5734</v>
      </c>
      <c r="E100" s="80"/>
      <c r="F100" s="71" t="s">
        <v>628</v>
      </c>
      <c r="G100" s="80" t="s">
        <v>7350</v>
      </c>
      <c r="H100" s="72">
        <v>43749</v>
      </c>
      <c r="I100" s="71"/>
      <c r="J100" s="71"/>
      <c r="K100" s="69"/>
      <c r="L100" s="69"/>
      <c r="M100" s="71"/>
      <c r="N100" s="71"/>
      <c r="O100" s="71"/>
      <c r="P100" s="72"/>
      <c r="Q100" s="71"/>
      <c r="R100" s="71"/>
      <c r="S100" s="71"/>
    </row>
    <row r="101" spans="1:20" ht="51" customHeight="1">
      <c r="A101" s="71" t="s">
        <v>318</v>
      </c>
      <c r="B101" s="80" t="s">
        <v>7351</v>
      </c>
      <c r="C101" s="80" t="s">
        <v>5700</v>
      </c>
      <c r="D101" s="80"/>
      <c r="E101" s="80"/>
      <c r="F101" s="71" t="s">
        <v>628</v>
      </c>
      <c r="G101" s="80" t="s">
        <v>7352</v>
      </c>
      <c r="H101" s="72">
        <v>43749</v>
      </c>
      <c r="I101" s="71"/>
      <c r="J101" s="71"/>
      <c r="K101" s="69"/>
      <c r="L101" s="69"/>
      <c r="M101" s="71"/>
      <c r="N101" s="71"/>
      <c r="O101" s="71"/>
      <c r="P101" s="72"/>
      <c r="Q101" s="71"/>
      <c r="R101" s="71"/>
      <c r="S101" s="71"/>
      <c r="T101" s="76"/>
    </row>
    <row r="102" spans="1:20" ht="51" customHeight="1">
      <c r="A102" s="71" t="s">
        <v>202</v>
      </c>
      <c r="B102" s="80" t="s">
        <v>7353</v>
      </c>
      <c r="C102" s="80" t="s">
        <v>7353</v>
      </c>
      <c r="D102" s="80" t="s">
        <v>7354</v>
      </c>
      <c r="E102" s="80" t="s">
        <v>7355</v>
      </c>
      <c r="F102" s="71" t="s">
        <v>628</v>
      </c>
      <c r="G102" s="80" t="s">
        <v>7356</v>
      </c>
      <c r="H102" s="72">
        <v>43752</v>
      </c>
      <c r="I102" s="71"/>
      <c r="J102" s="71"/>
      <c r="K102" s="69"/>
      <c r="L102" s="71"/>
      <c r="M102" s="71"/>
      <c r="N102" s="71"/>
      <c r="O102" s="71"/>
      <c r="P102" s="72"/>
      <c r="Q102" s="71"/>
      <c r="R102" s="69"/>
      <c r="S102" s="71"/>
    </row>
    <row r="103" spans="1:20" ht="51" customHeight="1">
      <c r="A103" s="71" t="s">
        <v>131</v>
      </c>
      <c r="B103" s="80" t="s">
        <v>7357</v>
      </c>
      <c r="C103" s="80" t="s">
        <v>7231</v>
      </c>
      <c r="D103" s="80" t="s">
        <v>6442</v>
      </c>
      <c r="E103" s="80" t="s">
        <v>7358</v>
      </c>
      <c r="F103" s="71" t="s">
        <v>7359</v>
      </c>
      <c r="G103" s="80" t="s">
        <v>7360</v>
      </c>
      <c r="H103" s="72">
        <v>43829</v>
      </c>
      <c r="I103" s="71"/>
      <c r="J103" s="71"/>
      <c r="K103" s="69"/>
      <c r="L103" s="69"/>
      <c r="M103" s="71"/>
      <c r="N103" s="71"/>
      <c r="O103" s="71"/>
      <c r="P103" s="72"/>
      <c r="Q103" s="71"/>
      <c r="R103" s="71"/>
      <c r="S103" s="71"/>
    </row>
    <row r="104" spans="1:20" ht="51" customHeight="1">
      <c r="A104" s="71" t="s">
        <v>131</v>
      </c>
      <c r="B104" s="80" t="s">
        <v>7361</v>
      </c>
      <c r="C104" s="80" t="s">
        <v>7231</v>
      </c>
      <c r="D104" s="80" t="s">
        <v>6442</v>
      </c>
      <c r="E104" s="80" t="s">
        <v>7362</v>
      </c>
      <c r="F104" s="71" t="s">
        <v>7359</v>
      </c>
      <c r="G104" s="80" t="s">
        <v>7363</v>
      </c>
      <c r="H104" s="72">
        <v>43830</v>
      </c>
      <c r="I104" s="71"/>
      <c r="J104" s="71"/>
      <c r="K104" s="69"/>
      <c r="L104" s="69"/>
      <c r="M104" s="71"/>
      <c r="N104" s="71"/>
      <c r="O104" s="71"/>
      <c r="P104" s="72"/>
      <c r="Q104" s="71"/>
      <c r="R104" s="71"/>
      <c r="S104" s="71"/>
    </row>
    <row r="105" spans="1:20" ht="51" customHeight="1">
      <c r="A105" s="71" t="s">
        <v>651</v>
      </c>
      <c r="B105" s="80" t="s">
        <v>7364</v>
      </c>
      <c r="C105" s="80" t="s">
        <v>7365</v>
      </c>
      <c r="D105" s="80" t="s">
        <v>5047</v>
      </c>
      <c r="E105" s="80" t="s">
        <v>7366</v>
      </c>
      <c r="F105" s="71" t="s">
        <v>7367</v>
      </c>
      <c r="G105" s="82" t="s">
        <v>7368</v>
      </c>
      <c r="H105" s="72">
        <v>43889</v>
      </c>
      <c r="I105" s="71"/>
      <c r="J105" s="71"/>
      <c r="K105" s="69"/>
      <c r="L105" s="69"/>
      <c r="M105" s="71"/>
      <c r="N105" s="71"/>
      <c r="O105" s="71"/>
      <c r="P105" s="72"/>
      <c r="Q105" s="71"/>
      <c r="R105" s="71"/>
      <c r="S105" s="71"/>
    </row>
    <row r="106" spans="1:20" ht="51" customHeight="1">
      <c r="A106" s="69" t="s">
        <v>413</v>
      </c>
      <c r="B106" s="80" t="s">
        <v>7369</v>
      </c>
      <c r="C106" s="80" t="s">
        <v>5488</v>
      </c>
      <c r="D106" s="80" t="s">
        <v>5465</v>
      </c>
      <c r="E106" s="80" t="s">
        <v>7370</v>
      </c>
      <c r="F106" s="71" t="s">
        <v>628</v>
      </c>
      <c r="G106" s="80" t="s">
        <v>7371</v>
      </c>
      <c r="H106" s="72">
        <v>43894</v>
      </c>
    </row>
    <row r="107" spans="1:20" ht="51" customHeight="1">
      <c r="A107" s="71" t="s">
        <v>191</v>
      </c>
      <c r="B107" s="80" t="s">
        <v>5815</v>
      </c>
      <c r="C107" s="80" t="s">
        <v>5816</v>
      </c>
      <c r="D107" s="80" t="s">
        <v>5814</v>
      </c>
      <c r="E107" s="80" t="s">
        <v>5817</v>
      </c>
      <c r="F107" s="71" t="s">
        <v>628</v>
      </c>
      <c r="H107" s="72">
        <v>44013</v>
      </c>
      <c r="I107" s="71"/>
      <c r="J107" s="71"/>
      <c r="K107" s="71"/>
      <c r="L107" s="69"/>
      <c r="M107" s="69"/>
      <c r="N107" s="71"/>
      <c r="O107" s="71"/>
      <c r="P107" s="71"/>
      <c r="Q107" s="72"/>
      <c r="R107" s="71"/>
      <c r="S107" s="71"/>
      <c r="T107" s="71"/>
    </row>
    <row r="108" spans="1:20" ht="78.75" customHeight="1">
      <c r="A108" s="69" t="s">
        <v>255</v>
      </c>
      <c r="B108" s="82" t="s">
        <v>7372</v>
      </c>
      <c r="C108" s="82" t="s">
        <v>7373</v>
      </c>
      <c r="D108" s="9" t="s">
        <v>7374</v>
      </c>
      <c r="E108" s="82" t="s">
        <v>7375</v>
      </c>
      <c r="F108" s="69" t="s">
        <v>628</v>
      </c>
      <c r="G108" s="82" t="s">
        <v>7376</v>
      </c>
      <c r="H108" s="72">
        <v>44949</v>
      </c>
      <c r="I108" s="71"/>
      <c r="J108" s="71"/>
      <c r="K108" s="71"/>
      <c r="L108" s="69"/>
      <c r="M108" s="69"/>
      <c r="N108" s="71"/>
      <c r="O108" s="71"/>
      <c r="P108" s="71"/>
      <c r="Q108" s="72"/>
      <c r="R108" s="71"/>
      <c r="S108" s="71"/>
      <c r="T108" s="71"/>
    </row>
    <row r="109" spans="1:20" ht="63.75" customHeight="1">
      <c r="A109" s="69" t="s">
        <v>48</v>
      </c>
      <c r="B109" s="3" t="s">
        <v>7377</v>
      </c>
      <c r="C109" s="71" t="s">
        <v>5878</v>
      </c>
      <c r="D109" s="71" t="s">
        <v>5819</v>
      </c>
      <c r="E109" s="71" t="s">
        <v>7378</v>
      </c>
      <c r="F109" s="69" t="s">
        <v>628</v>
      </c>
      <c r="G109" s="71" t="s">
        <v>7379</v>
      </c>
      <c r="H109" s="73">
        <v>44970</v>
      </c>
    </row>
    <row r="110" spans="1:20" ht="45" customHeight="1">
      <c r="A110" s="69" t="s">
        <v>651</v>
      </c>
      <c r="B110" s="71" t="s">
        <v>7380</v>
      </c>
      <c r="C110" s="71" t="s">
        <v>7381</v>
      </c>
      <c r="D110" s="71" t="s">
        <v>7382</v>
      </c>
      <c r="E110" s="168" t="s">
        <v>7383</v>
      </c>
      <c r="F110" s="71" t="s">
        <v>628</v>
      </c>
      <c r="G110" s="80" t="s">
        <v>7384</v>
      </c>
      <c r="H110" s="73">
        <v>44973</v>
      </c>
    </row>
    <row r="111" spans="1:20" ht="15.75" customHeight="1">
      <c r="E111" s="167"/>
    </row>
    <row r="112" spans="1:20"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1:H107" xr:uid="{00000000-0009-0000-0000-000001000000}"/>
  <conditionalFormatting sqref="B109">
    <cfRule type="duplicateValues" dxfId="0" priority="1"/>
  </conditionalFormatting>
  <pageMargins left="0.511811024" right="0.511811024" top="0.78740157499999996" bottom="0.78740157499999996"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Thiago Trindade</dc:creator>
  <cp:keywords/>
  <dc:description/>
  <cp:lastModifiedBy/>
  <cp:revision/>
  <dcterms:created xsi:type="dcterms:W3CDTF">2021-04-08T01:27:42Z</dcterms:created>
  <dcterms:modified xsi:type="dcterms:W3CDTF">2023-12-15T18:54:28Z</dcterms:modified>
  <cp:category/>
  <cp:contentStatus/>
</cp:coreProperties>
</file>