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simone.chiapetta\Desktop\"/>
    </mc:Choice>
  </mc:AlternateContent>
  <bookViews>
    <workbookView xWindow="0" yWindow="45" windowWidth="11040" windowHeight="9165" tabRatio="921" firstSheet="1" activeTab="8"/>
  </bookViews>
  <sheets>
    <sheet name="Vigilante 12x36 diurno" sheetId="3" r:id="rId1"/>
    <sheet name="Superv. de posto 12x36 diurno " sheetId="5" r:id="rId2"/>
    <sheet name="Vigilante 12x36 noturno " sheetId="4" r:id="rId3"/>
    <sheet name="Superv. de posto 12x36 noturno " sheetId="2" r:id="rId4"/>
    <sheet name="Vigilante 44h controle de aces." sheetId="13" r:id="rId5"/>
    <sheet name="Vigilante 44h monitoramento" sheetId="6" r:id="rId6"/>
    <sheet name="Quadro Resumo" sheetId="7" r:id="rId7"/>
    <sheet name="Quantidade de Vigilantes" sheetId="8" r:id="rId8"/>
    <sheet name="Equip. Manutenção e Depreciação" sheetId="12" r:id="rId9"/>
    <sheet name="Uniformes" sheetId="9" r:id="rId10"/>
    <sheet name="Equipamentos e Materiais" sheetId="10" r:id="rId11"/>
  </sheets>
  <calcPr calcId="162913"/>
</workbook>
</file>

<file path=xl/calcChain.xml><?xml version="1.0" encoding="utf-8"?>
<calcChain xmlns="http://schemas.openxmlformats.org/spreadsheetml/2006/main">
  <c r="H113" i="6" l="1"/>
  <c r="H113" i="13"/>
  <c r="H113" i="2"/>
  <c r="H113" i="4"/>
  <c r="I116" i="5"/>
  <c r="H113" i="5"/>
  <c r="I111" i="3"/>
  <c r="I120" i="3"/>
  <c r="I118" i="3"/>
  <c r="I116" i="3"/>
  <c r="H113" i="3"/>
  <c r="G50" i="9"/>
  <c r="G56" i="9"/>
  <c r="I56" i="9" s="1"/>
  <c r="J56" i="9" s="1"/>
  <c r="G54" i="9"/>
  <c r="I54" i="9" s="1"/>
  <c r="J54" i="9" s="1"/>
  <c r="G52" i="9"/>
  <c r="I52" i="9" s="1"/>
  <c r="J52" i="9" s="1"/>
  <c r="I50" i="9"/>
  <c r="J50" i="9" s="1"/>
  <c r="G22" i="9"/>
  <c r="G24" i="9"/>
  <c r="I24" i="9" s="1"/>
  <c r="J24" i="9" s="1"/>
  <c r="G26" i="9"/>
  <c r="I26" i="9" s="1"/>
  <c r="J26" i="9" s="1"/>
  <c r="G28" i="9"/>
  <c r="I28" i="9" s="1"/>
  <c r="J28" i="9" s="1"/>
  <c r="I22" i="9"/>
  <c r="I141" i="13"/>
  <c r="B130" i="13"/>
  <c r="B128" i="13"/>
  <c r="B127" i="13"/>
  <c r="B126" i="13"/>
  <c r="B125" i="13"/>
  <c r="B124" i="13"/>
  <c r="H86" i="13"/>
  <c r="H82" i="13"/>
  <c r="I50" i="13"/>
  <c r="I49" i="13"/>
  <c r="I55" i="13" s="1"/>
  <c r="I61" i="13" s="1"/>
  <c r="H46" i="13"/>
  <c r="H70" i="13" s="1"/>
  <c r="H35" i="13"/>
  <c r="I25" i="13"/>
  <c r="I23" i="13"/>
  <c r="I24" i="13" s="1"/>
  <c r="I29" i="13" s="1"/>
  <c r="I69" i="13" s="1"/>
  <c r="J22" i="9" l="1"/>
  <c r="I70" i="13"/>
  <c r="H72" i="13"/>
  <c r="I68" i="13"/>
  <c r="I66" i="13"/>
  <c r="I85" i="13"/>
  <c r="I86" i="13" s="1"/>
  <c r="I91" i="13" s="1"/>
  <c r="I124" i="13"/>
  <c r="I33" i="13"/>
  <c r="I35" i="13" s="1"/>
  <c r="I59" i="13" s="1"/>
  <c r="I71" i="13"/>
  <c r="I67" i="13"/>
  <c r="I34" i="13"/>
  <c r="I50" i="4"/>
  <c r="I36" i="13" l="1"/>
  <c r="I72" i="13"/>
  <c r="I126" i="13" s="1"/>
  <c r="G4" i="10"/>
  <c r="G36" i="10"/>
  <c r="H36" i="10" s="1"/>
  <c r="E23" i="12"/>
  <c r="E24" i="12"/>
  <c r="E25" i="12"/>
  <c r="E26" i="12" s="1"/>
  <c r="G6" i="10"/>
  <c r="G8" i="10"/>
  <c r="G10" i="10"/>
  <c r="G12" i="10"/>
  <c r="G14" i="10"/>
  <c r="G16" i="10"/>
  <c r="G26" i="10"/>
  <c r="G18" i="10"/>
  <c r="G20" i="10"/>
  <c r="G22" i="10"/>
  <c r="G24" i="10"/>
  <c r="E7" i="12"/>
  <c r="E6" i="12"/>
  <c r="I50" i="3"/>
  <c r="G34" i="9"/>
  <c r="H13" i="7"/>
  <c r="I97" i="13" l="1"/>
  <c r="I97" i="5"/>
  <c r="I97" i="6"/>
  <c r="I97" i="3"/>
  <c r="I97" i="2"/>
  <c r="I97" i="4"/>
  <c r="I42" i="13"/>
  <c r="I43" i="13"/>
  <c r="I44" i="13"/>
  <c r="I45" i="13"/>
  <c r="I38" i="13"/>
  <c r="I40" i="13"/>
  <c r="I39" i="13"/>
  <c r="I41" i="13"/>
  <c r="E27" i="12"/>
  <c r="B8" i="8"/>
  <c r="I50" i="6"/>
  <c r="I50" i="2"/>
  <c r="I50" i="5"/>
  <c r="I46" i="13" l="1"/>
  <c r="I60" i="13" s="1"/>
  <c r="I62" i="13" s="1"/>
  <c r="C13" i="12"/>
  <c r="E13" i="12" s="1"/>
  <c r="E12" i="12"/>
  <c r="E11" i="12"/>
  <c r="E10" i="12"/>
  <c r="C9" i="12"/>
  <c r="E9" i="12" s="1"/>
  <c r="C8" i="12"/>
  <c r="E8" i="12" s="1"/>
  <c r="E5" i="12"/>
  <c r="E14" i="12" l="1"/>
  <c r="I125" i="13"/>
  <c r="I93" i="13"/>
  <c r="G48" i="9"/>
  <c r="I48" i="9" s="1"/>
  <c r="J48" i="9" s="1"/>
  <c r="G46" i="9"/>
  <c r="I46" i="9" s="1"/>
  <c r="J46" i="9" s="1"/>
  <c r="G44" i="9"/>
  <c r="I44" i="9" s="1"/>
  <c r="J44" i="9" s="1"/>
  <c r="G42" i="9"/>
  <c r="I42" i="9" s="1"/>
  <c r="J42" i="9" s="1"/>
  <c r="G40" i="9"/>
  <c r="I40" i="9" s="1"/>
  <c r="J40" i="9" s="1"/>
  <c r="G38" i="9"/>
  <c r="I38" i="9" s="1"/>
  <c r="J38" i="9" s="1"/>
  <c r="G36" i="9"/>
  <c r="I36" i="9" s="1"/>
  <c r="J36" i="9" s="1"/>
  <c r="I34" i="9"/>
  <c r="G20" i="9"/>
  <c r="I20" i="9" s="1"/>
  <c r="J20" i="9" s="1"/>
  <c r="G18" i="9"/>
  <c r="I18" i="9" s="1"/>
  <c r="J18" i="9" s="1"/>
  <c r="G16" i="9"/>
  <c r="I16" i="9" s="1"/>
  <c r="J16" i="9" s="1"/>
  <c r="G14" i="9"/>
  <c r="I14" i="9" s="1"/>
  <c r="J14" i="9" s="1"/>
  <c r="G12" i="9"/>
  <c r="I12" i="9" s="1"/>
  <c r="J12" i="9" s="1"/>
  <c r="G10" i="9"/>
  <c r="I10" i="9" s="1"/>
  <c r="J10" i="9" s="1"/>
  <c r="G8" i="9"/>
  <c r="I8" i="9" s="1"/>
  <c r="J8" i="9" s="1"/>
  <c r="G6" i="9"/>
  <c r="I6" i="9" s="1"/>
  <c r="I141" i="6"/>
  <c r="B130" i="6"/>
  <c r="B128" i="6"/>
  <c r="B127" i="6"/>
  <c r="B126" i="6"/>
  <c r="B125" i="6"/>
  <c r="B124" i="6"/>
  <c r="H86" i="6"/>
  <c r="H82" i="6"/>
  <c r="H46" i="6"/>
  <c r="H70" i="6" s="1"/>
  <c r="H35" i="6"/>
  <c r="I25" i="6"/>
  <c r="I23" i="6"/>
  <c r="I141" i="5"/>
  <c r="B130" i="5"/>
  <c r="B128" i="5"/>
  <c r="B127" i="5"/>
  <c r="B126" i="5"/>
  <c r="B125" i="5"/>
  <c r="B124" i="5"/>
  <c r="H86" i="5"/>
  <c r="H82" i="5"/>
  <c r="H46" i="5"/>
  <c r="H70" i="5" s="1"/>
  <c r="H35" i="5"/>
  <c r="I23" i="5"/>
  <c r="I49" i="5" s="1"/>
  <c r="I55" i="5" s="1"/>
  <c r="I61" i="5" s="1"/>
  <c r="I141" i="4"/>
  <c r="B130" i="4"/>
  <c r="B128" i="4"/>
  <c r="B127" i="4"/>
  <c r="B126" i="4"/>
  <c r="B125" i="4"/>
  <c r="B124" i="4"/>
  <c r="H86" i="4"/>
  <c r="H82" i="4"/>
  <c r="H46" i="4"/>
  <c r="H70" i="4" s="1"/>
  <c r="H35" i="4"/>
  <c r="I23" i="4"/>
  <c r="I141" i="3"/>
  <c r="B130" i="3"/>
  <c r="B128" i="3"/>
  <c r="B127" i="3"/>
  <c r="B126" i="3"/>
  <c r="B125" i="3"/>
  <c r="B124" i="3"/>
  <c r="H86" i="3"/>
  <c r="H82" i="3"/>
  <c r="H46" i="3"/>
  <c r="H70" i="3" s="1"/>
  <c r="H35" i="3"/>
  <c r="I23" i="3"/>
  <c r="I141" i="2"/>
  <c r="B130" i="2"/>
  <c r="B128" i="2"/>
  <c r="B127" i="2"/>
  <c r="B126" i="2"/>
  <c r="B125" i="2"/>
  <c r="B124" i="2"/>
  <c r="H86" i="2"/>
  <c r="H82" i="2"/>
  <c r="H46" i="2"/>
  <c r="H70" i="2" s="1"/>
  <c r="H35" i="2"/>
  <c r="I23" i="2"/>
  <c r="I30" i="9" l="1"/>
  <c r="I24" i="2"/>
  <c r="I27" i="2" s="1"/>
  <c r="I49" i="6"/>
  <c r="I55" i="6" s="1"/>
  <c r="I61" i="6" s="1"/>
  <c r="I49" i="3"/>
  <c r="I24" i="6"/>
  <c r="I29" i="6" s="1"/>
  <c r="I70" i="6" s="1"/>
  <c r="I58" i="9"/>
  <c r="J34" i="9"/>
  <c r="J58" i="9" s="1"/>
  <c r="I78" i="13"/>
  <c r="I79" i="13"/>
  <c r="I80" i="13"/>
  <c r="I81" i="13"/>
  <c r="I77" i="13"/>
  <c r="I76" i="13"/>
  <c r="I27" i="4"/>
  <c r="E15" i="12"/>
  <c r="E16" i="12" s="1"/>
  <c r="E18" i="12" s="1"/>
  <c r="I49" i="2"/>
  <c r="I55" i="2" s="1"/>
  <c r="I61" i="2" s="1"/>
  <c r="I25" i="2"/>
  <c r="I25" i="5"/>
  <c r="I27" i="5" s="1"/>
  <c r="I25" i="3"/>
  <c r="I24" i="5"/>
  <c r="I26" i="5" s="1"/>
  <c r="I24" i="3"/>
  <c r="I29" i="3" s="1"/>
  <c r="I55" i="3"/>
  <c r="I61" i="3" s="1"/>
  <c r="H72" i="6"/>
  <c r="H72" i="5"/>
  <c r="J6" i="9"/>
  <c r="J30" i="9" s="1"/>
  <c r="H72" i="3"/>
  <c r="H72" i="4"/>
  <c r="H72" i="2"/>
  <c r="I25" i="4"/>
  <c r="I24" i="4"/>
  <c r="I49" i="4"/>
  <c r="I55" i="4" s="1"/>
  <c r="I61" i="4" s="1"/>
  <c r="I26" i="2" l="1"/>
  <c r="I29" i="2" s="1"/>
  <c r="I82" i="13"/>
  <c r="I90" i="13" s="1"/>
  <c r="I92" i="13" s="1"/>
  <c r="I127" i="13" s="1"/>
  <c r="I26" i="4"/>
  <c r="I29" i="4" s="1"/>
  <c r="I69" i="4" s="1"/>
  <c r="E28" i="12"/>
  <c r="E30" i="12" s="1"/>
  <c r="E33" i="12" s="1"/>
  <c r="I98" i="13" s="1"/>
  <c r="I29" i="5"/>
  <c r="I70" i="3"/>
  <c r="I61" i="9"/>
  <c r="I69" i="6"/>
  <c r="I34" i="6"/>
  <c r="I124" i="6"/>
  <c r="I71" i="6"/>
  <c r="I66" i="6"/>
  <c r="I67" i="6"/>
  <c r="I85" i="6"/>
  <c r="I86" i="6" s="1"/>
  <c r="I91" i="6" s="1"/>
  <c r="I68" i="6"/>
  <c r="I33" i="6"/>
  <c r="J61" i="9"/>
  <c r="I96" i="13" s="1"/>
  <c r="I69" i="2" l="1"/>
  <c r="I71" i="2"/>
  <c r="I85" i="2"/>
  <c r="I86" i="2" s="1"/>
  <c r="I91" i="2" s="1"/>
  <c r="I70" i="2"/>
  <c r="I33" i="2"/>
  <c r="I35" i="2" s="1"/>
  <c r="I68" i="2"/>
  <c r="I124" i="2"/>
  <c r="I67" i="2"/>
  <c r="I34" i="2"/>
  <c r="I66" i="2"/>
  <c r="I72" i="2" s="1"/>
  <c r="I126" i="2" s="1"/>
  <c r="I100" i="13"/>
  <c r="I128" i="13" s="1"/>
  <c r="I129" i="13" s="1"/>
  <c r="I104" i="13" s="1"/>
  <c r="I33" i="5"/>
  <c r="I98" i="5"/>
  <c r="I98" i="3"/>
  <c r="I98" i="4"/>
  <c r="I98" i="2"/>
  <c r="I98" i="6"/>
  <c r="I96" i="5"/>
  <c r="I96" i="3"/>
  <c r="I96" i="2"/>
  <c r="I96" i="6"/>
  <c r="I96" i="4"/>
  <c r="I66" i="5"/>
  <c r="I85" i="5"/>
  <c r="I86" i="5" s="1"/>
  <c r="I91" i="5" s="1"/>
  <c r="I71" i="5"/>
  <c r="I68" i="5"/>
  <c r="I124" i="5"/>
  <c r="I34" i="5"/>
  <c r="I35" i="5" s="1"/>
  <c r="I70" i="5"/>
  <c r="I67" i="5"/>
  <c r="I69" i="5"/>
  <c r="I85" i="3"/>
  <c r="I86" i="3" s="1"/>
  <c r="I91" i="3" s="1"/>
  <c r="I66" i="3"/>
  <c r="I67" i="3"/>
  <c r="I68" i="3"/>
  <c r="I33" i="3"/>
  <c r="I35" i="3" s="1"/>
  <c r="I36" i="3" s="1"/>
  <c r="I69" i="3"/>
  <c r="I34" i="3"/>
  <c r="I124" i="3"/>
  <c r="I71" i="3"/>
  <c r="I35" i="6"/>
  <c r="I59" i="6" s="1"/>
  <c r="I70" i="4"/>
  <c r="I85" i="4"/>
  <c r="I86" i="4" s="1"/>
  <c r="I91" i="4" s="1"/>
  <c r="I34" i="4"/>
  <c r="I66" i="4"/>
  <c r="I67" i="4"/>
  <c r="I33" i="4"/>
  <c r="I124" i="4"/>
  <c r="I71" i="4"/>
  <c r="I68" i="4"/>
  <c r="I72" i="6"/>
  <c r="I126" i="6" s="1"/>
  <c r="I100" i="3" l="1"/>
  <c r="I128" i="3" s="1"/>
  <c r="I105" i="13"/>
  <c r="I116" i="13" s="1"/>
  <c r="I118" i="13" s="1"/>
  <c r="I110" i="13" s="1"/>
  <c r="I100" i="2"/>
  <c r="I128" i="2" s="1"/>
  <c r="I100" i="6"/>
  <c r="I128" i="6" s="1"/>
  <c r="I100" i="5"/>
  <c r="I128" i="5" s="1"/>
  <c r="I35" i="4"/>
  <c r="I59" i="4" s="1"/>
  <c r="I59" i="5"/>
  <c r="I36" i="5"/>
  <c r="I40" i="5" s="1"/>
  <c r="I72" i="5"/>
  <c r="I126" i="5" s="1"/>
  <c r="I72" i="3"/>
  <c r="I126" i="3" s="1"/>
  <c r="I36" i="6"/>
  <c r="I38" i="6" s="1"/>
  <c r="I59" i="2"/>
  <c r="I36" i="2"/>
  <c r="I72" i="4"/>
  <c r="I126" i="4" s="1"/>
  <c r="I39" i="6"/>
  <c r="I40" i="6"/>
  <c r="I41" i="6"/>
  <c r="I59" i="3"/>
  <c r="I42" i="5" l="1"/>
  <c r="I120" i="13"/>
  <c r="I107" i="13"/>
  <c r="I146" i="13" s="1"/>
  <c r="I108" i="13"/>
  <c r="I109" i="13"/>
  <c r="I36" i="4"/>
  <c r="I42" i="4" s="1"/>
  <c r="I45" i="5"/>
  <c r="I38" i="5"/>
  <c r="I39" i="5"/>
  <c r="I41" i="5"/>
  <c r="I43" i="5"/>
  <c r="I44" i="5"/>
  <c r="I42" i="6"/>
  <c r="I43" i="6"/>
  <c r="I44" i="6"/>
  <c r="I45" i="6"/>
  <c r="I43" i="2"/>
  <c r="I42" i="2"/>
  <c r="I41" i="2"/>
  <c r="I39" i="2"/>
  <c r="I38" i="2"/>
  <c r="I45" i="2"/>
  <c r="I40" i="2"/>
  <c r="I44" i="2"/>
  <c r="I43" i="3"/>
  <c r="I44" i="3"/>
  <c r="I45" i="3"/>
  <c r="I38" i="3"/>
  <c r="I39" i="3"/>
  <c r="I40" i="3"/>
  <c r="I41" i="3"/>
  <c r="I42" i="3"/>
  <c r="I46" i="6" l="1"/>
  <c r="I60" i="6" s="1"/>
  <c r="I62" i="6" s="1"/>
  <c r="I125" i="6" s="1"/>
  <c r="I46" i="5"/>
  <c r="I60" i="5" s="1"/>
  <c r="I62" i="5" s="1"/>
  <c r="I93" i="5" s="1"/>
  <c r="I76" i="5" s="1"/>
  <c r="I111" i="13"/>
  <c r="I43" i="4"/>
  <c r="I44" i="4"/>
  <c r="I45" i="4"/>
  <c r="I38" i="4"/>
  <c r="I39" i="4"/>
  <c r="I40" i="4"/>
  <c r="I41" i="4"/>
  <c r="I46" i="2"/>
  <c r="I60" i="2" s="1"/>
  <c r="I62" i="2" s="1"/>
  <c r="I93" i="6"/>
  <c r="I46" i="3"/>
  <c r="I60" i="3" s="1"/>
  <c r="I62" i="3" s="1"/>
  <c r="I125" i="5" l="1"/>
  <c r="I148" i="13"/>
  <c r="I149" i="13" s="1"/>
  <c r="I130" i="13"/>
  <c r="I131" i="13" s="1"/>
  <c r="I46" i="4"/>
  <c r="I60" i="4" s="1"/>
  <c r="I62" i="4" s="1"/>
  <c r="I93" i="4" s="1"/>
  <c r="I77" i="5"/>
  <c r="I78" i="5"/>
  <c r="I82" i="5" s="1"/>
  <c r="I90" i="5" s="1"/>
  <c r="I92" i="5" s="1"/>
  <c r="I127" i="5" s="1"/>
  <c r="I129" i="5" s="1"/>
  <c r="I79" i="5"/>
  <c r="I80" i="5"/>
  <c r="I81" i="5"/>
  <c r="I93" i="2"/>
  <c r="I125" i="2"/>
  <c r="I125" i="3"/>
  <c r="I93" i="3"/>
  <c r="I77" i="6"/>
  <c r="I78" i="6"/>
  <c r="I79" i="6"/>
  <c r="I80" i="6"/>
  <c r="I81" i="6"/>
  <c r="I76" i="6"/>
  <c r="C155" i="13" l="1"/>
  <c r="C156" i="13" s="1"/>
  <c r="E11" i="7"/>
  <c r="B153" i="13"/>
  <c r="I125" i="4"/>
  <c r="I79" i="2"/>
  <c r="I77" i="2"/>
  <c r="I76" i="2"/>
  <c r="I81" i="2"/>
  <c r="I80" i="2"/>
  <c r="I78" i="2"/>
  <c r="I81" i="4"/>
  <c r="I76" i="4"/>
  <c r="I77" i="4"/>
  <c r="I78" i="4"/>
  <c r="I79" i="4"/>
  <c r="I80" i="4"/>
  <c r="I104" i="5"/>
  <c r="I77" i="3"/>
  <c r="I78" i="3"/>
  <c r="I79" i="3"/>
  <c r="I80" i="3"/>
  <c r="I81" i="3"/>
  <c r="I76" i="3"/>
  <c r="I82" i="6"/>
  <c r="I90" i="6" s="1"/>
  <c r="I92" i="6" s="1"/>
  <c r="I127" i="6" s="1"/>
  <c r="I129" i="6" s="1"/>
  <c r="I82" i="2" l="1"/>
  <c r="I90" i="2" s="1"/>
  <c r="I92" i="2" s="1"/>
  <c r="I127" i="2" s="1"/>
  <c r="I129" i="2" s="1"/>
  <c r="I104" i="2" s="1"/>
  <c r="I105" i="2" s="1"/>
  <c r="I116" i="2" s="1"/>
  <c r="I118" i="2" s="1"/>
  <c r="I104" i="6"/>
  <c r="I105" i="5"/>
  <c r="I118" i="5" s="1"/>
  <c r="I110" i="5" s="1"/>
  <c r="I82" i="3"/>
  <c r="I90" i="3" s="1"/>
  <c r="I92" i="3" s="1"/>
  <c r="I127" i="3" s="1"/>
  <c r="I129" i="3" s="1"/>
  <c r="I82" i="4"/>
  <c r="I90" i="4" s="1"/>
  <c r="I92" i="4" s="1"/>
  <c r="I127" i="4" s="1"/>
  <c r="I120" i="2" l="1"/>
  <c r="I110" i="2"/>
  <c r="I107" i="2"/>
  <c r="I146" i="2" s="1"/>
  <c r="I108" i="2"/>
  <c r="I109" i="2"/>
  <c r="I109" i="5"/>
  <c r="I120" i="5"/>
  <c r="I107" i="5"/>
  <c r="I108" i="5"/>
  <c r="I105" i="6"/>
  <c r="I116" i="6" s="1"/>
  <c r="I118" i="6" s="1"/>
  <c r="I110" i="6" s="1"/>
  <c r="I104" i="3"/>
  <c r="I111" i="2" l="1"/>
  <c r="I130" i="2" s="1"/>
  <c r="I131" i="2" s="1"/>
  <c r="I146" i="5"/>
  <c r="I111" i="5"/>
  <c r="I105" i="3"/>
  <c r="I110" i="3" s="1"/>
  <c r="I107" i="6"/>
  <c r="I108" i="6"/>
  <c r="I109" i="6"/>
  <c r="I120" i="6"/>
  <c r="C155" i="2" l="1"/>
  <c r="C156" i="2" s="1"/>
  <c r="E10" i="7"/>
  <c r="I10" i="7" s="1"/>
  <c r="J10" i="7" s="1"/>
  <c r="I148" i="2"/>
  <c r="I149" i="2" s="1"/>
  <c r="B153" i="2"/>
  <c r="I130" i="5"/>
  <c r="I131" i="5" s="1"/>
  <c r="I148" i="5"/>
  <c r="I149" i="5" s="1"/>
  <c r="I146" i="6"/>
  <c r="I111" i="6"/>
  <c r="I107" i="3"/>
  <c r="I146" i="3" s="1"/>
  <c r="I108" i="3"/>
  <c r="I109" i="3"/>
  <c r="C155" i="5" l="1"/>
  <c r="C156" i="5" s="1"/>
  <c r="E8" i="7"/>
  <c r="I8" i="7" s="1"/>
  <c r="J8" i="7" s="1"/>
  <c r="B153" i="5"/>
  <c r="I148" i="6"/>
  <c r="I149" i="6" s="1"/>
  <c r="I130" i="6"/>
  <c r="I131" i="6" s="1"/>
  <c r="E12" i="7" l="1"/>
  <c r="I12" i="7" s="1"/>
  <c r="J12" i="7" s="1"/>
  <c r="C155" i="6"/>
  <c r="C156" i="6" s="1"/>
  <c r="I148" i="3"/>
  <c r="I149" i="3" s="1"/>
  <c r="I130" i="3"/>
  <c r="I131" i="3" s="1"/>
  <c r="B153" i="3" s="1"/>
  <c r="B153" i="6"/>
  <c r="I11" i="7"/>
  <c r="J11" i="7" s="1"/>
  <c r="C155" i="3" l="1"/>
  <c r="C156" i="3" s="1"/>
  <c r="E7" i="7"/>
  <c r="I7" i="7" s="1"/>
  <c r="J7" i="7" s="1"/>
  <c r="I100" i="4"/>
  <c r="I128" i="4" s="1"/>
  <c r="I129" i="4" s="1"/>
  <c r="I104" i="4" l="1"/>
  <c r="I105" i="4" l="1"/>
  <c r="I116" i="4" s="1"/>
  <c r="I118" i="4" s="1"/>
  <c r="I110" i="4" s="1"/>
  <c r="I120" i="4" l="1"/>
  <c r="I109" i="4"/>
  <c r="I108" i="4"/>
  <c r="I107" i="4"/>
  <c r="I146" i="4" s="1"/>
  <c r="I111" i="4" l="1"/>
  <c r="I148" i="4" l="1"/>
  <c r="I149" i="4" s="1"/>
  <c r="I130" i="4"/>
  <c r="I131" i="4" s="1"/>
  <c r="C155" i="4" l="1"/>
  <c r="C156" i="4" s="1"/>
  <c r="E9" i="7"/>
  <c r="I9" i="7" s="1"/>
  <c r="B153" i="4"/>
  <c r="I13" i="7" l="1"/>
  <c r="J9" i="7"/>
  <c r="J13" i="7" s="1"/>
</calcChain>
</file>

<file path=xl/sharedStrings.xml><?xml version="1.0" encoding="utf-8"?>
<sst xmlns="http://schemas.openxmlformats.org/spreadsheetml/2006/main" count="1754" uniqueCount="341">
  <si>
    <t>Categoria profissional: Vigilante</t>
  </si>
  <si>
    <t>Discriminação dos Serviços</t>
  </si>
  <si>
    <t>A</t>
  </si>
  <si>
    <t>Data de apresentação da proposta</t>
  </si>
  <si>
    <t>B</t>
  </si>
  <si>
    <t>Município</t>
  </si>
  <si>
    <t>Rio de Janeiro</t>
  </si>
  <si>
    <t>C</t>
  </si>
  <si>
    <t>Ano do Acordo, Convenção ou Dissídio Coletivo</t>
  </si>
  <si>
    <t xml:space="preserve">RJ000186/2024 </t>
  </si>
  <si>
    <t>D</t>
  </si>
  <si>
    <t>Nº de meses de execução contratual</t>
  </si>
  <si>
    <t>Dados para composição dos custos referentes à mão-de-obra</t>
  </si>
  <si>
    <t>Tipo de serviço (mesmo serviço com características distintas)</t>
  </si>
  <si>
    <t>Classificação Brasileira de Ocupações (CBO)</t>
  </si>
  <si>
    <t>5103-10</t>
  </si>
  <si>
    <t>Salário Normativo da Categoria Profissional</t>
  </si>
  <si>
    <t>Categoria profissional (vinculada à execução contratual)</t>
  </si>
  <si>
    <t>Vigilante</t>
  </si>
  <si>
    <t>Data base da categoria (dia/mês/ano)</t>
  </si>
  <si>
    <t>MÓDULO 1 - COMPOSIÇÃO DA REMUNERAÇÃO</t>
  </si>
  <si>
    <t>COMPOSIÇÃO DA REMUNERAÇÃO</t>
  </si>
  <si>
    <t>%</t>
  </si>
  <si>
    <t>VALOR (R$)</t>
  </si>
  <si>
    <t>Salário Base</t>
  </si>
  <si>
    <t xml:space="preserve">Adicional Periculosidade </t>
  </si>
  <si>
    <t>Adicional Insalubridade (cláusula 17 da CCT)</t>
  </si>
  <si>
    <t>Adicional Noturno</t>
  </si>
  <si>
    <t>E</t>
  </si>
  <si>
    <t>Adicional de Hora Noturna Reduzida</t>
  </si>
  <si>
    <t>F</t>
  </si>
  <si>
    <t>Outros (especificar)</t>
  </si>
  <si>
    <t>TOTAL DO MÓDULO 1</t>
  </si>
  <si>
    <t>MÓDULO 2 – ENCARGOS E BENEFÍCIOS ANUAIS, MENSAIS E DIÁRIOS</t>
  </si>
  <si>
    <t>Submódulo 2.1 - 13º Salário, Férias e Adicional de Férias</t>
  </si>
  <si>
    <r>
      <rPr>
        <sz val="10"/>
        <color indexed="8"/>
        <rFont val="Arial"/>
        <family val="2"/>
      </rPr>
      <t>13 (Décimo-terceiro) salário</t>
    </r>
    <r>
      <rPr>
        <sz val="10"/>
        <color indexed="15"/>
        <rFont val="Arial"/>
        <family val="2"/>
      </rPr>
      <t xml:space="preserve"> </t>
    </r>
  </si>
  <si>
    <t>TOTAL SUBMÓDULO 2.1</t>
  </si>
  <si>
    <t>base 2.2</t>
  </si>
  <si>
    <t>Submódulo 2.2 - GPS, FGTS e Outras Contribuições</t>
  </si>
  <si>
    <t xml:space="preserve">INSS </t>
  </si>
  <si>
    <t xml:space="preserve">Salário Educação </t>
  </si>
  <si>
    <t>SESC ou SESI</t>
  </si>
  <si>
    <t xml:space="preserve">SENAI - SENAC </t>
  </si>
  <si>
    <t xml:space="preserve">SEBRAE </t>
  </si>
  <si>
    <t>G</t>
  </si>
  <si>
    <t xml:space="preserve">INCRA </t>
  </si>
  <si>
    <t>H</t>
  </si>
  <si>
    <t xml:space="preserve">FGTS </t>
  </si>
  <si>
    <t>TOTAL SUBMÓDULO 2.2</t>
  </si>
  <si>
    <t>Submódulo 2.3 - Benefícios Mensais e Diários</t>
  </si>
  <si>
    <t>Transporte (Cláusula 42 da CCT)</t>
  </si>
  <si>
    <t>-</t>
  </si>
  <si>
    <t>Auxílio-Refeição/Alimentação  (Cláusula 8 da CCT)</t>
  </si>
  <si>
    <t>Auxílio Familiar ao Trabalhador (Cláusula 10 da CCT)</t>
  </si>
  <si>
    <t>Seguro de Vida/Acidente (Cláusula 11 da CCT)</t>
  </si>
  <si>
    <t>TOTAL SUBMÓDULO 2.3</t>
  </si>
  <si>
    <t>QUADRO-RESUMO DO MÓDULO 2 - ENCARGOS, BENEFÍCIOS ANUAIS, MENSAIS E DIÁRIOS</t>
  </si>
  <si>
    <t>Módulo 2 - Encargos, Benefícios Anuais, Mensais e Diários</t>
  </si>
  <si>
    <t>2.1</t>
  </si>
  <si>
    <t>13º Salário, Férias e Adicional de Férias</t>
  </si>
  <si>
    <t>2.2</t>
  </si>
  <si>
    <t>GPS, FGTS e Outras Contribuições</t>
  </si>
  <si>
    <t>2.3</t>
  </si>
  <si>
    <t>Benefícios Mensais e Diários</t>
  </si>
  <si>
    <t>TOTAL DO MÓDULO 2</t>
  </si>
  <si>
    <t>MÓDULO 3 – PROVISÃO PARA RESCISÃO</t>
  </si>
  <si>
    <t>PROVISÃO PARA RESCISÃO</t>
  </si>
  <si>
    <t>Aviso Prévio Indenizado</t>
  </si>
  <si>
    <t>Incidência do FGTS sobre Aviso Prévio Indenizado</t>
  </si>
  <si>
    <t>Multa do FGTS e Contribuição Social sobre o Aviso Prévio Indenizado</t>
  </si>
  <si>
    <t xml:space="preserve">Aviso Prévio Trabalhado </t>
  </si>
  <si>
    <t>Incidência de GPS, FGTS e outras contribuições sobre Aviso Prévio Trabalhado</t>
  </si>
  <si>
    <t xml:space="preserve">Multa do FGTS e Contribuição Social sobre o Aviso Prévio Trabalhado. </t>
  </si>
  <si>
    <t>TOTAL DO MÓDULO 3</t>
  </si>
  <si>
    <t>MÓDULO 4 – CUSTO DE REPOSIÇÃO DO PROFISSIONAL AUSENTE</t>
  </si>
  <si>
    <t>base 4</t>
  </si>
  <si>
    <t>Submódulo 4.1 - Substituto nas Ausências Legais</t>
  </si>
  <si>
    <t xml:space="preserve">Substituto na cobertura de Férias </t>
  </si>
  <si>
    <t>Substituto na cobertura de Ausências Legais</t>
  </si>
  <si>
    <t>Substituto na cobertura de Licença Paternidade</t>
  </si>
  <si>
    <r>
      <rPr>
        <sz val="10"/>
        <color indexed="8"/>
        <rFont val="Arial"/>
        <family val="2"/>
      </rPr>
      <t>Substituto na cobertura de Ausência por Acidente de Trabalho</t>
    </r>
    <r>
      <rPr>
        <sz val="10"/>
        <color indexed="15"/>
        <rFont val="Arial"/>
        <family val="2"/>
      </rPr>
      <t xml:space="preserve"> </t>
    </r>
  </si>
  <si>
    <t>Substituto na cobertura de Afastamento Maternidade</t>
  </si>
  <si>
    <t>Substituto na cobertura de Outras Ausências (especificar)</t>
  </si>
  <si>
    <t>TOTAL SUBMÓDULO 4.1</t>
  </si>
  <si>
    <t>Submódulo 4.2 - Substituto na Intrajornada</t>
  </si>
  <si>
    <t>Intervalo para Repouso ou Alimentação</t>
  </si>
  <si>
    <t>TOTAL SUBMÓDULO 4.2</t>
  </si>
  <si>
    <t>QUADRO-RESUMO DO MÓDULO 4 - CUSTO DE REPOSIÇÃO DO PROFISSIONAL AUSENTE</t>
  </si>
  <si>
    <t>Módulo 4 - Custo de Reposição do Profissional Ausente</t>
  </si>
  <si>
    <t>4.1</t>
  </si>
  <si>
    <t>Substituto nas Ausências Legais</t>
  </si>
  <si>
    <t>4.2</t>
  </si>
  <si>
    <t>Substituto na Intrajornada</t>
  </si>
  <si>
    <t>TOTAL DO MÓDULO 4</t>
  </si>
  <si>
    <t>MÓDULO 5 – INSUMOS DIVERSOS</t>
  </si>
  <si>
    <t>INSUMOS DIVERSOS</t>
  </si>
  <si>
    <t>Uniformes</t>
  </si>
  <si>
    <t>Materiais</t>
  </si>
  <si>
    <t>Equipamentos</t>
  </si>
  <si>
    <t>TOTAL DO MÓDULO 5</t>
  </si>
  <si>
    <t>MÓDULO 6 – CUSTOS INDIRETOS, TRIBUTOS E LUCRO</t>
  </si>
  <si>
    <t>CUSTOS INDIRETOS, TRIBUTOS E LUCRO</t>
  </si>
  <si>
    <t>Custos Indiretos</t>
  </si>
  <si>
    <t>Lucro</t>
  </si>
  <si>
    <t>TRIBUTOS</t>
  </si>
  <si>
    <t>C.1</t>
  </si>
  <si>
    <t>PIS</t>
  </si>
  <si>
    <t>C.2</t>
  </si>
  <si>
    <t>COFINS</t>
  </si>
  <si>
    <t>C.3</t>
  </si>
  <si>
    <t>ISS</t>
  </si>
  <si>
    <t>TOTAL DO MÓDULO 6</t>
  </si>
  <si>
    <t>a)</t>
  </si>
  <si>
    <t>Tributos % = To = .............................................................</t>
  </si>
  <si>
    <t>b)</t>
  </si>
  <si>
    <t>(Total dos Módulos 1, 2, 3, 4 e 5+ Custos indiretos + lucro)= Po = ...................................</t>
  </si>
  <si>
    <t>c)</t>
  </si>
  <si>
    <t>Po / (1 - To) = P1 = ..............................................................................</t>
  </si>
  <si>
    <t>Valor dos Tributos = P1 - Po</t>
  </si>
  <si>
    <t>QUADRO RESUMO DO CUSTO POR EMPREGADO</t>
  </si>
  <si>
    <t>Mão-de-Obra vinculada à execução contratual (valor por empregado)</t>
  </si>
  <si>
    <t>Subtotal (A + B + C + D + E)</t>
  </si>
  <si>
    <t>PREÇO TOTAL POR EMPREGADO</t>
  </si>
  <si>
    <t>Quadro Resumo - VALOR MENSAL DOS SERVIÇOS</t>
  </si>
  <si>
    <t>Tipo de Serviço (A)</t>
  </si>
  <si>
    <t>Valor Por Empregado(B)</t>
  </si>
  <si>
    <t>Qde de Empregados por posto ( C )</t>
  </si>
  <si>
    <t>Valor Proposto por Posto (D) = (B x C)</t>
  </si>
  <si>
    <t>Qde Postos (E)</t>
  </si>
  <si>
    <t>Serviço 1 (indicar)</t>
  </si>
  <si>
    <t>R$</t>
  </si>
  <si>
    <t>Serviço 2 (indicar)</t>
  </si>
  <si>
    <t>Serviço 3 (indicar)</t>
  </si>
  <si>
    <t>Serviço ... (indicar)</t>
  </si>
  <si>
    <t>VALOR MENSAL DOS SERVIÇOS (I + II + III + ...)</t>
  </si>
  <si>
    <t>Anexo III-D</t>
  </si>
  <si>
    <t>Quadro Demonstrativo - VALOR GLOBAL DA PROPOSTA</t>
  </si>
  <si>
    <t>VALOR GLOBAL DA PROPOSTA</t>
  </si>
  <si>
    <t>Descrição</t>
  </si>
  <si>
    <t>Valor proposto por unidade de medida*</t>
  </si>
  <si>
    <t>Valor mensal do serviço</t>
  </si>
  <si>
    <t>Valor Global da Proposta (valor mensal do serviço X nº meses do contrato).</t>
  </si>
  <si>
    <t>TOTAL</t>
  </si>
  <si>
    <t>Nota(1):</t>
  </si>
  <si>
    <t>Informar o valor da unidade de medida por tipo de serviço.</t>
  </si>
  <si>
    <t>FATOR K</t>
  </si>
  <si>
    <t>PREÇO MENSAL</t>
  </si>
  <si>
    <t xml:space="preserve"> 5173-30</t>
  </si>
  <si>
    <t xml:space="preserve">Vigilante </t>
  </si>
  <si>
    <t>Valor Proposto por Empregado (B)</t>
  </si>
  <si>
    <t>Qtde. de Empregados por Posto (C)</t>
  </si>
  <si>
    <t>Qtde. de Postos (D)</t>
  </si>
  <si>
    <t>Quantidade de Vigilantes</t>
  </si>
  <si>
    <t>UNIFORMES</t>
  </si>
  <si>
    <t>VIGILÂNCIA ARMADA 12x36 ou 44h semanais</t>
  </si>
  <si>
    <t>FEMININO</t>
  </si>
  <si>
    <t>Item</t>
  </si>
  <si>
    <t>Peça</t>
  </si>
  <si>
    <t>Pesquisa de preços</t>
  </si>
  <si>
    <t>Valor Médio Unitário</t>
  </si>
  <si>
    <t>Qtde. Anual</t>
  </si>
  <si>
    <t>Valor Anual/ Empregado</t>
  </si>
  <si>
    <t>Valor Mensal/ Empregado</t>
  </si>
  <si>
    <t xml:space="preserve">Jaqueta </t>
  </si>
  <si>
    <t>Cor preto, tecido nylon, resinada, forrada com manta acrílica, emblema da empresa e do INT  bordados na parte externa do bolso e nas mangas da jaqueta, com a inscrição "SEGURANÇA". (sob medida).</t>
  </si>
  <si>
    <t>Magazine Luiza</t>
  </si>
  <si>
    <t>Amazon</t>
  </si>
  <si>
    <t>Camisaria FMW</t>
  </si>
  <si>
    <t xml:space="preserve">Calça </t>
  </si>
  <si>
    <t>Tecido RIP-STOP, na cor preta, com zíper, cós anatômico, dois bolsos cargos inclinados, costuras triplas nas áreas de maior atrito.</t>
  </si>
  <si>
    <t>Trilha e CIA</t>
  </si>
  <si>
    <t>Armífera</t>
  </si>
  <si>
    <t>Camisa</t>
  </si>
  <si>
    <t>Tecido oxford, cor branca, abotoamento frontal, em modelo feminino, não transparente, de boa qualidade, mangas curtas com platina na cor branco, bolso na parte superior em ambos os lados, sobrepostos, com tampa, logos da empresa (lado esquerdo) e do INT com bandeira do Brasil e inscrição “SEGURANÇA” (lado direito) bordados em acrilico. (sob medida)</t>
  </si>
  <si>
    <t>Dafiti</t>
  </si>
  <si>
    <t>Olimpo Camisaria</t>
  </si>
  <si>
    <t>Elegance Camisas</t>
  </si>
  <si>
    <t xml:space="preserve">Cinto </t>
  </si>
  <si>
    <t>Tecido nylon, com espessura larga de 3,4cm, na cor preto, fivela em polimero preto composta por travas de metal articuladas em seu interior, com garra regulável, de primeira qualidade. (Sob medida).</t>
  </si>
  <si>
    <t>Bélica</t>
  </si>
  <si>
    <t>Almox Militar</t>
  </si>
  <si>
    <t>Meias</t>
  </si>
  <si>
    <t>Cano alto, na cor preto, composta por algodão, de primeira qualidade.</t>
  </si>
  <si>
    <t>Depósito de Meias São Jorge</t>
  </si>
  <si>
    <t>Extra</t>
  </si>
  <si>
    <t>Calzedonia</t>
  </si>
  <si>
    <t>Coturno</t>
  </si>
  <si>
    <t>Preto em couro nobuk hidrofugado, tecido sintético, colarinho e língua em couro, com cadarço, vestuário com cordura água repelente, em tecido poliéster 100% impermeável. Forração Interna: com rápida dispersão de umidade. Solado: plano em borracha e plataforma de EVA, com isolamento térmico e elétrico e com certificado de aprovação do Ministério do Trabalho e do Empregado (C.A).</t>
  </si>
  <si>
    <t>RAFALE</t>
  </si>
  <si>
    <t>INVICTUS</t>
  </si>
  <si>
    <t>ALTA MONTANHA</t>
  </si>
  <si>
    <t xml:space="preserve">Capa de chuva </t>
  </si>
  <si>
    <t>Impermeável, com capuz, forrada, na cor preta.</t>
  </si>
  <si>
    <t>AGRIBOR</t>
  </si>
  <si>
    <t>DECATLON</t>
  </si>
  <si>
    <t>Crachá</t>
  </si>
  <si>
    <t>Cartão de acesso inteligente (smart card), laminado em material PVC branco, conforme ISO 14443-A Mifare Standard (proximity cards); Formato padrão CR-80, com as seguintes dimensões:  86 x 54 x 0,75mm (mesmo tamanho e espessura de um cartão de crédito)</t>
  </si>
  <si>
    <t>GRÁFICA PAULISTA</t>
  </si>
  <si>
    <t>AUTOMAÇÃO COMERCIAL</t>
  </si>
  <si>
    <t>ATUAL CARD</t>
  </si>
  <si>
    <t>TOTAL FEMININO</t>
  </si>
  <si>
    <t>MASCULINO</t>
  </si>
  <si>
    <t>Cor preto, tecido nylon, resinada, forrada com manta acrílica, emblema da empresa e do INT bordados na parte externa do bolso e nas mangas da jaqueta, com a inscrição "SEGURANÇA". (sob medida).</t>
  </si>
  <si>
    <t>TNG</t>
  </si>
  <si>
    <t>Tecido RIP-STOP, na cor preto, com zíper, cós anatômico, dois bolsos cargos inclinados, costuras triplas nas áreas de maior atrito.</t>
  </si>
  <si>
    <t>ALMOX MILITAR</t>
  </si>
  <si>
    <t>PÉ NA BOTA</t>
  </si>
  <si>
    <t>Tecido oxford, cor branco, abotoamento frontal, em modelo masculino, não transparente, de boa qualidade. Mangas curtas com platina na cor branco, bolso na parte superior em ambos os lados, sobrepostos, com tampa, logos da empresa (lado esquerdo) e do INT com bandeira do Brasil e inscrição “SEGURANÇA” (lado direito) bordados em acrilico. (sob medida)</t>
  </si>
  <si>
    <t>Sua Fábrica</t>
  </si>
  <si>
    <t>PUBLIC HOUSE</t>
  </si>
  <si>
    <t>Simples</t>
  </si>
  <si>
    <t>NETSHOES</t>
  </si>
  <si>
    <t>C&amp;A</t>
  </si>
  <si>
    <t>LUPO</t>
  </si>
  <si>
    <t>Impermeável, com capuz, forrada, na cor preto.</t>
  </si>
  <si>
    <t>TOTAL MASCULINO (R$)</t>
  </si>
  <si>
    <t>MÉDIA MASCULINO/FEMININO</t>
  </si>
  <si>
    <t>Unidade</t>
  </si>
  <si>
    <t>Valor médio unitário (R$)</t>
  </si>
  <si>
    <t>Revólver calibre 38 - 08 Tiros</t>
  </si>
  <si>
    <t>AZ DE ESPADAS</t>
  </si>
  <si>
    <t>BEARTAC</t>
  </si>
  <si>
    <t>SENTINELA</t>
  </si>
  <si>
    <t>GRUPO PANTANAL</t>
  </si>
  <si>
    <t>ARMA STORE</t>
  </si>
  <si>
    <t>PONTAL DA PESCA</t>
  </si>
  <si>
    <t>Coldre de cintura em polímero para revólver de 8 tiros, com trava de saque rápido e passador de cinto de 45mm a 55mm.</t>
  </si>
  <si>
    <t>SHOP MILITAR</t>
  </si>
  <si>
    <t>WWART</t>
  </si>
  <si>
    <t>TACTICAL WAR</t>
  </si>
  <si>
    <t>Cinto de guarnição tático, fivela em polímero com trava, espessura de 45mm</t>
  </si>
  <si>
    <t>Desert Coldres</t>
  </si>
  <si>
    <t>Bazar militar</t>
  </si>
  <si>
    <t>Porta munição - Baleiro</t>
  </si>
  <si>
    <t>Cordilheira</t>
  </si>
  <si>
    <t>Radical Camping</t>
  </si>
  <si>
    <t>Jet Loader 8 tiros</t>
  </si>
  <si>
    <t>JMA</t>
  </si>
  <si>
    <t>CASTELLANI</t>
  </si>
  <si>
    <t>Tonfa</t>
  </si>
  <si>
    <t>Coldres Bélica</t>
  </si>
  <si>
    <t>Lacustre Actical</t>
  </si>
  <si>
    <t>Loja Militar</t>
  </si>
  <si>
    <t>Porta Tonfa móvel</t>
  </si>
  <si>
    <t>Livro de ocorrências</t>
  </si>
  <si>
    <t>Bazar Alice</t>
  </si>
  <si>
    <t>Reynal Papéis</t>
  </si>
  <si>
    <t>Lanterna recarregável</t>
  </si>
  <si>
    <t>Lanterna tática.com</t>
  </si>
  <si>
    <t xml:space="preserve">Colete Balístico nível mínimo de segurança II-A </t>
  </si>
  <si>
    <t>SafeStore</t>
  </si>
  <si>
    <t>IRONTEX</t>
  </si>
  <si>
    <t>Capa para colete balístico</t>
  </si>
  <si>
    <t>MONTESE</t>
  </si>
  <si>
    <t>TOCA DO MILICO</t>
  </si>
  <si>
    <t>PY2GPS</t>
  </si>
  <si>
    <r>
      <rPr>
        <b/>
        <sz val="10"/>
        <color indexed="8"/>
        <rFont val="Times New Roman"/>
        <family val="1"/>
      </rPr>
      <t xml:space="preserve">                Cálculo de amortização</t>
    </r>
    <r>
      <rPr>
        <b/>
        <sz val="10"/>
        <color indexed="15"/>
        <rFont val="Times New Roman"/>
        <family val="1"/>
      </rPr>
      <t xml:space="preserve"> </t>
    </r>
  </si>
  <si>
    <t>Descrição dos equipamentos</t>
  </si>
  <si>
    <t>Quantidade</t>
  </si>
  <si>
    <t>Valor por Unidade (R$)</t>
  </si>
  <si>
    <t>Valor (R$)</t>
  </si>
  <si>
    <t>Revólver calibre 38 - 08 tiros</t>
  </si>
  <si>
    <t>Porta Tonfa</t>
  </si>
  <si>
    <t xml:space="preserve">*Colete Balístico nível mínimo de segurança II-A </t>
  </si>
  <si>
    <t xml:space="preserve">Valor total estimado </t>
  </si>
  <si>
    <t xml:space="preserve">Valor estimado mensal por vigilante </t>
  </si>
  <si>
    <t>SAT (Seguro Acidente de Trabalho) RAT X FAP</t>
  </si>
  <si>
    <t>Férias e Adicional de Férias (custo de férias não renovável)</t>
  </si>
  <si>
    <t xml:space="preserve">VIGILANTE DESARMADO 12X36 DIURNO </t>
  </si>
  <si>
    <t xml:space="preserve">VIGILANTE ARMADO 12X36 NOTURNO </t>
  </si>
  <si>
    <t>VIGILANTE 44H SEMANAIS - CONTROLE DE ACESSO</t>
  </si>
  <si>
    <t>Valor Mensal do Serviço (F) = (BxE)</t>
  </si>
  <si>
    <t>Número Total de Vigilantes por Função (E)</t>
  </si>
  <si>
    <t>Outros</t>
  </si>
  <si>
    <t xml:space="preserve">VIGILANTE SUPERVISOR DE POSTO DESARMADO 12X36 DIURNO </t>
  </si>
  <si>
    <t>Depreciação anual e vida útil de 5 anos (20%)</t>
  </si>
  <si>
    <t>Depreciação mensal</t>
  </si>
  <si>
    <t xml:space="preserve">Quantidade de vigilantes </t>
  </si>
  <si>
    <t>Vigilantes  (12x36h e 44h diurno e noturno)</t>
  </si>
  <si>
    <t>Kit Rádio comunicador tipo HT UHT 777s Profissional uhf 16 canais (com 2 rádios, 2 carregadores, 2 baterias, prendedor de cinto, cordão de pulso)</t>
  </si>
  <si>
    <t>Depreciação anual e vida útil de 2 anos (50%)</t>
  </si>
  <si>
    <t>VALOR MENSAL TOTAL POR VIGILANTE</t>
  </si>
  <si>
    <t xml:space="preserve">EQUIPAMENTOS DE VIGILÂNCIA ARMADA E DESAMARDA </t>
  </si>
  <si>
    <t>Valor por Vigilante (R$)</t>
  </si>
  <si>
    <t xml:space="preserve">VIGILANTE SUPERVISOR DE POSTO ARMADO 12X36 NOTURNO </t>
  </si>
  <si>
    <t>Vigilante armado 12x36 noturno</t>
  </si>
  <si>
    <t>Vigilante desarmado 12x36 diurno</t>
  </si>
  <si>
    <t>Triênio na forma de Vale-Alimentação (Cláusula 6 da CCT)</t>
  </si>
  <si>
    <t>Coldre de cintura em polímero para revólver de 8 tiros, com trava de saque
rápido e passador de cinto de 45mm a 55mm</t>
  </si>
  <si>
    <t>Munição calibre 38 - blister com 10 unidades</t>
  </si>
  <si>
    <t>03 Unid.</t>
  </si>
  <si>
    <t>06 Unid.</t>
  </si>
  <si>
    <t>05 Unid.</t>
  </si>
  <si>
    <t>14 Unid.</t>
  </si>
  <si>
    <t>3 Kits</t>
  </si>
  <si>
    <t xml:space="preserve">06 Blisters </t>
  </si>
  <si>
    <t>1 Unid.</t>
  </si>
  <si>
    <t>MATERIAIS DE CONSUMO DE VIGILÂNCIA ARMADA E DESARMADA</t>
  </si>
  <si>
    <t>ITEM</t>
  </si>
  <si>
    <t>GRUPO ÚNICO</t>
  </si>
  <si>
    <t>CBO*</t>
  </si>
  <si>
    <t>5173-30</t>
  </si>
  <si>
    <t>VALOR TOTAL</t>
  </si>
  <si>
    <t xml:space="preserve">PLANILHA DE CUSTOS E FORMAÇÃO DE PREÇOS </t>
  </si>
  <si>
    <t>CONTRATAÇÃO DE SERVIÇO DE VIGILÂNCIA PATRIMONIAL ARMADA E DESARMADA NAS DEPENDÊNCIAS DO INT</t>
  </si>
  <si>
    <t>PROCESSO 01240.000133/2024-00</t>
  </si>
  <si>
    <t>* CBO: Classificação Brasileira de Ocupações</t>
  </si>
  <si>
    <t xml:space="preserve">VIGILANTE 44H SEMANAIS - MONITORAMENTO DE APARELHOS ELETRÔNICOS  </t>
  </si>
  <si>
    <t xml:space="preserve">VIGILANTE 44H SEMANAIS - DE MONITORAMENTO DE APARELHOS ELETRÔNICOS </t>
  </si>
  <si>
    <t>Adicional de Hora Noturna Reduzida - Metodologia de cálculo (TST)</t>
  </si>
  <si>
    <t>Adicional Noturno - Metodologia de cálculo (TST)</t>
  </si>
  <si>
    <t>Identificação do Serviço</t>
  </si>
  <si>
    <t>Tipo de Serviço</t>
  </si>
  <si>
    <t>Unidade de Medida</t>
  </si>
  <si>
    <t>Quantidade total a contratar (em função da unidade de medida)</t>
  </si>
  <si>
    <t xml:space="preserve">Posto </t>
  </si>
  <si>
    <t>PREÇO ANUAL</t>
  </si>
  <si>
    <t>Vigilante Supervisor de posto armado 12x36 noturno</t>
  </si>
  <si>
    <t>Vigilante Supervisor de posto desarmado 12x36 diurno</t>
  </si>
  <si>
    <t xml:space="preserve">Vigilante 44h semanais - Controle de Acesso </t>
  </si>
  <si>
    <t>Vigilante 44h semanais -Monitoramento de Aparelhos Eletrônicos</t>
  </si>
  <si>
    <t>Vigilante 44h semanais - Monitoramento de Aparelhos Eletrônicos</t>
  </si>
  <si>
    <t>Valor Anual do Serviço (G) = (Fx12)</t>
  </si>
  <si>
    <t xml:space="preserve">                 QUADRO RESUMO DO VALOR MENSAL E ANUAL ESTIMADO DOS SERVIÇOS</t>
  </si>
  <si>
    <t>Cordão com apito</t>
  </si>
  <si>
    <t>Metal 110 decibeis grande com cordão</t>
  </si>
  <si>
    <t>Decathlon</t>
  </si>
  <si>
    <t>Lojão dos Esportes</t>
  </si>
  <si>
    <t>Sport Oliveira</t>
  </si>
  <si>
    <t>Distintivo</t>
  </si>
  <si>
    <t>De couro legítimo com brasão metálico em alto relevo</t>
  </si>
  <si>
    <t>Actual Couros</t>
  </si>
  <si>
    <t>Americanas</t>
  </si>
  <si>
    <t>Tecnocouro</t>
  </si>
  <si>
    <t>Boné</t>
  </si>
  <si>
    <t>Boné preto Básico com emblema da empresa</t>
  </si>
  <si>
    <t>Netshoes</t>
  </si>
  <si>
    <t>Mercado Livre</t>
  </si>
  <si>
    <t>Luva de lã</t>
  </si>
  <si>
    <t>Lã preta</t>
  </si>
  <si>
    <t>Renner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</si>
</sst>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quot;R$ &quot;#,##0.00&quot; &quot;;&quot;(R$ &quot;#,##0.00\)"/>
    <numFmt numFmtId="165" formatCode="0.0%"/>
    <numFmt numFmtId="166" formatCode="&quot; R$ &quot;* #,##0.00&quot; &quot;;&quot; R$ &quot;* \(#,##0.00\);&quot; R$ &quot;* &quot;-&quot;??&quot; &quot;"/>
    <numFmt numFmtId="167" formatCode="&quot; &quot;* #,##0.00&quot; &quot;;&quot;-&quot;* #,##0.00&quot; &quot;;&quot; &quot;* &quot;-&quot;??&quot; &quot;"/>
    <numFmt numFmtId="168" formatCode="&quot;R$ &quot;#,##0.00"/>
    <numFmt numFmtId="169" formatCode="[$R$-416]&quot; &quot;0.00"/>
  </numFmts>
  <fonts count="27" x14ac:knownFonts="1">
    <font>
      <sz val="10"/>
      <color indexed="8"/>
      <name val="Arial"/>
    </font>
    <font>
      <b/>
      <sz val="10"/>
      <color indexed="8"/>
      <name val="Arial"/>
      <family val="2"/>
    </font>
    <font>
      <sz val="10"/>
      <color indexed="15"/>
      <name val="Arial"/>
      <family val="2"/>
    </font>
    <font>
      <b/>
      <sz val="10"/>
      <color indexed="15"/>
      <name val="Arial"/>
      <family val="2"/>
    </font>
    <font>
      <b/>
      <sz val="10"/>
      <color indexed="8"/>
      <name val="Times New Roman"/>
      <family val="1"/>
    </font>
    <font>
      <sz val="11"/>
      <color indexed="8"/>
      <name val="Calibri"/>
      <family val="2"/>
    </font>
    <font>
      <b/>
      <sz val="10"/>
      <color indexed="15"/>
      <name val="Times New Roman"/>
      <family val="1"/>
    </font>
    <font>
      <sz val="10"/>
      <color indexed="8"/>
      <name val="Times New Roman"/>
      <family val="1"/>
    </font>
    <font>
      <sz val="10"/>
      <name val="Arial"/>
      <family val="2"/>
    </font>
    <font>
      <b/>
      <sz val="10"/>
      <name val="Arial"/>
      <family val="2"/>
    </font>
    <font>
      <b/>
      <sz val="10"/>
      <color indexed="8"/>
      <name val="Times New Roman"/>
      <family val="1"/>
    </font>
    <font>
      <sz val="11"/>
      <color indexed="8"/>
      <name val="Calibri"/>
      <family val="2"/>
    </font>
    <font>
      <sz val="10"/>
      <color indexed="8"/>
      <name val="Arial"/>
      <family val="2"/>
    </font>
    <font>
      <sz val="10"/>
      <color indexed="8"/>
      <name val="Calibri"/>
      <family val="2"/>
    </font>
    <font>
      <b/>
      <sz val="10"/>
      <color indexed="8"/>
      <name val="Calibri"/>
      <family val="2"/>
    </font>
    <font>
      <sz val="10"/>
      <name val="Arial"/>
      <family val="2"/>
    </font>
    <font>
      <sz val="10"/>
      <color rgb="FFFF0000"/>
      <name val="Arial"/>
      <family val="2"/>
    </font>
    <font>
      <sz val="10"/>
      <color indexed="8"/>
      <name val="Arial"/>
      <family val="2"/>
    </font>
    <font>
      <sz val="11"/>
      <name val="Calibri"/>
      <family val="2"/>
    </font>
    <font>
      <sz val="8"/>
      <name val="Arial"/>
      <family val="2"/>
    </font>
    <font>
      <b/>
      <sz val="10"/>
      <name val="Times New Roman"/>
      <family val="1"/>
    </font>
    <font>
      <sz val="10"/>
      <name val="Times New Roman"/>
      <family val="1"/>
    </font>
    <font>
      <sz val="10"/>
      <color indexed="8"/>
      <name val="Arial"/>
    </font>
    <font>
      <b/>
      <sz val="10"/>
      <color indexed="8"/>
      <name val="Arial"/>
    </font>
    <font>
      <sz val="9"/>
      <color indexed="8"/>
      <name val="Arial"/>
      <family val="2"/>
    </font>
    <font>
      <sz val="11"/>
      <color theme="1"/>
      <name val="Calibri"/>
      <family val="2"/>
    </font>
    <font>
      <b/>
      <sz val="11"/>
      <color indexed="8"/>
      <name val="Calibri"/>
      <family val="2"/>
    </font>
  </fonts>
  <fills count="11">
    <fill>
      <patternFill patternType="none"/>
    </fill>
    <fill>
      <patternFill patternType="gray125"/>
    </fill>
    <fill>
      <patternFill patternType="solid">
        <fgColor indexed="12"/>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4"/>
        <bgColor auto="1"/>
      </patternFill>
    </fill>
    <fill>
      <patternFill patternType="solid">
        <fgColor theme="0"/>
        <bgColor indexed="64"/>
      </patternFill>
    </fill>
    <fill>
      <patternFill patternType="solid">
        <fgColor indexed="14"/>
        <bgColor auto="1"/>
      </patternFill>
    </fill>
    <fill>
      <patternFill patternType="solid">
        <fgColor rgb="FFFFFF00"/>
        <bgColor indexed="64"/>
      </patternFill>
    </fill>
  </fills>
  <borders count="73">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3"/>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13"/>
      </right>
      <top style="thin">
        <color indexed="13"/>
      </top>
      <bottom style="thin">
        <color indexed="13"/>
      </bottom>
      <diagonal/>
    </border>
    <border>
      <left style="thin">
        <color indexed="13"/>
      </left>
      <right style="thin">
        <color indexed="13"/>
      </right>
      <top style="thin">
        <color indexed="8"/>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13"/>
      </right>
      <top style="thin">
        <color indexed="13"/>
      </top>
      <bottom style="thin">
        <color indexed="13"/>
      </bottom>
      <diagonal/>
    </border>
    <border>
      <left style="thin">
        <color indexed="8"/>
      </left>
      <right/>
      <top style="thin">
        <color indexed="8"/>
      </top>
      <bottom style="thin">
        <color indexed="8"/>
      </bottom>
      <diagonal/>
    </border>
    <border>
      <left style="thin">
        <color indexed="8"/>
      </left>
      <right style="thin">
        <color indexed="13"/>
      </right>
      <top style="thin">
        <color indexed="8"/>
      </top>
      <bottom style="thin">
        <color indexed="8"/>
      </bottom>
      <diagonal/>
    </border>
    <border>
      <left style="thin">
        <color indexed="13"/>
      </left>
      <right style="thin">
        <color indexed="8"/>
      </right>
      <top style="thin">
        <color indexed="8"/>
      </top>
      <bottom style="thin">
        <color indexed="8"/>
      </bottom>
      <diagonal/>
    </border>
    <border>
      <left style="thin">
        <color indexed="8"/>
      </left>
      <right style="thin">
        <color indexed="13"/>
      </right>
      <top style="thin">
        <color indexed="8"/>
      </top>
      <bottom style="thin">
        <color indexed="13"/>
      </bottom>
      <diagonal/>
    </border>
    <border>
      <left style="thin">
        <color indexed="13"/>
      </left>
      <right style="thin">
        <color indexed="13"/>
      </right>
      <top style="thin">
        <color indexed="8"/>
      </top>
      <bottom style="thin">
        <color indexed="13"/>
      </bottom>
      <diagonal/>
    </border>
    <border>
      <left style="thin">
        <color indexed="13"/>
      </left>
      <right style="thin">
        <color indexed="8"/>
      </right>
      <top style="thin">
        <color indexed="8"/>
      </top>
      <bottom style="thin">
        <color indexed="13"/>
      </bottom>
      <diagonal/>
    </border>
    <border>
      <left style="thin">
        <color indexed="13"/>
      </left>
      <right style="thin">
        <color indexed="8"/>
      </right>
      <top style="thin">
        <color indexed="13"/>
      </top>
      <bottom style="thin">
        <color indexed="13"/>
      </bottom>
      <diagonal/>
    </border>
    <border>
      <left style="thin">
        <color indexed="8"/>
      </left>
      <right style="thin">
        <color indexed="13"/>
      </right>
      <top style="thin">
        <color indexed="13"/>
      </top>
      <bottom style="thin">
        <color indexed="8"/>
      </bottom>
      <diagonal/>
    </border>
    <border>
      <left style="thin">
        <color indexed="13"/>
      </left>
      <right style="thin">
        <color indexed="8"/>
      </right>
      <top style="thin">
        <color indexed="13"/>
      </top>
      <bottom style="thin">
        <color indexed="8"/>
      </bottom>
      <diagonal/>
    </border>
    <border>
      <left style="medium">
        <color indexed="8"/>
      </left>
      <right style="thin">
        <color indexed="13"/>
      </right>
      <top style="thin">
        <color indexed="13"/>
      </top>
      <bottom style="thin">
        <color indexed="13"/>
      </bottom>
      <diagonal/>
    </border>
    <border>
      <left style="thin">
        <color indexed="13"/>
      </left>
      <right style="medium">
        <color indexed="8"/>
      </right>
      <top style="thin">
        <color indexed="13"/>
      </top>
      <bottom style="thin">
        <color indexed="13"/>
      </bottom>
      <diagonal/>
    </border>
    <border>
      <left style="medium">
        <color indexed="8"/>
      </left>
      <right style="medium">
        <color indexed="8"/>
      </right>
      <top style="thin">
        <color indexed="13"/>
      </top>
      <bottom style="thin">
        <color indexed="13"/>
      </bottom>
      <diagonal/>
    </border>
    <border>
      <left style="thin">
        <color indexed="8"/>
      </left>
      <right style="thin">
        <color indexed="8"/>
      </right>
      <top style="thin">
        <color indexed="13"/>
      </top>
      <bottom style="thin">
        <color indexed="13"/>
      </bottom>
      <diagonal/>
    </border>
    <border>
      <left style="thin">
        <color indexed="8"/>
      </left>
      <right style="medium">
        <color indexed="8"/>
      </right>
      <top style="thin">
        <color indexed="13"/>
      </top>
      <bottom style="thin">
        <color indexed="13"/>
      </bottom>
      <diagonal/>
    </border>
    <border>
      <left style="medium">
        <color indexed="8"/>
      </left>
      <right style="thin">
        <color indexed="8"/>
      </right>
      <top style="thin">
        <color indexed="13"/>
      </top>
      <bottom style="thin">
        <color indexed="13"/>
      </bottom>
      <diagonal/>
    </border>
    <border>
      <left style="thin">
        <color indexed="13"/>
      </left>
      <right/>
      <top style="thin">
        <color indexed="8"/>
      </top>
      <bottom style="thin">
        <color indexed="8"/>
      </bottom>
      <diagonal/>
    </border>
    <border>
      <left/>
      <right style="thin">
        <color indexed="13"/>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13"/>
      </top>
      <bottom/>
      <diagonal/>
    </border>
    <border>
      <left style="medium">
        <color indexed="8"/>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medium">
        <color indexed="8"/>
      </bottom>
      <diagonal/>
    </border>
    <border>
      <left style="medium">
        <color indexed="8"/>
      </left>
      <right/>
      <top/>
      <bottom style="medium">
        <color indexed="8"/>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8"/>
      </left>
      <right/>
      <top/>
      <bottom style="medium">
        <color indexed="64"/>
      </bottom>
      <diagonal/>
    </border>
    <border>
      <left/>
      <right/>
      <top/>
      <bottom style="medium">
        <color indexed="64"/>
      </bottom>
      <diagonal/>
    </border>
    <border>
      <left/>
      <right style="medium">
        <color indexed="8"/>
      </right>
      <top/>
      <bottom style="medium">
        <color indexed="64"/>
      </bottom>
      <diagonal/>
    </border>
    <border>
      <left style="thin">
        <color indexed="64"/>
      </left>
      <right style="thin">
        <color indexed="64"/>
      </right>
      <top/>
      <bottom style="thin">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
      <left style="medium">
        <color indexed="64"/>
      </left>
      <right/>
      <top style="medium">
        <color indexed="8"/>
      </top>
      <bottom style="medium">
        <color indexed="64"/>
      </bottom>
      <diagonal/>
    </border>
    <border>
      <left style="medium">
        <color indexed="64"/>
      </left>
      <right/>
      <top style="thin">
        <color indexed="13"/>
      </top>
      <bottom/>
      <diagonal/>
    </border>
    <border>
      <left style="thin">
        <color indexed="13"/>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8"/>
      </left>
      <right style="thin">
        <color indexed="8"/>
      </right>
      <top/>
      <bottom style="thin">
        <color indexed="64"/>
      </bottom>
      <diagonal/>
    </border>
  </borders>
  <cellStyleXfs count="43">
    <xf numFmtId="0" fontId="0" fillId="0" borderId="0" applyNumberFormat="0" applyFill="0" applyBorder="0" applyProtection="0"/>
    <xf numFmtId="0" fontId="15" fillId="0" borderId="37"/>
    <xf numFmtId="0" fontId="8" fillId="0" borderId="37"/>
    <xf numFmtId="0" fontId="15" fillId="0" borderId="37"/>
    <xf numFmtId="0" fontId="8" fillId="0" borderId="37"/>
    <xf numFmtId="0" fontId="15" fillId="0" borderId="37"/>
    <xf numFmtId="0" fontId="8" fillId="0" borderId="37"/>
    <xf numFmtId="0" fontId="15" fillId="0" borderId="37"/>
    <xf numFmtId="0" fontId="8" fillId="0" borderId="37"/>
    <xf numFmtId="0" fontId="17" fillId="0" borderId="37" applyNumberFormat="0" applyFill="0" applyBorder="0" applyProtection="0"/>
    <xf numFmtId="0" fontId="12" fillId="0" borderId="37" applyNumberFormat="0" applyFill="0" applyBorder="0" applyProtection="0"/>
    <xf numFmtId="0" fontId="12" fillId="0" borderId="37" applyNumberFormat="0" applyFill="0" applyBorder="0" applyProtection="0"/>
    <xf numFmtId="0" fontId="12" fillId="0" borderId="37" applyNumberFormat="0" applyFill="0" applyBorder="0" applyProtection="0"/>
    <xf numFmtId="0" fontId="12" fillId="0" borderId="37" applyNumberFormat="0" applyFill="0" applyBorder="0" applyProtection="0"/>
    <xf numFmtId="0" fontId="12" fillId="0" borderId="37" applyNumberFormat="0" applyFill="0" applyBorder="0" applyProtection="0"/>
    <xf numFmtId="0" fontId="8" fillId="0" borderId="37"/>
    <xf numFmtId="0" fontId="8" fillId="0" borderId="37"/>
    <xf numFmtId="0" fontId="8" fillId="0" borderId="37"/>
    <xf numFmtId="0" fontId="8" fillId="0" borderId="37"/>
    <xf numFmtId="0" fontId="12" fillId="0" borderId="37" applyNumberFormat="0" applyFill="0" applyBorder="0" applyProtection="0"/>
    <xf numFmtId="0" fontId="12" fillId="0" borderId="37" applyNumberFormat="0" applyFill="0" applyBorder="0" applyProtection="0"/>
    <xf numFmtId="0" fontId="8" fillId="0" borderId="37"/>
    <xf numFmtId="0" fontId="8" fillId="0" borderId="37"/>
    <xf numFmtId="0" fontId="8" fillId="0" borderId="37"/>
    <xf numFmtId="0" fontId="8" fillId="0" borderId="37"/>
    <xf numFmtId="0" fontId="8" fillId="0" borderId="37"/>
    <xf numFmtId="0" fontId="8" fillId="0" borderId="37"/>
    <xf numFmtId="0" fontId="12" fillId="0" borderId="37" applyNumberFormat="0" applyFill="0" applyBorder="0" applyProtection="0"/>
    <xf numFmtId="0" fontId="8" fillId="0" borderId="37"/>
    <xf numFmtId="0" fontId="12" fillId="0" borderId="37" applyNumberFormat="0" applyFill="0" applyBorder="0" applyProtection="0"/>
    <xf numFmtId="0" fontId="8" fillId="0" borderId="37"/>
    <xf numFmtId="0" fontId="12" fillId="0" borderId="37" applyNumberFormat="0" applyFill="0" applyBorder="0" applyProtection="0"/>
    <xf numFmtId="0" fontId="22" fillId="0" borderId="37" applyNumberFormat="0" applyFill="0" applyBorder="0" applyProtection="0"/>
    <xf numFmtId="0" fontId="22" fillId="0" borderId="37" applyNumberFormat="0" applyFill="0" applyBorder="0" applyProtection="0"/>
    <xf numFmtId="0" fontId="22" fillId="0" borderId="37" applyNumberFormat="0" applyFill="0" applyBorder="0" applyProtection="0"/>
    <xf numFmtId="0" fontId="22" fillId="0" borderId="37" applyNumberFormat="0" applyFill="0" applyBorder="0" applyProtection="0"/>
    <xf numFmtId="0" fontId="22" fillId="0" borderId="37" applyNumberFormat="0" applyFill="0" applyBorder="0" applyProtection="0"/>
    <xf numFmtId="0" fontId="12" fillId="0" borderId="37" applyNumberFormat="0" applyFill="0" applyBorder="0" applyProtection="0"/>
    <xf numFmtId="0" fontId="8" fillId="0" borderId="37"/>
    <xf numFmtId="0" fontId="8" fillId="0" borderId="37"/>
    <xf numFmtId="0" fontId="8" fillId="0" borderId="37"/>
    <xf numFmtId="0" fontId="8" fillId="0" borderId="37"/>
    <xf numFmtId="0" fontId="12" fillId="0" borderId="37" applyNumberFormat="0" applyFill="0" applyBorder="0" applyProtection="0"/>
  </cellStyleXfs>
  <cellXfs count="414">
    <xf numFmtId="0" fontId="0" fillId="0" borderId="0" xfId="0"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5" fillId="2" borderId="35" xfId="0" applyFont="1" applyFill="1" applyBorder="1" applyAlignment="1">
      <alignment horizontal="center"/>
    </xf>
    <xf numFmtId="0" fontId="5" fillId="2" borderId="36" xfId="0" applyFont="1" applyFill="1" applyBorder="1" applyAlignment="1">
      <alignment horizontal="center"/>
    </xf>
    <xf numFmtId="168" fontId="5" fillId="2" borderId="3" xfId="0" applyNumberFormat="1" applyFont="1" applyFill="1" applyBorder="1" applyAlignment="1">
      <alignment horizontal="center" vertical="center"/>
    </xf>
    <xf numFmtId="0" fontId="5" fillId="2" borderId="37" xfId="0" applyFont="1" applyFill="1" applyBorder="1" applyAlignment="1">
      <alignment horizontal="center"/>
    </xf>
    <xf numFmtId="0" fontId="14" fillId="2" borderId="24"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25" xfId="0"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xf>
    <xf numFmtId="168" fontId="14" fillId="4" borderId="3" xfId="0" applyNumberFormat="1" applyFont="1" applyFill="1" applyBorder="1" applyAlignment="1">
      <alignment horizontal="center" vertical="center"/>
    </xf>
    <xf numFmtId="168" fontId="14" fillId="5" borderId="3" xfId="0" applyNumberFormat="1" applyFont="1" applyFill="1" applyBorder="1" applyAlignment="1">
      <alignment horizontal="center" vertical="center"/>
    </xf>
    <xf numFmtId="49" fontId="14" fillId="3" borderId="3" xfId="0" applyNumberFormat="1" applyFont="1" applyFill="1" applyBorder="1" applyAlignment="1">
      <alignment horizontal="center" vertical="center" wrapText="1"/>
    </xf>
    <xf numFmtId="168" fontId="14" fillId="3" borderId="3" xfId="0" applyNumberFormat="1" applyFont="1" applyFill="1" applyBorder="1" applyAlignment="1">
      <alignment horizontal="center" vertical="center"/>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13" fillId="2" borderId="7" xfId="0" applyFont="1" applyFill="1" applyBorder="1" applyAlignment="1">
      <alignment horizontal="center" vertical="center"/>
    </xf>
    <xf numFmtId="0" fontId="5" fillId="2" borderId="26" xfId="0" applyFont="1" applyFill="1" applyBorder="1" applyAlignment="1">
      <alignment horizontal="center" vertical="center"/>
    </xf>
    <xf numFmtId="0" fontId="13" fillId="0" borderId="0" xfId="0" applyNumberFormat="1" applyFont="1" applyAlignment="1">
      <alignment vertical="center"/>
    </xf>
    <xf numFmtId="0" fontId="0" fillId="0" borderId="0" xfId="0" applyNumberFormat="1" applyFont="1" applyAlignment="1">
      <alignment vertical="center"/>
    </xf>
    <xf numFmtId="43" fontId="0" fillId="0" borderId="0" xfId="0" applyNumberFormat="1" applyFont="1" applyAlignment="1"/>
    <xf numFmtId="0" fontId="0" fillId="0" borderId="37" xfId="0" applyNumberFormat="1" applyFont="1" applyFill="1" applyBorder="1" applyAlignment="1"/>
    <xf numFmtId="10" fontId="0" fillId="0" borderId="0" xfId="0" applyNumberFormat="1" applyFont="1" applyAlignment="1"/>
    <xf numFmtId="9" fontId="0" fillId="8" borderId="3" xfId="0" applyNumberFormat="1" applyFont="1" applyFill="1" applyBorder="1" applyAlignment="1">
      <alignment vertical="center"/>
    </xf>
    <xf numFmtId="2" fontId="0" fillId="8" borderId="3" xfId="0" applyNumberFormat="1" applyFont="1" applyFill="1" applyBorder="1" applyAlignment="1">
      <alignment horizontal="right" vertical="center"/>
    </xf>
    <xf numFmtId="9" fontId="0" fillId="0" borderId="0" xfId="0" applyNumberFormat="1" applyFont="1" applyAlignment="1"/>
    <xf numFmtId="0" fontId="12" fillId="0" borderId="37" xfId="10" applyFont="1" applyAlignment="1"/>
    <xf numFmtId="0" fontId="12" fillId="0" borderId="37" xfId="10" applyNumberFormat="1" applyFont="1" applyAlignment="1"/>
    <xf numFmtId="0" fontId="16" fillId="0" borderId="0" xfId="0" applyNumberFormat="1" applyFont="1" applyAlignment="1">
      <alignment vertical="center"/>
    </xf>
    <xf numFmtId="49" fontId="1" fillId="2" borderId="42" xfId="0" applyNumberFormat="1" applyFont="1" applyFill="1" applyBorder="1" applyAlignment="1">
      <alignment horizontal="center" vertical="center"/>
    </xf>
    <xf numFmtId="49" fontId="19" fillId="2" borderId="42" xfId="0" applyNumberFormat="1" applyFont="1" applyFill="1" applyBorder="1" applyAlignment="1">
      <alignment vertical="center"/>
    </xf>
    <xf numFmtId="0" fontId="0" fillId="2" borderId="42" xfId="0" applyNumberFormat="1" applyFont="1" applyFill="1" applyBorder="1" applyAlignment="1">
      <alignment horizontal="center" vertical="center"/>
    </xf>
    <xf numFmtId="49" fontId="19" fillId="8" borderId="42" xfId="0" applyNumberFormat="1" applyFont="1" applyFill="1" applyBorder="1" applyAlignment="1">
      <alignment vertical="center"/>
    </xf>
    <xf numFmtId="0" fontId="1" fillId="2" borderId="42" xfId="0" applyNumberFormat="1" applyFont="1" applyFill="1" applyBorder="1" applyAlignment="1">
      <alignment horizontal="center" vertical="center"/>
    </xf>
    <xf numFmtId="49" fontId="5" fillId="8" borderId="3" xfId="11" applyNumberFormat="1" applyFont="1" applyFill="1" applyBorder="1" applyAlignment="1">
      <alignment horizontal="center" vertical="center" wrapText="1"/>
    </xf>
    <xf numFmtId="168" fontId="5" fillId="8" borderId="3" xfId="11" applyNumberFormat="1" applyFont="1" applyFill="1" applyBorder="1" applyAlignment="1">
      <alignment horizontal="center" vertical="center" wrapText="1"/>
    </xf>
    <xf numFmtId="49" fontId="5" fillId="8" borderId="3" xfId="0" applyNumberFormat="1" applyFont="1" applyFill="1" applyBorder="1" applyAlignment="1">
      <alignment horizontal="center" vertical="center" wrapText="1"/>
    </xf>
    <xf numFmtId="168" fontId="5" fillId="8" borderId="3" xfId="0" applyNumberFormat="1" applyFont="1" applyFill="1" applyBorder="1" applyAlignment="1">
      <alignment horizontal="center" vertical="center" wrapText="1"/>
    </xf>
    <xf numFmtId="49" fontId="5" fillId="8" borderId="39" xfId="12" applyNumberFormat="1" applyFont="1" applyFill="1" applyBorder="1" applyAlignment="1">
      <alignment horizontal="center" vertical="center" wrapText="1"/>
    </xf>
    <xf numFmtId="168" fontId="5" fillId="8" borderId="39" xfId="12" applyNumberFormat="1" applyFont="1" applyFill="1" applyBorder="1" applyAlignment="1">
      <alignment horizontal="center" vertical="center" wrapText="1"/>
    </xf>
    <xf numFmtId="49" fontId="5" fillId="8" borderId="27" xfId="0" applyNumberFormat="1" applyFont="1" applyFill="1" applyBorder="1" applyAlignment="1">
      <alignment horizontal="center" vertical="center" wrapText="1"/>
    </xf>
    <xf numFmtId="168" fontId="5" fillId="8" borderId="38" xfId="0" applyNumberFormat="1" applyFont="1" applyFill="1" applyBorder="1" applyAlignment="1">
      <alignment horizontal="center" vertical="center" wrapText="1"/>
    </xf>
    <xf numFmtId="169" fontId="5" fillId="8" borderId="38" xfId="0" applyNumberFormat="1" applyFont="1" applyFill="1" applyBorder="1" applyAlignment="1">
      <alignment horizontal="center" vertical="center" wrapText="1"/>
    </xf>
    <xf numFmtId="168" fontId="18" fillId="2" borderId="3" xfId="0" applyNumberFormat="1" applyFont="1" applyFill="1" applyBorder="1" applyAlignment="1">
      <alignment horizontal="center" vertical="center" wrapText="1"/>
    </xf>
    <xf numFmtId="49" fontId="18" fillId="8" borderId="3" xfId="0" applyNumberFormat="1" applyFont="1" applyFill="1" applyBorder="1" applyAlignment="1">
      <alignment horizontal="center" vertical="center" wrapText="1"/>
    </xf>
    <xf numFmtId="49" fontId="5" fillId="8" borderId="28" xfId="0" applyNumberFormat="1" applyFont="1" applyFill="1" applyBorder="1" applyAlignment="1">
      <alignment horizontal="center" vertical="center" wrapText="1"/>
    </xf>
    <xf numFmtId="168" fontId="18" fillId="8" borderId="3" xfId="0" applyNumberFormat="1" applyFont="1" applyFill="1" applyBorder="1" applyAlignment="1">
      <alignment horizontal="center" vertical="center" wrapText="1"/>
    </xf>
    <xf numFmtId="0" fontId="7" fillId="2" borderId="42" xfId="0" applyNumberFormat="1" applyFont="1" applyFill="1" applyBorder="1" applyAlignment="1">
      <alignment horizontal="center" vertical="center"/>
    </xf>
    <xf numFmtId="49" fontId="7" fillId="2" borderId="42" xfId="0" applyNumberFormat="1" applyFont="1" applyFill="1" applyBorder="1" applyAlignment="1">
      <alignment horizontal="center" vertical="center" wrapText="1"/>
    </xf>
    <xf numFmtId="2" fontId="7" fillId="2" borderId="42" xfId="0" applyNumberFormat="1" applyFont="1" applyFill="1" applyBorder="1" applyAlignment="1">
      <alignment horizontal="center" vertical="center"/>
    </xf>
    <xf numFmtId="4" fontId="7" fillId="2" borderId="42" xfId="0" applyNumberFormat="1" applyFont="1" applyFill="1" applyBorder="1" applyAlignment="1">
      <alignment horizontal="center" vertical="center"/>
    </xf>
    <xf numFmtId="1" fontId="5" fillId="2" borderId="37" xfId="0" applyNumberFormat="1" applyFont="1" applyFill="1" applyBorder="1" applyAlignment="1">
      <alignment horizontal="center"/>
    </xf>
    <xf numFmtId="0" fontId="0" fillId="0" borderId="37" xfId="0" applyNumberFormat="1" applyFont="1" applyBorder="1" applyAlignment="1"/>
    <xf numFmtId="4" fontId="4" fillId="3" borderId="42" xfId="0" applyNumberFormat="1" applyFont="1" applyFill="1" applyBorder="1" applyAlignment="1">
      <alignment horizontal="center" vertical="center"/>
    </xf>
    <xf numFmtId="4" fontId="4" fillId="2" borderId="42" xfId="0" applyNumberFormat="1" applyFont="1" applyFill="1" applyBorder="1" applyAlignment="1">
      <alignment horizontal="center" vertical="center"/>
    </xf>
    <xf numFmtId="0" fontId="0" fillId="0" borderId="45" xfId="0" applyNumberFormat="1" applyFont="1" applyBorder="1" applyAlignment="1"/>
    <xf numFmtId="4" fontId="4" fillId="7" borderId="46" xfId="0" applyNumberFormat="1" applyFont="1" applyFill="1" applyBorder="1" applyAlignment="1">
      <alignment horizontal="center" vertical="center"/>
    </xf>
    <xf numFmtId="4" fontId="4" fillId="2" borderId="50" xfId="0" applyNumberFormat="1" applyFont="1" applyFill="1" applyBorder="1" applyAlignment="1">
      <alignment horizontal="center" vertical="center"/>
    </xf>
    <xf numFmtId="0" fontId="4" fillId="7" borderId="52" xfId="0" applyNumberFormat="1" applyFont="1" applyFill="1" applyBorder="1" applyAlignment="1">
      <alignment horizontal="center" vertical="center"/>
    </xf>
    <xf numFmtId="4" fontId="4" fillId="2" borderId="46" xfId="0" applyNumberFormat="1" applyFont="1" applyFill="1" applyBorder="1" applyAlignment="1">
      <alignment horizontal="center" vertical="center"/>
    </xf>
    <xf numFmtId="0" fontId="4" fillId="7" borderId="59" xfId="0" applyNumberFormat="1" applyFont="1" applyFill="1" applyBorder="1" applyAlignment="1">
      <alignment horizontal="center" vertical="center"/>
    </xf>
    <xf numFmtId="49" fontId="4" fillId="3" borderId="60" xfId="0" applyNumberFormat="1" applyFont="1" applyFill="1" applyBorder="1" applyAlignment="1">
      <alignment horizontal="center" vertical="center"/>
    </xf>
    <xf numFmtId="49" fontId="4" fillId="3" borderId="60" xfId="0" applyNumberFormat="1" applyFont="1" applyFill="1" applyBorder="1" applyAlignment="1">
      <alignment horizontal="center" vertical="center" wrapText="1"/>
    </xf>
    <xf numFmtId="0" fontId="0" fillId="0" borderId="56" xfId="0" applyNumberFormat="1" applyFont="1" applyBorder="1" applyAlignment="1">
      <alignment vertical="center"/>
    </xf>
    <xf numFmtId="0" fontId="5" fillId="2" borderId="64" xfId="0" applyFont="1" applyFill="1" applyBorder="1" applyAlignment="1">
      <alignment horizontal="center"/>
    </xf>
    <xf numFmtId="49" fontId="20" fillId="3" borderId="28" xfId="0" applyNumberFormat="1" applyFont="1" applyFill="1" applyBorder="1" applyAlignment="1">
      <alignment horizontal="center" vertical="center"/>
    </xf>
    <xf numFmtId="49" fontId="20" fillId="3" borderId="28" xfId="0" applyNumberFormat="1" applyFont="1" applyFill="1" applyBorder="1" applyAlignment="1">
      <alignment horizontal="center" vertical="center" wrapText="1"/>
    </xf>
    <xf numFmtId="0" fontId="0" fillId="0" borderId="66" xfId="0" applyNumberFormat="1" applyFont="1" applyBorder="1" applyAlignment="1"/>
    <xf numFmtId="49" fontId="4" fillId="3" borderId="28" xfId="0" applyNumberFormat="1" applyFont="1" applyFill="1" applyBorder="1" applyAlignment="1">
      <alignment horizontal="center" vertical="center"/>
    </xf>
    <xf numFmtId="49" fontId="10" fillId="3" borderId="28" xfId="0" applyNumberFormat="1" applyFont="1" applyFill="1" applyBorder="1" applyAlignment="1">
      <alignment horizontal="center" vertical="center" wrapText="1"/>
    </xf>
    <xf numFmtId="49" fontId="4" fillId="3" borderId="28" xfId="0" applyNumberFormat="1" applyFont="1" applyFill="1" applyBorder="1" applyAlignment="1">
      <alignment horizontal="center" vertical="center" wrapText="1"/>
    </xf>
    <xf numFmtId="2" fontId="21" fillId="2" borderId="42" xfId="0" applyNumberFormat="1" applyFont="1" applyFill="1" applyBorder="1" applyAlignment="1">
      <alignment horizontal="center" vertical="center"/>
    </xf>
    <xf numFmtId="49" fontId="1" fillId="2" borderId="42" xfId="0" applyNumberFormat="1" applyFont="1" applyFill="1" applyBorder="1" applyAlignment="1">
      <alignment horizontal="center" vertical="center" wrapText="1"/>
    </xf>
    <xf numFmtId="166" fontId="0" fillId="8" borderId="42" xfId="0" applyNumberFormat="1" applyFont="1" applyFill="1" applyBorder="1" applyAlignment="1">
      <alignment horizontal="center" vertical="center"/>
    </xf>
    <xf numFmtId="0" fontId="8" fillId="8" borderId="42" xfId="0" applyNumberFormat="1" applyFont="1" applyFill="1" applyBorder="1" applyAlignment="1">
      <alignment horizontal="center" vertical="center"/>
    </xf>
    <xf numFmtId="0" fontId="0" fillId="8" borderId="42" xfId="0" applyNumberFormat="1" applyFont="1" applyFill="1" applyBorder="1" applyAlignment="1">
      <alignment horizontal="center" vertical="center"/>
    </xf>
    <xf numFmtId="49" fontId="1" fillId="2" borderId="42" xfId="14" applyNumberFormat="1" applyFont="1" applyFill="1" applyBorder="1" applyAlignment="1">
      <alignment horizontal="center" vertical="center" wrapText="1"/>
    </xf>
    <xf numFmtId="0" fontId="0" fillId="0" borderId="42" xfId="0" applyNumberFormat="1" applyFont="1" applyBorder="1" applyAlignment="1">
      <alignment horizontal="center" vertical="center"/>
    </xf>
    <xf numFmtId="0" fontId="0" fillId="8" borderId="2" xfId="0" applyFont="1" applyFill="1" applyBorder="1" applyAlignment="1">
      <alignment horizontal="left" vertical="center"/>
    </xf>
    <xf numFmtId="2" fontId="0" fillId="0" borderId="0" xfId="0" applyNumberFormat="1" applyFont="1" applyAlignment="1"/>
    <xf numFmtId="0" fontId="12" fillId="0" borderId="37" xfId="29" applyNumberFormat="1" applyFont="1" applyAlignment="1"/>
    <xf numFmtId="49" fontId="0" fillId="8" borderId="3" xfId="0" applyNumberFormat="1" applyFont="1" applyFill="1" applyBorder="1" applyAlignment="1">
      <alignment horizontal="center" vertical="center"/>
    </xf>
    <xf numFmtId="0" fontId="0" fillId="8" borderId="3" xfId="0" applyNumberFormat="1" applyFont="1" applyFill="1" applyBorder="1" applyAlignment="1">
      <alignment horizontal="center" vertical="center"/>
    </xf>
    <xf numFmtId="0" fontId="1" fillId="8" borderId="3" xfId="0" applyNumberFormat="1" applyFont="1" applyFill="1" applyBorder="1" applyAlignment="1">
      <alignment horizontal="center" vertical="center"/>
    </xf>
    <xf numFmtId="49" fontId="1" fillId="8" borderId="3" xfId="0" applyNumberFormat="1" applyFont="1" applyFill="1" applyBorder="1" applyAlignment="1">
      <alignment horizontal="center" vertical="center"/>
    </xf>
    <xf numFmtId="0" fontId="0" fillId="8" borderId="3" xfId="0" applyFont="1" applyFill="1" applyBorder="1" applyAlignment="1">
      <alignment vertical="center"/>
    </xf>
    <xf numFmtId="2" fontId="0" fillId="8" borderId="3" xfId="0" applyNumberFormat="1" applyFont="1" applyFill="1" applyBorder="1" applyAlignment="1">
      <alignment vertical="center"/>
    </xf>
    <xf numFmtId="10" fontId="0" fillId="8" borderId="3" xfId="0" applyNumberFormat="1" applyFont="1" applyFill="1" applyBorder="1" applyAlignment="1">
      <alignment horizontal="center" vertical="center"/>
    </xf>
    <xf numFmtId="2" fontId="1" fillId="8" borderId="3" xfId="0" applyNumberFormat="1" applyFont="1" applyFill="1" applyBorder="1" applyAlignment="1">
      <alignment vertical="center"/>
    </xf>
    <xf numFmtId="0" fontId="1" fillId="8" borderId="5" xfId="0" applyFont="1" applyFill="1" applyBorder="1" applyAlignment="1">
      <alignment horizontal="center" vertical="center"/>
    </xf>
    <xf numFmtId="2" fontId="1" fillId="8" borderId="5" xfId="0" applyNumberFormat="1" applyFont="1" applyFill="1" applyBorder="1" applyAlignment="1">
      <alignment vertical="center"/>
    </xf>
    <xf numFmtId="10" fontId="1" fillId="8" borderId="3" xfId="0" applyNumberFormat="1" applyFont="1" applyFill="1" applyBorder="1" applyAlignment="1">
      <alignment horizontal="center" vertical="center"/>
    </xf>
    <xf numFmtId="0" fontId="1" fillId="8" borderId="6" xfId="0" applyFont="1" applyFill="1" applyBorder="1" applyAlignment="1">
      <alignment vertical="center"/>
    </xf>
    <xf numFmtId="0" fontId="1" fillId="8" borderId="7" xfId="0" applyFont="1" applyFill="1" applyBorder="1" applyAlignment="1">
      <alignment vertical="center"/>
    </xf>
    <xf numFmtId="49" fontId="1" fillId="8" borderId="8" xfId="0" applyNumberFormat="1" applyFont="1" applyFill="1" applyBorder="1" applyAlignment="1"/>
    <xf numFmtId="2" fontId="1" fillId="8" borderId="1" xfId="0" applyNumberFormat="1" applyFont="1" applyFill="1" applyBorder="1" applyAlignment="1"/>
    <xf numFmtId="49" fontId="9" fillId="8" borderId="3" xfId="0" applyNumberFormat="1" applyFont="1" applyFill="1" applyBorder="1" applyAlignment="1">
      <alignment horizontal="center" vertical="center"/>
    </xf>
    <xf numFmtId="49" fontId="1" fillId="8" borderId="4" xfId="0" applyNumberFormat="1" applyFont="1" applyFill="1" applyBorder="1" applyAlignment="1"/>
    <xf numFmtId="0" fontId="1" fillId="8" borderId="3" xfId="0" applyFont="1" applyFill="1" applyBorder="1" applyAlignment="1">
      <alignment horizontal="center" vertical="center"/>
    </xf>
    <xf numFmtId="2" fontId="8" fillId="8" borderId="3" xfId="0" applyNumberFormat="1" applyFont="1" applyFill="1" applyBorder="1" applyAlignment="1">
      <alignment vertical="center"/>
    </xf>
    <xf numFmtId="2" fontId="9" fillId="8" borderId="3" xfId="0" applyNumberFormat="1" applyFont="1" applyFill="1" applyBorder="1" applyAlignment="1">
      <alignment vertical="center"/>
    </xf>
    <xf numFmtId="10" fontId="0" fillId="8" borderId="3" xfId="0" applyNumberFormat="1" applyFont="1" applyFill="1" applyBorder="1" applyAlignment="1">
      <alignment vertical="center"/>
    </xf>
    <xf numFmtId="2" fontId="0" fillId="8" borderId="3" xfId="0" applyNumberFormat="1" applyFont="1" applyFill="1" applyBorder="1" applyAlignment="1">
      <alignment horizontal="center" vertical="center"/>
    </xf>
    <xf numFmtId="165" fontId="0" fillId="8" borderId="3" xfId="0" applyNumberFormat="1" applyFont="1" applyFill="1" applyBorder="1" applyAlignment="1">
      <alignment vertical="center"/>
    </xf>
    <xf numFmtId="0" fontId="0" fillId="8" borderId="5" xfId="0" applyFont="1" applyFill="1" applyBorder="1" applyAlignment="1">
      <alignment horizontal="center" vertical="center"/>
    </xf>
    <xf numFmtId="49" fontId="3" fillId="8" borderId="12" xfId="0" applyNumberFormat="1" applyFont="1" applyFill="1" applyBorder="1" applyAlignment="1">
      <alignment horizontal="center" vertical="center"/>
    </xf>
    <xf numFmtId="10" fontId="3" fillId="8" borderId="13" xfId="0" applyNumberFormat="1" applyFont="1" applyFill="1" applyBorder="1" applyAlignment="1">
      <alignment vertical="center"/>
    </xf>
    <xf numFmtId="2" fontId="3" fillId="8" borderId="14" xfId="0" applyNumberFormat="1" applyFont="1" applyFill="1" applyBorder="1" applyAlignment="1">
      <alignment vertical="center"/>
    </xf>
    <xf numFmtId="0" fontId="3" fillId="8" borderId="4" xfId="0" applyFont="1" applyFill="1" applyBorder="1" applyAlignment="1">
      <alignment horizontal="center" vertical="center"/>
    </xf>
    <xf numFmtId="10" fontId="3" fillId="8" borderId="1" xfId="0" applyNumberFormat="1" applyFont="1" applyFill="1" applyBorder="1" applyAlignment="1">
      <alignment vertical="center"/>
    </xf>
    <xf numFmtId="2" fontId="3" fillId="8" borderId="15" xfId="0" applyNumberFormat="1" applyFont="1" applyFill="1" applyBorder="1" applyAlignment="1">
      <alignment vertical="center"/>
    </xf>
    <xf numFmtId="0" fontId="2" fillId="8" borderId="4" xfId="0" applyFont="1" applyFill="1" applyBorder="1" applyAlignment="1">
      <alignment vertical="center"/>
    </xf>
    <xf numFmtId="0" fontId="3" fillId="8" borderId="1" xfId="0" applyFont="1" applyFill="1" applyBorder="1" applyAlignment="1">
      <alignment horizontal="left" vertical="center"/>
    </xf>
    <xf numFmtId="49" fontId="3" fillId="8" borderId="4" xfId="0" applyNumberFormat="1" applyFont="1" applyFill="1" applyBorder="1" applyAlignment="1">
      <alignment horizontal="center" vertical="center"/>
    </xf>
    <xf numFmtId="0" fontId="3" fillId="8" borderId="16" xfId="0" applyFont="1" applyFill="1" applyBorder="1" applyAlignment="1">
      <alignment horizontal="center" vertical="center"/>
    </xf>
    <xf numFmtId="10" fontId="3" fillId="8" borderId="2" xfId="0" applyNumberFormat="1" applyFont="1" applyFill="1" applyBorder="1" applyAlignment="1">
      <alignment vertical="center"/>
    </xf>
    <xf numFmtId="2" fontId="3" fillId="8" borderId="17" xfId="0" applyNumberFormat="1" applyFont="1" applyFill="1" applyBorder="1" applyAlignment="1">
      <alignment vertical="center"/>
    </xf>
    <xf numFmtId="0" fontId="0" fillId="8" borderId="13" xfId="0" applyFont="1" applyFill="1" applyBorder="1" applyAlignment="1">
      <alignment vertical="center"/>
    </xf>
    <xf numFmtId="2" fontId="0" fillId="8" borderId="13" xfId="0" applyNumberFormat="1" applyFont="1" applyFill="1" applyBorder="1" applyAlignment="1">
      <alignment vertical="center"/>
    </xf>
    <xf numFmtId="0" fontId="0" fillId="8" borderId="1" xfId="0" applyFont="1" applyFill="1" applyBorder="1" applyAlignment="1">
      <alignment horizontal="center" vertical="center"/>
    </xf>
    <xf numFmtId="0" fontId="1" fillId="8" borderId="1" xfId="0" applyFont="1" applyFill="1" applyBorder="1" applyAlignment="1">
      <alignment horizontal="center" vertical="center"/>
    </xf>
    <xf numFmtId="49" fontId="1" fillId="8" borderId="20" xfId="0" applyNumberFormat="1" applyFont="1" applyFill="1" applyBorder="1" applyAlignment="1">
      <alignment horizontal="center" vertical="center" wrapText="1"/>
    </xf>
    <xf numFmtId="49" fontId="1" fillId="8" borderId="20" xfId="0" applyNumberFormat="1" applyFont="1" applyFill="1" applyBorder="1" applyAlignment="1">
      <alignment horizontal="center" vertical="center"/>
    </xf>
    <xf numFmtId="49" fontId="0" fillId="8" borderId="20" xfId="0" applyNumberFormat="1" applyFont="1" applyFill="1" applyBorder="1" applyAlignment="1">
      <alignment vertical="center"/>
    </xf>
    <xf numFmtId="0" fontId="0" fillId="8" borderId="20" xfId="0" applyFont="1" applyFill="1" applyBorder="1" applyAlignment="1">
      <alignment vertical="center"/>
    </xf>
    <xf numFmtId="2" fontId="0" fillId="8" borderId="20" xfId="0" applyNumberFormat="1" applyFont="1" applyFill="1" applyBorder="1" applyAlignment="1">
      <alignment vertical="center"/>
    </xf>
    <xf numFmtId="0" fontId="1" fillId="8" borderId="20" xfId="0" applyFont="1" applyFill="1" applyBorder="1" applyAlignment="1">
      <alignment vertical="center"/>
    </xf>
    <xf numFmtId="2" fontId="1" fillId="8" borderId="22" xfId="0" applyNumberFormat="1" applyFont="1" applyFill="1" applyBorder="1" applyAlignment="1">
      <alignment vertical="center"/>
    </xf>
    <xf numFmtId="0" fontId="0" fillId="8" borderId="1" xfId="0" applyFont="1" applyFill="1" applyBorder="1" applyAlignment="1">
      <alignment vertical="center"/>
    </xf>
    <xf numFmtId="49" fontId="0" fillId="8" borderId="1" xfId="0" applyNumberFormat="1" applyFont="1" applyFill="1" applyBorder="1" applyAlignment="1">
      <alignment horizontal="center" vertical="center"/>
    </xf>
    <xf numFmtId="0" fontId="0" fillId="8" borderId="23" xfId="0" applyFont="1" applyFill="1" applyBorder="1" applyAlignment="1">
      <alignment horizontal="center" vertical="center"/>
    </xf>
    <xf numFmtId="49" fontId="0" fillId="8" borderId="23" xfId="0" applyNumberFormat="1" applyFont="1" applyFill="1" applyBorder="1" applyAlignment="1">
      <alignment horizontal="center" vertical="center"/>
    </xf>
    <xf numFmtId="2" fontId="0" fillId="8" borderId="22" xfId="0" applyNumberFormat="1" applyFont="1" applyFill="1" applyBorder="1" applyAlignment="1">
      <alignment vertical="center"/>
    </xf>
    <xf numFmtId="49" fontId="0" fillId="8" borderId="1" xfId="0" applyNumberFormat="1" applyFont="1" applyFill="1" applyBorder="1" applyAlignment="1">
      <alignment vertical="center"/>
    </xf>
    <xf numFmtId="49" fontId="1" fillId="8" borderId="1" xfId="0" applyNumberFormat="1" applyFont="1" applyFill="1" applyBorder="1" applyAlignment="1">
      <alignment vertical="center"/>
    </xf>
    <xf numFmtId="2" fontId="1" fillId="8" borderId="1" xfId="0" applyNumberFormat="1" applyFont="1" applyFill="1" applyBorder="1" applyAlignment="1">
      <alignment vertical="center"/>
    </xf>
    <xf numFmtId="166" fontId="1" fillId="8" borderId="1" xfId="0" applyNumberFormat="1" applyFont="1" applyFill="1" applyBorder="1" applyAlignment="1">
      <alignment vertical="center"/>
    </xf>
    <xf numFmtId="0" fontId="1" fillId="8" borderId="1" xfId="0" applyFont="1" applyFill="1" applyBorder="1" applyAlignment="1">
      <alignment vertical="center"/>
    </xf>
    <xf numFmtId="167" fontId="0" fillId="8" borderId="1" xfId="0" applyNumberFormat="1" applyFont="1" applyFill="1" applyBorder="1" applyAlignment="1">
      <alignment vertical="center"/>
    </xf>
    <xf numFmtId="0" fontId="0" fillId="8" borderId="0" xfId="0" applyNumberFormat="1" applyFont="1" applyFill="1" applyAlignment="1"/>
    <xf numFmtId="0" fontId="0" fillId="0" borderId="0" xfId="0" applyNumberFormat="1" applyFont="1" applyAlignment="1">
      <alignment horizontal="center" vertical="center"/>
    </xf>
    <xf numFmtId="0" fontId="0" fillId="8" borderId="1" xfId="0" applyFont="1" applyFill="1" applyBorder="1" applyAlignment="1">
      <alignment horizontal="center" vertical="center"/>
    </xf>
    <xf numFmtId="0" fontId="0" fillId="8" borderId="23" xfId="0" applyFont="1" applyFill="1" applyBorder="1" applyAlignment="1">
      <alignment horizontal="center" vertical="center"/>
    </xf>
    <xf numFmtId="0" fontId="1" fillId="8" borderId="1" xfId="0" applyFont="1" applyFill="1" applyBorder="1" applyAlignment="1">
      <alignment horizontal="center" vertical="center"/>
    </xf>
    <xf numFmtId="49" fontId="0" fillId="8" borderId="1" xfId="0" applyNumberFormat="1" applyFont="1" applyFill="1" applyBorder="1" applyAlignment="1">
      <alignment horizontal="center" vertical="center"/>
    </xf>
    <xf numFmtId="49" fontId="1" fillId="8" borderId="3" xfId="0" applyNumberFormat="1" applyFont="1" applyFill="1" applyBorder="1" applyAlignment="1">
      <alignment horizontal="center" vertical="center"/>
    </xf>
    <xf numFmtId="0" fontId="1" fillId="8" borderId="3" xfId="0" applyFont="1" applyFill="1" applyBorder="1" applyAlignment="1">
      <alignment horizontal="center" vertical="center"/>
    </xf>
    <xf numFmtId="0" fontId="3" fillId="8" borderId="1" xfId="0" applyFont="1" applyFill="1" applyBorder="1" applyAlignment="1">
      <alignment horizontal="left" vertical="center"/>
    </xf>
    <xf numFmtId="0" fontId="0" fillId="8" borderId="3" xfId="0" applyFont="1" applyFill="1" applyBorder="1" applyAlignment="1">
      <alignment vertical="center"/>
    </xf>
    <xf numFmtId="49" fontId="0" fillId="8" borderId="3" xfId="0" applyNumberFormat="1" applyFont="1" applyFill="1" applyBorder="1" applyAlignment="1">
      <alignment horizontal="center" vertical="center"/>
    </xf>
    <xf numFmtId="0" fontId="1" fillId="8" borderId="5" xfId="0" applyFont="1" applyFill="1" applyBorder="1" applyAlignment="1">
      <alignment horizontal="center" vertical="center"/>
    </xf>
    <xf numFmtId="0" fontId="0" fillId="8" borderId="5" xfId="0" applyFont="1" applyFill="1" applyBorder="1" applyAlignment="1">
      <alignment horizontal="center" vertical="center"/>
    </xf>
    <xf numFmtId="0" fontId="0" fillId="8" borderId="3" xfId="0" applyNumberFormat="1" applyFont="1" applyFill="1" applyBorder="1" applyAlignment="1">
      <alignment horizontal="center" vertical="center"/>
    </xf>
    <xf numFmtId="0" fontId="0" fillId="8" borderId="7" xfId="0" applyFont="1" applyFill="1" applyBorder="1" applyAlignment="1">
      <alignment horizontal="center" vertical="center"/>
    </xf>
    <xf numFmtId="0" fontId="1" fillId="8" borderId="42" xfId="0" applyFont="1" applyFill="1" applyBorder="1" applyAlignment="1">
      <alignment horizontal="center" vertical="center"/>
    </xf>
    <xf numFmtId="166" fontId="1" fillId="8" borderId="42" xfId="0" applyNumberFormat="1" applyFont="1" applyFill="1" applyBorder="1" applyAlignment="1">
      <alignment horizontal="center" vertical="center"/>
    </xf>
    <xf numFmtId="49" fontId="24" fillId="8" borderId="42" xfId="0" applyNumberFormat="1" applyFont="1" applyFill="1" applyBorder="1" applyAlignment="1">
      <alignment vertical="center"/>
    </xf>
    <xf numFmtId="49" fontId="24" fillId="8" borderId="42" xfId="0" applyNumberFormat="1" applyFont="1" applyFill="1" applyBorder="1" applyAlignment="1">
      <alignment vertical="center" wrapText="1"/>
    </xf>
    <xf numFmtId="168" fontId="5" fillId="8" borderId="42" xfId="37" applyNumberFormat="1" applyFont="1" applyFill="1" applyBorder="1" applyAlignment="1">
      <alignment horizontal="center" vertical="center" wrapText="1"/>
    </xf>
    <xf numFmtId="168" fontId="26" fillId="8" borderId="42" xfId="37" applyNumberFormat="1" applyFont="1" applyFill="1" applyBorder="1" applyAlignment="1">
      <alignment horizontal="center" vertical="center" wrapText="1"/>
    </xf>
    <xf numFmtId="168" fontId="5" fillId="8" borderId="52" xfId="37" applyNumberFormat="1" applyFont="1" applyFill="1" applyBorder="1" applyAlignment="1">
      <alignment horizontal="center" vertical="center" wrapText="1"/>
    </xf>
    <xf numFmtId="49" fontId="23" fillId="9" borderId="39" xfId="33" applyNumberFormat="1" applyFont="1" applyFill="1" applyBorder="1" applyAlignment="1">
      <alignment horizontal="center" vertical="center"/>
    </xf>
    <xf numFmtId="0" fontId="23" fillId="9" borderId="39" xfId="33" applyFont="1" applyFill="1" applyBorder="1" applyAlignment="1">
      <alignment horizontal="center" vertical="center"/>
    </xf>
    <xf numFmtId="49" fontId="0" fillId="8" borderId="3" xfId="0" applyNumberFormat="1" applyFont="1" applyFill="1" applyBorder="1" applyAlignment="1">
      <alignment horizontal="left" vertical="center"/>
    </xf>
    <xf numFmtId="0" fontId="0" fillId="8" borderId="3" xfId="0" applyFont="1" applyFill="1" applyBorder="1" applyAlignment="1">
      <alignment horizontal="left" vertical="center"/>
    </xf>
    <xf numFmtId="49" fontId="12" fillId="8" borderId="40" xfId="0" applyNumberFormat="1" applyFont="1" applyFill="1" applyBorder="1" applyAlignment="1">
      <alignment horizontal="center" vertical="center" wrapText="1"/>
    </xf>
    <xf numFmtId="0" fontId="0" fillId="8" borderId="41" xfId="0" applyFont="1" applyFill="1" applyBorder="1" applyAlignment="1">
      <alignment horizontal="center" vertical="center" wrapText="1"/>
    </xf>
    <xf numFmtId="49" fontId="0" fillId="8" borderId="3" xfId="0" applyNumberFormat="1" applyFont="1" applyFill="1" applyBorder="1" applyAlignment="1">
      <alignment horizontal="center" vertical="center"/>
    </xf>
    <xf numFmtId="0" fontId="0" fillId="8" borderId="3" xfId="0" applyFont="1" applyFill="1" applyBorder="1" applyAlignment="1">
      <alignment horizontal="center" vertical="center"/>
    </xf>
    <xf numFmtId="0" fontId="0" fillId="8" borderId="3" xfId="0" applyNumberFormat="1" applyFont="1" applyFill="1" applyBorder="1" applyAlignment="1">
      <alignment horizontal="center" vertical="center"/>
    </xf>
    <xf numFmtId="0" fontId="0" fillId="8" borderId="5" xfId="0" applyFont="1" applyFill="1" applyBorder="1" applyAlignment="1">
      <alignment horizontal="center" vertical="center"/>
    </xf>
    <xf numFmtId="0" fontId="0" fillId="8" borderId="1" xfId="0" applyFont="1" applyFill="1" applyBorder="1" applyAlignment="1">
      <alignment horizontal="center" vertical="center"/>
    </xf>
    <xf numFmtId="49" fontId="1" fillId="8" borderId="1" xfId="0" applyNumberFormat="1" applyFont="1" applyFill="1" applyBorder="1" applyAlignment="1">
      <alignment horizontal="left" vertical="center"/>
    </xf>
    <xf numFmtId="0" fontId="1" fillId="8" borderId="1" xfId="0" applyFont="1" applyFill="1" applyBorder="1" applyAlignment="1">
      <alignment horizontal="left" vertical="center"/>
    </xf>
    <xf numFmtId="14" fontId="0" fillId="8" borderId="3" xfId="0" applyNumberFormat="1" applyFont="1" applyFill="1" applyBorder="1" applyAlignment="1">
      <alignment horizontal="center" vertical="center"/>
    </xf>
    <xf numFmtId="49" fontId="0" fillId="2" borderId="39" xfId="33" applyNumberFormat="1" applyFont="1" applyFill="1" applyBorder="1" applyAlignment="1">
      <alignment horizontal="center" vertical="center"/>
    </xf>
    <xf numFmtId="0" fontId="0" fillId="2" borderId="39" xfId="33" applyFont="1" applyFill="1" applyBorder="1" applyAlignment="1">
      <alignment horizontal="center" vertical="center"/>
    </xf>
    <xf numFmtId="49" fontId="23" fillId="2" borderId="40" xfId="33" applyNumberFormat="1" applyFont="1" applyFill="1" applyBorder="1" applyAlignment="1">
      <alignment horizontal="center" vertical="center" wrapText="1"/>
    </xf>
    <xf numFmtId="0" fontId="0" fillId="2" borderId="41" xfId="33" applyFont="1" applyFill="1" applyBorder="1" applyAlignment="1">
      <alignment horizontal="center" vertical="center" wrapText="1"/>
    </xf>
    <xf numFmtId="0" fontId="0" fillId="2" borderId="39" xfId="33" applyNumberFormat="1" applyFont="1" applyFill="1" applyBorder="1" applyAlignment="1">
      <alignment horizontal="center" vertical="center"/>
    </xf>
    <xf numFmtId="49" fontId="1" fillId="8" borderId="3" xfId="0" applyNumberFormat="1" applyFont="1" applyFill="1" applyBorder="1" applyAlignment="1">
      <alignment horizontal="center" vertical="center"/>
    </xf>
    <xf numFmtId="0" fontId="1" fillId="8" borderId="3" xfId="0" applyFont="1" applyFill="1" applyBorder="1" applyAlignment="1">
      <alignment horizontal="center" vertical="center"/>
    </xf>
    <xf numFmtId="49" fontId="12" fillId="8" borderId="3" xfId="0" applyNumberFormat="1" applyFont="1" applyFill="1" applyBorder="1" applyAlignment="1">
      <alignment horizontal="left" vertical="center"/>
    </xf>
    <xf numFmtId="0" fontId="1" fillId="8" borderId="9" xfId="0" applyFont="1" applyFill="1" applyBorder="1" applyAlignment="1">
      <alignment horizontal="center" vertical="center"/>
    </xf>
    <xf numFmtId="49" fontId="0" fillId="8" borderId="3" xfId="0" applyNumberFormat="1" applyFont="1" applyFill="1" applyBorder="1" applyAlignment="1">
      <alignment vertical="center"/>
    </xf>
    <xf numFmtId="0" fontId="0" fillId="8" borderId="3" xfId="0" applyFont="1" applyFill="1" applyBorder="1" applyAlignment="1">
      <alignment vertical="center"/>
    </xf>
    <xf numFmtId="49" fontId="12" fillId="8" borderId="3" xfId="0" applyNumberFormat="1" applyFont="1" applyFill="1" applyBorder="1" applyAlignment="1">
      <alignment vertical="center"/>
    </xf>
    <xf numFmtId="49" fontId="0" fillId="8" borderId="10" xfId="0" applyNumberFormat="1" applyFont="1" applyFill="1" applyBorder="1" applyAlignment="1">
      <alignment horizontal="left" vertical="center"/>
    </xf>
    <xf numFmtId="0" fontId="0" fillId="8" borderId="5" xfId="0" applyFont="1" applyFill="1" applyBorder="1" applyAlignment="1">
      <alignment horizontal="left" vertical="center"/>
    </xf>
    <xf numFmtId="0" fontId="0" fillId="8" borderId="11" xfId="0" applyFont="1" applyFill="1" applyBorder="1" applyAlignment="1">
      <alignment horizontal="left" vertical="center"/>
    </xf>
    <xf numFmtId="0" fontId="1" fillId="8" borderId="6" xfId="0" applyFont="1" applyFill="1" applyBorder="1" applyAlignment="1">
      <alignment horizontal="center" vertical="center"/>
    </xf>
    <xf numFmtId="0" fontId="1" fillId="8" borderId="7" xfId="0" applyFont="1" applyFill="1" applyBorder="1" applyAlignment="1">
      <alignment horizontal="center" vertical="center"/>
    </xf>
    <xf numFmtId="0" fontId="1" fillId="8" borderId="10" xfId="0" applyFont="1" applyFill="1" applyBorder="1" applyAlignment="1">
      <alignment horizontal="center" vertical="center"/>
    </xf>
    <xf numFmtId="0" fontId="1" fillId="8" borderId="5" xfId="0" applyFont="1" applyFill="1" applyBorder="1" applyAlignment="1">
      <alignment horizontal="center" vertical="center"/>
    </xf>
    <xf numFmtId="49" fontId="1" fillId="8" borderId="3" xfId="0" applyNumberFormat="1" applyFont="1" applyFill="1" applyBorder="1" applyAlignment="1">
      <alignment horizontal="left" vertical="center"/>
    </xf>
    <xf numFmtId="0" fontId="1" fillId="8" borderId="3" xfId="0" applyFont="1" applyFill="1" applyBorder="1" applyAlignment="1">
      <alignment horizontal="left" vertical="center"/>
    </xf>
    <xf numFmtId="49" fontId="3" fillId="8" borderId="1" xfId="0" applyNumberFormat="1" applyFont="1" applyFill="1" applyBorder="1" applyAlignment="1">
      <alignment horizontal="left" vertical="center"/>
    </xf>
    <xf numFmtId="0" fontId="3" fillId="8" borderId="1" xfId="0" applyFont="1" applyFill="1" applyBorder="1" applyAlignment="1">
      <alignment horizontal="left" vertical="center"/>
    </xf>
    <xf numFmtId="49" fontId="3" fillId="8" borderId="2" xfId="0" applyNumberFormat="1" applyFont="1" applyFill="1" applyBorder="1" applyAlignment="1">
      <alignment horizontal="left" vertical="center"/>
    </xf>
    <xf numFmtId="0" fontId="3" fillId="8" borderId="2" xfId="0" applyFont="1" applyFill="1" applyBorder="1" applyAlignment="1">
      <alignment horizontal="left" vertical="center"/>
    </xf>
    <xf numFmtId="49" fontId="3" fillId="8" borderId="13" xfId="0" applyNumberFormat="1" applyFont="1" applyFill="1" applyBorder="1" applyAlignment="1">
      <alignment horizontal="left" vertical="center"/>
    </xf>
    <xf numFmtId="0" fontId="3" fillId="8" borderId="13" xfId="0" applyFont="1" applyFill="1" applyBorder="1" applyAlignment="1">
      <alignment horizontal="left" vertical="center"/>
    </xf>
    <xf numFmtId="0" fontId="3" fillId="8" borderId="1" xfId="0" applyNumberFormat="1" applyFont="1" applyFill="1" applyBorder="1" applyAlignment="1">
      <alignment horizontal="left" vertical="center"/>
    </xf>
    <xf numFmtId="49" fontId="0" fillId="8" borderId="1" xfId="0" applyNumberFormat="1" applyFont="1" applyFill="1" applyBorder="1" applyAlignment="1">
      <alignment horizontal="center" vertical="center"/>
    </xf>
    <xf numFmtId="49" fontId="1" fillId="8" borderId="18" xfId="0" applyNumberFormat="1" applyFont="1" applyFill="1" applyBorder="1" applyAlignment="1">
      <alignment horizontal="center" vertical="center" wrapText="1"/>
    </xf>
    <xf numFmtId="0" fontId="1" fillId="8" borderId="19" xfId="0" applyFont="1" applyFill="1" applyBorder="1" applyAlignment="1">
      <alignment horizontal="center" vertical="center" wrapText="1"/>
    </xf>
    <xf numFmtId="49" fontId="0" fillId="8" borderId="21" xfId="0" applyNumberFormat="1" applyFont="1" applyFill="1" applyBorder="1" applyAlignment="1">
      <alignment horizontal="center" vertical="center"/>
    </xf>
    <xf numFmtId="0" fontId="0" fillId="8" borderId="22" xfId="0" applyFont="1" applyFill="1" applyBorder="1" applyAlignment="1">
      <alignment horizontal="center" vertical="center"/>
    </xf>
    <xf numFmtId="49" fontId="0" fillId="8" borderId="23" xfId="0" applyNumberFormat="1" applyFont="1" applyFill="1" applyBorder="1" applyAlignment="1">
      <alignment horizontal="left" vertical="center"/>
    </xf>
    <xf numFmtId="0" fontId="0" fillId="8" borderId="22" xfId="0" applyFont="1" applyFill="1" applyBorder="1" applyAlignment="1">
      <alignment horizontal="left" vertical="center"/>
    </xf>
    <xf numFmtId="0" fontId="0" fillId="8" borderId="23" xfId="0" applyFont="1" applyFill="1" applyBorder="1" applyAlignment="1">
      <alignment horizontal="center" vertical="center"/>
    </xf>
    <xf numFmtId="0" fontId="1" fillId="8" borderId="23" xfId="0" applyFont="1" applyFill="1" applyBorder="1" applyAlignment="1">
      <alignment horizontal="center" vertical="center"/>
    </xf>
    <xf numFmtId="0" fontId="1" fillId="8" borderId="22" xfId="0" applyFont="1" applyFill="1" applyBorder="1" applyAlignment="1">
      <alignment horizontal="center" vertical="center"/>
    </xf>
    <xf numFmtId="49" fontId="1" fillId="8" borderId="4" xfId="0" applyNumberFormat="1" applyFont="1" applyFill="1" applyBorder="1" applyAlignment="1">
      <alignment horizontal="left" vertical="center"/>
    </xf>
    <xf numFmtId="0" fontId="1" fillId="8" borderId="19" xfId="0" applyFont="1" applyFill="1" applyBorder="1" applyAlignment="1">
      <alignment horizontal="left" vertical="center"/>
    </xf>
    <xf numFmtId="49" fontId="0" fillId="8" borderId="4" xfId="0" applyNumberFormat="1" applyFont="1" applyFill="1" applyBorder="1" applyAlignment="1">
      <alignment horizontal="left" vertical="center"/>
    </xf>
    <xf numFmtId="0" fontId="0" fillId="8" borderId="1" xfId="0" applyFont="1" applyFill="1" applyBorder="1" applyAlignment="1">
      <alignment horizontal="left" vertical="center"/>
    </xf>
    <xf numFmtId="0" fontId="0" fillId="8" borderId="15" xfId="0" applyFont="1" applyFill="1" applyBorder="1" applyAlignment="1">
      <alignment horizontal="left" vertical="center"/>
    </xf>
    <xf numFmtId="49" fontId="0" fillId="8" borderId="18" xfId="0" applyNumberFormat="1" applyFont="1" applyFill="1" applyBorder="1" applyAlignment="1">
      <alignment horizontal="center" vertical="center"/>
    </xf>
    <xf numFmtId="0" fontId="0" fillId="8" borderId="15" xfId="0" applyFont="1" applyFill="1" applyBorder="1" applyAlignment="1">
      <alignment horizontal="center" vertical="center"/>
    </xf>
    <xf numFmtId="49" fontId="1" fillId="8" borderId="18" xfId="0" applyNumberFormat="1" applyFont="1" applyFill="1" applyBorder="1" applyAlignment="1">
      <alignment horizontal="center" vertical="center"/>
    </xf>
    <xf numFmtId="0" fontId="1" fillId="8" borderId="1" xfId="0" applyFont="1" applyFill="1" applyBorder="1" applyAlignment="1">
      <alignment horizontal="center" vertical="center"/>
    </xf>
    <xf numFmtId="0" fontId="1" fillId="8" borderId="15" xfId="0" applyFont="1" applyFill="1" applyBorder="1" applyAlignment="1">
      <alignment horizontal="center" vertical="center"/>
    </xf>
    <xf numFmtId="0" fontId="1" fillId="8" borderId="19" xfId="0" applyFont="1" applyFill="1" applyBorder="1" applyAlignment="1">
      <alignment horizontal="center" vertical="center"/>
    </xf>
    <xf numFmtId="49" fontId="23" fillId="9" borderId="39" xfId="34" applyNumberFormat="1" applyFont="1" applyFill="1" applyBorder="1" applyAlignment="1">
      <alignment horizontal="center" vertical="center"/>
    </xf>
    <xf numFmtId="0" fontId="23" fillId="9" borderId="39" xfId="34" applyFont="1" applyFill="1" applyBorder="1" applyAlignment="1">
      <alignment horizontal="center" vertical="center"/>
    </xf>
    <xf numFmtId="49" fontId="0" fillId="2" borderId="39" xfId="34" applyNumberFormat="1" applyFont="1" applyFill="1" applyBorder="1" applyAlignment="1">
      <alignment horizontal="center" vertical="center"/>
    </xf>
    <xf numFmtId="0" fontId="0" fillId="2" borderId="39" xfId="34" applyFont="1" applyFill="1" applyBorder="1" applyAlignment="1">
      <alignment horizontal="center" vertical="center"/>
    </xf>
    <xf numFmtId="49" fontId="23" fillId="2" borderId="40" xfId="34" applyNumberFormat="1" applyFont="1" applyFill="1" applyBorder="1" applyAlignment="1">
      <alignment horizontal="center" vertical="center" wrapText="1"/>
    </xf>
    <xf numFmtId="0" fontId="0" fillId="2" borderId="41" xfId="34" applyFont="1" applyFill="1" applyBorder="1" applyAlignment="1">
      <alignment horizontal="center" vertical="center" wrapText="1"/>
    </xf>
    <xf numFmtId="0" fontId="0" fillId="2" borderId="39" xfId="34" applyNumberFormat="1" applyFont="1" applyFill="1" applyBorder="1" applyAlignment="1">
      <alignment horizontal="center" vertical="center"/>
    </xf>
    <xf numFmtId="49" fontId="23" fillId="9" borderId="39" xfId="32" applyNumberFormat="1" applyFont="1" applyFill="1" applyBorder="1" applyAlignment="1">
      <alignment horizontal="center" vertical="center"/>
    </xf>
    <xf numFmtId="0" fontId="23" fillId="9" borderId="39" xfId="32" applyFont="1" applyFill="1" applyBorder="1" applyAlignment="1">
      <alignment horizontal="center" vertical="center"/>
    </xf>
    <xf numFmtId="49" fontId="0" fillId="2" borderId="39" xfId="32" applyNumberFormat="1" applyFont="1" applyFill="1" applyBorder="1" applyAlignment="1">
      <alignment horizontal="center" vertical="center"/>
    </xf>
    <xf numFmtId="0" fontId="0" fillId="2" borderId="39" xfId="32" applyFont="1" applyFill="1" applyBorder="1" applyAlignment="1">
      <alignment horizontal="center" vertical="center"/>
    </xf>
    <xf numFmtId="49" fontId="23" fillId="2" borderId="40" xfId="32" applyNumberFormat="1" applyFont="1" applyFill="1" applyBorder="1" applyAlignment="1">
      <alignment horizontal="center" vertical="center" wrapText="1"/>
    </xf>
    <xf numFmtId="0" fontId="0" fillId="2" borderId="41" xfId="32" applyFont="1" applyFill="1" applyBorder="1" applyAlignment="1">
      <alignment horizontal="center" vertical="center" wrapText="1"/>
    </xf>
    <xf numFmtId="0" fontId="0" fillId="2" borderId="39" xfId="32" applyNumberFormat="1" applyFont="1" applyFill="1" applyBorder="1" applyAlignment="1">
      <alignment horizontal="center" vertical="center"/>
    </xf>
    <xf numFmtId="49" fontId="0" fillId="8" borderId="3" xfId="0" applyNumberFormat="1" applyFill="1" applyBorder="1" applyAlignment="1">
      <alignment horizontal="left" vertical="center"/>
    </xf>
    <xf numFmtId="49" fontId="23" fillId="9" borderId="39" xfId="35" applyNumberFormat="1" applyFont="1" applyFill="1" applyBorder="1" applyAlignment="1">
      <alignment horizontal="center" vertical="center"/>
    </xf>
    <xf numFmtId="0" fontId="23" fillId="9" borderId="39" xfId="35" applyFont="1" applyFill="1" applyBorder="1" applyAlignment="1">
      <alignment horizontal="center" vertical="center"/>
    </xf>
    <xf numFmtId="49" fontId="0" fillId="2" borderId="39" xfId="35" applyNumberFormat="1" applyFont="1" applyFill="1" applyBorder="1" applyAlignment="1">
      <alignment horizontal="center" vertical="center"/>
    </xf>
    <xf numFmtId="0" fontId="0" fillId="2" borderId="39" xfId="35" applyFont="1" applyFill="1" applyBorder="1" applyAlignment="1">
      <alignment horizontal="center" vertical="center"/>
    </xf>
    <xf numFmtId="49" fontId="23" fillId="2" borderId="40" xfId="35" applyNumberFormat="1" applyFont="1" applyFill="1" applyBorder="1" applyAlignment="1">
      <alignment horizontal="center" vertical="center" wrapText="1"/>
    </xf>
    <xf numFmtId="0" fontId="0" fillId="2" borderId="41" xfId="35" applyFont="1" applyFill="1" applyBorder="1" applyAlignment="1">
      <alignment horizontal="center" vertical="center" wrapText="1"/>
    </xf>
    <xf numFmtId="0" fontId="0" fillId="2" borderId="39" xfId="35" applyNumberFormat="1" applyFont="1" applyFill="1" applyBorder="1" applyAlignment="1">
      <alignment horizontal="center" vertical="center"/>
    </xf>
    <xf numFmtId="49" fontId="23" fillId="9" borderId="39" xfId="36" applyNumberFormat="1" applyFont="1" applyFill="1" applyBorder="1" applyAlignment="1">
      <alignment horizontal="center" vertical="center"/>
    </xf>
    <xf numFmtId="0" fontId="23" fillId="9" borderId="39" xfId="36" applyFont="1" applyFill="1" applyBorder="1" applyAlignment="1">
      <alignment horizontal="center" vertical="center"/>
    </xf>
    <xf numFmtId="49" fontId="0" fillId="8" borderId="10" xfId="0" applyNumberFormat="1" applyFill="1" applyBorder="1" applyAlignment="1">
      <alignment horizontal="center" vertical="center" wrapText="1"/>
    </xf>
    <xf numFmtId="0" fontId="0" fillId="8" borderId="11" xfId="0" applyFont="1" applyFill="1" applyBorder="1" applyAlignment="1">
      <alignment horizontal="center" vertical="center" wrapText="1"/>
    </xf>
    <xf numFmtId="49" fontId="0" fillId="2" borderId="39" xfId="36" applyNumberFormat="1" applyFont="1" applyFill="1" applyBorder="1" applyAlignment="1">
      <alignment horizontal="center" vertical="center"/>
    </xf>
    <xf numFmtId="0" fontId="0" fillId="2" borderId="39" xfId="36" applyFont="1" applyFill="1" applyBorder="1" applyAlignment="1">
      <alignment horizontal="center" vertical="center"/>
    </xf>
    <xf numFmtId="49" fontId="23" fillId="2" borderId="40" xfId="36" applyNumberFormat="1" applyFont="1" applyFill="1" applyBorder="1" applyAlignment="1">
      <alignment horizontal="center" vertical="center" wrapText="1"/>
    </xf>
    <xf numFmtId="0" fontId="0" fillId="2" borderId="41" xfId="36" applyFont="1" applyFill="1" applyBorder="1" applyAlignment="1">
      <alignment horizontal="center" vertical="center" wrapText="1"/>
    </xf>
    <xf numFmtId="0" fontId="0" fillId="2" borderId="39" xfId="36" applyNumberFormat="1" applyFont="1" applyFill="1" applyBorder="1" applyAlignment="1">
      <alignment horizontal="center" vertical="center"/>
    </xf>
    <xf numFmtId="0" fontId="12" fillId="0" borderId="37" xfId="20" applyNumberFormat="1" applyFont="1" applyBorder="1" applyAlignment="1">
      <alignment horizontal="center" vertical="center"/>
    </xf>
    <xf numFmtId="49" fontId="1" fillId="2" borderId="52" xfId="0" applyNumberFormat="1" applyFont="1" applyFill="1" applyBorder="1" applyAlignment="1">
      <alignment horizontal="center" vertical="center" wrapText="1"/>
    </xf>
    <xf numFmtId="49" fontId="1" fillId="2" borderId="69" xfId="0" applyNumberFormat="1" applyFont="1" applyFill="1" applyBorder="1" applyAlignment="1">
      <alignment horizontal="center" vertical="center" wrapText="1"/>
    </xf>
    <xf numFmtId="49" fontId="1" fillId="2" borderId="60" xfId="0" applyNumberFormat="1" applyFont="1" applyFill="1" applyBorder="1" applyAlignment="1">
      <alignment horizontal="center" vertical="center" wrapText="1"/>
    </xf>
    <xf numFmtId="49" fontId="1" fillId="8" borderId="67" xfId="0" applyNumberFormat="1" applyFont="1" applyFill="1" applyBorder="1" applyAlignment="1">
      <alignment horizontal="right" vertical="center"/>
    </xf>
    <xf numFmtId="49" fontId="1" fillId="8" borderId="68" xfId="0" applyNumberFormat="1" applyFont="1" applyFill="1" applyBorder="1" applyAlignment="1">
      <alignment horizontal="right" vertical="center"/>
    </xf>
    <xf numFmtId="49" fontId="1" fillId="8" borderId="51" xfId="0" applyNumberFormat="1" applyFont="1" applyFill="1" applyBorder="1" applyAlignment="1">
      <alignment horizontal="right" vertical="center"/>
    </xf>
    <xf numFmtId="49" fontId="1" fillId="2" borderId="67" xfId="0" applyNumberFormat="1" applyFont="1" applyFill="1" applyBorder="1" applyAlignment="1">
      <alignment horizontal="center" vertical="center"/>
    </xf>
    <xf numFmtId="49" fontId="1" fillId="2" borderId="68" xfId="0" applyNumberFormat="1" applyFont="1" applyFill="1" applyBorder="1" applyAlignment="1">
      <alignment horizontal="center" vertical="center"/>
    </xf>
    <xf numFmtId="49" fontId="1" fillId="2" borderId="51" xfId="0" applyNumberFormat="1" applyFont="1" applyFill="1" applyBorder="1" applyAlignment="1">
      <alignment horizontal="center" vertical="center"/>
    </xf>
    <xf numFmtId="49" fontId="4" fillId="7" borderId="47" xfId="0" applyNumberFormat="1" applyFont="1" applyFill="1" applyBorder="1" applyAlignment="1">
      <alignment horizontal="center" vertical="center"/>
    </xf>
    <xf numFmtId="0" fontId="5" fillId="7" borderId="48" xfId="0" applyFont="1" applyFill="1" applyBorder="1" applyAlignment="1">
      <alignment horizontal="center" vertical="center"/>
    </xf>
    <xf numFmtId="0" fontId="5" fillId="7" borderId="49" xfId="0" applyFont="1" applyFill="1" applyBorder="1" applyAlignment="1">
      <alignment horizontal="center" vertical="center"/>
    </xf>
    <xf numFmtId="49" fontId="4" fillId="3" borderId="46" xfId="0" applyNumberFormat="1" applyFont="1" applyFill="1" applyBorder="1" applyAlignment="1">
      <alignment horizontal="center" vertical="center"/>
    </xf>
    <xf numFmtId="0" fontId="4" fillId="3" borderId="46" xfId="0" applyFont="1" applyFill="1" applyBorder="1" applyAlignment="1">
      <alignment horizontal="center" vertical="center"/>
    </xf>
    <xf numFmtId="49" fontId="4" fillId="7" borderId="46" xfId="0" applyNumberFormat="1" applyFont="1" applyFill="1" applyBorder="1" applyAlignment="1">
      <alignment horizontal="center" vertical="center"/>
    </xf>
    <xf numFmtId="0" fontId="11" fillId="2" borderId="65" xfId="0" applyFont="1" applyFill="1" applyBorder="1" applyAlignment="1">
      <alignment horizontal="center" vertical="center"/>
    </xf>
    <xf numFmtId="0" fontId="5" fillId="2" borderId="37" xfId="0" applyFont="1" applyFill="1" applyBorder="1" applyAlignment="1">
      <alignment horizontal="center" vertical="center"/>
    </xf>
    <xf numFmtId="49" fontId="4" fillId="3" borderId="42" xfId="0" applyNumberFormat="1" applyFont="1" applyFill="1" applyBorder="1" applyAlignment="1">
      <alignment horizontal="center" vertical="center"/>
    </xf>
    <xf numFmtId="49" fontId="4" fillId="2" borderId="42" xfId="13" applyNumberFormat="1" applyFont="1" applyFill="1" applyBorder="1" applyAlignment="1">
      <alignment horizontal="center" vertical="center"/>
    </xf>
    <xf numFmtId="49" fontId="4" fillId="3" borderId="63" xfId="0" applyNumberFormat="1" applyFont="1" applyFill="1" applyBorder="1" applyAlignment="1">
      <alignment horizontal="center" vertical="center"/>
    </xf>
    <xf numFmtId="0" fontId="4" fillId="3" borderId="61" xfId="0" applyFont="1" applyFill="1" applyBorder="1" applyAlignment="1">
      <alignment horizontal="center" vertical="center"/>
    </xf>
    <xf numFmtId="0" fontId="4" fillId="3" borderId="62" xfId="0" applyFont="1" applyFill="1" applyBorder="1" applyAlignment="1">
      <alignment horizontal="center" vertical="center"/>
    </xf>
    <xf numFmtId="49" fontId="4" fillId="7" borderId="52" xfId="0" applyNumberFormat="1" applyFont="1" applyFill="1" applyBorder="1" applyAlignment="1">
      <alignment horizontal="center" vertical="center"/>
    </xf>
    <xf numFmtId="0" fontId="5" fillId="7" borderId="52" xfId="0" applyFont="1" applyFill="1" applyBorder="1" applyAlignment="1">
      <alignment horizontal="center" vertical="center"/>
    </xf>
    <xf numFmtId="49" fontId="4" fillId="2" borderId="53" xfId="0" applyNumberFormat="1" applyFont="1" applyFill="1" applyBorder="1" applyAlignment="1">
      <alignment horizontal="center" vertical="center"/>
    </xf>
    <xf numFmtId="0" fontId="4" fillId="2" borderId="54" xfId="0" applyFont="1" applyFill="1" applyBorder="1" applyAlignment="1">
      <alignment horizontal="center" vertical="center"/>
    </xf>
    <xf numFmtId="0" fontId="4" fillId="2" borderId="55" xfId="0" applyFont="1" applyFill="1" applyBorder="1" applyAlignment="1">
      <alignment horizontal="center" vertical="center"/>
    </xf>
    <xf numFmtId="49" fontId="4" fillId="7" borderId="57" xfId="0" applyNumberFormat="1" applyFont="1" applyFill="1" applyBorder="1" applyAlignment="1">
      <alignment horizontal="center" vertical="center"/>
    </xf>
    <xf numFmtId="0" fontId="5" fillId="7" borderId="58" xfId="0" applyFont="1" applyFill="1" applyBorder="1" applyAlignment="1">
      <alignment horizontal="center" vertical="center"/>
    </xf>
    <xf numFmtId="49" fontId="4" fillId="2" borderId="44" xfId="0" applyNumberFormat="1" applyFont="1" applyFill="1" applyBorder="1" applyAlignment="1">
      <alignment horizontal="center" vertical="center"/>
    </xf>
    <xf numFmtId="0" fontId="4" fillId="2" borderId="43" xfId="0" applyFont="1" applyFill="1" applyBorder="1" applyAlignment="1">
      <alignment horizontal="center" vertical="center"/>
    </xf>
    <xf numFmtId="168" fontId="5" fillId="2" borderId="27" xfId="0" applyNumberFormat="1" applyFont="1" applyFill="1" applyBorder="1" applyAlignment="1">
      <alignment horizontal="center" vertical="center"/>
    </xf>
    <xf numFmtId="168" fontId="5" fillId="2" borderId="28" xfId="0" applyNumberFormat="1" applyFont="1" applyFill="1" applyBorder="1" applyAlignment="1">
      <alignment horizontal="center" vertical="center"/>
    </xf>
    <xf numFmtId="0" fontId="5" fillId="2"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3" fontId="5" fillId="2" borderId="27" xfId="0" applyNumberFormat="1" applyFont="1" applyFill="1" applyBorder="1" applyAlignment="1">
      <alignment horizontal="center" vertical="center" wrapText="1"/>
    </xf>
    <xf numFmtId="3" fontId="5" fillId="2" borderId="28" xfId="0" applyNumberFormat="1" applyFont="1" applyFill="1" applyBorder="1" applyAlignment="1">
      <alignment horizontal="center" vertical="center" wrapText="1"/>
    </xf>
    <xf numFmtId="49" fontId="14" fillId="3" borderId="24" xfId="0" applyNumberFormat="1"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25" xfId="0" applyFont="1" applyFill="1" applyBorder="1" applyAlignment="1">
      <alignment horizontal="center" vertical="center" wrapText="1"/>
    </xf>
    <xf numFmtId="49" fontId="14" fillId="3" borderId="9" xfId="0" applyNumberFormat="1" applyFont="1" applyFill="1" applyBorder="1" applyAlignment="1">
      <alignment horizontal="center" vertical="center" wrapText="1"/>
    </xf>
    <xf numFmtId="0" fontId="14" fillId="3" borderId="26" xfId="0" applyFont="1" applyFill="1" applyBorder="1" applyAlignment="1">
      <alignment horizontal="center" vertical="center" wrapText="1"/>
    </xf>
    <xf numFmtId="49" fontId="14" fillId="4" borderId="9" xfId="0" applyNumberFormat="1"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26" xfId="0" applyFont="1" applyFill="1" applyBorder="1" applyAlignment="1">
      <alignment horizontal="center" vertical="center" wrapText="1"/>
    </xf>
    <xf numFmtId="49" fontId="14" fillId="2" borderId="9" xfId="0" applyNumberFormat="1"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3" fillId="0" borderId="27" xfId="0" applyNumberFormat="1" applyFont="1" applyBorder="1" applyAlignment="1">
      <alignment horizontal="center" vertical="center" wrapText="1"/>
    </xf>
    <xf numFmtId="0" fontId="13" fillId="0" borderId="28" xfId="0" applyNumberFormat="1" applyFont="1" applyBorder="1" applyAlignment="1">
      <alignment horizontal="center" vertical="center" wrapText="1"/>
    </xf>
    <xf numFmtId="3" fontId="25" fillId="2" borderId="27" xfId="0" applyNumberFormat="1" applyFont="1" applyFill="1" applyBorder="1" applyAlignment="1">
      <alignment horizontal="center" vertical="center" wrapText="1"/>
    </xf>
    <xf numFmtId="3" fontId="25" fillId="2" borderId="28" xfId="0" applyNumberFormat="1" applyFont="1" applyFill="1" applyBorder="1" applyAlignment="1">
      <alignment horizontal="center" vertical="center" wrapText="1"/>
    </xf>
    <xf numFmtId="49" fontId="14" fillId="5" borderId="9" xfId="0" applyNumberFormat="1"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26" xfId="0" applyFont="1" applyFill="1" applyBorder="1" applyAlignment="1">
      <alignment horizontal="center" vertical="center" wrapText="1"/>
    </xf>
    <xf numFmtId="49" fontId="14" fillId="2" borderId="3" xfId="0" applyNumberFormat="1" applyFont="1" applyFill="1" applyBorder="1" applyAlignment="1">
      <alignment horizontal="center" vertical="center"/>
    </xf>
    <xf numFmtId="0" fontId="14" fillId="2" borderId="3" xfId="0" applyFont="1" applyFill="1" applyBorder="1" applyAlignment="1">
      <alignment horizontal="center" vertical="center"/>
    </xf>
    <xf numFmtId="0" fontId="5" fillId="2" borderId="27" xfId="0" applyNumberFormat="1" applyFont="1" applyFill="1" applyBorder="1" applyAlignment="1">
      <alignment horizontal="center" vertical="center" wrapText="1"/>
    </xf>
    <xf numFmtId="0" fontId="5" fillId="2" borderId="28" xfId="0" applyFont="1" applyFill="1" applyBorder="1" applyAlignment="1">
      <alignment horizontal="center" vertical="center" wrapText="1"/>
    </xf>
    <xf numFmtId="168" fontId="5" fillId="2" borderId="3" xfId="0" applyNumberFormat="1" applyFont="1" applyFill="1" applyBorder="1" applyAlignment="1">
      <alignment horizontal="center" vertical="center"/>
    </xf>
    <xf numFmtId="0" fontId="0" fillId="0" borderId="0" xfId="0" applyNumberFormat="1" applyAlignment="1">
      <alignment horizontal="center"/>
    </xf>
    <xf numFmtId="49" fontId="14" fillId="3" borderId="29" xfId="0" applyNumberFormat="1"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5" fillId="8" borderId="27" xfId="37" applyFont="1" applyFill="1" applyBorder="1" applyAlignment="1">
      <alignment horizontal="center" vertical="center" wrapText="1"/>
    </xf>
    <xf numFmtId="0" fontId="5" fillId="8" borderId="72" xfId="37" applyFont="1" applyFill="1" applyBorder="1" applyAlignment="1">
      <alignment horizontal="center" vertical="center" wrapText="1"/>
    </xf>
    <xf numFmtId="49" fontId="13" fillId="2" borderId="39" xfId="37" applyNumberFormat="1" applyFont="1" applyFill="1" applyBorder="1" applyAlignment="1">
      <alignment horizontal="center" vertical="center" wrapText="1"/>
    </xf>
    <xf numFmtId="0" fontId="13" fillId="2" borderId="39" xfId="37" applyFont="1" applyFill="1" applyBorder="1" applyAlignment="1">
      <alignment horizontal="center" vertical="center" wrapText="1"/>
    </xf>
    <xf numFmtId="0" fontId="5" fillId="8" borderId="52" xfId="37" applyFont="1" applyFill="1" applyBorder="1" applyAlignment="1">
      <alignment horizontal="center" vertical="center"/>
    </xf>
    <xf numFmtId="0" fontId="5" fillId="8" borderId="69" xfId="37" applyFont="1" applyFill="1" applyBorder="1" applyAlignment="1">
      <alignment horizontal="center" vertical="center"/>
    </xf>
    <xf numFmtId="0" fontId="13" fillId="2" borderId="27" xfId="37" applyFont="1" applyFill="1" applyBorder="1" applyAlignment="1">
      <alignment horizontal="center" vertical="center" wrapText="1"/>
    </xf>
    <xf numFmtId="3" fontId="5" fillId="2" borderId="27" xfId="37" applyNumberFormat="1" applyFont="1" applyFill="1" applyBorder="1" applyAlignment="1">
      <alignment horizontal="center" vertical="center" wrapText="1"/>
    </xf>
    <xf numFmtId="3" fontId="5" fillId="2" borderId="28" xfId="37" applyNumberFormat="1" applyFont="1" applyFill="1" applyBorder="1" applyAlignment="1">
      <alignment horizontal="center" vertical="center" wrapText="1"/>
    </xf>
    <xf numFmtId="3" fontId="5" fillId="2" borderId="70" xfId="37" applyNumberFormat="1" applyFont="1" applyFill="1" applyBorder="1" applyAlignment="1">
      <alignment horizontal="center" vertical="center" wrapText="1"/>
    </xf>
    <xf numFmtId="3" fontId="5" fillId="2" borderId="71" xfId="37" applyNumberFormat="1" applyFont="1" applyFill="1" applyBorder="1" applyAlignment="1">
      <alignment horizontal="center" vertical="center" wrapText="1"/>
    </xf>
    <xf numFmtId="0" fontId="5" fillId="8" borderId="60" xfId="37" applyFont="1" applyFill="1" applyBorder="1" applyAlignment="1">
      <alignment horizontal="center" vertical="center"/>
    </xf>
    <xf numFmtId="0" fontId="13" fillId="2" borderId="52" xfId="37" applyFont="1" applyFill="1" applyBorder="1" applyAlignment="1">
      <alignment horizontal="center" vertical="center" wrapText="1"/>
    </xf>
    <xf numFmtId="0" fontId="13" fillId="2" borderId="60" xfId="37" applyFont="1" applyFill="1" applyBorder="1" applyAlignment="1">
      <alignment horizontal="center" vertical="center" wrapText="1"/>
    </xf>
    <xf numFmtId="3" fontId="5" fillId="2" borderId="52" xfId="37" applyNumberFormat="1" applyFont="1" applyFill="1" applyBorder="1" applyAlignment="1">
      <alignment horizontal="center" vertical="center" wrapText="1"/>
    </xf>
    <xf numFmtId="3" fontId="5" fillId="2" borderId="60" xfId="37" applyNumberFormat="1" applyFont="1" applyFill="1" applyBorder="1" applyAlignment="1">
      <alignment horizontal="center" vertical="center" wrapText="1"/>
    </xf>
    <xf numFmtId="168" fontId="18" fillId="2" borderId="3" xfId="0" applyNumberFormat="1" applyFont="1" applyFill="1" applyBorder="1" applyAlignment="1">
      <alignment horizontal="center" vertical="center"/>
    </xf>
    <xf numFmtId="49" fontId="4" fillId="6" borderId="42" xfId="0" applyNumberFormat="1" applyFont="1" applyFill="1" applyBorder="1" applyAlignment="1">
      <alignment horizontal="center" vertical="center" wrapText="1"/>
    </xf>
    <xf numFmtId="0" fontId="4" fillId="6" borderId="42" xfId="0" applyFont="1" applyFill="1" applyBorder="1" applyAlignment="1">
      <alignment horizontal="center" vertical="center" wrapText="1"/>
    </xf>
    <xf numFmtId="49" fontId="4" fillId="3" borderId="28" xfId="0" applyNumberFormat="1" applyFont="1" applyFill="1" applyBorder="1" applyAlignment="1">
      <alignment horizontal="center" vertical="center"/>
    </xf>
    <xf numFmtId="0" fontId="4" fillId="3" borderId="28" xfId="0" applyFont="1" applyFill="1" applyBorder="1" applyAlignment="1">
      <alignment horizontal="center" vertical="center"/>
    </xf>
    <xf numFmtId="0" fontId="5" fillId="2" borderId="3" xfId="0" applyNumberFormat="1" applyFont="1" applyFill="1" applyBorder="1" applyAlignment="1">
      <alignment horizontal="center" vertical="center"/>
    </xf>
    <xf numFmtId="0" fontId="5" fillId="2" borderId="3" xfId="0" applyFont="1" applyFill="1" applyBorder="1" applyAlignment="1">
      <alignment horizontal="center" vertical="center"/>
    </xf>
    <xf numFmtId="49" fontId="5" fillId="8" borderId="3" xfId="0" applyNumberFormat="1" applyFont="1" applyFill="1" applyBorder="1" applyAlignment="1">
      <alignment horizontal="center" vertical="center"/>
    </xf>
    <xf numFmtId="0" fontId="5" fillId="8" borderId="3" xfId="0" applyFont="1" applyFill="1" applyBorder="1" applyAlignment="1">
      <alignment horizontal="center" vertical="center"/>
    </xf>
    <xf numFmtId="49" fontId="5" fillId="8" borderId="3" xfId="0" applyNumberFormat="1" applyFont="1" applyFill="1" applyBorder="1" applyAlignment="1">
      <alignment horizontal="center" vertical="center" wrapText="1"/>
    </xf>
    <xf numFmtId="0" fontId="5" fillId="8" borderId="3" xfId="0" applyFont="1" applyFill="1" applyBorder="1" applyAlignment="1">
      <alignment horizontal="center" vertical="center" wrapText="1"/>
    </xf>
    <xf numFmtId="168" fontId="5" fillId="8" borderId="3" xfId="0" applyNumberFormat="1" applyFont="1" applyFill="1" applyBorder="1" applyAlignment="1">
      <alignment horizontal="center" vertical="center"/>
    </xf>
    <xf numFmtId="168" fontId="18" fillId="8" borderId="3" xfId="0" applyNumberFormat="1" applyFont="1" applyFill="1" applyBorder="1" applyAlignment="1">
      <alignment horizontal="center" vertical="center"/>
    </xf>
    <xf numFmtId="49" fontId="18" fillId="8" borderId="27" xfId="0" applyNumberFormat="1" applyFont="1" applyFill="1" applyBorder="1" applyAlignment="1">
      <alignment horizontal="center" vertical="center" wrapText="1"/>
    </xf>
    <xf numFmtId="0" fontId="18" fillId="8" borderId="28" xfId="0" applyFont="1" applyFill="1" applyBorder="1" applyAlignment="1">
      <alignment horizontal="center" vertical="center" wrapText="1"/>
    </xf>
    <xf numFmtId="49" fontId="18" fillId="8" borderId="3" xfId="0" applyNumberFormat="1" applyFont="1" applyFill="1" applyBorder="1" applyAlignment="1">
      <alignment horizontal="center" vertical="center" wrapText="1"/>
    </xf>
    <xf numFmtId="0" fontId="8" fillId="8" borderId="3" xfId="0" applyFont="1" applyFill="1" applyBorder="1" applyAlignment="1">
      <alignment vertical="center"/>
    </xf>
    <xf numFmtId="49" fontId="5" fillId="8" borderId="3" xfId="11" applyNumberFormat="1" applyFont="1" applyFill="1" applyBorder="1" applyAlignment="1">
      <alignment horizontal="center" vertical="center" wrapText="1"/>
    </xf>
    <xf numFmtId="0" fontId="5" fillId="8" borderId="3" xfId="11" applyFont="1" applyFill="1" applyBorder="1" applyAlignment="1">
      <alignment horizontal="center" vertical="center" wrapText="1"/>
    </xf>
    <xf numFmtId="49" fontId="5" fillId="8" borderId="27" xfId="0" applyNumberFormat="1" applyFont="1" applyFill="1" applyBorder="1" applyAlignment="1">
      <alignment horizontal="center" vertical="center" wrapText="1"/>
    </xf>
    <xf numFmtId="0" fontId="5" fillId="8" borderId="28" xfId="0" applyFont="1" applyFill="1" applyBorder="1" applyAlignment="1">
      <alignment horizontal="center" vertical="center" wrapText="1"/>
    </xf>
    <xf numFmtId="49" fontId="20" fillId="3" borderId="28" xfId="0" applyNumberFormat="1" applyFont="1" applyFill="1" applyBorder="1" applyAlignment="1">
      <alignment horizontal="center" vertical="center"/>
    </xf>
    <xf numFmtId="0" fontId="20" fillId="3" borderId="28" xfId="0" applyFont="1" applyFill="1" applyBorder="1" applyAlignment="1">
      <alignment horizontal="center" vertical="center"/>
    </xf>
    <xf numFmtId="0" fontId="18" fillId="2" borderId="3" xfId="0" applyNumberFormat="1" applyFont="1" applyFill="1" applyBorder="1" applyAlignment="1">
      <alignment horizontal="center" vertical="center"/>
    </xf>
    <xf numFmtId="0" fontId="18" fillId="2" borderId="3" xfId="0" applyFont="1" applyFill="1" applyBorder="1" applyAlignment="1">
      <alignment horizontal="center" vertical="center"/>
    </xf>
    <xf numFmtId="49" fontId="18" fillId="2" borderId="3" xfId="0" applyNumberFormat="1" applyFont="1" applyFill="1" applyBorder="1" applyAlignment="1">
      <alignment horizontal="center" vertical="center"/>
    </xf>
    <xf numFmtId="49" fontId="18" fillId="2" borderId="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49" fontId="5" fillId="8" borderId="39" xfId="12" applyNumberFormat="1" applyFont="1" applyFill="1" applyBorder="1" applyAlignment="1">
      <alignment horizontal="center" vertical="center" wrapText="1"/>
    </xf>
    <xf numFmtId="0" fontId="5" fillId="8" borderId="39" xfId="12" applyFont="1" applyFill="1" applyBorder="1" applyAlignment="1">
      <alignment horizontal="center" vertical="center" wrapText="1"/>
    </xf>
    <xf numFmtId="49" fontId="1" fillId="8" borderId="39" xfId="0" applyNumberFormat="1" applyFont="1" applyFill="1" applyBorder="1" applyAlignment="1">
      <alignment horizontal="center" vertical="center"/>
    </xf>
    <xf numFmtId="9" fontId="0" fillId="10" borderId="39" xfId="0" applyNumberFormat="1" applyFont="1" applyFill="1" applyBorder="1" applyAlignment="1">
      <alignment vertical="center"/>
    </xf>
    <xf numFmtId="49" fontId="0" fillId="0" borderId="3" xfId="0" applyNumberFormat="1" applyFont="1" applyFill="1" applyBorder="1" applyAlignment="1">
      <alignment vertical="center"/>
    </xf>
    <xf numFmtId="0" fontId="0" fillId="0" borderId="3" xfId="0" applyFont="1" applyFill="1" applyBorder="1" applyAlignment="1">
      <alignment vertical="center"/>
    </xf>
    <xf numFmtId="49" fontId="12" fillId="0" borderId="3" xfId="0" applyNumberFormat="1" applyFont="1" applyFill="1" applyBorder="1" applyAlignment="1">
      <alignment vertical="center"/>
    </xf>
    <xf numFmtId="49" fontId="0" fillId="0" borderId="10" xfId="0" applyNumberFormat="1" applyFont="1" applyFill="1" applyBorder="1" applyAlignment="1">
      <alignment horizontal="left" vertical="center"/>
    </xf>
    <xf numFmtId="0" fontId="0" fillId="0" borderId="5" xfId="0" applyFont="1" applyFill="1" applyBorder="1" applyAlignment="1">
      <alignment horizontal="left" vertical="center"/>
    </xf>
    <xf numFmtId="0" fontId="0" fillId="0" borderId="11" xfId="0" applyFont="1" applyFill="1" applyBorder="1" applyAlignment="1">
      <alignment horizontal="left" vertical="center"/>
    </xf>
    <xf numFmtId="2" fontId="0" fillId="0" borderId="3" xfId="0" applyNumberFormat="1" applyFont="1" applyFill="1" applyBorder="1" applyAlignment="1">
      <alignment vertical="center"/>
    </xf>
    <xf numFmtId="49" fontId="0" fillId="0" borderId="3" xfId="0" applyNumberFormat="1" applyFill="1" applyBorder="1" applyAlignment="1">
      <alignment horizontal="left" vertical="center"/>
    </xf>
    <xf numFmtId="0" fontId="0" fillId="0" borderId="3" xfId="0" applyFont="1" applyFill="1" applyBorder="1" applyAlignment="1">
      <alignment horizontal="left" vertical="center"/>
    </xf>
    <xf numFmtId="10" fontId="0" fillId="0" borderId="3" xfId="0" applyNumberFormat="1" applyFont="1" applyFill="1" applyBorder="1" applyAlignment="1">
      <alignment horizontal="center" vertical="center"/>
    </xf>
    <xf numFmtId="49" fontId="12" fillId="0" borderId="3" xfId="0" applyNumberFormat="1" applyFont="1" applyFill="1" applyBorder="1" applyAlignment="1">
      <alignment horizontal="left" vertical="center"/>
    </xf>
    <xf numFmtId="2" fontId="8" fillId="0" borderId="3" xfId="0" applyNumberFormat="1" applyFont="1" applyFill="1" applyBorder="1" applyAlignment="1">
      <alignment vertical="center"/>
    </xf>
    <xf numFmtId="49" fontId="0" fillId="10" borderId="3" xfId="0" applyNumberFormat="1" applyFont="1" applyFill="1" applyBorder="1" applyAlignment="1" applyProtection="1">
      <alignment horizontal="center" vertical="center"/>
      <protection locked="0"/>
    </xf>
    <xf numFmtId="0" fontId="0" fillId="10" borderId="3" xfId="0" applyFont="1" applyFill="1" applyBorder="1" applyAlignment="1" applyProtection="1">
      <alignment horizontal="center" vertical="center"/>
      <protection locked="0"/>
    </xf>
    <xf numFmtId="164" fontId="0" fillId="10" borderId="3" xfId="0" applyNumberFormat="1" applyFont="1" applyFill="1" applyBorder="1" applyAlignment="1" applyProtection="1">
      <alignment horizontal="center" vertical="center"/>
      <protection locked="0"/>
    </xf>
    <xf numFmtId="14" fontId="0" fillId="10" borderId="3" xfId="0" applyNumberFormat="1" applyFont="1" applyFill="1" applyBorder="1" applyAlignment="1" applyProtection="1">
      <alignment horizontal="center" vertical="center"/>
      <protection locked="0"/>
    </xf>
    <xf numFmtId="10" fontId="0" fillId="10" borderId="3" xfId="0" applyNumberFormat="1" applyFont="1" applyFill="1" applyBorder="1" applyAlignment="1" applyProtection="1">
      <alignment horizontal="center" vertical="center"/>
      <protection locked="0"/>
    </xf>
    <xf numFmtId="2" fontId="0" fillId="10" borderId="3" xfId="0" applyNumberFormat="1" applyFont="1" applyFill="1" applyBorder="1" applyAlignment="1" applyProtection="1">
      <alignment horizontal="right" vertical="center"/>
      <protection locked="0"/>
    </xf>
    <xf numFmtId="49" fontId="0" fillId="10" borderId="3" xfId="0" applyNumberFormat="1" applyFont="1" applyFill="1" applyBorder="1" applyAlignment="1" applyProtection="1">
      <alignment vertical="center"/>
      <protection locked="0"/>
    </xf>
    <xf numFmtId="0" fontId="0" fillId="10" borderId="3" xfId="0" applyFont="1" applyFill="1" applyBorder="1" applyAlignment="1" applyProtection="1">
      <alignment vertical="center"/>
      <protection locked="0"/>
    </xf>
    <xf numFmtId="49" fontId="0" fillId="10" borderId="3" xfId="0" applyNumberFormat="1" applyFill="1" applyBorder="1" applyAlignment="1" applyProtection="1">
      <alignment vertical="center"/>
      <protection locked="0"/>
    </xf>
    <xf numFmtId="2" fontId="8" fillId="10" borderId="3" xfId="0" applyNumberFormat="1" applyFont="1" applyFill="1" applyBorder="1" applyAlignment="1" applyProtection="1">
      <alignment vertical="center"/>
      <protection locked="0"/>
    </xf>
    <xf numFmtId="9" fontId="0" fillId="10" borderId="3" xfId="0" applyNumberFormat="1" applyFont="1" applyFill="1" applyBorder="1" applyAlignment="1" applyProtection="1">
      <alignment vertical="center"/>
      <protection locked="0"/>
    </xf>
    <xf numFmtId="10" fontId="0" fillId="10" borderId="3" xfId="0" applyNumberFormat="1" applyFont="1" applyFill="1" applyBorder="1" applyAlignment="1" applyProtection="1">
      <alignment vertical="center"/>
      <protection locked="0"/>
    </xf>
    <xf numFmtId="49" fontId="0" fillId="10" borderId="40" xfId="0" applyNumberFormat="1" applyFont="1" applyFill="1" applyBorder="1" applyAlignment="1" applyProtection="1">
      <alignment horizontal="center" vertical="center"/>
      <protection locked="0"/>
    </xf>
    <xf numFmtId="49" fontId="0" fillId="10" borderId="7" xfId="0" applyNumberFormat="1" applyFont="1" applyFill="1" applyBorder="1" applyAlignment="1" applyProtection="1">
      <alignment horizontal="center" vertical="center"/>
      <protection locked="0"/>
    </xf>
    <xf numFmtId="49" fontId="0" fillId="10" borderId="41" xfId="0" applyNumberFormat="1" applyFont="1" applyFill="1" applyBorder="1" applyAlignment="1" applyProtection="1">
      <alignment horizontal="center" vertical="center"/>
      <protection locked="0"/>
    </xf>
    <xf numFmtId="49" fontId="12" fillId="10" borderId="3" xfId="0" applyNumberFormat="1" applyFont="1" applyFill="1" applyBorder="1" applyAlignment="1" applyProtection="1">
      <alignment vertical="center"/>
      <protection locked="0"/>
    </xf>
    <xf numFmtId="9" fontId="0" fillId="10" borderId="39" xfId="0" applyNumberFormat="1" applyFont="1" applyFill="1" applyBorder="1" applyAlignment="1" applyProtection="1">
      <alignment vertical="center"/>
      <protection locked="0"/>
    </xf>
    <xf numFmtId="4" fontId="5" fillId="10" borderId="42" xfId="0" applyNumberFormat="1" applyFont="1" applyFill="1" applyBorder="1" applyAlignment="1" applyProtection="1">
      <alignment horizontal="center" vertical="center"/>
      <protection locked="0"/>
    </xf>
  </cellXfs>
  <cellStyles count="43">
    <cellStyle name="Normal" xfId="0" builtinId="0"/>
    <cellStyle name="Normal 10" xfId="14"/>
    <cellStyle name="Normal 11" xfId="13"/>
    <cellStyle name="Normal 12" xfId="20"/>
    <cellStyle name="Normal 13" xfId="29"/>
    <cellStyle name="Normal 14" xfId="32"/>
    <cellStyle name="Normal 15" xfId="33"/>
    <cellStyle name="Normal 16" xfId="34"/>
    <cellStyle name="Normal 17" xfId="35"/>
    <cellStyle name="Normal 18" xfId="36"/>
    <cellStyle name="Normal 19" xfId="37"/>
    <cellStyle name="Normal 2" xfId="1"/>
    <cellStyle name="Normal 2 2" xfId="2"/>
    <cellStyle name="Normal 2 3" xfId="4"/>
    <cellStyle name="Normal 2 4" xfId="6"/>
    <cellStyle name="Normal 2 5" xfId="8"/>
    <cellStyle name="Normal 2 6" xfId="15"/>
    <cellStyle name="Normal 2 7" xfId="21"/>
    <cellStyle name="Normal 2 8" xfId="28"/>
    <cellStyle name="Normal 2 9" xfId="38"/>
    <cellStyle name="Normal 3" xfId="3"/>
    <cellStyle name="Normal 3 2" xfId="16"/>
    <cellStyle name="Normal 3 3" xfId="23"/>
    <cellStyle name="Normal 3 4" xfId="25"/>
    <cellStyle name="Normal 3 5" xfId="39"/>
    <cellStyle name="Normal 4" xfId="5"/>
    <cellStyle name="Normal 4 2" xfId="17"/>
    <cellStyle name="Normal 4 3" xfId="24"/>
    <cellStyle name="Normal 4 4" xfId="22"/>
    <cellStyle name="Normal 4 5" xfId="40"/>
    <cellStyle name="Normal 5" xfId="7"/>
    <cellStyle name="Normal 5 2" xfId="18"/>
    <cellStyle name="Normal 5 3" xfId="26"/>
    <cellStyle name="Normal 5 4" xfId="30"/>
    <cellStyle name="Normal 5 5" xfId="41"/>
    <cellStyle name="Normal 6" xfId="9"/>
    <cellStyle name="Normal 6 2" xfId="19"/>
    <cellStyle name="Normal 6 3" xfId="27"/>
    <cellStyle name="Normal 6 4" xfId="31"/>
    <cellStyle name="Normal 6 5" xfId="42"/>
    <cellStyle name="Normal 7" xfId="10"/>
    <cellStyle name="Normal 8" xfId="11"/>
    <cellStyle name="Normal 9" xfId="12"/>
  </cellStyles>
  <dxfs count="6">
    <dxf>
      <font>
        <color rgb="FFFF0000"/>
      </font>
    </dxf>
    <dxf>
      <font>
        <color rgb="FFFF0000"/>
      </font>
    </dxf>
    <dxf>
      <font>
        <color rgb="FFFF0000"/>
      </font>
    </dxf>
    <dxf>
      <font>
        <color rgb="FFFF0000"/>
      </font>
    </dxf>
    <dxf>
      <font>
        <color rgb="FFFF0000"/>
      </font>
    </dxf>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C0C0C0"/>
      <rgbColor rgb="FFFF0000"/>
      <rgbColor rgb="FFD8D8D8"/>
      <rgbColor rgb="FFD8D8D8"/>
      <rgbColor rgb="FFF6BCE3"/>
      <rgbColor rgb="FFB4C6E7"/>
      <rgbColor rgb="FFF2F2F2"/>
      <rgbColor rgb="FF848484"/>
      <rgbColor rgb="FFBBBBBB"/>
      <rgbColor rgb="FFDDDDDD"/>
      <rgbColor rgb="FFBFBFBF"/>
      <rgbColor rgb="FF8E98A5"/>
      <rgbColor rgb="FF7F7F7F"/>
      <rgbColor rgb="FFA5A5A5"/>
      <rgbColor rgb="FF212121"/>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8"/>
  <sheetViews>
    <sheetView showGridLines="0" topLeftCell="A91" zoomScale="70" zoomScaleNormal="70" workbookViewId="0">
      <selection activeCell="B110" sqref="B110:G110"/>
    </sheetView>
  </sheetViews>
  <sheetFormatPr defaultRowHeight="12.75" customHeight="1" x14ac:dyDescent="0.2"/>
  <cols>
    <col min="1" max="1" width="10" style="149" customWidth="1"/>
    <col min="2" max="2" width="9.140625" style="149" customWidth="1"/>
    <col min="3" max="3" width="16.7109375" style="149" customWidth="1"/>
    <col min="4" max="4" width="9.140625" style="149" customWidth="1"/>
    <col min="5" max="5" width="10.85546875" style="149" customWidth="1"/>
    <col min="6" max="6" width="9.140625" style="149" customWidth="1"/>
    <col min="7" max="7" width="19.140625" style="149" customWidth="1"/>
    <col min="8" max="8" width="11" style="149" customWidth="1"/>
    <col min="9" max="9" width="12" style="149" customWidth="1"/>
    <col min="10" max="10" width="9.140625" style="2" customWidth="1"/>
    <col min="11" max="16384" width="9.140625" style="2"/>
  </cols>
  <sheetData>
    <row r="1" spans="1:9" ht="13.7" customHeight="1" x14ac:dyDescent="0.2">
      <c r="A1" s="181"/>
      <c r="B1" s="181"/>
      <c r="C1" s="181"/>
      <c r="D1" s="181"/>
      <c r="E1" s="181"/>
      <c r="F1" s="181"/>
      <c r="G1" s="181"/>
      <c r="H1" s="181"/>
      <c r="I1" s="181"/>
    </row>
    <row r="2" spans="1:9" ht="13.7" customHeight="1" x14ac:dyDescent="0.2">
      <c r="A2" s="182" t="s">
        <v>0</v>
      </c>
      <c r="B2" s="183"/>
      <c r="C2" s="183"/>
      <c r="D2" s="183"/>
      <c r="E2" s="183"/>
      <c r="F2" s="183"/>
      <c r="G2" s="183"/>
      <c r="H2" s="183"/>
      <c r="I2" s="183"/>
    </row>
    <row r="3" spans="1:9" ht="13.7" customHeight="1" x14ac:dyDescent="0.2">
      <c r="A3" s="88"/>
      <c r="B3" s="88"/>
      <c r="C3" s="88"/>
      <c r="D3" s="88"/>
      <c r="E3" s="88"/>
      <c r="F3" s="88"/>
      <c r="G3" s="88"/>
      <c r="H3" s="88"/>
      <c r="I3" s="88"/>
    </row>
    <row r="4" spans="1:9" ht="13.7" customHeight="1" x14ac:dyDescent="0.2">
      <c r="A4" s="171" t="s">
        <v>1</v>
      </c>
      <c r="B4" s="172"/>
      <c r="C4" s="172"/>
      <c r="D4" s="172"/>
      <c r="E4" s="172"/>
      <c r="F4" s="172"/>
      <c r="G4" s="172"/>
      <c r="H4" s="172"/>
      <c r="I4" s="172"/>
    </row>
    <row r="5" spans="1:9" ht="13.7" customHeight="1" x14ac:dyDescent="0.2">
      <c r="A5" s="91" t="s">
        <v>2</v>
      </c>
      <c r="B5" s="173" t="s">
        <v>3</v>
      </c>
      <c r="C5" s="174"/>
      <c r="D5" s="174"/>
      <c r="E5" s="174"/>
      <c r="F5" s="174"/>
      <c r="G5" s="174"/>
      <c r="H5" s="184"/>
      <c r="I5" s="178"/>
    </row>
    <row r="6" spans="1:9" ht="13.7" customHeight="1" x14ac:dyDescent="0.2">
      <c r="A6" s="91" t="s">
        <v>4</v>
      </c>
      <c r="B6" s="173" t="s">
        <v>5</v>
      </c>
      <c r="C6" s="174"/>
      <c r="D6" s="174"/>
      <c r="E6" s="174"/>
      <c r="F6" s="174"/>
      <c r="G6" s="174"/>
      <c r="H6" s="177" t="s">
        <v>6</v>
      </c>
      <c r="I6" s="178"/>
    </row>
    <row r="7" spans="1:9" ht="13.7" customHeight="1" x14ac:dyDescent="0.2">
      <c r="A7" s="91" t="s">
        <v>7</v>
      </c>
      <c r="B7" s="173" t="s">
        <v>8</v>
      </c>
      <c r="C7" s="174"/>
      <c r="D7" s="174"/>
      <c r="E7" s="174"/>
      <c r="F7" s="174"/>
      <c r="G7" s="174"/>
      <c r="H7" s="396" t="s">
        <v>9</v>
      </c>
      <c r="I7" s="397"/>
    </row>
    <row r="8" spans="1:9" ht="13.7" customHeight="1" x14ac:dyDescent="0.2">
      <c r="A8" s="91" t="s">
        <v>10</v>
      </c>
      <c r="B8" s="173" t="s">
        <v>11</v>
      </c>
      <c r="C8" s="174"/>
      <c r="D8" s="174"/>
      <c r="E8" s="174"/>
      <c r="F8" s="174"/>
      <c r="G8" s="174"/>
      <c r="H8" s="179">
        <v>12</v>
      </c>
      <c r="I8" s="178"/>
    </row>
    <row r="9" spans="1:9" ht="13.7" customHeight="1" x14ac:dyDescent="0.2">
      <c r="A9" s="180"/>
      <c r="B9" s="180"/>
      <c r="C9" s="180"/>
      <c r="D9" s="180"/>
      <c r="E9" s="180"/>
      <c r="F9" s="180"/>
      <c r="G9" s="180"/>
      <c r="H9" s="180"/>
      <c r="I9" s="180"/>
    </row>
    <row r="10" spans="1:9" s="10" customFormat="1" ht="13.7" customHeight="1" x14ac:dyDescent="0.2">
      <c r="A10" s="171" t="s">
        <v>311</v>
      </c>
      <c r="B10" s="172"/>
      <c r="C10" s="172"/>
      <c r="D10" s="172"/>
      <c r="E10" s="172"/>
      <c r="F10" s="172"/>
      <c r="G10" s="172"/>
      <c r="H10" s="172"/>
      <c r="I10" s="172"/>
    </row>
    <row r="11" spans="1:9" s="10" customFormat="1" ht="13.7" customHeight="1" x14ac:dyDescent="0.2">
      <c r="A11" s="185" t="s">
        <v>312</v>
      </c>
      <c r="B11" s="186"/>
      <c r="C11" s="185" t="s">
        <v>313</v>
      </c>
      <c r="D11" s="186"/>
      <c r="E11" s="185" t="s">
        <v>314</v>
      </c>
      <c r="F11" s="186"/>
      <c r="G11" s="186"/>
      <c r="H11" s="186"/>
      <c r="I11" s="186"/>
    </row>
    <row r="12" spans="1:9" s="10" customFormat="1" ht="39.75" customHeight="1" x14ac:dyDescent="0.2">
      <c r="A12" s="187" t="s">
        <v>286</v>
      </c>
      <c r="B12" s="188"/>
      <c r="C12" s="185" t="s">
        <v>315</v>
      </c>
      <c r="D12" s="186"/>
      <c r="E12" s="189">
        <v>4</v>
      </c>
      <c r="F12" s="186"/>
      <c r="G12" s="186"/>
      <c r="H12" s="186"/>
      <c r="I12" s="186"/>
    </row>
    <row r="13" spans="1:9" s="10" customFormat="1" ht="13.7" customHeight="1" x14ac:dyDescent="0.2">
      <c r="A13" s="163"/>
      <c r="B13" s="163"/>
      <c r="C13" s="163"/>
      <c r="D13" s="163"/>
      <c r="E13" s="163"/>
      <c r="F13" s="163"/>
      <c r="G13" s="163"/>
      <c r="H13" s="163"/>
      <c r="I13" s="163"/>
    </row>
    <row r="14" spans="1:9" ht="13.7" customHeight="1" x14ac:dyDescent="0.2">
      <c r="A14" s="171" t="s">
        <v>12</v>
      </c>
      <c r="B14" s="172"/>
      <c r="C14" s="172"/>
      <c r="D14" s="172"/>
      <c r="E14" s="172"/>
      <c r="F14" s="172"/>
      <c r="G14" s="172"/>
      <c r="H14" s="172"/>
      <c r="I14" s="172"/>
    </row>
    <row r="15" spans="1:9" ht="27" customHeight="1" x14ac:dyDescent="0.2">
      <c r="A15" s="92">
        <v>1</v>
      </c>
      <c r="B15" s="173" t="s">
        <v>13</v>
      </c>
      <c r="C15" s="174"/>
      <c r="D15" s="174"/>
      <c r="E15" s="174"/>
      <c r="F15" s="174"/>
      <c r="G15" s="174"/>
      <c r="H15" s="175" t="s">
        <v>286</v>
      </c>
      <c r="I15" s="176"/>
    </row>
    <row r="16" spans="1:9" ht="13.7" customHeight="1" x14ac:dyDescent="0.2">
      <c r="A16" s="92">
        <v>2</v>
      </c>
      <c r="B16" s="173" t="s">
        <v>14</v>
      </c>
      <c r="C16" s="174"/>
      <c r="D16" s="174"/>
      <c r="E16" s="174"/>
      <c r="F16" s="174"/>
      <c r="G16" s="174"/>
      <c r="H16" s="177" t="s">
        <v>147</v>
      </c>
      <c r="I16" s="178"/>
    </row>
    <row r="17" spans="1:9" ht="13.7" customHeight="1" x14ac:dyDescent="0.2">
      <c r="A17" s="92">
        <v>3</v>
      </c>
      <c r="B17" s="173" t="s">
        <v>16</v>
      </c>
      <c r="C17" s="174"/>
      <c r="D17" s="174"/>
      <c r="E17" s="174"/>
      <c r="F17" s="174"/>
      <c r="G17" s="174"/>
      <c r="H17" s="398">
        <v>1829.2</v>
      </c>
      <c r="I17" s="397"/>
    </row>
    <row r="18" spans="1:9" ht="13.7" customHeight="1" x14ac:dyDescent="0.2">
      <c r="A18" s="92">
        <v>4</v>
      </c>
      <c r="B18" s="173" t="s">
        <v>17</v>
      </c>
      <c r="C18" s="174"/>
      <c r="D18" s="174"/>
      <c r="E18" s="174"/>
      <c r="F18" s="174"/>
      <c r="G18" s="174"/>
      <c r="H18" s="177" t="s">
        <v>148</v>
      </c>
      <c r="I18" s="178"/>
    </row>
    <row r="19" spans="1:9" ht="13.7" customHeight="1" x14ac:dyDescent="0.2">
      <c r="A19" s="92">
        <v>5</v>
      </c>
      <c r="B19" s="173" t="s">
        <v>19</v>
      </c>
      <c r="C19" s="174"/>
      <c r="D19" s="174"/>
      <c r="E19" s="174"/>
      <c r="F19" s="174"/>
      <c r="G19" s="174"/>
      <c r="H19" s="399">
        <v>45292</v>
      </c>
      <c r="I19" s="397"/>
    </row>
    <row r="20" spans="1:9" ht="13.7" customHeight="1" x14ac:dyDescent="0.2">
      <c r="A20" s="180"/>
      <c r="B20" s="180"/>
      <c r="C20" s="180"/>
      <c r="D20" s="180"/>
      <c r="E20" s="180"/>
      <c r="F20" s="180"/>
      <c r="G20" s="180"/>
      <c r="H20" s="180"/>
      <c r="I20" s="180"/>
    </row>
    <row r="21" spans="1:9" ht="13.7" customHeight="1" x14ac:dyDescent="0.2">
      <c r="A21" s="171" t="s">
        <v>20</v>
      </c>
      <c r="B21" s="172"/>
      <c r="C21" s="172"/>
      <c r="D21" s="172"/>
      <c r="E21" s="172"/>
      <c r="F21" s="172"/>
      <c r="G21" s="172"/>
      <c r="H21" s="172"/>
      <c r="I21" s="172"/>
    </row>
    <row r="22" spans="1:9" ht="13.7" customHeight="1" x14ac:dyDescent="0.2">
      <c r="A22" s="93">
        <v>1</v>
      </c>
      <c r="B22" s="190" t="s">
        <v>21</v>
      </c>
      <c r="C22" s="191"/>
      <c r="D22" s="191"/>
      <c r="E22" s="191"/>
      <c r="F22" s="191"/>
      <c r="G22" s="191"/>
      <c r="H22" s="94" t="s">
        <v>22</v>
      </c>
      <c r="I22" s="94" t="s">
        <v>23</v>
      </c>
    </row>
    <row r="23" spans="1:9" ht="13.7" customHeight="1" x14ac:dyDescent="0.2">
      <c r="A23" s="94" t="s">
        <v>2</v>
      </c>
      <c r="B23" s="173" t="s">
        <v>24</v>
      </c>
      <c r="C23" s="174"/>
      <c r="D23" s="174"/>
      <c r="E23" s="174"/>
      <c r="F23" s="174"/>
      <c r="G23" s="174"/>
      <c r="H23" s="95"/>
      <c r="I23" s="390">
        <f>H17</f>
        <v>1829.2</v>
      </c>
    </row>
    <row r="24" spans="1:9" ht="13.7" customHeight="1" x14ac:dyDescent="0.2">
      <c r="A24" s="94" t="s">
        <v>4</v>
      </c>
      <c r="B24" s="173" t="s">
        <v>25</v>
      </c>
      <c r="C24" s="174"/>
      <c r="D24" s="174"/>
      <c r="E24" s="174"/>
      <c r="F24" s="174"/>
      <c r="G24" s="174"/>
      <c r="H24" s="97">
        <v>0.3</v>
      </c>
      <c r="I24" s="96">
        <f>H24*I23</f>
        <v>548.76</v>
      </c>
    </row>
    <row r="25" spans="1:9" ht="13.7" customHeight="1" x14ac:dyDescent="0.2">
      <c r="A25" s="94" t="s">
        <v>7</v>
      </c>
      <c r="B25" s="173" t="s">
        <v>26</v>
      </c>
      <c r="C25" s="174"/>
      <c r="D25" s="174"/>
      <c r="E25" s="174"/>
      <c r="F25" s="174"/>
      <c r="G25" s="174"/>
      <c r="H25" s="97"/>
      <c r="I25" s="96">
        <f>H25*I23</f>
        <v>0</v>
      </c>
    </row>
    <row r="26" spans="1:9" ht="13.7" customHeight="1" x14ac:dyDescent="0.2">
      <c r="A26" s="94" t="s">
        <v>10</v>
      </c>
      <c r="B26" s="173" t="s">
        <v>27</v>
      </c>
      <c r="C26" s="174"/>
      <c r="D26" s="174"/>
      <c r="E26" s="174"/>
      <c r="F26" s="174"/>
      <c r="G26" s="174"/>
      <c r="H26" s="97"/>
      <c r="I26" s="96">
        <v>0</v>
      </c>
    </row>
    <row r="27" spans="1:9" ht="13.7" customHeight="1" x14ac:dyDescent="0.2">
      <c r="A27" s="94" t="s">
        <v>28</v>
      </c>
      <c r="B27" s="173" t="s">
        <v>29</v>
      </c>
      <c r="C27" s="174"/>
      <c r="D27" s="174"/>
      <c r="E27" s="174"/>
      <c r="F27" s="174"/>
      <c r="G27" s="174"/>
      <c r="H27" s="97"/>
      <c r="I27" s="96">
        <v>0</v>
      </c>
    </row>
    <row r="28" spans="1:9" ht="13.7" customHeight="1" x14ac:dyDescent="0.2">
      <c r="A28" s="94" t="s">
        <v>30</v>
      </c>
      <c r="B28" s="173" t="s">
        <v>31</v>
      </c>
      <c r="C28" s="174"/>
      <c r="D28" s="174"/>
      <c r="E28" s="174"/>
      <c r="F28" s="174"/>
      <c r="G28" s="174"/>
      <c r="H28" s="97"/>
      <c r="I28" s="96">
        <v>0</v>
      </c>
    </row>
    <row r="29" spans="1:9" ht="13.7" customHeight="1" x14ac:dyDescent="0.2">
      <c r="A29" s="190" t="s">
        <v>32</v>
      </c>
      <c r="B29" s="191"/>
      <c r="C29" s="191"/>
      <c r="D29" s="191"/>
      <c r="E29" s="191"/>
      <c r="F29" s="191"/>
      <c r="G29" s="191"/>
      <c r="H29" s="191"/>
      <c r="I29" s="98">
        <f>TRUNC(SUM(I23:I28),2)</f>
        <v>2377.96</v>
      </c>
    </row>
    <row r="30" spans="1:9" ht="13.7" customHeight="1" x14ac:dyDescent="0.2">
      <c r="A30" s="99"/>
      <c r="B30" s="99"/>
      <c r="C30" s="99"/>
      <c r="D30" s="99"/>
      <c r="E30" s="99"/>
      <c r="F30" s="99"/>
      <c r="G30" s="99"/>
      <c r="H30" s="99"/>
      <c r="I30" s="100"/>
    </row>
    <row r="31" spans="1:9" ht="13.7" customHeight="1" x14ac:dyDescent="0.2">
      <c r="A31" s="171" t="s">
        <v>33</v>
      </c>
      <c r="B31" s="172"/>
      <c r="C31" s="172"/>
      <c r="D31" s="172"/>
      <c r="E31" s="172"/>
      <c r="F31" s="172"/>
      <c r="G31" s="172"/>
      <c r="H31" s="172"/>
      <c r="I31" s="172"/>
    </row>
    <row r="32" spans="1:9" ht="13.7" customHeight="1" x14ac:dyDescent="0.2">
      <c r="A32" s="190" t="s">
        <v>34</v>
      </c>
      <c r="B32" s="191"/>
      <c r="C32" s="191"/>
      <c r="D32" s="191"/>
      <c r="E32" s="191"/>
      <c r="F32" s="191"/>
      <c r="G32" s="191"/>
      <c r="H32" s="94" t="s">
        <v>22</v>
      </c>
      <c r="I32" s="94" t="s">
        <v>23</v>
      </c>
    </row>
    <row r="33" spans="1:9" ht="13.7" customHeight="1" x14ac:dyDescent="0.2">
      <c r="A33" s="94" t="s">
        <v>2</v>
      </c>
      <c r="B33" s="173" t="s">
        <v>35</v>
      </c>
      <c r="C33" s="174"/>
      <c r="D33" s="174"/>
      <c r="E33" s="174"/>
      <c r="F33" s="174"/>
      <c r="G33" s="174"/>
      <c r="H33" s="97">
        <v>8.3299999999999999E-2</v>
      </c>
      <c r="I33" s="96">
        <f>TRUNC($I$29*H33,2)</f>
        <v>198.08</v>
      </c>
    </row>
    <row r="34" spans="1:9" ht="13.7" customHeight="1" x14ac:dyDescent="0.2">
      <c r="A34" s="94" t="s">
        <v>4</v>
      </c>
      <c r="B34" s="192" t="s">
        <v>267</v>
      </c>
      <c r="C34" s="174"/>
      <c r="D34" s="174"/>
      <c r="E34" s="174"/>
      <c r="F34" s="174"/>
      <c r="G34" s="174"/>
      <c r="H34" s="97">
        <v>0.121</v>
      </c>
      <c r="I34" s="96">
        <f>TRUNC(H34*I29,2)</f>
        <v>287.73</v>
      </c>
    </row>
    <row r="35" spans="1:9" ht="13.7" customHeight="1" x14ac:dyDescent="0.2">
      <c r="A35" s="190" t="s">
        <v>36</v>
      </c>
      <c r="B35" s="191"/>
      <c r="C35" s="191"/>
      <c r="D35" s="191"/>
      <c r="E35" s="191"/>
      <c r="F35" s="191"/>
      <c r="G35" s="191"/>
      <c r="H35" s="101">
        <f>TRUNC(SUM(H33:H34),4)</f>
        <v>0.20430000000000001</v>
      </c>
      <c r="I35" s="98">
        <f>TRUNC(SUM(I33:I34),2)</f>
        <v>485.81</v>
      </c>
    </row>
    <row r="36" spans="1:9" ht="13.7" customHeight="1" x14ac:dyDescent="0.2">
      <c r="A36" s="102"/>
      <c r="B36" s="103"/>
      <c r="C36" s="103"/>
      <c r="D36" s="103"/>
      <c r="E36" s="103"/>
      <c r="F36" s="103"/>
      <c r="G36" s="103"/>
      <c r="H36" s="104" t="s">
        <v>37</v>
      </c>
      <c r="I36" s="105">
        <f>I29+I35</f>
        <v>2863.77</v>
      </c>
    </row>
    <row r="37" spans="1:9" ht="13.7" customHeight="1" x14ac:dyDescent="0.2">
      <c r="A37" s="190" t="s">
        <v>38</v>
      </c>
      <c r="B37" s="191"/>
      <c r="C37" s="191"/>
      <c r="D37" s="191"/>
      <c r="E37" s="191"/>
      <c r="F37" s="191"/>
      <c r="G37" s="191"/>
      <c r="H37" s="94" t="s">
        <v>22</v>
      </c>
      <c r="I37" s="94" t="s">
        <v>23</v>
      </c>
    </row>
    <row r="38" spans="1:9" ht="13.7" customHeight="1" x14ac:dyDescent="0.2">
      <c r="A38" s="94" t="s">
        <v>2</v>
      </c>
      <c r="B38" s="173" t="s">
        <v>39</v>
      </c>
      <c r="C38" s="174"/>
      <c r="D38" s="174"/>
      <c r="E38" s="174"/>
      <c r="F38" s="174"/>
      <c r="G38" s="174"/>
      <c r="H38" s="400">
        <v>0.2</v>
      </c>
      <c r="I38" s="96">
        <f t="shared" ref="I38:I45" si="0">H38*$I$36</f>
        <v>572.75400000000002</v>
      </c>
    </row>
    <row r="39" spans="1:9" ht="13.7" customHeight="1" x14ac:dyDescent="0.2">
      <c r="A39" s="94" t="s">
        <v>4</v>
      </c>
      <c r="B39" s="173" t="s">
        <v>40</v>
      </c>
      <c r="C39" s="174"/>
      <c r="D39" s="174"/>
      <c r="E39" s="174"/>
      <c r="F39" s="174"/>
      <c r="G39" s="174"/>
      <c r="H39" s="97">
        <v>2.5000000000000001E-2</v>
      </c>
      <c r="I39" s="96">
        <f t="shared" si="0"/>
        <v>71.594250000000002</v>
      </c>
    </row>
    <row r="40" spans="1:9" ht="13.7" customHeight="1" x14ac:dyDescent="0.2">
      <c r="A40" s="94" t="s">
        <v>7</v>
      </c>
      <c r="B40" s="192" t="s">
        <v>266</v>
      </c>
      <c r="C40" s="174"/>
      <c r="D40" s="174"/>
      <c r="E40" s="174"/>
      <c r="F40" s="174"/>
      <c r="G40" s="174"/>
      <c r="H40" s="400">
        <v>0.03</v>
      </c>
      <c r="I40" s="96">
        <f t="shared" si="0"/>
        <v>85.9131</v>
      </c>
    </row>
    <row r="41" spans="1:9" ht="13.7" customHeight="1" x14ac:dyDescent="0.2">
      <c r="A41" s="94" t="s">
        <v>10</v>
      </c>
      <c r="B41" s="173" t="s">
        <v>41</v>
      </c>
      <c r="C41" s="174"/>
      <c r="D41" s="174"/>
      <c r="E41" s="174"/>
      <c r="F41" s="174"/>
      <c r="G41" s="174"/>
      <c r="H41" s="97">
        <v>1.4999999999999999E-2</v>
      </c>
      <c r="I41" s="96">
        <f t="shared" si="0"/>
        <v>42.95655</v>
      </c>
    </row>
    <row r="42" spans="1:9" ht="13.7" customHeight="1" x14ac:dyDescent="0.2">
      <c r="A42" s="94" t="s">
        <v>28</v>
      </c>
      <c r="B42" s="173" t="s">
        <v>42</v>
      </c>
      <c r="C42" s="174"/>
      <c r="D42" s="174"/>
      <c r="E42" s="174"/>
      <c r="F42" s="174"/>
      <c r="G42" s="174"/>
      <c r="H42" s="97">
        <v>0.01</v>
      </c>
      <c r="I42" s="96">
        <f t="shared" si="0"/>
        <v>28.637699999999999</v>
      </c>
    </row>
    <row r="43" spans="1:9" ht="13.7" customHeight="1" x14ac:dyDescent="0.2">
      <c r="A43" s="94" t="s">
        <v>30</v>
      </c>
      <c r="B43" s="173" t="s">
        <v>43</v>
      </c>
      <c r="C43" s="174"/>
      <c r="D43" s="174"/>
      <c r="E43" s="174"/>
      <c r="F43" s="174"/>
      <c r="G43" s="174"/>
      <c r="H43" s="97">
        <v>6.0000000000000001E-3</v>
      </c>
      <c r="I43" s="96">
        <f t="shared" si="0"/>
        <v>17.18262</v>
      </c>
    </row>
    <row r="44" spans="1:9" ht="13.7" customHeight="1" x14ac:dyDescent="0.2">
      <c r="A44" s="94" t="s">
        <v>44</v>
      </c>
      <c r="B44" s="173" t="s">
        <v>45</v>
      </c>
      <c r="C44" s="174"/>
      <c r="D44" s="174"/>
      <c r="E44" s="174"/>
      <c r="F44" s="174"/>
      <c r="G44" s="174"/>
      <c r="H44" s="97">
        <v>2E-3</v>
      </c>
      <c r="I44" s="96">
        <f t="shared" si="0"/>
        <v>5.7275400000000003</v>
      </c>
    </row>
    <row r="45" spans="1:9" ht="13.7" customHeight="1" x14ac:dyDescent="0.2">
      <c r="A45" s="94" t="s">
        <v>46</v>
      </c>
      <c r="B45" s="173" t="s">
        <v>47</v>
      </c>
      <c r="C45" s="174"/>
      <c r="D45" s="174"/>
      <c r="E45" s="174"/>
      <c r="F45" s="174"/>
      <c r="G45" s="174"/>
      <c r="H45" s="97">
        <v>0.08</v>
      </c>
      <c r="I45" s="96">
        <f t="shared" si="0"/>
        <v>229.10159999999999</v>
      </c>
    </row>
    <row r="46" spans="1:9" ht="13.7" customHeight="1" x14ac:dyDescent="0.2">
      <c r="A46" s="190" t="s">
        <v>48</v>
      </c>
      <c r="B46" s="191"/>
      <c r="C46" s="191"/>
      <c r="D46" s="191"/>
      <c r="E46" s="191"/>
      <c r="F46" s="191"/>
      <c r="G46" s="191"/>
      <c r="H46" s="101">
        <f>SUM(H38:H45)</f>
        <v>0.36800000000000005</v>
      </c>
      <c r="I46" s="98">
        <f>TRUNC(SUM(I38:I45),2)</f>
        <v>1053.8599999999999</v>
      </c>
    </row>
    <row r="47" spans="1:9" ht="13.7" customHeight="1" x14ac:dyDescent="0.2">
      <c r="A47" s="191"/>
      <c r="B47" s="191"/>
      <c r="C47" s="191"/>
      <c r="D47" s="191"/>
      <c r="E47" s="191"/>
      <c r="F47" s="191"/>
      <c r="G47" s="191"/>
      <c r="H47" s="191"/>
      <c r="I47" s="193"/>
    </row>
    <row r="48" spans="1:9" ht="13.7" customHeight="1" x14ac:dyDescent="0.2">
      <c r="A48" s="190" t="s">
        <v>49</v>
      </c>
      <c r="B48" s="191"/>
      <c r="C48" s="191"/>
      <c r="D48" s="191"/>
      <c r="E48" s="191"/>
      <c r="F48" s="191"/>
      <c r="G48" s="191"/>
      <c r="H48" s="101"/>
      <c r="I48" s="94" t="s">
        <v>23</v>
      </c>
    </row>
    <row r="49" spans="1:9" ht="13.7" customHeight="1" x14ac:dyDescent="0.2">
      <c r="A49" s="94" t="s">
        <v>2</v>
      </c>
      <c r="B49" s="384" t="s">
        <v>50</v>
      </c>
      <c r="C49" s="385"/>
      <c r="D49" s="385"/>
      <c r="E49" s="385"/>
      <c r="F49" s="385"/>
      <c r="G49" s="385"/>
      <c r="H49" s="91" t="s">
        <v>51</v>
      </c>
      <c r="I49" s="401">
        <f>(4.3*2*15)-(I23*0.06)</f>
        <v>19.248000000000005</v>
      </c>
    </row>
    <row r="50" spans="1:9" ht="13.7" customHeight="1" x14ac:dyDescent="0.2">
      <c r="A50" s="94" t="s">
        <v>4</v>
      </c>
      <c r="B50" s="384" t="s">
        <v>52</v>
      </c>
      <c r="C50" s="385"/>
      <c r="D50" s="385"/>
      <c r="E50" s="385"/>
      <c r="F50" s="385"/>
      <c r="G50" s="385"/>
      <c r="H50" s="91" t="s">
        <v>51</v>
      </c>
      <c r="I50" s="401">
        <f>36.08*15*0.8</f>
        <v>432.96</v>
      </c>
    </row>
    <row r="51" spans="1:9" ht="13.7" customHeight="1" x14ac:dyDescent="0.2">
      <c r="A51" s="94" t="s">
        <v>7</v>
      </c>
      <c r="B51" s="386" t="s">
        <v>287</v>
      </c>
      <c r="C51" s="385"/>
      <c r="D51" s="385"/>
      <c r="E51" s="385"/>
      <c r="F51" s="385"/>
      <c r="G51" s="385"/>
      <c r="H51" s="91" t="s">
        <v>51</v>
      </c>
      <c r="I51" s="401">
        <v>13.38</v>
      </c>
    </row>
    <row r="52" spans="1:9" ht="13.7" customHeight="1" x14ac:dyDescent="0.2">
      <c r="A52" s="94" t="s">
        <v>10</v>
      </c>
      <c r="B52" s="387" t="s">
        <v>53</v>
      </c>
      <c r="C52" s="388"/>
      <c r="D52" s="388"/>
      <c r="E52" s="388"/>
      <c r="F52" s="388"/>
      <c r="G52" s="389"/>
      <c r="H52" s="91" t="s">
        <v>51</v>
      </c>
      <c r="I52" s="401">
        <v>29.66</v>
      </c>
    </row>
    <row r="53" spans="1:9" ht="13.7" customHeight="1" x14ac:dyDescent="0.2">
      <c r="A53" s="94" t="s">
        <v>28</v>
      </c>
      <c r="B53" s="402" t="s">
        <v>54</v>
      </c>
      <c r="C53" s="403"/>
      <c r="D53" s="403"/>
      <c r="E53" s="403"/>
      <c r="F53" s="403"/>
      <c r="G53" s="403"/>
      <c r="H53" s="91" t="s">
        <v>51</v>
      </c>
      <c r="I53" s="401">
        <v>0</v>
      </c>
    </row>
    <row r="54" spans="1:9" ht="13.7" customHeight="1" x14ac:dyDescent="0.2">
      <c r="A54" s="94" t="s">
        <v>30</v>
      </c>
      <c r="B54" s="404" t="s">
        <v>273</v>
      </c>
      <c r="C54" s="403"/>
      <c r="D54" s="403"/>
      <c r="E54" s="403"/>
      <c r="F54" s="403"/>
      <c r="G54" s="403"/>
      <c r="H54" s="91" t="s">
        <v>51</v>
      </c>
      <c r="I54" s="401">
        <v>0</v>
      </c>
    </row>
    <row r="55" spans="1:9" ht="13.7" customHeight="1" x14ac:dyDescent="0.2">
      <c r="A55" s="190" t="s">
        <v>55</v>
      </c>
      <c r="B55" s="191"/>
      <c r="C55" s="191"/>
      <c r="D55" s="191"/>
      <c r="E55" s="191"/>
      <c r="F55" s="191"/>
      <c r="G55" s="191"/>
      <c r="H55" s="191"/>
      <c r="I55" s="98">
        <f>TRUNC(SUM(I49:I54),2)</f>
        <v>495.24</v>
      </c>
    </row>
    <row r="56" spans="1:9" ht="13.7" customHeight="1" x14ac:dyDescent="0.2">
      <c r="A56" s="191"/>
      <c r="B56" s="191"/>
      <c r="C56" s="191"/>
      <c r="D56" s="191"/>
      <c r="E56" s="191"/>
      <c r="F56" s="191"/>
      <c r="G56" s="191"/>
      <c r="H56" s="191"/>
      <c r="I56" s="193"/>
    </row>
    <row r="57" spans="1:9" ht="13.7" customHeight="1" x14ac:dyDescent="0.2">
      <c r="A57" s="171" t="s">
        <v>56</v>
      </c>
      <c r="B57" s="172"/>
      <c r="C57" s="172"/>
      <c r="D57" s="172"/>
      <c r="E57" s="172"/>
      <c r="F57" s="172"/>
      <c r="G57" s="172"/>
      <c r="H57" s="172"/>
      <c r="I57" s="172"/>
    </row>
    <row r="58" spans="1:9" ht="13.7" customHeight="1" x14ac:dyDescent="0.2">
      <c r="A58" s="190" t="s">
        <v>57</v>
      </c>
      <c r="B58" s="191"/>
      <c r="C58" s="191"/>
      <c r="D58" s="191"/>
      <c r="E58" s="191"/>
      <c r="F58" s="191"/>
      <c r="G58" s="191"/>
      <c r="H58" s="191"/>
      <c r="I58" s="94" t="s">
        <v>23</v>
      </c>
    </row>
    <row r="59" spans="1:9" ht="13.7" customHeight="1" x14ac:dyDescent="0.2">
      <c r="A59" s="94" t="s">
        <v>58</v>
      </c>
      <c r="B59" s="177" t="s">
        <v>59</v>
      </c>
      <c r="C59" s="178"/>
      <c r="D59" s="178"/>
      <c r="E59" s="178"/>
      <c r="F59" s="178"/>
      <c r="G59" s="178"/>
      <c r="H59" s="178"/>
      <c r="I59" s="96">
        <f>I35</f>
        <v>485.81</v>
      </c>
    </row>
    <row r="60" spans="1:9" ht="13.7" customHeight="1" x14ac:dyDescent="0.2">
      <c r="A60" s="94" t="s">
        <v>60</v>
      </c>
      <c r="B60" s="177" t="s">
        <v>61</v>
      </c>
      <c r="C60" s="178"/>
      <c r="D60" s="178"/>
      <c r="E60" s="178"/>
      <c r="F60" s="178"/>
      <c r="G60" s="178"/>
      <c r="H60" s="178"/>
      <c r="I60" s="96">
        <f>I46</f>
        <v>1053.8599999999999</v>
      </c>
    </row>
    <row r="61" spans="1:9" ht="13.7" customHeight="1" x14ac:dyDescent="0.2">
      <c r="A61" s="94" t="s">
        <v>62</v>
      </c>
      <c r="B61" s="177" t="s">
        <v>63</v>
      </c>
      <c r="C61" s="178"/>
      <c r="D61" s="178"/>
      <c r="E61" s="178"/>
      <c r="F61" s="178"/>
      <c r="G61" s="178"/>
      <c r="H61" s="178"/>
      <c r="I61" s="96">
        <f>I55</f>
        <v>495.24</v>
      </c>
    </row>
    <row r="62" spans="1:9" ht="13.7" customHeight="1" x14ac:dyDescent="0.2">
      <c r="A62" s="190" t="s">
        <v>64</v>
      </c>
      <c r="B62" s="191"/>
      <c r="C62" s="191"/>
      <c r="D62" s="191"/>
      <c r="E62" s="191"/>
      <c r="F62" s="191"/>
      <c r="G62" s="191"/>
      <c r="H62" s="191"/>
      <c r="I62" s="98">
        <f>TRUNC(SUM(I59:I61),2)</f>
        <v>2034.91</v>
      </c>
    </row>
    <row r="63" spans="1:9" ht="13.7" customHeight="1" x14ac:dyDescent="0.2">
      <c r="A63" s="200"/>
      <c r="B63" s="201"/>
      <c r="C63" s="201"/>
      <c r="D63" s="201"/>
      <c r="E63" s="201"/>
      <c r="F63" s="201"/>
      <c r="G63" s="201"/>
      <c r="H63" s="201"/>
      <c r="I63" s="201"/>
    </row>
    <row r="64" spans="1:9" ht="13.7" customHeight="1" x14ac:dyDescent="0.2">
      <c r="A64" s="171" t="s">
        <v>65</v>
      </c>
      <c r="B64" s="172"/>
      <c r="C64" s="172"/>
      <c r="D64" s="172"/>
      <c r="E64" s="172"/>
      <c r="F64" s="172"/>
      <c r="G64" s="172"/>
      <c r="H64" s="172"/>
      <c r="I64" s="172"/>
    </row>
    <row r="65" spans="1:10" ht="13.7" customHeight="1" x14ac:dyDescent="0.2">
      <c r="A65" s="93">
        <v>3</v>
      </c>
      <c r="B65" s="190" t="s">
        <v>66</v>
      </c>
      <c r="C65" s="191"/>
      <c r="D65" s="191"/>
      <c r="E65" s="191"/>
      <c r="F65" s="191"/>
      <c r="G65" s="191"/>
      <c r="H65" s="94" t="s">
        <v>22</v>
      </c>
      <c r="I65" s="94" t="s">
        <v>23</v>
      </c>
    </row>
    <row r="66" spans="1:10" ht="13.7" customHeight="1" x14ac:dyDescent="0.2">
      <c r="A66" s="94" t="s">
        <v>2</v>
      </c>
      <c r="B66" s="173" t="s">
        <v>67</v>
      </c>
      <c r="C66" s="174"/>
      <c r="D66" s="174"/>
      <c r="E66" s="174"/>
      <c r="F66" s="174"/>
      <c r="G66" s="174"/>
      <c r="H66" s="97">
        <v>4.1999999999999997E-3</v>
      </c>
      <c r="I66" s="96">
        <f t="shared" ref="I66:I71" si="1">H66*$I$29</f>
        <v>9.9874320000000001</v>
      </c>
    </row>
    <row r="67" spans="1:10" ht="13.7" customHeight="1" x14ac:dyDescent="0.2">
      <c r="A67" s="94" t="s">
        <v>4</v>
      </c>
      <c r="B67" s="173" t="s">
        <v>68</v>
      </c>
      <c r="C67" s="174"/>
      <c r="D67" s="174"/>
      <c r="E67" s="174"/>
      <c r="F67" s="174"/>
      <c r="G67" s="174"/>
      <c r="H67" s="97">
        <v>3.3E-4</v>
      </c>
      <c r="I67" s="96">
        <f t="shared" si="1"/>
        <v>0.78472680000000006</v>
      </c>
    </row>
    <row r="68" spans="1:10" ht="13.7" customHeight="1" x14ac:dyDescent="0.2">
      <c r="A68" s="94" t="s">
        <v>7</v>
      </c>
      <c r="B68" s="173" t="s">
        <v>69</v>
      </c>
      <c r="C68" s="174"/>
      <c r="D68" s="174"/>
      <c r="E68" s="174"/>
      <c r="F68" s="174"/>
      <c r="G68" s="174"/>
      <c r="H68" s="97">
        <v>3.2000000000000001E-2</v>
      </c>
      <c r="I68" s="96">
        <f t="shared" si="1"/>
        <v>76.094720000000009</v>
      </c>
    </row>
    <row r="69" spans="1:10" ht="13.7" customHeight="1" x14ac:dyDescent="0.2">
      <c r="A69" s="94" t="s">
        <v>10</v>
      </c>
      <c r="B69" s="173" t="s">
        <v>70</v>
      </c>
      <c r="C69" s="174"/>
      <c r="D69" s="174"/>
      <c r="E69" s="174"/>
      <c r="F69" s="174"/>
      <c r="G69" s="174"/>
      <c r="H69" s="97">
        <v>1.9400000000000001E-2</v>
      </c>
      <c r="I69" s="96">
        <f t="shared" si="1"/>
        <v>46.132424</v>
      </c>
    </row>
    <row r="70" spans="1:10" ht="13.7" customHeight="1" x14ac:dyDescent="0.2">
      <c r="A70" s="106" t="s">
        <v>28</v>
      </c>
      <c r="B70" s="173" t="s">
        <v>71</v>
      </c>
      <c r="C70" s="174"/>
      <c r="D70" s="174"/>
      <c r="E70" s="174"/>
      <c r="F70" s="174"/>
      <c r="G70" s="174"/>
      <c r="H70" s="97">
        <f>TRUNC(H46*H69,4)</f>
        <v>7.1000000000000004E-3</v>
      </c>
      <c r="I70" s="96">
        <f t="shared" si="1"/>
        <v>16.883516</v>
      </c>
    </row>
    <row r="71" spans="1:10" ht="13.7" customHeight="1" x14ac:dyDescent="0.2">
      <c r="A71" s="94" t="s">
        <v>30</v>
      </c>
      <c r="B71" s="173" t="s">
        <v>72</v>
      </c>
      <c r="C71" s="174"/>
      <c r="D71" s="174"/>
      <c r="E71" s="174"/>
      <c r="F71" s="174"/>
      <c r="G71" s="174"/>
      <c r="H71" s="97">
        <v>8.0000000000000002E-3</v>
      </c>
      <c r="I71" s="96">
        <f t="shared" si="1"/>
        <v>19.023680000000002</v>
      </c>
      <c r="J71" s="35"/>
    </row>
    <row r="72" spans="1:10" ht="13.7" customHeight="1" x14ac:dyDescent="0.2">
      <c r="A72" s="190" t="s">
        <v>73</v>
      </c>
      <c r="B72" s="191"/>
      <c r="C72" s="191"/>
      <c r="D72" s="191"/>
      <c r="E72" s="191"/>
      <c r="F72" s="191"/>
      <c r="G72" s="191"/>
      <c r="H72" s="101">
        <f>TRUNC(SUM(H66:H71),4)</f>
        <v>7.0999999999999994E-2</v>
      </c>
      <c r="I72" s="98">
        <f>TRUNC(SUM(I66:I71),2)</f>
        <v>168.9</v>
      </c>
    </row>
    <row r="73" spans="1:10" ht="13.7" customHeight="1" x14ac:dyDescent="0.2">
      <c r="A73" s="202"/>
      <c r="B73" s="203"/>
      <c r="C73" s="203"/>
      <c r="D73" s="203"/>
      <c r="E73" s="203"/>
      <c r="F73" s="203"/>
      <c r="G73" s="203"/>
      <c r="H73" s="203"/>
      <c r="I73" s="203"/>
    </row>
    <row r="74" spans="1:10" ht="13.7" customHeight="1" x14ac:dyDescent="0.2">
      <c r="A74" s="171" t="s">
        <v>74</v>
      </c>
      <c r="B74" s="172"/>
      <c r="C74" s="172"/>
      <c r="D74" s="172"/>
      <c r="E74" s="172"/>
      <c r="F74" s="172"/>
      <c r="G74" s="172"/>
      <c r="H74" s="172"/>
      <c r="I74" s="172"/>
    </row>
    <row r="75" spans="1:10" ht="13.7" customHeight="1" x14ac:dyDescent="0.2">
      <c r="A75" s="190" t="s">
        <v>76</v>
      </c>
      <c r="B75" s="191"/>
      <c r="C75" s="191"/>
      <c r="D75" s="191"/>
      <c r="E75" s="191"/>
      <c r="F75" s="191"/>
      <c r="G75" s="191"/>
      <c r="H75" s="94" t="s">
        <v>22</v>
      </c>
      <c r="I75" s="94" t="s">
        <v>23</v>
      </c>
    </row>
    <row r="76" spans="1:10" ht="13.7" customHeight="1" x14ac:dyDescent="0.2">
      <c r="A76" s="94" t="s">
        <v>2</v>
      </c>
      <c r="B76" s="173" t="s">
        <v>77</v>
      </c>
      <c r="C76" s="174"/>
      <c r="D76" s="174"/>
      <c r="E76" s="174"/>
      <c r="F76" s="174"/>
      <c r="G76" s="174"/>
      <c r="H76" s="97">
        <v>0</v>
      </c>
      <c r="I76" s="96">
        <f t="shared" ref="I76:I81" si="2">$I$93*H76</f>
        <v>0</v>
      </c>
    </row>
    <row r="77" spans="1:10" ht="13.7" customHeight="1" x14ac:dyDescent="0.2">
      <c r="A77" s="94" t="s">
        <v>4</v>
      </c>
      <c r="B77" s="173" t="s">
        <v>78</v>
      </c>
      <c r="C77" s="174"/>
      <c r="D77" s="174"/>
      <c r="E77" s="174"/>
      <c r="F77" s="174"/>
      <c r="G77" s="174"/>
      <c r="H77" s="400">
        <v>8.2000000000000007E-3</v>
      </c>
      <c r="I77" s="96">
        <f t="shared" si="2"/>
        <v>37.57051400000001</v>
      </c>
    </row>
    <row r="78" spans="1:10" ht="13.7" customHeight="1" x14ac:dyDescent="0.2">
      <c r="A78" s="94" t="s">
        <v>7</v>
      </c>
      <c r="B78" s="173" t="s">
        <v>79</v>
      </c>
      <c r="C78" s="174"/>
      <c r="D78" s="174"/>
      <c r="E78" s="174"/>
      <c r="F78" s="174"/>
      <c r="G78" s="174"/>
      <c r="H78" s="400">
        <v>2.0000000000000001E-4</v>
      </c>
      <c r="I78" s="96">
        <f t="shared" si="2"/>
        <v>0.91635400000000011</v>
      </c>
    </row>
    <row r="79" spans="1:10" ht="13.7" customHeight="1" x14ac:dyDescent="0.2">
      <c r="A79" s="94" t="s">
        <v>10</v>
      </c>
      <c r="B79" s="173" t="s">
        <v>80</v>
      </c>
      <c r="C79" s="174"/>
      <c r="D79" s="174"/>
      <c r="E79" s="174"/>
      <c r="F79" s="174"/>
      <c r="G79" s="174"/>
      <c r="H79" s="400">
        <v>2.9999999999999997E-4</v>
      </c>
      <c r="I79" s="96">
        <f t="shared" si="2"/>
        <v>1.3745309999999999</v>
      </c>
    </row>
    <row r="80" spans="1:10" ht="13.7" customHeight="1" x14ac:dyDescent="0.2">
      <c r="A80" s="94" t="s">
        <v>28</v>
      </c>
      <c r="B80" s="173" t="s">
        <v>81</v>
      </c>
      <c r="C80" s="174"/>
      <c r="D80" s="174"/>
      <c r="E80" s="174"/>
      <c r="F80" s="174"/>
      <c r="G80" s="174"/>
      <c r="H80" s="400">
        <v>1.2999999999999999E-3</v>
      </c>
      <c r="I80" s="96">
        <f t="shared" si="2"/>
        <v>5.9563010000000007</v>
      </c>
    </row>
    <row r="81" spans="1:9" ht="13.7" customHeight="1" x14ac:dyDescent="0.2">
      <c r="A81" s="94" t="s">
        <v>30</v>
      </c>
      <c r="B81" s="173" t="s">
        <v>82</v>
      </c>
      <c r="C81" s="174"/>
      <c r="D81" s="174"/>
      <c r="E81" s="174"/>
      <c r="F81" s="174"/>
      <c r="G81" s="174"/>
      <c r="H81" s="400">
        <v>0</v>
      </c>
      <c r="I81" s="96">
        <f t="shared" si="2"/>
        <v>0</v>
      </c>
    </row>
    <row r="82" spans="1:9" ht="13.7" customHeight="1" x14ac:dyDescent="0.2">
      <c r="A82" s="190" t="s">
        <v>83</v>
      </c>
      <c r="B82" s="191"/>
      <c r="C82" s="191"/>
      <c r="D82" s="191"/>
      <c r="E82" s="191"/>
      <c r="F82" s="191"/>
      <c r="G82" s="191"/>
      <c r="H82" s="101">
        <f>TRUNC(SUM(H76:H81),4)</f>
        <v>0.01</v>
      </c>
      <c r="I82" s="98">
        <f>TRUNC(SUM(I76:I81),2)</f>
        <v>45.81</v>
      </c>
    </row>
    <row r="83" spans="1:9" ht="13.7" customHeight="1" x14ac:dyDescent="0.2">
      <c r="A83" s="200"/>
      <c r="B83" s="201"/>
      <c r="C83" s="201"/>
      <c r="D83" s="201"/>
      <c r="E83" s="201"/>
      <c r="F83" s="201"/>
      <c r="G83" s="201"/>
      <c r="H83" s="201"/>
      <c r="I83" s="201"/>
    </row>
    <row r="84" spans="1:9" ht="13.7" customHeight="1" x14ac:dyDescent="0.2">
      <c r="A84" s="190" t="s">
        <v>84</v>
      </c>
      <c r="B84" s="191"/>
      <c r="C84" s="191"/>
      <c r="D84" s="191"/>
      <c r="E84" s="191"/>
      <c r="F84" s="191"/>
      <c r="G84" s="191"/>
      <c r="H84" s="94" t="s">
        <v>22</v>
      </c>
      <c r="I84" s="94" t="s">
        <v>23</v>
      </c>
    </row>
    <row r="85" spans="1:9" ht="13.7" customHeight="1" x14ac:dyDescent="0.2">
      <c r="A85" s="94" t="s">
        <v>2</v>
      </c>
      <c r="B85" s="173" t="s">
        <v>85</v>
      </c>
      <c r="C85" s="174"/>
      <c r="D85" s="174"/>
      <c r="E85" s="174"/>
      <c r="F85" s="174"/>
      <c r="G85" s="174"/>
      <c r="H85" s="97">
        <v>0</v>
      </c>
      <c r="I85" s="96">
        <f>$I$29*H85</f>
        <v>0</v>
      </c>
    </row>
    <row r="86" spans="1:9" ht="13.7" customHeight="1" x14ac:dyDescent="0.2">
      <c r="A86" s="190" t="s">
        <v>86</v>
      </c>
      <c r="B86" s="191"/>
      <c r="C86" s="191"/>
      <c r="D86" s="191"/>
      <c r="E86" s="191"/>
      <c r="F86" s="191"/>
      <c r="G86" s="191"/>
      <c r="H86" s="101">
        <f>TRUNC(SUM(H85),4)</f>
        <v>0</v>
      </c>
      <c r="I86" s="98">
        <f>TRUNC(SUM(I85),2)</f>
        <v>0</v>
      </c>
    </row>
    <row r="87" spans="1:9" ht="13.7" customHeight="1" x14ac:dyDescent="0.2">
      <c r="A87" s="200"/>
      <c r="B87" s="201"/>
      <c r="C87" s="201"/>
      <c r="D87" s="201"/>
      <c r="E87" s="201"/>
      <c r="F87" s="201"/>
      <c r="G87" s="201"/>
      <c r="H87" s="201"/>
      <c r="I87" s="201"/>
    </row>
    <row r="88" spans="1:9" ht="13.7" customHeight="1" x14ac:dyDescent="0.2">
      <c r="A88" s="171" t="s">
        <v>87</v>
      </c>
      <c r="B88" s="172"/>
      <c r="C88" s="172"/>
      <c r="D88" s="172"/>
      <c r="E88" s="172"/>
      <c r="F88" s="172"/>
      <c r="G88" s="172"/>
      <c r="H88" s="172"/>
      <c r="I88" s="172"/>
    </row>
    <row r="89" spans="1:9" ht="13.7" customHeight="1" x14ac:dyDescent="0.2">
      <c r="A89" s="190" t="s">
        <v>88</v>
      </c>
      <c r="B89" s="191"/>
      <c r="C89" s="191"/>
      <c r="D89" s="191"/>
      <c r="E89" s="191"/>
      <c r="F89" s="191"/>
      <c r="G89" s="191"/>
      <c r="H89" s="191"/>
      <c r="I89" s="94" t="s">
        <v>23</v>
      </c>
    </row>
    <row r="90" spans="1:9" ht="13.7" customHeight="1" x14ac:dyDescent="0.2">
      <c r="A90" s="94" t="s">
        <v>89</v>
      </c>
      <c r="B90" s="177" t="s">
        <v>90</v>
      </c>
      <c r="C90" s="178"/>
      <c r="D90" s="178"/>
      <c r="E90" s="178"/>
      <c r="F90" s="178"/>
      <c r="G90" s="178"/>
      <c r="H90" s="178"/>
      <c r="I90" s="96">
        <f>I82</f>
        <v>45.81</v>
      </c>
    </row>
    <row r="91" spans="1:9" ht="13.7" customHeight="1" x14ac:dyDescent="0.2">
      <c r="A91" s="94" t="s">
        <v>91</v>
      </c>
      <c r="B91" s="177" t="s">
        <v>92</v>
      </c>
      <c r="C91" s="178"/>
      <c r="D91" s="178"/>
      <c r="E91" s="178"/>
      <c r="F91" s="178"/>
      <c r="G91" s="178"/>
      <c r="H91" s="178"/>
      <c r="I91" s="96">
        <f>I86</f>
        <v>0</v>
      </c>
    </row>
    <row r="92" spans="1:9" ht="13.7" customHeight="1" x14ac:dyDescent="0.2">
      <c r="A92" s="190" t="s">
        <v>93</v>
      </c>
      <c r="B92" s="191"/>
      <c r="C92" s="191"/>
      <c r="D92" s="191"/>
      <c r="E92" s="191"/>
      <c r="F92" s="191"/>
      <c r="G92" s="191"/>
      <c r="H92" s="191"/>
      <c r="I92" s="98">
        <f>TRUNC(SUM(I90:I91),2)</f>
        <v>45.81</v>
      </c>
    </row>
    <row r="93" spans="1:9" ht="13.7" customHeight="1" x14ac:dyDescent="0.2">
      <c r="A93" s="102"/>
      <c r="B93" s="103"/>
      <c r="C93" s="103"/>
      <c r="D93" s="103"/>
      <c r="E93" s="103"/>
      <c r="F93" s="103"/>
      <c r="G93" s="103"/>
      <c r="H93" s="107" t="s">
        <v>75</v>
      </c>
      <c r="I93" s="105">
        <f>TRUNC(I29+I62+I72,2)</f>
        <v>4581.7700000000004</v>
      </c>
    </row>
    <row r="94" spans="1:9" ht="13.7" customHeight="1" x14ac:dyDescent="0.2">
      <c r="A94" s="171" t="s">
        <v>94</v>
      </c>
      <c r="B94" s="172"/>
      <c r="C94" s="172"/>
      <c r="D94" s="172"/>
      <c r="E94" s="172"/>
      <c r="F94" s="172"/>
      <c r="G94" s="172"/>
      <c r="H94" s="172"/>
      <c r="I94" s="172"/>
    </row>
    <row r="95" spans="1:9" ht="13.7" customHeight="1" x14ac:dyDescent="0.2">
      <c r="A95" s="93">
        <v>5</v>
      </c>
      <c r="B95" s="190" t="s">
        <v>95</v>
      </c>
      <c r="C95" s="191"/>
      <c r="D95" s="191"/>
      <c r="E95" s="191"/>
      <c r="F95" s="191"/>
      <c r="G95" s="191"/>
      <c r="H95" s="108"/>
      <c r="I95" s="94" t="s">
        <v>23</v>
      </c>
    </row>
    <row r="96" spans="1:9" ht="13.7" customHeight="1" x14ac:dyDescent="0.2">
      <c r="A96" s="94" t="s">
        <v>2</v>
      </c>
      <c r="B96" s="194" t="s">
        <v>96</v>
      </c>
      <c r="C96" s="195"/>
      <c r="D96" s="195"/>
      <c r="E96" s="195"/>
      <c r="F96" s="195"/>
      <c r="G96" s="195"/>
      <c r="H96" s="91" t="s">
        <v>51</v>
      </c>
      <c r="I96" s="395">
        <f>Uniformes!J61</f>
        <v>249.42</v>
      </c>
    </row>
    <row r="97" spans="1:9" ht="13.7" customHeight="1" x14ac:dyDescent="0.2">
      <c r="A97" s="94" t="s">
        <v>4</v>
      </c>
      <c r="B97" s="194" t="s">
        <v>97</v>
      </c>
      <c r="C97" s="195"/>
      <c r="D97" s="195"/>
      <c r="E97" s="195"/>
      <c r="F97" s="195"/>
      <c r="G97" s="195"/>
      <c r="H97" s="91" t="s">
        <v>51</v>
      </c>
      <c r="I97" s="395">
        <f>'Equipamentos e Materiais'!H36</f>
        <v>0.11468253968253968</v>
      </c>
    </row>
    <row r="98" spans="1:9" ht="13.7" customHeight="1" x14ac:dyDescent="0.2">
      <c r="A98" s="94" t="s">
        <v>7</v>
      </c>
      <c r="B98" s="194" t="s">
        <v>98</v>
      </c>
      <c r="C98" s="195"/>
      <c r="D98" s="195"/>
      <c r="E98" s="195"/>
      <c r="F98" s="195"/>
      <c r="G98" s="195"/>
      <c r="H98" s="91" t="s">
        <v>51</v>
      </c>
      <c r="I98" s="395">
        <f>'Equip. Manutenção e Depreciação'!E33</f>
        <v>50.046392857142848</v>
      </c>
    </row>
    <row r="99" spans="1:9" ht="13.7" customHeight="1" x14ac:dyDescent="0.2">
      <c r="A99" s="94" t="s">
        <v>10</v>
      </c>
      <c r="B99" s="402" t="s">
        <v>31</v>
      </c>
      <c r="C99" s="403"/>
      <c r="D99" s="403"/>
      <c r="E99" s="403"/>
      <c r="F99" s="403"/>
      <c r="G99" s="403"/>
      <c r="H99" s="91" t="s">
        <v>51</v>
      </c>
      <c r="I99" s="405">
        <v>0</v>
      </c>
    </row>
    <row r="100" spans="1:9" ht="13.7" customHeight="1" x14ac:dyDescent="0.2">
      <c r="A100" s="190" t="s">
        <v>99</v>
      </c>
      <c r="B100" s="191"/>
      <c r="C100" s="191"/>
      <c r="D100" s="191"/>
      <c r="E100" s="191"/>
      <c r="F100" s="191"/>
      <c r="G100" s="191"/>
      <c r="H100" s="94" t="s">
        <v>51</v>
      </c>
      <c r="I100" s="110">
        <f>TRUNC(SUM(I96:I99),2)</f>
        <v>299.58</v>
      </c>
    </row>
    <row r="101" spans="1:9" ht="13.7" customHeight="1" x14ac:dyDescent="0.2">
      <c r="A101" s="200"/>
      <c r="B101" s="201"/>
      <c r="C101" s="201"/>
      <c r="D101" s="201"/>
      <c r="E101" s="201"/>
      <c r="F101" s="201"/>
      <c r="G101" s="201"/>
      <c r="H101" s="201"/>
      <c r="I101" s="201"/>
    </row>
    <row r="102" spans="1:9" ht="13.7" customHeight="1" x14ac:dyDescent="0.2">
      <c r="A102" s="171" t="s">
        <v>100</v>
      </c>
      <c r="B102" s="172"/>
      <c r="C102" s="172"/>
      <c r="D102" s="172"/>
      <c r="E102" s="172"/>
      <c r="F102" s="172"/>
      <c r="G102" s="172"/>
      <c r="H102" s="172"/>
      <c r="I102" s="172"/>
    </row>
    <row r="103" spans="1:9" ht="13.7" customHeight="1" x14ac:dyDescent="0.2">
      <c r="A103" s="93">
        <v>6</v>
      </c>
      <c r="B103" s="190" t="s">
        <v>101</v>
      </c>
      <c r="C103" s="191"/>
      <c r="D103" s="191"/>
      <c r="E103" s="191"/>
      <c r="F103" s="191"/>
      <c r="G103" s="191"/>
      <c r="H103" s="94" t="s">
        <v>22</v>
      </c>
      <c r="I103" s="94" t="s">
        <v>23</v>
      </c>
    </row>
    <row r="104" spans="1:9" ht="13.7" customHeight="1" x14ac:dyDescent="0.2">
      <c r="A104" s="94" t="s">
        <v>2</v>
      </c>
      <c r="B104" s="173" t="s">
        <v>102</v>
      </c>
      <c r="C104" s="174"/>
      <c r="D104" s="174"/>
      <c r="E104" s="174"/>
      <c r="F104" s="174"/>
      <c r="G104" s="174"/>
      <c r="H104" s="406">
        <v>0.03</v>
      </c>
      <c r="I104" s="96">
        <f>TRUNC(H104*I129,2)</f>
        <v>147.81</v>
      </c>
    </row>
    <row r="105" spans="1:9" ht="13.7" customHeight="1" x14ac:dyDescent="0.2">
      <c r="A105" s="94" t="s">
        <v>4</v>
      </c>
      <c r="B105" s="173" t="s">
        <v>103</v>
      </c>
      <c r="C105" s="174"/>
      <c r="D105" s="174"/>
      <c r="E105" s="174"/>
      <c r="F105" s="174"/>
      <c r="G105" s="174"/>
      <c r="H105" s="407">
        <v>6.7900000000000002E-2</v>
      </c>
      <c r="I105" s="96">
        <f>TRUNC(H105*(I104+I129),2)</f>
        <v>344.59</v>
      </c>
    </row>
    <row r="106" spans="1:9" ht="13.7" customHeight="1" x14ac:dyDescent="0.2">
      <c r="A106" s="94" t="s">
        <v>7</v>
      </c>
      <c r="B106" s="204" t="s">
        <v>104</v>
      </c>
      <c r="C106" s="205"/>
      <c r="D106" s="205"/>
      <c r="E106" s="205"/>
      <c r="F106" s="205"/>
      <c r="G106" s="205"/>
      <c r="H106" s="97"/>
      <c r="I106" s="112"/>
    </row>
    <row r="107" spans="1:9" ht="13.7" customHeight="1" x14ac:dyDescent="0.2">
      <c r="A107" s="94" t="s">
        <v>105</v>
      </c>
      <c r="B107" s="173" t="s">
        <v>106</v>
      </c>
      <c r="C107" s="174"/>
      <c r="D107" s="174"/>
      <c r="E107" s="174"/>
      <c r="F107" s="174"/>
      <c r="G107" s="174"/>
      <c r="H107" s="111">
        <v>6.4999999999999997E-3</v>
      </c>
      <c r="I107" s="96">
        <f>H107*I118</f>
        <v>38.562809999999999</v>
      </c>
    </row>
    <row r="108" spans="1:9" ht="13.7" customHeight="1" x14ac:dyDescent="0.2">
      <c r="A108" s="94" t="s">
        <v>107</v>
      </c>
      <c r="B108" s="173" t="s">
        <v>108</v>
      </c>
      <c r="C108" s="174"/>
      <c r="D108" s="174"/>
      <c r="E108" s="174"/>
      <c r="F108" s="174"/>
      <c r="G108" s="174"/>
      <c r="H108" s="113">
        <v>0.03</v>
      </c>
      <c r="I108" s="96">
        <f>H108*I118</f>
        <v>177.98219999999998</v>
      </c>
    </row>
    <row r="109" spans="1:9" ht="13.7" customHeight="1" x14ac:dyDescent="0.2">
      <c r="A109" s="94" t="s">
        <v>109</v>
      </c>
      <c r="B109" s="173" t="s">
        <v>110</v>
      </c>
      <c r="C109" s="174"/>
      <c r="D109" s="174"/>
      <c r="E109" s="174"/>
      <c r="F109" s="174"/>
      <c r="G109" s="174"/>
      <c r="H109" s="33">
        <v>0.05</v>
      </c>
      <c r="I109" s="96">
        <f>H109*I118</f>
        <v>296.637</v>
      </c>
    </row>
    <row r="110" spans="1:9" s="10" customFormat="1" ht="13.7" customHeight="1" x14ac:dyDescent="0.2">
      <c r="A110" s="382"/>
      <c r="B110" s="408"/>
      <c r="C110" s="409"/>
      <c r="D110" s="409"/>
      <c r="E110" s="409"/>
      <c r="F110" s="409"/>
      <c r="G110" s="410"/>
      <c r="H110" s="383"/>
      <c r="I110" s="96">
        <f>H110*I118</f>
        <v>0</v>
      </c>
    </row>
    <row r="111" spans="1:9" ht="13.7" customHeight="1" x14ac:dyDescent="0.2">
      <c r="A111" s="190" t="s">
        <v>111</v>
      </c>
      <c r="B111" s="191"/>
      <c r="C111" s="191"/>
      <c r="D111" s="191"/>
      <c r="E111" s="191"/>
      <c r="F111" s="191"/>
      <c r="G111" s="191"/>
      <c r="H111" s="111"/>
      <c r="I111" s="98">
        <f>TRUNC(SUM(I104:I110),2)</f>
        <v>1005.58</v>
      </c>
    </row>
    <row r="112" spans="1:9" ht="13.7" customHeight="1" x14ac:dyDescent="0.2">
      <c r="A112" s="114"/>
      <c r="B112" s="198"/>
      <c r="C112" s="198"/>
      <c r="D112" s="198"/>
      <c r="E112" s="198"/>
      <c r="F112" s="198"/>
      <c r="G112" s="198"/>
      <c r="H112" s="198"/>
      <c r="I112" s="198"/>
    </row>
    <row r="113" spans="1:9" ht="13.7" customHeight="1" x14ac:dyDescent="0.2">
      <c r="A113" s="115" t="s">
        <v>112</v>
      </c>
      <c r="B113" s="210" t="s">
        <v>113</v>
      </c>
      <c r="C113" s="211"/>
      <c r="D113" s="211"/>
      <c r="E113" s="211"/>
      <c r="F113" s="211"/>
      <c r="G113" s="211"/>
      <c r="H113" s="116">
        <f>TRUNC(H107+H108+H109+H110,4)</f>
        <v>8.6499999999999994E-2</v>
      </c>
      <c r="I113" s="117"/>
    </row>
    <row r="114" spans="1:9" ht="13.7" customHeight="1" x14ac:dyDescent="0.2">
      <c r="A114" s="118"/>
      <c r="B114" s="212">
        <v>100</v>
      </c>
      <c r="C114" s="207"/>
      <c r="D114" s="207"/>
      <c r="E114" s="207"/>
      <c r="F114" s="207"/>
      <c r="G114" s="207"/>
      <c r="H114" s="119"/>
      <c r="I114" s="120"/>
    </row>
    <row r="115" spans="1:9" ht="13.7" customHeight="1" x14ac:dyDescent="0.2">
      <c r="A115" s="121"/>
      <c r="B115" s="122"/>
      <c r="C115" s="122"/>
      <c r="D115" s="122"/>
      <c r="E115" s="122"/>
      <c r="F115" s="122"/>
      <c r="G115" s="122"/>
      <c r="H115" s="119"/>
      <c r="I115" s="120"/>
    </row>
    <row r="116" spans="1:9" ht="13.7" customHeight="1" x14ac:dyDescent="0.2">
      <c r="A116" s="123" t="s">
        <v>114</v>
      </c>
      <c r="B116" s="206" t="s">
        <v>115</v>
      </c>
      <c r="C116" s="207"/>
      <c r="D116" s="207"/>
      <c r="E116" s="207"/>
      <c r="F116" s="207"/>
      <c r="G116" s="207"/>
      <c r="H116" s="119"/>
      <c r="I116" s="120">
        <f>TRUNC(I129+I104+I105,2)</f>
        <v>5419.56</v>
      </c>
    </row>
    <row r="117" spans="1:9" ht="13.7" customHeight="1" x14ac:dyDescent="0.2">
      <c r="A117" s="118"/>
      <c r="B117" s="122"/>
      <c r="C117" s="122"/>
      <c r="D117" s="122"/>
      <c r="E117" s="122"/>
      <c r="F117" s="122"/>
      <c r="G117" s="122"/>
      <c r="H117" s="119"/>
      <c r="I117" s="120"/>
    </row>
    <row r="118" spans="1:9" ht="13.7" customHeight="1" x14ac:dyDescent="0.2">
      <c r="A118" s="123" t="s">
        <v>116</v>
      </c>
      <c r="B118" s="206" t="s">
        <v>117</v>
      </c>
      <c r="C118" s="207"/>
      <c r="D118" s="207"/>
      <c r="E118" s="207"/>
      <c r="F118" s="207"/>
      <c r="G118" s="207"/>
      <c r="H118" s="119"/>
      <c r="I118" s="120">
        <f>TRUNC(I116/(1-H113),2)</f>
        <v>5932.74</v>
      </c>
    </row>
    <row r="119" spans="1:9" ht="13.7" customHeight="1" x14ac:dyDescent="0.2">
      <c r="A119" s="118"/>
      <c r="B119" s="122"/>
      <c r="C119" s="122"/>
      <c r="D119" s="122"/>
      <c r="E119" s="122"/>
      <c r="F119" s="122"/>
      <c r="G119" s="122"/>
      <c r="H119" s="119"/>
      <c r="I119" s="120"/>
    </row>
    <row r="120" spans="1:9" ht="13.7" customHeight="1" x14ac:dyDescent="0.2">
      <c r="A120" s="124"/>
      <c r="B120" s="208" t="s">
        <v>118</v>
      </c>
      <c r="C120" s="209"/>
      <c r="D120" s="209"/>
      <c r="E120" s="209"/>
      <c r="F120" s="209"/>
      <c r="G120" s="209"/>
      <c r="H120" s="125"/>
      <c r="I120" s="126">
        <f>TRUNC(I118-I116,2)</f>
        <v>513.16999999999996</v>
      </c>
    </row>
    <row r="121" spans="1:9" ht="13.7" customHeight="1" x14ac:dyDescent="0.2">
      <c r="A121" s="114"/>
      <c r="B121" s="114"/>
      <c r="C121" s="114"/>
      <c r="D121" s="114"/>
      <c r="E121" s="114"/>
      <c r="F121" s="114"/>
      <c r="G121" s="114"/>
      <c r="H121" s="114"/>
      <c r="I121" s="100"/>
    </row>
    <row r="122" spans="1:9" ht="13.7" customHeight="1" x14ac:dyDescent="0.2">
      <c r="A122" s="171" t="s">
        <v>119</v>
      </c>
      <c r="B122" s="172"/>
      <c r="C122" s="172"/>
      <c r="D122" s="172"/>
      <c r="E122" s="172"/>
      <c r="F122" s="172"/>
      <c r="G122" s="172"/>
      <c r="H122" s="172"/>
      <c r="I122" s="172"/>
    </row>
    <row r="123" spans="1:9" ht="13.7" customHeight="1" x14ac:dyDescent="0.2">
      <c r="A123" s="190" t="s">
        <v>120</v>
      </c>
      <c r="B123" s="191"/>
      <c r="C123" s="191"/>
      <c r="D123" s="191"/>
      <c r="E123" s="191"/>
      <c r="F123" s="191"/>
      <c r="G123" s="191"/>
      <c r="H123" s="191"/>
      <c r="I123" s="94" t="s">
        <v>23</v>
      </c>
    </row>
    <row r="124" spans="1:9" ht="13.7" customHeight="1" x14ac:dyDescent="0.2">
      <c r="A124" s="91" t="s">
        <v>2</v>
      </c>
      <c r="B124" s="173" t="str">
        <f>A21</f>
        <v>MÓDULO 1 - COMPOSIÇÃO DA REMUNERAÇÃO</v>
      </c>
      <c r="C124" s="174"/>
      <c r="D124" s="174"/>
      <c r="E124" s="174"/>
      <c r="F124" s="174"/>
      <c r="G124" s="174"/>
      <c r="H124" s="174"/>
      <c r="I124" s="96">
        <f>I29</f>
        <v>2377.96</v>
      </c>
    </row>
    <row r="125" spans="1:9" ht="13.7" customHeight="1" x14ac:dyDescent="0.2">
      <c r="A125" s="91" t="s">
        <v>4</v>
      </c>
      <c r="B125" s="173" t="str">
        <f>A31</f>
        <v>MÓDULO 2 – ENCARGOS E BENEFÍCIOS ANUAIS, MENSAIS E DIÁRIOS</v>
      </c>
      <c r="C125" s="174"/>
      <c r="D125" s="174"/>
      <c r="E125" s="174"/>
      <c r="F125" s="174"/>
      <c r="G125" s="174"/>
      <c r="H125" s="174"/>
      <c r="I125" s="96">
        <f>I62</f>
        <v>2034.91</v>
      </c>
    </row>
    <row r="126" spans="1:9" ht="13.7" customHeight="1" x14ac:dyDescent="0.2">
      <c r="A126" s="91" t="s">
        <v>7</v>
      </c>
      <c r="B126" s="173" t="str">
        <f>A64</f>
        <v>MÓDULO 3 – PROVISÃO PARA RESCISÃO</v>
      </c>
      <c r="C126" s="174"/>
      <c r="D126" s="174"/>
      <c r="E126" s="174"/>
      <c r="F126" s="174"/>
      <c r="G126" s="174"/>
      <c r="H126" s="174"/>
      <c r="I126" s="96">
        <f>I72</f>
        <v>168.9</v>
      </c>
    </row>
    <row r="127" spans="1:9" ht="13.7" customHeight="1" x14ac:dyDescent="0.2">
      <c r="A127" s="91" t="s">
        <v>10</v>
      </c>
      <c r="B127" s="173" t="str">
        <f>A74</f>
        <v>MÓDULO 4 – CUSTO DE REPOSIÇÃO DO PROFISSIONAL AUSENTE</v>
      </c>
      <c r="C127" s="174"/>
      <c r="D127" s="174"/>
      <c r="E127" s="174"/>
      <c r="F127" s="174"/>
      <c r="G127" s="174"/>
      <c r="H127" s="174"/>
      <c r="I127" s="96">
        <f>I92</f>
        <v>45.81</v>
      </c>
    </row>
    <row r="128" spans="1:9" ht="13.7" customHeight="1" x14ac:dyDescent="0.2">
      <c r="A128" s="91" t="s">
        <v>28</v>
      </c>
      <c r="B128" s="173" t="str">
        <f>A94</f>
        <v>MÓDULO 5 – INSUMOS DIVERSOS</v>
      </c>
      <c r="C128" s="174"/>
      <c r="D128" s="174"/>
      <c r="E128" s="174"/>
      <c r="F128" s="174"/>
      <c r="G128" s="174"/>
      <c r="H128" s="174"/>
      <c r="I128" s="96">
        <f>I100</f>
        <v>299.58</v>
      </c>
    </row>
    <row r="129" spans="1:9" ht="13.7" customHeight="1" x14ac:dyDescent="0.2">
      <c r="A129" s="108"/>
      <c r="B129" s="190" t="s">
        <v>121</v>
      </c>
      <c r="C129" s="191"/>
      <c r="D129" s="191"/>
      <c r="E129" s="191"/>
      <c r="F129" s="191"/>
      <c r="G129" s="191"/>
      <c r="H129" s="191"/>
      <c r="I129" s="98">
        <f>TRUNC(SUM(I124:I128),2)</f>
        <v>4927.16</v>
      </c>
    </row>
    <row r="130" spans="1:9" ht="13.7" customHeight="1" x14ac:dyDescent="0.2">
      <c r="A130" s="91" t="s">
        <v>30</v>
      </c>
      <c r="B130" s="173" t="str">
        <f>A102</f>
        <v>MÓDULO 6 – CUSTOS INDIRETOS, TRIBUTOS E LUCRO</v>
      </c>
      <c r="C130" s="174"/>
      <c r="D130" s="174"/>
      <c r="E130" s="174"/>
      <c r="F130" s="174"/>
      <c r="G130" s="174"/>
      <c r="H130" s="174"/>
      <c r="I130" s="96">
        <f>I111</f>
        <v>1005.58</v>
      </c>
    </row>
    <row r="131" spans="1:9" ht="13.7" customHeight="1" x14ac:dyDescent="0.2">
      <c r="A131" s="190" t="s">
        <v>122</v>
      </c>
      <c r="B131" s="191"/>
      <c r="C131" s="191"/>
      <c r="D131" s="191"/>
      <c r="E131" s="191"/>
      <c r="F131" s="191"/>
      <c r="G131" s="191"/>
      <c r="H131" s="191"/>
      <c r="I131" s="98">
        <f>TRUNC(SUM(I129:I130),2)</f>
        <v>5932.74</v>
      </c>
    </row>
    <row r="132" spans="1:9" ht="13.7" customHeight="1" x14ac:dyDescent="0.2">
      <c r="A132" s="127"/>
      <c r="B132" s="127"/>
      <c r="C132" s="127"/>
      <c r="D132" s="127"/>
      <c r="E132" s="127"/>
      <c r="F132" s="127"/>
      <c r="G132" s="127"/>
      <c r="H132" s="127"/>
      <c r="I132" s="128"/>
    </row>
    <row r="133" spans="1:9" ht="9" hidden="1" customHeight="1" x14ac:dyDescent="0.2">
      <c r="A133" s="129"/>
      <c r="B133" s="213" t="s">
        <v>123</v>
      </c>
      <c r="C133" s="181"/>
      <c r="D133" s="181"/>
      <c r="E133" s="181"/>
      <c r="F133" s="181"/>
      <c r="G133" s="181"/>
      <c r="H133" s="130"/>
      <c r="I133" s="130"/>
    </row>
    <row r="134" spans="1:9" ht="40.5" hidden="1" customHeight="1" x14ac:dyDescent="0.2">
      <c r="A134" s="214" t="s">
        <v>124</v>
      </c>
      <c r="B134" s="215"/>
      <c r="C134" s="214" t="s">
        <v>125</v>
      </c>
      <c r="D134" s="215"/>
      <c r="E134" s="214" t="s">
        <v>126</v>
      </c>
      <c r="F134" s="215"/>
      <c r="G134" s="131" t="s">
        <v>127</v>
      </c>
      <c r="H134" s="131" t="s">
        <v>128</v>
      </c>
      <c r="I134" s="132" t="s">
        <v>23</v>
      </c>
    </row>
    <row r="135" spans="1:9" ht="9" hidden="1" customHeight="1" x14ac:dyDescent="0.2">
      <c r="A135" s="216" t="s">
        <v>129</v>
      </c>
      <c r="B135" s="217"/>
      <c r="C135" s="218" t="s">
        <v>130</v>
      </c>
      <c r="D135" s="219"/>
      <c r="E135" s="220"/>
      <c r="F135" s="217"/>
      <c r="G135" s="133" t="s">
        <v>130</v>
      </c>
      <c r="H135" s="134"/>
      <c r="I135" s="135">
        <v>0</v>
      </c>
    </row>
    <row r="136" spans="1:9" ht="9" hidden="1" customHeight="1" x14ac:dyDescent="0.2">
      <c r="A136" s="216" t="s">
        <v>131</v>
      </c>
      <c r="B136" s="217"/>
      <c r="C136" s="218" t="s">
        <v>130</v>
      </c>
      <c r="D136" s="219"/>
      <c r="E136" s="220"/>
      <c r="F136" s="217"/>
      <c r="G136" s="133" t="s">
        <v>130</v>
      </c>
      <c r="H136" s="134"/>
      <c r="I136" s="135">
        <v>0</v>
      </c>
    </row>
    <row r="137" spans="1:9" ht="9" hidden="1" customHeight="1" x14ac:dyDescent="0.2">
      <c r="A137" s="216" t="s">
        <v>132</v>
      </c>
      <c r="B137" s="217"/>
      <c r="C137" s="218" t="s">
        <v>130</v>
      </c>
      <c r="D137" s="219"/>
      <c r="E137" s="220"/>
      <c r="F137" s="217"/>
      <c r="G137" s="133" t="s">
        <v>130</v>
      </c>
      <c r="H137" s="134"/>
      <c r="I137" s="135">
        <v>0</v>
      </c>
    </row>
    <row r="138" spans="1:9" ht="9" hidden="1" customHeight="1" x14ac:dyDescent="0.2">
      <c r="A138" s="216" t="s">
        <v>133</v>
      </c>
      <c r="B138" s="217"/>
      <c r="C138" s="218" t="s">
        <v>130</v>
      </c>
      <c r="D138" s="219"/>
      <c r="E138" s="220"/>
      <c r="F138" s="217"/>
      <c r="G138" s="133" t="s">
        <v>130</v>
      </c>
      <c r="H138" s="134"/>
      <c r="I138" s="135">
        <v>0</v>
      </c>
    </row>
    <row r="139" spans="1:9" ht="9" hidden="1" customHeight="1" x14ac:dyDescent="0.2">
      <c r="A139" s="221"/>
      <c r="B139" s="222"/>
      <c r="C139" s="220"/>
      <c r="D139" s="217"/>
      <c r="E139" s="220"/>
      <c r="F139" s="217"/>
      <c r="G139" s="136"/>
      <c r="H139" s="136"/>
      <c r="I139" s="135"/>
    </row>
    <row r="140" spans="1:9" ht="13.5" hidden="1" customHeight="1" x14ac:dyDescent="0.2">
      <c r="A140" s="221"/>
      <c r="B140" s="222"/>
      <c r="C140" s="220"/>
      <c r="D140" s="217"/>
      <c r="E140" s="220"/>
      <c r="F140" s="217"/>
      <c r="G140" s="134"/>
      <c r="H140" s="134"/>
      <c r="I140" s="135"/>
    </row>
    <row r="141" spans="1:9" ht="13.5" hidden="1" customHeight="1" x14ac:dyDescent="0.2">
      <c r="A141" s="230" t="s">
        <v>134</v>
      </c>
      <c r="B141" s="231"/>
      <c r="C141" s="231"/>
      <c r="D141" s="231"/>
      <c r="E141" s="231"/>
      <c r="F141" s="231"/>
      <c r="G141" s="231"/>
      <c r="H141" s="232"/>
      <c r="I141" s="137">
        <f>SUM(I139:I140)</f>
        <v>0</v>
      </c>
    </row>
    <row r="142" spans="1:9" ht="9" hidden="1" customHeight="1" x14ac:dyDescent="0.2">
      <c r="A142" s="138"/>
      <c r="B142" s="138"/>
      <c r="C142" s="138"/>
      <c r="D142" s="138"/>
      <c r="E142" s="138"/>
      <c r="F142" s="138"/>
      <c r="G142" s="138"/>
      <c r="H142" s="138"/>
      <c r="I142" s="138"/>
    </row>
    <row r="143" spans="1:9" ht="9" hidden="1" customHeight="1" x14ac:dyDescent="0.2">
      <c r="A143" s="139" t="s">
        <v>135</v>
      </c>
      <c r="B143" s="213" t="s">
        <v>136</v>
      </c>
      <c r="C143" s="181"/>
      <c r="D143" s="181"/>
      <c r="E143" s="181"/>
      <c r="F143" s="181"/>
      <c r="G143" s="181"/>
      <c r="H143" s="130"/>
      <c r="I143" s="130"/>
    </row>
    <row r="144" spans="1:9" ht="13.5" hidden="1" customHeight="1" x14ac:dyDescent="0.2">
      <c r="A144" s="230" t="s">
        <v>137</v>
      </c>
      <c r="B144" s="231"/>
      <c r="C144" s="231"/>
      <c r="D144" s="231"/>
      <c r="E144" s="231"/>
      <c r="F144" s="231"/>
      <c r="G144" s="231"/>
      <c r="H144" s="231"/>
      <c r="I144" s="233"/>
    </row>
    <row r="145" spans="1:9" ht="13.5" hidden="1" customHeight="1" x14ac:dyDescent="0.2">
      <c r="A145" s="140"/>
      <c r="B145" s="223" t="s">
        <v>138</v>
      </c>
      <c r="C145" s="183"/>
      <c r="D145" s="183"/>
      <c r="E145" s="183"/>
      <c r="F145" s="183"/>
      <c r="G145" s="183"/>
      <c r="H145" s="224"/>
      <c r="I145" s="132" t="s">
        <v>23</v>
      </c>
    </row>
    <row r="146" spans="1:9" ht="9" hidden="1" customHeight="1" x14ac:dyDescent="0.2">
      <c r="A146" s="141" t="s">
        <v>2</v>
      </c>
      <c r="B146" s="225" t="s">
        <v>139</v>
      </c>
      <c r="C146" s="226"/>
      <c r="D146" s="226"/>
      <c r="E146" s="226"/>
      <c r="F146" s="226"/>
      <c r="G146" s="226"/>
      <c r="H146" s="227"/>
      <c r="I146" s="142">
        <f>I107</f>
        <v>38.562809999999999</v>
      </c>
    </row>
    <row r="147" spans="1:9" ht="9" hidden="1" customHeight="1" x14ac:dyDescent="0.2">
      <c r="A147" s="141" t="s">
        <v>4</v>
      </c>
      <c r="B147" s="225" t="s">
        <v>140</v>
      </c>
      <c r="C147" s="226"/>
      <c r="D147" s="226"/>
      <c r="E147" s="226"/>
      <c r="F147" s="226"/>
      <c r="G147" s="226"/>
      <c r="H147" s="227"/>
      <c r="I147" s="142"/>
    </row>
    <row r="148" spans="1:9" ht="13.5" hidden="1" customHeight="1" x14ac:dyDescent="0.2">
      <c r="A148" s="141" t="s">
        <v>7</v>
      </c>
      <c r="B148" s="225" t="s">
        <v>141</v>
      </c>
      <c r="C148" s="226"/>
      <c r="D148" s="226"/>
      <c r="E148" s="226"/>
      <c r="F148" s="226"/>
      <c r="G148" s="226"/>
      <c r="H148" s="227"/>
      <c r="I148" s="142">
        <f>I111</f>
        <v>1005.58</v>
      </c>
    </row>
    <row r="149" spans="1:9" ht="13.5" hidden="1" customHeight="1" x14ac:dyDescent="0.2">
      <c r="A149" s="228" t="s">
        <v>142</v>
      </c>
      <c r="B149" s="181"/>
      <c r="C149" s="181"/>
      <c r="D149" s="181"/>
      <c r="E149" s="181"/>
      <c r="F149" s="181"/>
      <c r="G149" s="181"/>
      <c r="H149" s="229"/>
      <c r="I149" s="137">
        <f>SUM(I146:I148)</f>
        <v>1044.1428100000001</v>
      </c>
    </row>
    <row r="150" spans="1:9" ht="9" hidden="1" customHeight="1" x14ac:dyDescent="0.2">
      <c r="A150" s="139" t="s">
        <v>143</v>
      </c>
      <c r="B150" s="143" t="s">
        <v>144</v>
      </c>
      <c r="C150" s="138"/>
      <c r="D150" s="138"/>
      <c r="E150" s="138"/>
      <c r="F150" s="138"/>
      <c r="G150" s="138"/>
      <c r="H150" s="138"/>
      <c r="I150" s="138"/>
    </row>
    <row r="151" spans="1:9" ht="9" hidden="1" customHeight="1" x14ac:dyDescent="0.2">
      <c r="A151" s="138"/>
      <c r="B151" s="138"/>
      <c r="C151" s="138"/>
      <c r="D151" s="138"/>
      <c r="E151" s="138"/>
      <c r="F151" s="138"/>
      <c r="G151" s="138"/>
      <c r="H151" s="138"/>
      <c r="I151" s="138"/>
    </row>
    <row r="152" spans="1:9" ht="9" hidden="1" customHeight="1" x14ac:dyDescent="0.2">
      <c r="A152" s="138"/>
      <c r="B152" s="138"/>
      <c r="C152" s="138"/>
      <c r="D152" s="138"/>
      <c r="E152" s="138"/>
      <c r="F152" s="138"/>
      <c r="G152" s="138"/>
      <c r="H152" s="138"/>
      <c r="I152" s="138"/>
    </row>
    <row r="153" spans="1:9" ht="13.7" customHeight="1" x14ac:dyDescent="0.2">
      <c r="A153" s="144" t="s">
        <v>145</v>
      </c>
      <c r="B153" s="145">
        <f>I131/I124</f>
        <v>2.4948863731938298</v>
      </c>
      <c r="C153" s="138"/>
      <c r="D153" s="138"/>
      <c r="E153" s="138"/>
      <c r="F153" s="138"/>
      <c r="G153" s="138"/>
      <c r="H153" s="138"/>
      <c r="I153" s="138"/>
    </row>
    <row r="154" spans="1:9" ht="13.7" customHeight="1" x14ac:dyDescent="0.2">
      <c r="A154" s="146"/>
      <c r="B154" s="147"/>
      <c r="C154" s="138"/>
      <c r="D154" s="138"/>
      <c r="E154" s="148"/>
      <c r="F154" s="138"/>
      <c r="G154" s="138"/>
      <c r="H154" s="138"/>
      <c r="I154" s="138"/>
    </row>
    <row r="155" spans="1:9" ht="13.7" customHeight="1" x14ac:dyDescent="0.2">
      <c r="A155" s="144" t="s">
        <v>146</v>
      </c>
      <c r="B155" s="147"/>
      <c r="C155" s="146">
        <f>E12*I131</f>
        <v>23730.959999999999</v>
      </c>
      <c r="D155" s="138"/>
      <c r="E155" s="138"/>
      <c r="F155" s="138"/>
      <c r="G155" s="138"/>
      <c r="H155" s="138"/>
      <c r="I155" s="138"/>
    </row>
    <row r="156" spans="1:9" ht="13.7" customHeight="1" x14ac:dyDescent="0.2">
      <c r="A156" s="144" t="s">
        <v>316</v>
      </c>
      <c r="B156" s="147"/>
      <c r="C156" s="146">
        <f>H8*C155</f>
        <v>284771.52</v>
      </c>
      <c r="D156" s="138"/>
      <c r="E156" s="138"/>
      <c r="F156" s="138"/>
      <c r="G156" s="138"/>
      <c r="H156" s="138"/>
      <c r="I156" s="138"/>
    </row>
    <row r="157" spans="1:9" ht="13.7" customHeight="1" x14ac:dyDescent="0.2">
      <c r="A157" s="148"/>
      <c r="B157" s="138"/>
      <c r="C157" s="138"/>
      <c r="D157" s="138"/>
      <c r="E157" s="138"/>
      <c r="F157" s="138"/>
      <c r="G157" s="138"/>
      <c r="H157" s="138"/>
      <c r="I157" s="138"/>
    </row>
    <row r="158" spans="1:9" ht="13.7" customHeight="1" x14ac:dyDescent="0.2">
      <c r="A158" s="148"/>
      <c r="B158" s="138"/>
      <c r="C158" s="138"/>
      <c r="D158" s="138"/>
      <c r="E158" s="138"/>
      <c r="F158" s="138"/>
      <c r="G158" s="138"/>
      <c r="H158" s="138"/>
      <c r="I158" s="138"/>
    </row>
  </sheetData>
  <sheetProtection algorithmName="SHA-512" hashValue="1oJXDRLZHoRWbBatT8tw16uMQcUwtBBPr3NrQQHh9jpPFCACOpZLXbXtmS1Y4+3gBoxNuUYvehx1Dlb+nDDwCQ==" saltValue="jJZy5yFw7fPwOUukyjwRyA==" spinCount="100000" sheet="1" objects="1" scenarios="1" selectLockedCells="1"/>
  <mergeCells count="165">
    <mergeCell ref="B145:H145"/>
    <mergeCell ref="B146:H146"/>
    <mergeCell ref="B147:H147"/>
    <mergeCell ref="B148:H148"/>
    <mergeCell ref="A149:H149"/>
    <mergeCell ref="A140:B140"/>
    <mergeCell ref="C140:D140"/>
    <mergeCell ref="E140:F140"/>
    <mergeCell ref="A141:H141"/>
    <mergeCell ref="B143:G143"/>
    <mergeCell ref="A144:I144"/>
    <mergeCell ref="A138:B138"/>
    <mergeCell ref="C138:D138"/>
    <mergeCell ref="E138:F138"/>
    <mergeCell ref="A139:B139"/>
    <mergeCell ref="C139:D139"/>
    <mergeCell ref="E139:F139"/>
    <mergeCell ref="A136:B136"/>
    <mergeCell ref="C136:D136"/>
    <mergeCell ref="E136:F136"/>
    <mergeCell ref="A137:B137"/>
    <mergeCell ref="C137:D137"/>
    <mergeCell ref="E137:F137"/>
    <mergeCell ref="B133:G133"/>
    <mergeCell ref="A134:B134"/>
    <mergeCell ref="C134:D134"/>
    <mergeCell ref="E134:F134"/>
    <mergeCell ref="A135:B135"/>
    <mergeCell ref="C135:D135"/>
    <mergeCell ref="E135:F135"/>
    <mergeCell ref="B126:H126"/>
    <mergeCell ref="B127:H127"/>
    <mergeCell ref="B128:H128"/>
    <mergeCell ref="B129:H129"/>
    <mergeCell ref="B130:H130"/>
    <mergeCell ref="A131:H131"/>
    <mergeCell ref="B118:G118"/>
    <mergeCell ref="B120:G120"/>
    <mergeCell ref="A122:I122"/>
    <mergeCell ref="A123:H123"/>
    <mergeCell ref="B124:H124"/>
    <mergeCell ref="B125:H125"/>
    <mergeCell ref="B109:G109"/>
    <mergeCell ref="A111:G111"/>
    <mergeCell ref="B112:I112"/>
    <mergeCell ref="B113:G113"/>
    <mergeCell ref="B114:G114"/>
    <mergeCell ref="B116:G116"/>
    <mergeCell ref="B110:G110"/>
    <mergeCell ref="B103:G103"/>
    <mergeCell ref="B104:G104"/>
    <mergeCell ref="B105:G105"/>
    <mergeCell ref="B106:G106"/>
    <mergeCell ref="B107:G107"/>
    <mergeCell ref="B108:G108"/>
    <mergeCell ref="B97:G97"/>
    <mergeCell ref="B98:G98"/>
    <mergeCell ref="B99:G99"/>
    <mergeCell ref="A100:G100"/>
    <mergeCell ref="A101:I101"/>
    <mergeCell ref="A102:I102"/>
    <mergeCell ref="B91:H91"/>
    <mergeCell ref="A92:H92"/>
    <mergeCell ref="A94:I94"/>
    <mergeCell ref="B95:G95"/>
    <mergeCell ref="B96:G96"/>
    <mergeCell ref="B85:G85"/>
    <mergeCell ref="A86:G86"/>
    <mergeCell ref="A87:I87"/>
    <mergeCell ref="A88:I88"/>
    <mergeCell ref="A89:H89"/>
    <mergeCell ref="B90:H90"/>
    <mergeCell ref="B79:G79"/>
    <mergeCell ref="B80:G80"/>
    <mergeCell ref="B81:G81"/>
    <mergeCell ref="A82:G82"/>
    <mergeCell ref="A83:I83"/>
    <mergeCell ref="A84:G84"/>
    <mergeCell ref="A73:I73"/>
    <mergeCell ref="A74:I74"/>
    <mergeCell ref="A75:G75"/>
    <mergeCell ref="B76:G76"/>
    <mergeCell ref="B77:G77"/>
    <mergeCell ref="B78:G78"/>
    <mergeCell ref="B67:G67"/>
    <mergeCell ref="B68:G68"/>
    <mergeCell ref="B69:G69"/>
    <mergeCell ref="B70:G70"/>
    <mergeCell ref="B71:G71"/>
    <mergeCell ref="A72:G72"/>
    <mergeCell ref="B61:H61"/>
    <mergeCell ref="A62:H62"/>
    <mergeCell ref="A63:I63"/>
    <mergeCell ref="A64:I64"/>
    <mergeCell ref="B65:G65"/>
    <mergeCell ref="B66:G66"/>
    <mergeCell ref="A55:H55"/>
    <mergeCell ref="A56:I56"/>
    <mergeCell ref="A57:I57"/>
    <mergeCell ref="A58:H58"/>
    <mergeCell ref="B59:H59"/>
    <mergeCell ref="B60:H60"/>
    <mergeCell ref="B49:G49"/>
    <mergeCell ref="B50:G50"/>
    <mergeCell ref="B51:G51"/>
    <mergeCell ref="B52:G52"/>
    <mergeCell ref="B53:G53"/>
    <mergeCell ref="B54:G54"/>
    <mergeCell ref="B43:G43"/>
    <mergeCell ref="B44:G44"/>
    <mergeCell ref="B45:G45"/>
    <mergeCell ref="A46:G46"/>
    <mergeCell ref="A47:I47"/>
    <mergeCell ref="A48:G48"/>
    <mergeCell ref="A37:G37"/>
    <mergeCell ref="B38:G38"/>
    <mergeCell ref="B39:G39"/>
    <mergeCell ref="B40:G40"/>
    <mergeCell ref="B41:G41"/>
    <mergeCell ref="B42:G42"/>
    <mergeCell ref="A31:I31"/>
    <mergeCell ref="A32:G32"/>
    <mergeCell ref="B33:G33"/>
    <mergeCell ref="B34:G34"/>
    <mergeCell ref="A35:G35"/>
    <mergeCell ref="B24:G24"/>
    <mergeCell ref="B25:G25"/>
    <mergeCell ref="B26:G26"/>
    <mergeCell ref="B27:G27"/>
    <mergeCell ref="B28:G28"/>
    <mergeCell ref="A29:H29"/>
    <mergeCell ref="B19:G19"/>
    <mergeCell ref="H19:I19"/>
    <mergeCell ref="A20:I20"/>
    <mergeCell ref="A21:I21"/>
    <mergeCell ref="B22:G22"/>
    <mergeCell ref="B23:G23"/>
    <mergeCell ref="B16:G16"/>
    <mergeCell ref="H16:I16"/>
    <mergeCell ref="B17:G17"/>
    <mergeCell ref="H17:I17"/>
    <mergeCell ref="B18:G18"/>
    <mergeCell ref="H18:I18"/>
    <mergeCell ref="A14:I14"/>
    <mergeCell ref="B15:G15"/>
    <mergeCell ref="H15:I15"/>
    <mergeCell ref="B7:G7"/>
    <mergeCell ref="H7:I7"/>
    <mergeCell ref="B8:G8"/>
    <mergeCell ref="H8:I8"/>
    <mergeCell ref="A9:I9"/>
    <mergeCell ref="A1:I1"/>
    <mergeCell ref="A2:I2"/>
    <mergeCell ref="A4:I4"/>
    <mergeCell ref="B5:G5"/>
    <mergeCell ref="H5:I5"/>
    <mergeCell ref="B6:G6"/>
    <mergeCell ref="H6:I6"/>
    <mergeCell ref="A10:I10"/>
    <mergeCell ref="A11:B11"/>
    <mergeCell ref="C11:D11"/>
    <mergeCell ref="E11:I11"/>
    <mergeCell ref="A12:B12"/>
    <mergeCell ref="C12:D12"/>
    <mergeCell ref="E12:I12"/>
  </mergeCells>
  <conditionalFormatting sqref="H17">
    <cfRule type="cellIs" dxfId="5" priority="1" stopIfTrue="1" operator="lessThan">
      <formula>0</formula>
    </cfRule>
  </conditionalFormatting>
  <pageMargins left="0.39305600000000002" right="0.19652800000000001" top="1.115278" bottom="0.39305600000000002" header="0.156944" footer="0.156944"/>
  <pageSetup paperSize="9" scale="76" orientation="portrait" r:id="rId1"/>
  <headerFooter>
    <oddFooter>&amp;C&amp;"Helvetica Neue,Regular"&amp;12&amp;K000000&amp;P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showGridLines="0" workbookViewId="0">
      <selection activeCell="D26" sqref="D26:F26"/>
    </sheetView>
  </sheetViews>
  <sheetFormatPr defaultRowHeight="12.75" customHeight="1" x14ac:dyDescent="0.2"/>
  <cols>
    <col min="1" max="1" width="4.42578125" style="28" bestFit="1" customWidth="1"/>
    <col min="2" max="2" width="13.7109375" style="28" bestFit="1" customWidth="1"/>
    <col min="3" max="3" width="20.7109375" style="28" customWidth="1"/>
    <col min="4" max="4" width="14.5703125" style="28" customWidth="1"/>
    <col min="5" max="5" width="15.42578125" style="28" bestFit="1" customWidth="1"/>
    <col min="6" max="6" width="13.85546875" style="28" customWidth="1"/>
    <col min="7" max="7" width="11.7109375" style="28" customWidth="1"/>
    <col min="8" max="8" width="8.140625" style="28" customWidth="1"/>
    <col min="9" max="9" width="12.140625" style="28" customWidth="1"/>
    <col min="10" max="10" width="14.140625" style="28" customWidth="1"/>
    <col min="11" max="16384" width="9.140625" style="8"/>
  </cols>
  <sheetData>
    <row r="1" spans="1:11" ht="13.5" customHeight="1" x14ac:dyDescent="0.2">
      <c r="A1" s="306" t="s">
        <v>153</v>
      </c>
      <c r="B1" s="307"/>
      <c r="C1" s="307"/>
      <c r="D1" s="307"/>
      <c r="E1" s="307"/>
      <c r="F1" s="307"/>
      <c r="G1" s="307"/>
      <c r="H1" s="307"/>
      <c r="I1" s="307"/>
      <c r="J1" s="308"/>
    </row>
    <row r="2" spans="1:11" ht="13.5" customHeight="1" x14ac:dyDescent="0.2">
      <c r="A2" s="15"/>
      <c r="B2" s="16"/>
      <c r="C2" s="16"/>
      <c r="D2" s="16"/>
      <c r="E2" s="16"/>
      <c r="F2" s="16"/>
      <c r="G2" s="16"/>
      <c r="H2" s="16"/>
      <c r="I2" s="16"/>
      <c r="J2" s="17"/>
    </row>
    <row r="3" spans="1:11" ht="13.5" customHeight="1" x14ac:dyDescent="0.2">
      <c r="A3" s="309" t="s">
        <v>154</v>
      </c>
      <c r="B3" s="307"/>
      <c r="C3" s="307"/>
      <c r="D3" s="307"/>
      <c r="E3" s="307"/>
      <c r="F3" s="307"/>
      <c r="G3" s="307"/>
      <c r="H3" s="307"/>
      <c r="I3" s="307"/>
      <c r="J3" s="310"/>
    </row>
    <row r="4" spans="1:11" ht="13.5" customHeight="1" x14ac:dyDescent="0.2">
      <c r="A4" s="311" t="s">
        <v>155</v>
      </c>
      <c r="B4" s="312"/>
      <c r="C4" s="312"/>
      <c r="D4" s="312"/>
      <c r="E4" s="312"/>
      <c r="F4" s="312"/>
      <c r="G4" s="312"/>
      <c r="H4" s="312"/>
      <c r="I4" s="312"/>
      <c r="J4" s="313"/>
    </row>
    <row r="5" spans="1:11" ht="25.5" customHeight="1" x14ac:dyDescent="0.2">
      <c r="A5" s="18" t="s">
        <v>156</v>
      </c>
      <c r="B5" s="18" t="s">
        <v>157</v>
      </c>
      <c r="C5" s="18" t="s">
        <v>138</v>
      </c>
      <c r="D5" s="314" t="s">
        <v>158</v>
      </c>
      <c r="E5" s="315"/>
      <c r="F5" s="316"/>
      <c r="G5" s="18" t="s">
        <v>159</v>
      </c>
      <c r="H5" s="18" t="s">
        <v>160</v>
      </c>
      <c r="I5" s="18" t="s">
        <v>161</v>
      </c>
      <c r="J5" s="18" t="s">
        <v>162</v>
      </c>
    </row>
    <row r="6" spans="1:11" ht="113.25" customHeight="1" x14ac:dyDescent="0.2">
      <c r="A6" s="299">
        <v>1</v>
      </c>
      <c r="B6" s="301" t="s">
        <v>163</v>
      </c>
      <c r="C6" s="302" t="s">
        <v>164</v>
      </c>
      <c r="D6" s="18" t="s">
        <v>165</v>
      </c>
      <c r="E6" s="19" t="s">
        <v>166</v>
      </c>
      <c r="F6" s="18" t="s">
        <v>167</v>
      </c>
      <c r="G6" s="297">
        <f>ROUND(AVERAGE(D7:F7),2)</f>
        <v>190.93</v>
      </c>
      <c r="H6" s="304">
        <v>2</v>
      </c>
      <c r="I6" s="297">
        <f>ROUND(G6*H6,2)</f>
        <v>381.86</v>
      </c>
      <c r="J6" s="297">
        <f>ROUND(I6/12,2)</f>
        <v>31.82</v>
      </c>
      <c r="K6" s="37"/>
    </row>
    <row r="7" spans="1:11" ht="15" customHeight="1" x14ac:dyDescent="0.2">
      <c r="A7" s="300"/>
      <c r="B7" s="300"/>
      <c r="C7" s="303"/>
      <c r="D7" s="13">
        <v>149.9</v>
      </c>
      <c r="E7" s="13">
        <v>172.98</v>
      </c>
      <c r="F7" s="13">
        <v>249.9</v>
      </c>
      <c r="G7" s="298"/>
      <c r="H7" s="305"/>
      <c r="I7" s="298"/>
      <c r="J7" s="298"/>
      <c r="K7" s="36"/>
    </row>
    <row r="8" spans="1:11" ht="66.75" customHeight="1" x14ac:dyDescent="0.2">
      <c r="A8" s="299">
        <v>2</v>
      </c>
      <c r="B8" s="301" t="s">
        <v>168</v>
      </c>
      <c r="C8" s="302" t="s">
        <v>169</v>
      </c>
      <c r="D8" s="19" t="s">
        <v>166</v>
      </c>
      <c r="E8" s="19" t="s">
        <v>170</v>
      </c>
      <c r="F8" s="19" t="s">
        <v>171</v>
      </c>
      <c r="G8" s="297">
        <f>ROUND(AVERAGE(D9:F9),2)</f>
        <v>229.6</v>
      </c>
      <c r="H8" s="304">
        <v>2</v>
      </c>
      <c r="I8" s="297">
        <f>ROUND(G8*H8,2)</f>
        <v>459.2</v>
      </c>
      <c r="J8" s="297">
        <f>ROUND(I8/12,2)</f>
        <v>38.270000000000003</v>
      </c>
      <c r="K8" s="37"/>
    </row>
    <row r="9" spans="1:11" ht="15" customHeight="1" x14ac:dyDescent="0.2">
      <c r="A9" s="300"/>
      <c r="B9" s="300"/>
      <c r="C9" s="303"/>
      <c r="D9" s="13">
        <v>219</v>
      </c>
      <c r="E9" s="13">
        <v>229.9</v>
      </c>
      <c r="F9" s="13">
        <v>239.9</v>
      </c>
      <c r="G9" s="298"/>
      <c r="H9" s="305"/>
      <c r="I9" s="298"/>
      <c r="J9" s="298"/>
      <c r="K9" s="36"/>
    </row>
    <row r="10" spans="1:11" ht="229.5" customHeight="1" x14ac:dyDescent="0.2">
      <c r="A10" s="299">
        <v>3</v>
      </c>
      <c r="B10" s="301" t="s">
        <v>172</v>
      </c>
      <c r="C10" s="317" t="s">
        <v>173</v>
      </c>
      <c r="D10" s="19" t="s">
        <v>174</v>
      </c>
      <c r="E10" s="18" t="s">
        <v>175</v>
      </c>
      <c r="F10" s="18" t="s">
        <v>176</v>
      </c>
      <c r="G10" s="297">
        <f>ROUND(AVERAGE(D11:F11),2)</f>
        <v>118.26</v>
      </c>
      <c r="H10" s="304">
        <v>2</v>
      </c>
      <c r="I10" s="297">
        <f>ROUND(G10*H10,2)</f>
        <v>236.52</v>
      </c>
      <c r="J10" s="297">
        <f>ROUND(I10/12,2)</f>
        <v>19.71</v>
      </c>
      <c r="K10" s="37"/>
    </row>
    <row r="11" spans="1:11" ht="15" customHeight="1" x14ac:dyDescent="0.2">
      <c r="A11" s="300"/>
      <c r="B11" s="300"/>
      <c r="C11" s="318"/>
      <c r="D11" s="13">
        <v>94.99</v>
      </c>
      <c r="E11" s="13">
        <v>129.9</v>
      </c>
      <c r="F11" s="13">
        <v>129.9</v>
      </c>
      <c r="G11" s="298"/>
      <c r="H11" s="305"/>
      <c r="I11" s="298"/>
      <c r="J11" s="298"/>
      <c r="K11" s="36"/>
    </row>
    <row r="12" spans="1:11" ht="109.5" customHeight="1" x14ac:dyDescent="0.2">
      <c r="A12" s="299">
        <v>4</v>
      </c>
      <c r="B12" s="301" t="s">
        <v>177</v>
      </c>
      <c r="C12" s="302" t="s">
        <v>178</v>
      </c>
      <c r="D12" s="19" t="s">
        <v>179</v>
      </c>
      <c r="E12" s="19" t="s">
        <v>165</v>
      </c>
      <c r="F12" s="19" t="s">
        <v>180</v>
      </c>
      <c r="G12" s="297">
        <f>ROUND(AVERAGE(D13:F13),2)</f>
        <v>25.26</v>
      </c>
      <c r="H12" s="304">
        <v>2</v>
      </c>
      <c r="I12" s="297">
        <f>ROUND(G12*H12,2)</f>
        <v>50.52</v>
      </c>
      <c r="J12" s="297">
        <f>ROUND(I12/12,2)</f>
        <v>4.21</v>
      </c>
      <c r="K12" s="37"/>
    </row>
    <row r="13" spans="1:11" ht="15" customHeight="1" x14ac:dyDescent="0.2">
      <c r="A13" s="300"/>
      <c r="B13" s="300"/>
      <c r="C13" s="303"/>
      <c r="D13" s="13">
        <v>24.9</v>
      </c>
      <c r="E13" s="13">
        <v>24.98</v>
      </c>
      <c r="F13" s="13">
        <v>25.9</v>
      </c>
      <c r="G13" s="298"/>
      <c r="H13" s="305"/>
      <c r="I13" s="298"/>
      <c r="J13" s="298"/>
      <c r="K13" s="36"/>
    </row>
    <row r="14" spans="1:11" ht="29.25" customHeight="1" x14ac:dyDescent="0.2">
      <c r="A14" s="299">
        <v>5</v>
      </c>
      <c r="B14" s="301" t="s">
        <v>181</v>
      </c>
      <c r="C14" s="302" t="s">
        <v>182</v>
      </c>
      <c r="D14" s="18" t="s">
        <v>183</v>
      </c>
      <c r="E14" s="19" t="s">
        <v>184</v>
      </c>
      <c r="F14" s="19" t="s">
        <v>185</v>
      </c>
      <c r="G14" s="297">
        <f>ROUND(AVERAGE(D15:F15),2)</f>
        <v>22.23</v>
      </c>
      <c r="H14" s="304">
        <v>4</v>
      </c>
      <c r="I14" s="297">
        <f>ROUND(G14*H14,2)</f>
        <v>88.92</v>
      </c>
      <c r="J14" s="297">
        <f>ROUND(I14/12,2)</f>
        <v>7.41</v>
      </c>
      <c r="K14" s="37"/>
    </row>
    <row r="15" spans="1:11" ht="15" customHeight="1" x14ac:dyDescent="0.2">
      <c r="A15" s="300"/>
      <c r="B15" s="300"/>
      <c r="C15" s="303"/>
      <c r="D15" s="13">
        <v>16.899999999999999</v>
      </c>
      <c r="E15" s="13">
        <v>19.899999999999999</v>
      </c>
      <c r="F15" s="13">
        <v>29.9</v>
      </c>
      <c r="G15" s="298"/>
      <c r="H15" s="305"/>
      <c r="I15" s="298"/>
      <c r="J15" s="298"/>
      <c r="K15" s="36"/>
    </row>
    <row r="16" spans="1:11" ht="228" customHeight="1" x14ac:dyDescent="0.2">
      <c r="A16" s="299">
        <v>6</v>
      </c>
      <c r="B16" s="301" t="s">
        <v>186</v>
      </c>
      <c r="C16" s="317" t="s">
        <v>187</v>
      </c>
      <c r="D16" s="19" t="s">
        <v>188</v>
      </c>
      <c r="E16" s="19" t="s">
        <v>189</v>
      </c>
      <c r="F16" s="18" t="s">
        <v>190</v>
      </c>
      <c r="G16" s="297">
        <f>ROUND(AVERAGE(D17:F17),2)</f>
        <v>567.63</v>
      </c>
      <c r="H16" s="304">
        <v>2</v>
      </c>
      <c r="I16" s="297">
        <f>ROUND(G16*H16,2)</f>
        <v>1135.26</v>
      </c>
      <c r="J16" s="297">
        <f>ROUND(I16/12,2)</f>
        <v>94.61</v>
      </c>
      <c r="K16" s="37"/>
    </row>
    <row r="17" spans="1:10" ht="15" customHeight="1" x14ac:dyDescent="0.2">
      <c r="A17" s="300"/>
      <c r="B17" s="300"/>
      <c r="C17" s="318"/>
      <c r="D17" s="13">
        <v>399</v>
      </c>
      <c r="E17" s="13">
        <v>509</v>
      </c>
      <c r="F17" s="13">
        <v>794.9</v>
      </c>
      <c r="G17" s="298"/>
      <c r="H17" s="305"/>
      <c r="I17" s="298"/>
      <c r="J17" s="298"/>
    </row>
    <row r="18" spans="1:10" ht="24.75" customHeight="1" x14ac:dyDescent="0.2">
      <c r="A18" s="299">
        <v>7</v>
      </c>
      <c r="B18" s="301" t="s">
        <v>191</v>
      </c>
      <c r="C18" s="302" t="s">
        <v>192</v>
      </c>
      <c r="D18" s="19" t="s">
        <v>193</v>
      </c>
      <c r="E18" s="19" t="s">
        <v>166</v>
      </c>
      <c r="F18" s="19" t="s">
        <v>194</v>
      </c>
      <c r="G18" s="297">
        <f>ROUND(AVERAGE(D19:F19),2)</f>
        <v>108.69</v>
      </c>
      <c r="H18" s="319">
        <v>2</v>
      </c>
      <c r="I18" s="297">
        <f>ROUND(G18*H18,2)</f>
        <v>217.38</v>
      </c>
      <c r="J18" s="297">
        <f>ROUND(I18/12,2)</f>
        <v>18.12</v>
      </c>
    </row>
    <row r="19" spans="1:10" ht="15" customHeight="1" x14ac:dyDescent="0.2">
      <c r="A19" s="300"/>
      <c r="B19" s="300"/>
      <c r="C19" s="303"/>
      <c r="D19" s="13">
        <v>63.99</v>
      </c>
      <c r="E19" s="13">
        <v>102.09</v>
      </c>
      <c r="F19" s="13">
        <v>159.99</v>
      </c>
      <c r="G19" s="298"/>
      <c r="H19" s="320"/>
      <c r="I19" s="298"/>
      <c r="J19" s="298"/>
    </row>
    <row r="20" spans="1:10" ht="150" customHeight="1" x14ac:dyDescent="0.2">
      <c r="A20" s="299">
        <v>8</v>
      </c>
      <c r="B20" s="301" t="s">
        <v>195</v>
      </c>
      <c r="C20" s="302" t="s">
        <v>196</v>
      </c>
      <c r="D20" s="18" t="s">
        <v>197</v>
      </c>
      <c r="E20" s="18" t="s">
        <v>198</v>
      </c>
      <c r="F20" s="19" t="s">
        <v>199</v>
      </c>
      <c r="G20" s="297">
        <f>ROUND(AVERAGE(D21:F21),2)</f>
        <v>7.21</v>
      </c>
      <c r="H20" s="304">
        <v>1</v>
      </c>
      <c r="I20" s="297">
        <f>ROUND(G20*H20,2)</f>
        <v>7.21</v>
      </c>
      <c r="J20" s="297">
        <f>ROUND(I20/12,2)</f>
        <v>0.6</v>
      </c>
    </row>
    <row r="21" spans="1:10" ht="15" customHeight="1" x14ac:dyDescent="0.2">
      <c r="A21" s="300"/>
      <c r="B21" s="300"/>
      <c r="C21" s="303"/>
      <c r="D21" s="13">
        <v>6</v>
      </c>
      <c r="E21" s="13">
        <v>7.13</v>
      </c>
      <c r="F21" s="13">
        <v>8.5</v>
      </c>
      <c r="G21" s="298"/>
      <c r="H21" s="305"/>
      <c r="I21" s="298"/>
      <c r="J21" s="298"/>
    </row>
    <row r="22" spans="1:10" s="10" customFormat="1" ht="15" customHeight="1" x14ac:dyDescent="0.2">
      <c r="A22" s="299">
        <v>9</v>
      </c>
      <c r="B22" s="336" t="s">
        <v>324</v>
      </c>
      <c r="C22" s="338" t="s">
        <v>325</v>
      </c>
      <c r="D22" s="169" t="s">
        <v>326</v>
      </c>
      <c r="E22" s="169" t="s">
        <v>327</v>
      </c>
      <c r="F22" s="169" t="s">
        <v>328</v>
      </c>
      <c r="G22" s="297">
        <f>ROUND(AVERAGE(D23:F23),2)</f>
        <v>29.74</v>
      </c>
      <c r="H22" s="343">
        <v>1</v>
      </c>
      <c r="I22" s="297">
        <f t="shared" ref="I22" si="0">ROUND(G22*H22,2)</f>
        <v>29.74</v>
      </c>
      <c r="J22" s="297">
        <f t="shared" ref="J22" si="1">ROUND(I22/12,2)</f>
        <v>2.48</v>
      </c>
    </row>
    <row r="23" spans="1:10" s="10" customFormat="1" ht="15" customHeight="1" x14ac:dyDescent="0.2">
      <c r="A23" s="300"/>
      <c r="B23" s="337"/>
      <c r="C23" s="339"/>
      <c r="D23" s="168">
        <v>39.799999999999997</v>
      </c>
      <c r="E23" s="168">
        <v>26.51</v>
      </c>
      <c r="F23" s="168">
        <v>22.9</v>
      </c>
      <c r="G23" s="298"/>
      <c r="H23" s="344"/>
      <c r="I23" s="298"/>
      <c r="J23" s="298"/>
    </row>
    <row r="24" spans="1:10" s="10" customFormat="1" ht="15" customHeight="1" x14ac:dyDescent="0.2">
      <c r="A24" s="299">
        <v>10</v>
      </c>
      <c r="B24" s="340" t="s">
        <v>329</v>
      </c>
      <c r="C24" s="338" t="s">
        <v>330</v>
      </c>
      <c r="D24" s="169" t="s">
        <v>331</v>
      </c>
      <c r="E24" s="169" t="s">
        <v>332</v>
      </c>
      <c r="F24" s="169" t="s">
        <v>333</v>
      </c>
      <c r="G24" s="297">
        <f t="shared" ref="G24" si="2">ROUND(AVERAGE(D25:F25),2)</f>
        <v>144.66999999999999</v>
      </c>
      <c r="H24" s="345">
        <v>2</v>
      </c>
      <c r="I24" s="297">
        <f t="shared" ref="I24" si="3">ROUND(G24*H24,2)</f>
        <v>289.33999999999997</v>
      </c>
      <c r="J24" s="297">
        <f t="shared" ref="J24" si="4">ROUND(I24/12,2)</f>
        <v>24.11</v>
      </c>
    </row>
    <row r="25" spans="1:10" s="10" customFormat="1" ht="15" customHeight="1" x14ac:dyDescent="0.2">
      <c r="A25" s="300"/>
      <c r="B25" s="341"/>
      <c r="C25" s="342"/>
      <c r="D25" s="170">
        <v>155</v>
      </c>
      <c r="E25" s="170">
        <v>140</v>
      </c>
      <c r="F25" s="170">
        <v>139</v>
      </c>
      <c r="G25" s="298"/>
      <c r="H25" s="346"/>
      <c r="I25" s="298"/>
      <c r="J25" s="298"/>
    </row>
    <row r="26" spans="1:10" s="10" customFormat="1" ht="15" customHeight="1" x14ac:dyDescent="0.2">
      <c r="A26" s="299">
        <v>11</v>
      </c>
      <c r="B26" s="340" t="s">
        <v>334</v>
      </c>
      <c r="C26" s="348" t="s">
        <v>335</v>
      </c>
      <c r="D26" s="169" t="s">
        <v>326</v>
      </c>
      <c r="E26" s="169" t="s">
        <v>336</v>
      </c>
      <c r="F26" s="169" t="s">
        <v>337</v>
      </c>
      <c r="G26" s="297">
        <f t="shared" ref="G26" si="5">ROUND(AVERAGE(D27:F27),2)</f>
        <v>38.130000000000003</v>
      </c>
      <c r="H26" s="350">
        <v>1</v>
      </c>
      <c r="I26" s="297">
        <f t="shared" ref="I26" si="6">ROUND(G26*H26,2)</f>
        <v>38.130000000000003</v>
      </c>
      <c r="J26" s="297">
        <f t="shared" ref="J26" si="7">ROUND(I26/12,2)</f>
        <v>3.18</v>
      </c>
    </row>
    <row r="27" spans="1:10" s="10" customFormat="1" ht="15" customHeight="1" x14ac:dyDescent="0.2">
      <c r="A27" s="300"/>
      <c r="B27" s="347"/>
      <c r="C27" s="349"/>
      <c r="D27" s="168">
        <v>49.99</v>
      </c>
      <c r="E27" s="168">
        <v>35.9</v>
      </c>
      <c r="F27" s="168">
        <v>28.49</v>
      </c>
      <c r="G27" s="298"/>
      <c r="H27" s="351"/>
      <c r="I27" s="298"/>
      <c r="J27" s="298"/>
    </row>
    <row r="28" spans="1:10" s="10" customFormat="1" ht="15" customHeight="1" x14ac:dyDescent="0.2">
      <c r="A28" s="299">
        <v>12</v>
      </c>
      <c r="B28" s="340" t="s">
        <v>338</v>
      </c>
      <c r="C28" s="348" t="s">
        <v>339</v>
      </c>
      <c r="D28" s="169" t="s">
        <v>166</v>
      </c>
      <c r="E28" s="169" t="s">
        <v>340</v>
      </c>
      <c r="F28" s="169" t="s">
        <v>337</v>
      </c>
      <c r="G28" s="297">
        <f t="shared" ref="G28" si="8">ROUND(AVERAGE(D29:F29),2)</f>
        <v>15.33</v>
      </c>
      <c r="H28" s="350">
        <v>1</v>
      </c>
      <c r="I28" s="297">
        <f t="shared" ref="I28" si="9">ROUND(G28*H28,2)</f>
        <v>15.33</v>
      </c>
      <c r="J28" s="297">
        <f>ROUND(I28/12,2)</f>
        <v>1.28</v>
      </c>
    </row>
    <row r="29" spans="1:10" s="10" customFormat="1" ht="15" customHeight="1" x14ac:dyDescent="0.2">
      <c r="A29" s="300"/>
      <c r="B29" s="347"/>
      <c r="C29" s="349"/>
      <c r="D29" s="168">
        <v>12.9</v>
      </c>
      <c r="E29" s="168">
        <v>19.899999999999999</v>
      </c>
      <c r="F29" s="168">
        <v>13.19</v>
      </c>
      <c r="G29" s="298"/>
      <c r="H29" s="351"/>
      <c r="I29" s="298"/>
      <c r="J29" s="298"/>
    </row>
    <row r="30" spans="1:10" ht="13.5" customHeight="1" x14ac:dyDescent="0.2">
      <c r="A30" s="311" t="s">
        <v>200</v>
      </c>
      <c r="B30" s="312"/>
      <c r="C30" s="312"/>
      <c r="D30" s="312"/>
      <c r="E30" s="312"/>
      <c r="F30" s="312"/>
      <c r="G30" s="312"/>
      <c r="H30" s="313"/>
      <c r="I30" s="20">
        <f>ROUND(SUM(I6:I29),2)</f>
        <v>2949.41</v>
      </c>
      <c r="J30" s="20">
        <f>ROUND(SUM(J6:J29),2)</f>
        <v>245.8</v>
      </c>
    </row>
    <row r="31" spans="1:10" ht="15" customHeight="1" x14ac:dyDescent="0.2">
      <c r="A31" s="24"/>
      <c r="B31" s="25"/>
      <c r="C31" s="26"/>
      <c r="D31" s="25"/>
      <c r="E31" s="25"/>
      <c r="F31" s="25"/>
      <c r="G31" s="25"/>
      <c r="H31" s="25"/>
      <c r="I31" s="25"/>
      <c r="J31" s="27"/>
    </row>
    <row r="32" spans="1:10" ht="13.5" customHeight="1" x14ac:dyDescent="0.2">
      <c r="A32" s="321" t="s">
        <v>201</v>
      </c>
      <c r="B32" s="322"/>
      <c r="C32" s="322"/>
      <c r="D32" s="322"/>
      <c r="E32" s="322"/>
      <c r="F32" s="322"/>
      <c r="G32" s="322"/>
      <c r="H32" s="322"/>
      <c r="I32" s="322"/>
      <c r="J32" s="323"/>
    </row>
    <row r="33" spans="1:12" ht="25.5" customHeight="1" x14ac:dyDescent="0.2">
      <c r="A33" s="18" t="s">
        <v>156</v>
      </c>
      <c r="B33" s="18" t="s">
        <v>157</v>
      </c>
      <c r="C33" s="18" t="s">
        <v>138</v>
      </c>
      <c r="D33" s="324" t="s">
        <v>158</v>
      </c>
      <c r="E33" s="325"/>
      <c r="F33" s="325"/>
      <c r="G33" s="18" t="s">
        <v>159</v>
      </c>
      <c r="H33" s="18" t="s">
        <v>160</v>
      </c>
      <c r="I33" s="18" t="s">
        <v>161</v>
      </c>
      <c r="J33" s="18" t="s">
        <v>162</v>
      </c>
    </row>
    <row r="34" spans="1:12" ht="119.25" customHeight="1" x14ac:dyDescent="0.2">
      <c r="A34" s="326">
        <v>1</v>
      </c>
      <c r="B34" s="301" t="s">
        <v>163</v>
      </c>
      <c r="C34" s="302" t="s">
        <v>202</v>
      </c>
      <c r="D34" s="18" t="s">
        <v>203</v>
      </c>
      <c r="E34" s="18" t="s">
        <v>166</v>
      </c>
      <c r="F34" s="18" t="s">
        <v>167</v>
      </c>
      <c r="G34" s="328">
        <f>ROUND(AVERAGE(D35:F35),2)</f>
        <v>194.29</v>
      </c>
      <c r="H34" s="304">
        <v>2</v>
      </c>
      <c r="I34" s="328">
        <f>ROUND(G34*H34,2)</f>
        <v>388.58</v>
      </c>
      <c r="J34" s="297">
        <f>ROUND(I34/12,2)</f>
        <v>32.380000000000003</v>
      </c>
      <c r="K34" s="37"/>
    </row>
    <row r="35" spans="1:12" ht="15" customHeight="1" x14ac:dyDescent="0.2">
      <c r="A35" s="327"/>
      <c r="B35" s="300"/>
      <c r="C35" s="303"/>
      <c r="D35" s="13">
        <v>159.99</v>
      </c>
      <c r="E35" s="13">
        <v>172.98</v>
      </c>
      <c r="F35" s="13">
        <v>249.9</v>
      </c>
      <c r="G35" s="328"/>
      <c r="H35" s="305"/>
      <c r="I35" s="328"/>
      <c r="J35" s="298"/>
      <c r="K35" s="36"/>
    </row>
    <row r="36" spans="1:12" ht="66.75" customHeight="1" x14ac:dyDescent="0.2">
      <c r="A36" s="326">
        <v>2</v>
      </c>
      <c r="B36" s="301" t="s">
        <v>168</v>
      </c>
      <c r="C36" s="302" t="s">
        <v>204</v>
      </c>
      <c r="D36" s="18" t="s">
        <v>205</v>
      </c>
      <c r="E36" s="19" t="s">
        <v>206</v>
      </c>
      <c r="F36" s="19" t="s">
        <v>189</v>
      </c>
      <c r="G36" s="297">
        <f>ROUND(AVERAGE(D37:F37),2)</f>
        <v>255.67</v>
      </c>
      <c r="H36" s="304">
        <v>2</v>
      </c>
      <c r="I36" s="297">
        <f>ROUND(G36*H36,2)</f>
        <v>511.34</v>
      </c>
      <c r="J36" s="297">
        <f>ROUND(I36/12,2)</f>
        <v>42.61</v>
      </c>
      <c r="K36" s="37"/>
    </row>
    <row r="37" spans="1:12" ht="15" customHeight="1" x14ac:dyDescent="0.2">
      <c r="A37" s="327"/>
      <c r="B37" s="300"/>
      <c r="C37" s="303"/>
      <c r="D37" s="13">
        <v>159</v>
      </c>
      <c r="E37" s="13">
        <v>299</v>
      </c>
      <c r="F37" s="13">
        <v>309</v>
      </c>
      <c r="G37" s="298"/>
      <c r="H37" s="305"/>
      <c r="I37" s="298"/>
      <c r="J37" s="298"/>
      <c r="K37" s="36"/>
    </row>
    <row r="38" spans="1:12" ht="219" customHeight="1" x14ac:dyDescent="0.2">
      <c r="A38" s="326">
        <v>4</v>
      </c>
      <c r="B38" s="301" t="s">
        <v>172</v>
      </c>
      <c r="C38" s="317" t="s">
        <v>207</v>
      </c>
      <c r="D38" s="19" t="s">
        <v>208</v>
      </c>
      <c r="E38" s="19" t="s">
        <v>209</v>
      </c>
      <c r="F38" s="19" t="s">
        <v>210</v>
      </c>
      <c r="G38" s="297">
        <f>ROUND(AVERAGE(D39:F39),2)</f>
        <v>141.27000000000001</v>
      </c>
      <c r="H38" s="304">
        <v>2</v>
      </c>
      <c r="I38" s="297">
        <f>ROUND(G38*H38,2)</f>
        <v>282.54000000000002</v>
      </c>
      <c r="J38" s="297">
        <f>ROUND(I38/12,2)</f>
        <v>23.55</v>
      </c>
      <c r="K38" s="37"/>
    </row>
    <row r="39" spans="1:12" ht="15" customHeight="1" x14ac:dyDescent="0.2">
      <c r="A39" s="327"/>
      <c r="B39" s="300"/>
      <c r="C39" s="318"/>
      <c r="D39" s="13">
        <v>94.9</v>
      </c>
      <c r="E39" s="13">
        <v>149.9</v>
      </c>
      <c r="F39" s="13">
        <v>179</v>
      </c>
      <c r="G39" s="298"/>
      <c r="H39" s="305"/>
      <c r="I39" s="298"/>
      <c r="J39" s="298"/>
      <c r="K39" s="36"/>
    </row>
    <row r="40" spans="1:12" ht="102" customHeight="1" x14ac:dyDescent="0.2">
      <c r="A40" s="326">
        <v>5</v>
      </c>
      <c r="B40" s="301" t="s">
        <v>177</v>
      </c>
      <c r="C40" s="302" t="s">
        <v>178</v>
      </c>
      <c r="D40" s="19" t="s">
        <v>179</v>
      </c>
      <c r="E40" s="19" t="s">
        <v>165</v>
      </c>
      <c r="F40" s="19" t="s">
        <v>180</v>
      </c>
      <c r="G40" s="297">
        <f>ROUND(AVERAGE(D41:F41),2)</f>
        <v>25.26</v>
      </c>
      <c r="H40" s="304">
        <v>2</v>
      </c>
      <c r="I40" s="297">
        <f>ROUND(G40*H40,2)</f>
        <v>50.52</v>
      </c>
      <c r="J40" s="297">
        <f>ROUND(I40/12,2)</f>
        <v>4.21</v>
      </c>
      <c r="K40" s="37"/>
    </row>
    <row r="41" spans="1:12" ht="15" customHeight="1" x14ac:dyDescent="0.2">
      <c r="A41" s="327"/>
      <c r="B41" s="300"/>
      <c r="C41" s="303"/>
      <c r="D41" s="13">
        <v>24.9</v>
      </c>
      <c r="E41" s="13">
        <v>24.98</v>
      </c>
      <c r="F41" s="13">
        <v>25.9</v>
      </c>
      <c r="G41" s="298"/>
      <c r="H41" s="305"/>
      <c r="I41" s="298"/>
      <c r="J41" s="298"/>
      <c r="K41" s="36"/>
    </row>
    <row r="42" spans="1:12" ht="33" customHeight="1" x14ac:dyDescent="0.2">
      <c r="A42" s="326">
        <v>6</v>
      </c>
      <c r="B42" s="301" t="s">
        <v>181</v>
      </c>
      <c r="C42" s="302" t="s">
        <v>182</v>
      </c>
      <c r="D42" s="19" t="s">
        <v>211</v>
      </c>
      <c r="E42" s="19" t="s">
        <v>212</v>
      </c>
      <c r="F42" s="19" t="s">
        <v>213</v>
      </c>
      <c r="G42" s="297">
        <f>ROUND(AVERAGE(D43:F43),2)</f>
        <v>17.71</v>
      </c>
      <c r="H42" s="304">
        <v>4</v>
      </c>
      <c r="I42" s="297">
        <f>ROUND(G42*H42,2)</f>
        <v>70.84</v>
      </c>
      <c r="J42" s="297">
        <f>ROUND(I42/12,2)</f>
        <v>5.9</v>
      </c>
      <c r="K42" s="37"/>
    </row>
    <row r="43" spans="1:12" ht="15" customHeight="1" x14ac:dyDescent="0.2">
      <c r="A43" s="327"/>
      <c r="B43" s="300"/>
      <c r="C43" s="303"/>
      <c r="D43" s="13">
        <v>14.34</v>
      </c>
      <c r="E43" s="13">
        <v>14.9</v>
      </c>
      <c r="F43" s="13">
        <v>23.9</v>
      </c>
      <c r="G43" s="298"/>
      <c r="H43" s="305"/>
      <c r="I43" s="298"/>
      <c r="J43" s="298"/>
      <c r="K43" s="36"/>
    </row>
    <row r="44" spans="1:12" ht="233.25" customHeight="1" x14ac:dyDescent="0.2">
      <c r="A44" s="326">
        <v>7</v>
      </c>
      <c r="B44" s="301" t="s">
        <v>186</v>
      </c>
      <c r="C44" s="317" t="s">
        <v>187</v>
      </c>
      <c r="D44" s="19" t="s">
        <v>188</v>
      </c>
      <c r="E44" s="19" t="s">
        <v>189</v>
      </c>
      <c r="F44" s="18" t="s">
        <v>190</v>
      </c>
      <c r="G44" s="297">
        <f>ROUND(AVERAGE(D45:F45),2)</f>
        <v>567.63</v>
      </c>
      <c r="H44" s="304">
        <v>2</v>
      </c>
      <c r="I44" s="297">
        <f>ROUND(G44*H44,2)</f>
        <v>1135.26</v>
      </c>
      <c r="J44" s="297">
        <f>ROUND(I44/12,2)</f>
        <v>94.61</v>
      </c>
      <c r="K44" s="37"/>
      <c r="L44" s="329"/>
    </row>
    <row r="45" spans="1:12" ht="15" customHeight="1" x14ac:dyDescent="0.2">
      <c r="A45" s="327"/>
      <c r="B45" s="300"/>
      <c r="C45" s="318"/>
      <c r="D45" s="13">
        <v>399</v>
      </c>
      <c r="E45" s="13">
        <v>509</v>
      </c>
      <c r="F45" s="13">
        <v>794.9</v>
      </c>
      <c r="G45" s="298"/>
      <c r="H45" s="305"/>
      <c r="I45" s="298"/>
      <c r="J45" s="298"/>
      <c r="K45" s="10"/>
      <c r="L45" s="329"/>
    </row>
    <row r="46" spans="1:12" ht="24" customHeight="1" x14ac:dyDescent="0.2">
      <c r="A46" s="326">
        <v>8</v>
      </c>
      <c r="B46" s="301" t="s">
        <v>191</v>
      </c>
      <c r="C46" s="302" t="s">
        <v>214</v>
      </c>
      <c r="D46" s="19" t="s">
        <v>193</v>
      </c>
      <c r="E46" s="19" t="s">
        <v>166</v>
      </c>
      <c r="F46" s="19" t="s">
        <v>194</v>
      </c>
      <c r="G46" s="297">
        <f>ROUND(AVERAGE(D47:F47),2)</f>
        <v>108.69</v>
      </c>
      <c r="H46" s="319">
        <v>2</v>
      </c>
      <c r="I46" s="297">
        <f>ROUND(G46*H46,2)</f>
        <v>217.38</v>
      </c>
      <c r="J46" s="297">
        <f>ROUND(I46/12,2)</f>
        <v>18.12</v>
      </c>
      <c r="K46" s="10"/>
      <c r="L46" s="10"/>
    </row>
    <row r="47" spans="1:12" ht="15" customHeight="1" x14ac:dyDescent="0.2">
      <c r="A47" s="327"/>
      <c r="B47" s="300"/>
      <c r="C47" s="303"/>
      <c r="D47" s="13">
        <v>63.99</v>
      </c>
      <c r="E47" s="13">
        <v>102.09</v>
      </c>
      <c r="F47" s="13">
        <v>159.99</v>
      </c>
      <c r="G47" s="298"/>
      <c r="H47" s="320"/>
      <c r="I47" s="298"/>
      <c r="J47" s="298"/>
      <c r="K47" s="10"/>
      <c r="L47" s="10"/>
    </row>
    <row r="48" spans="1:12" ht="141" customHeight="1" x14ac:dyDescent="0.2">
      <c r="A48" s="326">
        <v>9</v>
      </c>
      <c r="B48" s="301" t="s">
        <v>195</v>
      </c>
      <c r="C48" s="302" t="s">
        <v>196</v>
      </c>
      <c r="D48" s="18" t="s">
        <v>197</v>
      </c>
      <c r="E48" s="18" t="s">
        <v>198</v>
      </c>
      <c r="F48" s="19" t="s">
        <v>199</v>
      </c>
      <c r="G48" s="297">
        <f>ROUND(AVERAGE(D49:F49),2)</f>
        <v>7.21</v>
      </c>
      <c r="H48" s="304">
        <v>1</v>
      </c>
      <c r="I48" s="297">
        <f>ROUND(G48*H48,2)</f>
        <v>7.21</v>
      </c>
      <c r="J48" s="297">
        <f>ROUND(I48/12,2)</f>
        <v>0.6</v>
      </c>
      <c r="K48" s="10"/>
    </row>
    <row r="49" spans="1:11" ht="15" customHeight="1" x14ac:dyDescent="0.2">
      <c r="A49" s="327"/>
      <c r="B49" s="300"/>
      <c r="C49" s="303"/>
      <c r="D49" s="13">
        <v>6</v>
      </c>
      <c r="E49" s="13">
        <v>7.13</v>
      </c>
      <c r="F49" s="13">
        <v>8.5</v>
      </c>
      <c r="G49" s="298"/>
      <c r="H49" s="305"/>
      <c r="I49" s="298"/>
      <c r="J49" s="298"/>
      <c r="K49" s="10"/>
    </row>
    <row r="50" spans="1:11" s="10" customFormat="1" ht="15" customHeight="1" x14ac:dyDescent="0.2">
      <c r="A50" s="299">
        <v>9</v>
      </c>
      <c r="B50" s="336" t="s">
        <v>324</v>
      </c>
      <c r="C50" s="338" t="s">
        <v>325</v>
      </c>
      <c r="D50" s="169" t="s">
        <v>326</v>
      </c>
      <c r="E50" s="169" t="s">
        <v>327</v>
      </c>
      <c r="F50" s="169" t="s">
        <v>328</v>
      </c>
      <c r="G50" s="297">
        <f>ROUND(AVERAGE(D51:F51),2)</f>
        <v>29.74</v>
      </c>
      <c r="H50" s="343">
        <v>1</v>
      </c>
      <c r="I50" s="297">
        <f t="shared" ref="I50" si="10">ROUND(G50*H50,2)</f>
        <v>29.74</v>
      </c>
      <c r="J50" s="297">
        <f t="shared" ref="J50" si="11">ROUND(I50/12,2)</f>
        <v>2.48</v>
      </c>
    </row>
    <row r="51" spans="1:11" s="10" customFormat="1" ht="15" customHeight="1" x14ac:dyDescent="0.2">
      <c r="A51" s="300"/>
      <c r="B51" s="337"/>
      <c r="C51" s="339"/>
      <c r="D51" s="168">
        <v>39.799999999999997</v>
      </c>
      <c r="E51" s="168">
        <v>26.51</v>
      </c>
      <c r="F51" s="168">
        <v>22.9</v>
      </c>
      <c r="G51" s="298"/>
      <c r="H51" s="344"/>
      <c r="I51" s="298"/>
      <c r="J51" s="298"/>
    </row>
    <row r="52" spans="1:11" s="10" customFormat="1" ht="15" customHeight="1" x14ac:dyDescent="0.2">
      <c r="A52" s="299">
        <v>10</v>
      </c>
      <c r="B52" s="340" t="s">
        <v>329</v>
      </c>
      <c r="C52" s="338" t="s">
        <v>330</v>
      </c>
      <c r="D52" s="169" t="s">
        <v>331</v>
      </c>
      <c r="E52" s="169" t="s">
        <v>332</v>
      </c>
      <c r="F52" s="169" t="s">
        <v>333</v>
      </c>
      <c r="G52" s="297">
        <f t="shared" ref="G52" si="12">ROUND(AVERAGE(D53:F53),2)</f>
        <v>144.66999999999999</v>
      </c>
      <c r="H52" s="345">
        <v>2</v>
      </c>
      <c r="I52" s="297">
        <f t="shared" ref="I52" si="13">ROUND(G52*H52,2)</f>
        <v>289.33999999999997</v>
      </c>
      <c r="J52" s="297">
        <f t="shared" ref="J52" si="14">ROUND(I52/12,2)</f>
        <v>24.11</v>
      </c>
    </row>
    <row r="53" spans="1:11" s="10" customFormat="1" ht="15" customHeight="1" x14ac:dyDescent="0.2">
      <c r="A53" s="300"/>
      <c r="B53" s="341"/>
      <c r="C53" s="342"/>
      <c r="D53" s="170">
        <v>155</v>
      </c>
      <c r="E53" s="170">
        <v>140</v>
      </c>
      <c r="F53" s="170">
        <v>139</v>
      </c>
      <c r="G53" s="298"/>
      <c r="H53" s="346"/>
      <c r="I53" s="298"/>
      <c r="J53" s="298"/>
    </row>
    <row r="54" spans="1:11" s="10" customFormat="1" ht="15" customHeight="1" x14ac:dyDescent="0.2">
      <c r="A54" s="299">
        <v>11</v>
      </c>
      <c r="B54" s="340" t="s">
        <v>334</v>
      </c>
      <c r="C54" s="348" t="s">
        <v>335</v>
      </c>
      <c r="D54" s="169" t="s">
        <v>326</v>
      </c>
      <c r="E54" s="169" t="s">
        <v>336</v>
      </c>
      <c r="F54" s="169" t="s">
        <v>337</v>
      </c>
      <c r="G54" s="297">
        <f t="shared" ref="G54" si="15">ROUND(AVERAGE(D55:F55),2)</f>
        <v>38.130000000000003</v>
      </c>
      <c r="H54" s="350">
        <v>1</v>
      </c>
      <c r="I54" s="297">
        <f t="shared" ref="I54" si="16">ROUND(G54*H54,2)</f>
        <v>38.130000000000003</v>
      </c>
      <c r="J54" s="297">
        <f t="shared" ref="J54" si="17">ROUND(I54/12,2)</f>
        <v>3.18</v>
      </c>
    </row>
    <row r="55" spans="1:11" s="10" customFormat="1" ht="15" customHeight="1" x14ac:dyDescent="0.2">
      <c r="A55" s="300"/>
      <c r="B55" s="347"/>
      <c r="C55" s="349"/>
      <c r="D55" s="168">
        <v>49.99</v>
      </c>
      <c r="E55" s="168">
        <v>35.9</v>
      </c>
      <c r="F55" s="168">
        <v>28.49</v>
      </c>
      <c r="G55" s="298"/>
      <c r="H55" s="351"/>
      <c r="I55" s="298"/>
      <c r="J55" s="298"/>
    </row>
    <row r="56" spans="1:11" s="10" customFormat="1" ht="15" customHeight="1" x14ac:dyDescent="0.2">
      <c r="A56" s="299">
        <v>12</v>
      </c>
      <c r="B56" s="340" t="s">
        <v>338</v>
      </c>
      <c r="C56" s="348" t="s">
        <v>339</v>
      </c>
      <c r="D56" s="169" t="s">
        <v>166</v>
      </c>
      <c r="E56" s="169" t="s">
        <v>340</v>
      </c>
      <c r="F56" s="169" t="s">
        <v>337</v>
      </c>
      <c r="G56" s="297">
        <f t="shared" ref="G56" si="18">ROUND(AVERAGE(D57:F57),2)</f>
        <v>15.33</v>
      </c>
      <c r="H56" s="350">
        <v>1</v>
      </c>
      <c r="I56" s="297">
        <f t="shared" ref="I56" si="19">ROUND(G56*H56,2)</f>
        <v>15.33</v>
      </c>
      <c r="J56" s="297">
        <f>ROUND(I56/12,2)</f>
        <v>1.28</v>
      </c>
    </row>
    <row r="57" spans="1:11" s="10" customFormat="1" ht="15" customHeight="1" x14ac:dyDescent="0.2">
      <c r="A57" s="300"/>
      <c r="B57" s="347"/>
      <c r="C57" s="349"/>
      <c r="D57" s="168">
        <v>12.9</v>
      </c>
      <c r="E57" s="168">
        <v>19.899999999999999</v>
      </c>
      <c r="F57" s="168">
        <v>13.19</v>
      </c>
      <c r="G57" s="298"/>
      <c r="H57" s="351"/>
      <c r="I57" s="298"/>
      <c r="J57" s="298"/>
    </row>
    <row r="58" spans="1:11" ht="13.5" customHeight="1" x14ac:dyDescent="0.2">
      <c r="A58" s="321" t="s">
        <v>215</v>
      </c>
      <c r="B58" s="322"/>
      <c r="C58" s="322"/>
      <c r="D58" s="322"/>
      <c r="E58" s="322"/>
      <c r="F58" s="322"/>
      <c r="G58" s="322"/>
      <c r="H58" s="323"/>
      <c r="I58" s="21">
        <f>ROUND(SUM(I34:I57),2)</f>
        <v>3036.21</v>
      </c>
      <c r="J58" s="21">
        <f>ROUND(SUM(J34:J57),2)</f>
        <v>253.03</v>
      </c>
    </row>
    <row r="59" spans="1:11" ht="15" customHeight="1" x14ac:dyDescent="0.2">
      <c r="A59" s="24"/>
      <c r="B59" s="25"/>
      <c r="C59" s="26"/>
      <c r="D59" s="25"/>
      <c r="E59" s="25"/>
      <c r="F59" s="25"/>
      <c r="G59" s="25"/>
      <c r="H59" s="25"/>
      <c r="I59" s="25"/>
      <c r="J59" s="27"/>
    </row>
    <row r="60" spans="1:11" ht="25.5" customHeight="1" x14ac:dyDescent="0.2">
      <c r="A60" s="330" t="s">
        <v>216</v>
      </c>
      <c r="B60" s="331"/>
      <c r="C60" s="331"/>
      <c r="D60" s="331"/>
      <c r="E60" s="331"/>
      <c r="F60" s="331"/>
      <c r="G60" s="331"/>
      <c r="H60" s="332"/>
      <c r="I60" s="22" t="s">
        <v>161</v>
      </c>
      <c r="J60" s="22" t="s">
        <v>162</v>
      </c>
    </row>
    <row r="61" spans="1:11" ht="13.5" customHeight="1" x14ac:dyDescent="0.2">
      <c r="A61" s="333"/>
      <c r="B61" s="334"/>
      <c r="C61" s="334"/>
      <c r="D61" s="334"/>
      <c r="E61" s="334"/>
      <c r="F61" s="334"/>
      <c r="G61" s="334"/>
      <c r="H61" s="335"/>
      <c r="I61" s="23">
        <f>ROUND(AVERAGE(I58,I30),2)</f>
        <v>2992.81</v>
      </c>
      <c r="J61" s="23">
        <f>ROUND(AVERAGE(J58,J30),2)</f>
        <v>249.42</v>
      </c>
    </row>
  </sheetData>
  <mergeCells count="178">
    <mergeCell ref="A54:A55"/>
    <mergeCell ref="B54:B55"/>
    <mergeCell ref="C54:C55"/>
    <mergeCell ref="G54:G55"/>
    <mergeCell ref="H54:H55"/>
    <mergeCell ref="I54:I55"/>
    <mergeCell ref="J54:J55"/>
    <mergeCell ref="A56:A57"/>
    <mergeCell ref="B56:B57"/>
    <mergeCell ref="C56:C57"/>
    <mergeCell ref="G56:G57"/>
    <mergeCell ref="H56:H57"/>
    <mergeCell ref="I56:I57"/>
    <mergeCell ref="J56:J57"/>
    <mergeCell ref="J28:J29"/>
    <mergeCell ref="A50:A51"/>
    <mergeCell ref="B50:B51"/>
    <mergeCell ref="C50:C51"/>
    <mergeCell ref="G50:G51"/>
    <mergeCell ref="H50:H51"/>
    <mergeCell ref="I50:I51"/>
    <mergeCell ref="J50:J51"/>
    <mergeCell ref="A52:A53"/>
    <mergeCell ref="B52:B53"/>
    <mergeCell ref="C52:C53"/>
    <mergeCell ref="G52:G53"/>
    <mergeCell ref="H52:H53"/>
    <mergeCell ref="I52:I53"/>
    <mergeCell ref="J52:J53"/>
    <mergeCell ref="B28:B29"/>
    <mergeCell ref="C28:C29"/>
    <mergeCell ref="G28:G29"/>
    <mergeCell ref="I28:I29"/>
    <mergeCell ref="H28:H29"/>
    <mergeCell ref="C44:C45"/>
    <mergeCell ref="G44:G45"/>
    <mergeCell ref="H44:H45"/>
    <mergeCell ref="I44:I45"/>
    <mergeCell ref="J22:J23"/>
    <mergeCell ref="J24:J25"/>
    <mergeCell ref="J26:J27"/>
    <mergeCell ref="I22:I23"/>
    <mergeCell ref="I24:I25"/>
    <mergeCell ref="B22:B23"/>
    <mergeCell ref="C22:C23"/>
    <mergeCell ref="G22:G23"/>
    <mergeCell ref="B24:B25"/>
    <mergeCell ref="C24:C25"/>
    <mergeCell ref="G24:G25"/>
    <mergeCell ref="H22:H23"/>
    <mergeCell ref="H24:H25"/>
    <mergeCell ref="B26:B27"/>
    <mergeCell ref="C26:C27"/>
    <mergeCell ref="G26:G27"/>
    <mergeCell ref="H26:H27"/>
    <mergeCell ref="I26:I27"/>
    <mergeCell ref="A22:A23"/>
    <mergeCell ref="A24:A25"/>
    <mergeCell ref="A26:A27"/>
    <mergeCell ref="A28:A29"/>
    <mergeCell ref="L44:L45"/>
    <mergeCell ref="J48:J49"/>
    <mergeCell ref="A58:H58"/>
    <mergeCell ref="A60:H61"/>
    <mergeCell ref="A48:A49"/>
    <mergeCell ref="B48:B49"/>
    <mergeCell ref="C48:C49"/>
    <mergeCell ref="G48:G49"/>
    <mergeCell ref="H48:H49"/>
    <mergeCell ref="I48:I49"/>
    <mergeCell ref="J44:J45"/>
    <mergeCell ref="A46:A47"/>
    <mergeCell ref="B46:B47"/>
    <mergeCell ref="C46:C47"/>
    <mergeCell ref="G46:G47"/>
    <mergeCell ref="H46:H47"/>
    <mergeCell ref="I46:I47"/>
    <mergeCell ref="J46:J47"/>
    <mergeCell ref="A44:A45"/>
    <mergeCell ref="B44:B45"/>
    <mergeCell ref="J40:J41"/>
    <mergeCell ref="A42:A43"/>
    <mergeCell ref="B42:B43"/>
    <mergeCell ref="C42:C43"/>
    <mergeCell ref="G42:G43"/>
    <mergeCell ref="H42:H43"/>
    <mergeCell ref="I42:I43"/>
    <mergeCell ref="J42:J43"/>
    <mergeCell ref="A40:A41"/>
    <mergeCell ref="B40:B41"/>
    <mergeCell ref="C40:C41"/>
    <mergeCell ref="G40:G41"/>
    <mergeCell ref="H40:H41"/>
    <mergeCell ref="I40:I41"/>
    <mergeCell ref="J36:J37"/>
    <mergeCell ref="A38:A39"/>
    <mergeCell ref="B38:B39"/>
    <mergeCell ref="C38:C39"/>
    <mergeCell ref="G38:G39"/>
    <mergeCell ref="H38:H39"/>
    <mergeCell ref="I38:I39"/>
    <mergeCell ref="J38:J39"/>
    <mergeCell ref="A36:A37"/>
    <mergeCell ref="B36:B37"/>
    <mergeCell ref="C36:C37"/>
    <mergeCell ref="G36:G37"/>
    <mergeCell ref="H36:H37"/>
    <mergeCell ref="I36:I37"/>
    <mergeCell ref="A30:H30"/>
    <mergeCell ref="A32:J32"/>
    <mergeCell ref="D33:F33"/>
    <mergeCell ref="A34:A35"/>
    <mergeCell ref="B34:B35"/>
    <mergeCell ref="C34:C35"/>
    <mergeCell ref="G34:G35"/>
    <mergeCell ref="H34:H35"/>
    <mergeCell ref="I34:I35"/>
    <mergeCell ref="J34:J35"/>
    <mergeCell ref="J18:J19"/>
    <mergeCell ref="A20:A21"/>
    <mergeCell ref="B20:B21"/>
    <mergeCell ref="C20:C21"/>
    <mergeCell ref="G20:G21"/>
    <mergeCell ref="H20:H21"/>
    <mergeCell ref="I20:I21"/>
    <mergeCell ref="J20:J21"/>
    <mergeCell ref="A18:A19"/>
    <mergeCell ref="B18:B19"/>
    <mergeCell ref="C18:C19"/>
    <mergeCell ref="G18:G19"/>
    <mergeCell ref="H18:H19"/>
    <mergeCell ref="I18:I19"/>
    <mergeCell ref="J14:J15"/>
    <mergeCell ref="A16:A17"/>
    <mergeCell ref="B16:B17"/>
    <mergeCell ref="C16:C17"/>
    <mergeCell ref="G16:G17"/>
    <mergeCell ref="H16:H17"/>
    <mergeCell ref="I16:I17"/>
    <mergeCell ref="J16:J17"/>
    <mergeCell ref="A14:A15"/>
    <mergeCell ref="B14:B15"/>
    <mergeCell ref="C14:C15"/>
    <mergeCell ref="G14:G15"/>
    <mergeCell ref="H14:H15"/>
    <mergeCell ref="I14:I15"/>
    <mergeCell ref="J10:J11"/>
    <mergeCell ref="A12:A13"/>
    <mergeCell ref="B12:B13"/>
    <mergeCell ref="C12:C13"/>
    <mergeCell ref="G12:G13"/>
    <mergeCell ref="H12:H13"/>
    <mergeCell ref="I12:I13"/>
    <mergeCell ref="J12:J13"/>
    <mergeCell ref="A10:A11"/>
    <mergeCell ref="B10:B11"/>
    <mergeCell ref="C10:C11"/>
    <mergeCell ref="G10:G11"/>
    <mergeCell ref="H10:H11"/>
    <mergeCell ref="I10:I11"/>
    <mergeCell ref="J6:J7"/>
    <mergeCell ref="A8:A9"/>
    <mergeCell ref="B8:B9"/>
    <mergeCell ref="C8:C9"/>
    <mergeCell ref="G8:G9"/>
    <mergeCell ref="H8:H9"/>
    <mergeCell ref="I8:I9"/>
    <mergeCell ref="J8:J9"/>
    <mergeCell ref="A1:J1"/>
    <mergeCell ref="A3:J3"/>
    <mergeCell ref="A4:J4"/>
    <mergeCell ref="D5:F5"/>
    <mergeCell ref="A6:A7"/>
    <mergeCell ref="B6:B7"/>
    <mergeCell ref="C6:C7"/>
    <mergeCell ref="G6:G7"/>
    <mergeCell ref="H6:H7"/>
    <mergeCell ref="I6:I7"/>
  </mergeCells>
  <pageMargins left="1.086811" right="0.51181100000000002" top="0.78740200000000005" bottom="0.78740200000000005" header="0.31496099999999999" footer="0.31496099999999999"/>
  <pageSetup paperSize="9" scale="95" orientation="landscape" r:id="rId1"/>
  <headerFooter>
    <oddFooter>&amp;C&amp;"Helvetica Neue,Regular"&amp;12&amp;K000000&amp;P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workbookViewId="0">
      <selection activeCell="A35" sqref="A35"/>
    </sheetView>
  </sheetViews>
  <sheetFormatPr defaultRowHeight="12.75" customHeight="1" x14ac:dyDescent="0.2"/>
  <cols>
    <col min="1" max="1" width="4.42578125" style="29" bestFit="1" customWidth="1"/>
    <col min="2" max="2" width="38.140625" style="29" customWidth="1"/>
    <col min="3" max="3" width="8.5703125" style="29" customWidth="1"/>
    <col min="4" max="4" width="14.140625" style="29" customWidth="1"/>
    <col min="5" max="5" width="14.28515625" style="29" customWidth="1"/>
    <col min="6" max="6" width="13.7109375" style="29" customWidth="1"/>
    <col min="7" max="7" width="10.85546875" style="29" customWidth="1"/>
    <col min="8" max="8" width="8.85546875" style="9" customWidth="1"/>
    <col min="9" max="16384" width="9.140625" style="9"/>
  </cols>
  <sheetData>
    <row r="1" spans="1:7" s="10" customFormat="1" ht="12.75" customHeight="1" x14ac:dyDescent="0.2">
      <c r="A1" s="29"/>
      <c r="B1" s="29"/>
      <c r="C1" s="29"/>
      <c r="D1" s="29"/>
      <c r="E1" s="29"/>
      <c r="F1" s="29"/>
      <c r="G1" s="29"/>
    </row>
    <row r="2" spans="1:7" ht="22.5" customHeight="1" x14ac:dyDescent="0.2">
      <c r="A2" s="353" t="s">
        <v>282</v>
      </c>
      <c r="B2" s="354"/>
      <c r="C2" s="354"/>
      <c r="D2" s="354"/>
      <c r="E2" s="354"/>
      <c r="F2" s="354"/>
      <c r="G2" s="354"/>
    </row>
    <row r="3" spans="1:7" ht="25.5" customHeight="1" x14ac:dyDescent="0.2">
      <c r="A3" s="78" t="s">
        <v>156</v>
      </c>
      <c r="B3" s="79" t="s">
        <v>138</v>
      </c>
      <c r="C3" s="80" t="s">
        <v>217</v>
      </c>
      <c r="D3" s="355" t="s">
        <v>158</v>
      </c>
      <c r="E3" s="356"/>
      <c r="F3" s="356"/>
      <c r="G3" s="80" t="s">
        <v>218</v>
      </c>
    </row>
    <row r="4" spans="1:7" ht="15" customHeight="1" x14ac:dyDescent="0.2">
      <c r="A4" s="357">
        <v>1</v>
      </c>
      <c r="B4" s="359" t="s">
        <v>219</v>
      </c>
      <c r="C4" s="361" t="s">
        <v>290</v>
      </c>
      <c r="D4" s="46" t="s">
        <v>220</v>
      </c>
      <c r="E4" s="46" t="s">
        <v>221</v>
      </c>
      <c r="F4" s="46" t="s">
        <v>222</v>
      </c>
      <c r="G4" s="363">
        <f>AVERAGE(D5:F5)</f>
        <v>6735.333333333333</v>
      </c>
    </row>
    <row r="5" spans="1:7" ht="15" customHeight="1" x14ac:dyDescent="0.2">
      <c r="A5" s="358"/>
      <c r="B5" s="360"/>
      <c r="C5" s="362"/>
      <c r="D5" s="47">
        <v>6291</v>
      </c>
      <c r="E5" s="47">
        <v>6820</v>
      </c>
      <c r="F5" s="47">
        <v>7095</v>
      </c>
      <c r="G5" s="363"/>
    </row>
    <row r="6" spans="1:7" s="10" customFormat="1" ht="33.75" customHeight="1" x14ac:dyDescent="0.2">
      <c r="A6" s="357">
        <v>2</v>
      </c>
      <c r="B6" s="380" t="s">
        <v>226</v>
      </c>
      <c r="C6" s="380" t="s">
        <v>290</v>
      </c>
      <c r="D6" s="48" t="s">
        <v>227</v>
      </c>
      <c r="E6" s="48" t="s">
        <v>228</v>
      </c>
      <c r="F6" s="48" t="s">
        <v>229</v>
      </c>
      <c r="G6" s="363">
        <f t="shared" ref="G6" si="0">AVERAGE(D7:F7)</f>
        <v>177.26666666666665</v>
      </c>
    </row>
    <row r="7" spans="1:7" s="10" customFormat="1" ht="29.25" customHeight="1" x14ac:dyDescent="0.2">
      <c r="A7" s="358"/>
      <c r="B7" s="381"/>
      <c r="C7" s="381"/>
      <c r="D7" s="49">
        <v>162.9</v>
      </c>
      <c r="E7" s="49">
        <v>179</v>
      </c>
      <c r="F7" s="49">
        <v>189.9</v>
      </c>
      <c r="G7" s="363"/>
    </row>
    <row r="8" spans="1:7" s="10" customFormat="1" ht="15" customHeight="1" x14ac:dyDescent="0.2">
      <c r="A8" s="357">
        <v>3</v>
      </c>
      <c r="B8" s="380" t="s">
        <v>230</v>
      </c>
      <c r="C8" s="380" t="s">
        <v>291</v>
      </c>
      <c r="D8" s="48" t="s">
        <v>228</v>
      </c>
      <c r="E8" s="48" t="s">
        <v>231</v>
      </c>
      <c r="F8" s="48" t="s">
        <v>232</v>
      </c>
      <c r="G8" s="363">
        <f t="shared" ref="G8" si="1">AVERAGE(D9:F9)</f>
        <v>77.933333333333337</v>
      </c>
    </row>
    <row r="9" spans="1:7" s="10" customFormat="1" ht="15" customHeight="1" x14ac:dyDescent="0.2">
      <c r="A9" s="358"/>
      <c r="B9" s="381"/>
      <c r="C9" s="381"/>
      <c r="D9" s="49">
        <v>69</v>
      </c>
      <c r="E9" s="49">
        <v>74.900000000000006</v>
      </c>
      <c r="F9" s="49">
        <v>89.9</v>
      </c>
      <c r="G9" s="363"/>
    </row>
    <row r="10" spans="1:7" ht="15" customHeight="1" x14ac:dyDescent="0.2">
      <c r="A10" s="357">
        <v>4</v>
      </c>
      <c r="B10" s="359" t="s">
        <v>233</v>
      </c>
      <c r="C10" s="361" t="s">
        <v>290</v>
      </c>
      <c r="D10" s="46" t="s">
        <v>234</v>
      </c>
      <c r="E10" s="46" t="s">
        <v>231</v>
      </c>
      <c r="F10" s="46" t="s">
        <v>235</v>
      </c>
      <c r="G10" s="363">
        <f t="shared" ref="G10" si="2">AVERAGE(D11:F11)</f>
        <v>22.706666666666667</v>
      </c>
    </row>
    <row r="11" spans="1:7" ht="15" customHeight="1" x14ac:dyDescent="0.2">
      <c r="A11" s="358"/>
      <c r="B11" s="360"/>
      <c r="C11" s="362"/>
      <c r="D11" s="47">
        <v>18.22</v>
      </c>
      <c r="E11" s="47">
        <v>24.9</v>
      </c>
      <c r="F11" s="47">
        <v>25</v>
      </c>
      <c r="G11" s="363"/>
    </row>
    <row r="12" spans="1:7" ht="15" customHeight="1" x14ac:dyDescent="0.2">
      <c r="A12" s="357">
        <v>5</v>
      </c>
      <c r="B12" s="359" t="s">
        <v>236</v>
      </c>
      <c r="C12" s="361" t="s">
        <v>290</v>
      </c>
      <c r="D12" s="50" t="s">
        <v>237</v>
      </c>
      <c r="E12" s="50" t="s">
        <v>221</v>
      </c>
      <c r="F12" s="50" t="s">
        <v>238</v>
      </c>
      <c r="G12" s="363">
        <f t="shared" ref="G12" si="3">AVERAGE(D13:F13)</f>
        <v>99.316666666666663</v>
      </c>
    </row>
    <row r="13" spans="1:7" ht="15" customHeight="1" x14ac:dyDescent="0.2">
      <c r="A13" s="358"/>
      <c r="B13" s="360"/>
      <c r="C13" s="362"/>
      <c r="D13" s="51">
        <v>94.05</v>
      </c>
      <c r="E13" s="51">
        <v>98.9</v>
      </c>
      <c r="F13" s="51">
        <v>105</v>
      </c>
      <c r="G13" s="363"/>
    </row>
    <row r="14" spans="1:7" ht="15" customHeight="1" x14ac:dyDescent="0.2">
      <c r="A14" s="357">
        <v>6</v>
      </c>
      <c r="B14" s="359" t="s">
        <v>239</v>
      </c>
      <c r="C14" s="361" t="s">
        <v>292</v>
      </c>
      <c r="D14" s="50" t="s">
        <v>240</v>
      </c>
      <c r="E14" s="50" t="s">
        <v>241</v>
      </c>
      <c r="F14" s="50" t="s">
        <v>242</v>
      </c>
      <c r="G14" s="363">
        <f t="shared" ref="G14" si="4">AVERAGE(D15:F15)</f>
        <v>42.6</v>
      </c>
    </row>
    <row r="15" spans="1:7" ht="15" customHeight="1" x14ac:dyDescent="0.2">
      <c r="A15" s="358"/>
      <c r="B15" s="360"/>
      <c r="C15" s="360"/>
      <c r="D15" s="51">
        <v>43.9</v>
      </c>
      <c r="E15" s="51">
        <v>45</v>
      </c>
      <c r="F15" s="51">
        <v>38.9</v>
      </c>
      <c r="G15" s="363"/>
    </row>
    <row r="16" spans="1:7" ht="15" customHeight="1" x14ac:dyDescent="0.2">
      <c r="A16" s="357">
        <v>7</v>
      </c>
      <c r="B16" s="359" t="s">
        <v>243</v>
      </c>
      <c r="C16" s="361" t="s">
        <v>293</v>
      </c>
      <c r="D16" s="50" t="s">
        <v>240</v>
      </c>
      <c r="E16" s="50" t="s">
        <v>241</v>
      </c>
      <c r="F16" s="50" t="s">
        <v>242</v>
      </c>
      <c r="G16" s="363">
        <f t="shared" ref="G16" si="5">AVERAGE(D17:F17)</f>
        <v>33.946666666666665</v>
      </c>
    </row>
    <row r="17" spans="1:7" ht="15" customHeight="1" x14ac:dyDescent="0.2">
      <c r="A17" s="358"/>
      <c r="B17" s="360"/>
      <c r="C17" s="360"/>
      <c r="D17" s="52">
        <v>35.950000000000003</v>
      </c>
      <c r="E17" s="52">
        <v>35.99</v>
      </c>
      <c r="F17" s="52">
        <v>29.9</v>
      </c>
      <c r="G17" s="363"/>
    </row>
    <row r="18" spans="1:7" ht="15" customHeight="1" x14ac:dyDescent="0.2">
      <c r="A18" s="357">
        <v>8</v>
      </c>
      <c r="B18" s="371" t="s">
        <v>249</v>
      </c>
      <c r="C18" s="361" t="s">
        <v>291</v>
      </c>
      <c r="D18" s="46" t="s">
        <v>250</v>
      </c>
      <c r="E18" s="46" t="s">
        <v>220</v>
      </c>
      <c r="F18" s="46" t="s">
        <v>251</v>
      </c>
      <c r="G18" s="363">
        <f t="shared" ref="G18" si="6">AVERAGE(D19:F19)</f>
        <v>2036.3500000000001</v>
      </c>
    </row>
    <row r="19" spans="1:7" ht="15" customHeight="1" x14ac:dyDescent="0.2">
      <c r="A19" s="358"/>
      <c r="B19" s="372"/>
      <c r="C19" s="362"/>
      <c r="D19" s="47">
        <v>1200</v>
      </c>
      <c r="E19" s="47">
        <v>1899.05</v>
      </c>
      <c r="F19" s="47">
        <v>3010</v>
      </c>
      <c r="G19" s="363"/>
    </row>
    <row r="20" spans="1:7" ht="32.25" customHeight="1" x14ac:dyDescent="0.2">
      <c r="A20" s="357">
        <v>9</v>
      </c>
      <c r="B20" s="359" t="s">
        <v>252</v>
      </c>
      <c r="C20" s="361" t="s">
        <v>291</v>
      </c>
      <c r="D20" s="46" t="s">
        <v>166</v>
      </c>
      <c r="E20" s="46" t="s">
        <v>253</v>
      </c>
      <c r="F20" s="46" t="s">
        <v>254</v>
      </c>
      <c r="G20" s="363">
        <f t="shared" ref="G20" si="7">AVERAGE(D21:F21)</f>
        <v>430.30666666666667</v>
      </c>
    </row>
    <row r="21" spans="1:7" ht="15" customHeight="1" x14ac:dyDescent="0.2">
      <c r="A21" s="358"/>
      <c r="B21" s="360"/>
      <c r="C21" s="362"/>
      <c r="D21" s="47">
        <v>229</v>
      </c>
      <c r="E21" s="47">
        <v>499.9</v>
      </c>
      <c r="F21" s="47">
        <v>562.02</v>
      </c>
      <c r="G21" s="363"/>
    </row>
    <row r="22" spans="1:7" ht="30.75" customHeight="1" x14ac:dyDescent="0.2">
      <c r="A22" s="357">
        <v>10</v>
      </c>
      <c r="B22" s="365" t="s">
        <v>279</v>
      </c>
      <c r="C22" s="367" t="s">
        <v>294</v>
      </c>
      <c r="D22" s="54" t="s">
        <v>255</v>
      </c>
      <c r="E22" s="54" t="s">
        <v>166</v>
      </c>
      <c r="F22" s="54" t="s">
        <v>165</v>
      </c>
      <c r="G22" s="364">
        <f t="shared" ref="G22" si="8">AVERAGE(D23:F23)</f>
        <v>379.66333333333336</v>
      </c>
    </row>
    <row r="23" spans="1:7" ht="30" customHeight="1" x14ac:dyDescent="0.2">
      <c r="A23" s="358"/>
      <c r="B23" s="366"/>
      <c r="C23" s="368"/>
      <c r="D23" s="56">
        <v>399</v>
      </c>
      <c r="E23" s="56">
        <v>319.99</v>
      </c>
      <c r="F23" s="56">
        <v>420</v>
      </c>
      <c r="G23" s="364"/>
    </row>
    <row r="24" spans="1:7" s="10" customFormat="1" ht="15" customHeight="1" x14ac:dyDescent="0.2">
      <c r="A24" s="357">
        <v>11</v>
      </c>
      <c r="B24" s="369" t="s">
        <v>289</v>
      </c>
      <c r="C24" s="369" t="s">
        <v>295</v>
      </c>
      <c r="D24" s="44" t="s">
        <v>223</v>
      </c>
      <c r="E24" s="44" t="s">
        <v>224</v>
      </c>
      <c r="F24" s="44" t="s">
        <v>225</v>
      </c>
      <c r="G24" s="363">
        <f>AVERAGE(D25:F25)</f>
        <v>111.33333333333333</v>
      </c>
    </row>
    <row r="25" spans="1:7" s="10" customFormat="1" ht="15" customHeight="1" x14ac:dyDescent="0.2">
      <c r="A25" s="358"/>
      <c r="B25" s="370"/>
      <c r="C25" s="370"/>
      <c r="D25" s="45">
        <v>84</v>
      </c>
      <c r="E25" s="45">
        <v>111</v>
      </c>
      <c r="F25" s="45">
        <v>139</v>
      </c>
      <c r="G25" s="363"/>
    </row>
    <row r="26" spans="1:7" ht="36.75" customHeight="1" x14ac:dyDescent="0.2">
      <c r="A26" s="357">
        <v>12</v>
      </c>
      <c r="B26" s="359" t="s">
        <v>247</v>
      </c>
      <c r="C26" s="361" t="s">
        <v>290</v>
      </c>
      <c r="D26" s="55" t="s">
        <v>248</v>
      </c>
      <c r="E26" s="55" t="s">
        <v>166</v>
      </c>
      <c r="F26" s="55" t="s">
        <v>165</v>
      </c>
      <c r="G26" s="363">
        <f t="shared" ref="G26" si="9">AVERAGE(D27:F27)</f>
        <v>61.596666666666664</v>
      </c>
    </row>
    <row r="27" spans="1:7" ht="15" customHeight="1" x14ac:dyDescent="0.2">
      <c r="A27" s="358"/>
      <c r="B27" s="360"/>
      <c r="C27" s="362"/>
      <c r="D27" s="47">
        <v>48.8</v>
      </c>
      <c r="E27" s="47">
        <v>57</v>
      </c>
      <c r="F27" s="47">
        <v>78.989999999999995</v>
      </c>
      <c r="G27" s="363"/>
    </row>
    <row r="29" spans="1:7" ht="12.75" customHeight="1" x14ac:dyDescent="0.2">
      <c r="B29" s="38"/>
    </row>
    <row r="30" spans="1:7" ht="12.75" customHeight="1" x14ac:dyDescent="0.2">
      <c r="B30" s="38"/>
    </row>
    <row r="31" spans="1:7" s="10" customFormat="1" ht="12.75" customHeight="1" x14ac:dyDescent="0.2">
      <c r="A31" s="29"/>
      <c r="B31" s="38"/>
      <c r="C31" s="29"/>
      <c r="D31" s="29"/>
      <c r="E31" s="29"/>
      <c r="F31" s="29"/>
      <c r="G31" s="29"/>
    </row>
    <row r="32" spans="1:7" s="10" customFormat="1" ht="12.75" customHeight="1" x14ac:dyDescent="0.2">
      <c r="A32" s="29"/>
      <c r="B32" s="38"/>
      <c r="C32" s="29"/>
      <c r="D32" s="29"/>
      <c r="E32" s="29"/>
      <c r="F32" s="29"/>
      <c r="G32" s="29"/>
    </row>
    <row r="33" spans="1:9" s="10" customFormat="1" ht="12.75" customHeight="1" x14ac:dyDescent="0.2">
      <c r="A33" s="29"/>
      <c r="B33" s="29"/>
      <c r="C33" s="29"/>
      <c r="D33" s="29"/>
      <c r="E33" s="29"/>
      <c r="F33" s="29"/>
      <c r="G33" s="29"/>
    </row>
    <row r="34" spans="1:9" s="10" customFormat="1" ht="25.5" customHeight="1" x14ac:dyDescent="0.2">
      <c r="A34" s="353" t="s">
        <v>297</v>
      </c>
      <c r="B34" s="353"/>
      <c r="C34" s="353"/>
      <c r="D34" s="353"/>
      <c r="E34" s="353"/>
      <c r="F34" s="353"/>
      <c r="G34" s="353"/>
      <c r="H34" s="353"/>
      <c r="I34" s="77"/>
    </row>
    <row r="35" spans="1:9" s="10" customFormat="1" ht="49.5" customHeight="1" x14ac:dyDescent="0.2">
      <c r="A35" s="75" t="s">
        <v>156</v>
      </c>
      <c r="B35" s="76" t="s">
        <v>138</v>
      </c>
      <c r="C35" s="76" t="s">
        <v>217</v>
      </c>
      <c r="D35" s="373" t="s">
        <v>158</v>
      </c>
      <c r="E35" s="374"/>
      <c r="F35" s="374"/>
      <c r="G35" s="76" t="s">
        <v>218</v>
      </c>
      <c r="H35" s="76" t="s">
        <v>283</v>
      </c>
    </row>
    <row r="36" spans="1:9" s="10" customFormat="1" ht="15" x14ac:dyDescent="0.2">
      <c r="A36" s="375">
        <v>1</v>
      </c>
      <c r="B36" s="377" t="s">
        <v>244</v>
      </c>
      <c r="C36" s="378" t="s">
        <v>296</v>
      </c>
      <c r="D36" s="54" t="s">
        <v>245</v>
      </c>
      <c r="E36" s="54" t="s">
        <v>246</v>
      </c>
      <c r="F36" s="54" t="s">
        <v>166</v>
      </c>
      <c r="G36" s="352">
        <f>AVERAGE(D37:F37)</f>
        <v>19.266666666666666</v>
      </c>
      <c r="H36" s="352">
        <f>G36/12/14</f>
        <v>0.11468253968253968</v>
      </c>
    </row>
    <row r="37" spans="1:9" s="10" customFormat="1" ht="15" x14ac:dyDescent="0.2">
      <c r="A37" s="376"/>
      <c r="B37" s="376"/>
      <c r="C37" s="379"/>
      <c r="D37" s="53">
        <v>11.5</v>
      </c>
      <c r="E37" s="53">
        <v>17.399999999999999</v>
      </c>
      <c r="F37" s="53">
        <v>28.9</v>
      </c>
      <c r="G37" s="352"/>
      <c r="H37" s="352"/>
    </row>
    <row r="38" spans="1:9" s="10" customFormat="1" ht="12.75" customHeight="1" x14ac:dyDescent="0.2">
      <c r="A38" s="29"/>
      <c r="B38" s="29"/>
      <c r="C38" s="29"/>
      <c r="D38" s="29"/>
      <c r="E38" s="29"/>
      <c r="F38" s="29"/>
      <c r="G38" s="29"/>
    </row>
    <row r="39" spans="1:9" ht="22.5" customHeight="1" x14ac:dyDescent="0.2">
      <c r="A39" s="9"/>
      <c r="B39" s="9"/>
      <c r="C39" s="9"/>
      <c r="D39" s="9"/>
      <c r="E39" s="9"/>
      <c r="F39" s="9"/>
      <c r="G39" s="9"/>
    </row>
    <row r="40" spans="1:9" s="10" customFormat="1" ht="60.75" customHeight="1" x14ac:dyDescent="0.2"/>
    <row r="41" spans="1:9" ht="21.75" customHeight="1" x14ac:dyDescent="0.2">
      <c r="A41" s="9"/>
      <c r="B41" s="9"/>
      <c r="C41" s="9"/>
      <c r="D41" s="9"/>
      <c r="E41" s="9"/>
      <c r="F41" s="9"/>
      <c r="G41" s="9"/>
    </row>
    <row r="42" spans="1:9" ht="17.25" customHeight="1" x14ac:dyDescent="0.2">
      <c r="A42" s="9"/>
      <c r="B42" s="9"/>
      <c r="C42" s="9"/>
      <c r="D42" s="9"/>
      <c r="E42" s="9"/>
      <c r="F42" s="9"/>
      <c r="G42" s="9"/>
    </row>
  </sheetData>
  <mergeCells count="57">
    <mergeCell ref="A6:A7"/>
    <mergeCell ref="B6:B7"/>
    <mergeCell ref="C6:C7"/>
    <mergeCell ref="G6:G7"/>
    <mergeCell ref="A8:A9"/>
    <mergeCell ref="B8:B9"/>
    <mergeCell ref="C8:C9"/>
    <mergeCell ref="G8:G9"/>
    <mergeCell ref="G36:G37"/>
    <mergeCell ref="A34:H34"/>
    <mergeCell ref="A18:A19"/>
    <mergeCell ref="A24:A25"/>
    <mergeCell ref="B24:B25"/>
    <mergeCell ref="C24:C25"/>
    <mergeCell ref="G24:G25"/>
    <mergeCell ref="B18:B19"/>
    <mergeCell ref="A26:A27"/>
    <mergeCell ref="B26:B27"/>
    <mergeCell ref="C26:C27"/>
    <mergeCell ref="G26:G27"/>
    <mergeCell ref="D35:F35"/>
    <mergeCell ref="A36:A37"/>
    <mergeCell ref="B36:B37"/>
    <mergeCell ref="C36:C37"/>
    <mergeCell ref="G22:G23"/>
    <mergeCell ref="A22:A23"/>
    <mergeCell ref="B22:B23"/>
    <mergeCell ref="C22:C23"/>
    <mergeCell ref="C18:C19"/>
    <mergeCell ref="G18:G19"/>
    <mergeCell ref="A20:A21"/>
    <mergeCell ref="B20:B21"/>
    <mergeCell ref="C20:C21"/>
    <mergeCell ref="G20:G21"/>
    <mergeCell ref="B12:B13"/>
    <mergeCell ref="C12:C13"/>
    <mergeCell ref="G12:G13"/>
    <mergeCell ref="A16:A17"/>
    <mergeCell ref="B16:B17"/>
    <mergeCell ref="C16:C17"/>
    <mergeCell ref="G16:G17"/>
    <mergeCell ref="H36:H37"/>
    <mergeCell ref="A2:G2"/>
    <mergeCell ref="D3:F3"/>
    <mergeCell ref="A4:A5"/>
    <mergeCell ref="B4:B5"/>
    <mergeCell ref="C4:C5"/>
    <mergeCell ref="G4:G5"/>
    <mergeCell ref="B14:B15"/>
    <mergeCell ref="C14:C15"/>
    <mergeCell ref="G14:G15"/>
    <mergeCell ref="A10:A11"/>
    <mergeCell ref="A12:A13"/>
    <mergeCell ref="A14:A15"/>
    <mergeCell ref="B10:B11"/>
    <mergeCell ref="C10:C11"/>
    <mergeCell ref="G10:G11"/>
  </mergeCells>
  <pageMargins left="1.086811" right="0.51181100000000002" top="0.78740200000000005" bottom="0.78740200000000005" header="0.31496099999999999" footer="0.31496099999999999"/>
  <pageSetup paperSize="9" scale="95" orientation="landscape"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8"/>
  <sheetViews>
    <sheetView showGridLines="0" topLeftCell="A76" workbookViewId="0">
      <selection activeCell="B110" sqref="B110:H110"/>
    </sheetView>
  </sheetViews>
  <sheetFormatPr defaultRowHeight="12.75" customHeight="1" x14ac:dyDescent="0.2"/>
  <cols>
    <col min="1" max="1" width="10" style="149" customWidth="1"/>
    <col min="2" max="2" width="9.140625" style="149" customWidth="1"/>
    <col min="3" max="3" width="16.140625" style="149" customWidth="1"/>
    <col min="4" max="4" width="9.140625" style="149" customWidth="1"/>
    <col min="5" max="5" width="10.85546875" style="149" customWidth="1"/>
    <col min="6" max="6" width="9.140625" style="149" customWidth="1"/>
    <col min="7" max="7" width="19.140625" style="149" customWidth="1"/>
    <col min="8" max="8" width="11" style="149" customWidth="1"/>
    <col min="9" max="9" width="12" style="149" customWidth="1"/>
    <col min="10" max="10" width="9.140625" style="4" customWidth="1"/>
    <col min="11" max="16384" width="9.140625" style="4"/>
  </cols>
  <sheetData>
    <row r="1" spans="1:9" ht="13.7" customHeight="1" x14ac:dyDescent="0.2">
      <c r="A1" s="181"/>
      <c r="B1" s="181"/>
      <c r="C1" s="181"/>
      <c r="D1" s="181"/>
      <c r="E1" s="181"/>
      <c r="F1" s="181"/>
      <c r="G1" s="181"/>
      <c r="H1" s="181"/>
      <c r="I1" s="181"/>
    </row>
    <row r="2" spans="1:9" ht="13.7" customHeight="1" x14ac:dyDescent="0.2">
      <c r="A2" s="182" t="s">
        <v>0</v>
      </c>
      <c r="B2" s="183"/>
      <c r="C2" s="183"/>
      <c r="D2" s="183"/>
      <c r="E2" s="183"/>
      <c r="F2" s="183"/>
      <c r="G2" s="183"/>
      <c r="H2" s="183"/>
      <c r="I2" s="183"/>
    </row>
    <row r="3" spans="1:9" ht="13.7" customHeight="1" x14ac:dyDescent="0.2">
      <c r="A3" s="88"/>
      <c r="B3" s="88"/>
      <c r="C3" s="88"/>
      <c r="D3" s="88"/>
      <c r="E3" s="88"/>
      <c r="F3" s="88"/>
      <c r="G3" s="88"/>
      <c r="H3" s="88"/>
      <c r="I3" s="88"/>
    </row>
    <row r="4" spans="1:9" ht="13.7" customHeight="1" x14ac:dyDescent="0.2">
      <c r="A4" s="234" t="s">
        <v>1</v>
      </c>
      <c r="B4" s="235"/>
      <c r="C4" s="235"/>
      <c r="D4" s="235"/>
      <c r="E4" s="235"/>
      <c r="F4" s="235"/>
      <c r="G4" s="235"/>
      <c r="H4" s="235"/>
      <c r="I4" s="235"/>
    </row>
    <row r="5" spans="1:9" ht="13.7" customHeight="1" x14ac:dyDescent="0.2">
      <c r="A5" s="91" t="s">
        <v>2</v>
      </c>
      <c r="B5" s="173" t="s">
        <v>3</v>
      </c>
      <c r="C5" s="174"/>
      <c r="D5" s="174"/>
      <c r="E5" s="174"/>
      <c r="F5" s="174"/>
      <c r="G5" s="174"/>
      <c r="H5" s="184"/>
      <c r="I5" s="178"/>
    </row>
    <row r="6" spans="1:9" ht="13.7" customHeight="1" x14ac:dyDescent="0.2">
      <c r="A6" s="91" t="s">
        <v>4</v>
      </c>
      <c r="B6" s="173" t="s">
        <v>5</v>
      </c>
      <c r="C6" s="174"/>
      <c r="D6" s="174"/>
      <c r="E6" s="174"/>
      <c r="F6" s="174"/>
      <c r="G6" s="174"/>
      <c r="H6" s="177" t="s">
        <v>6</v>
      </c>
      <c r="I6" s="178"/>
    </row>
    <row r="7" spans="1:9" ht="13.7" customHeight="1" x14ac:dyDescent="0.2">
      <c r="A7" s="91" t="s">
        <v>7</v>
      </c>
      <c r="B7" s="173" t="s">
        <v>8</v>
      </c>
      <c r="C7" s="174"/>
      <c r="D7" s="174"/>
      <c r="E7" s="174"/>
      <c r="F7" s="174"/>
      <c r="G7" s="174"/>
      <c r="H7" s="396" t="s">
        <v>9</v>
      </c>
      <c r="I7" s="397"/>
    </row>
    <row r="8" spans="1:9" ht="13.7" customHeight="1" x14ac:dyDescent="0.2">
      <c r="A8" s="91" t="s">
        <v>10</v>
      </c>
      <c r="B8" s="173" t="s">
        <v>11</v>
      </c>
      <c r="C8" s="174"/>
      <c r="D8" s="174"/>
      <c r="E8" s="174"/>
      <c r="F8" s="174"/>
      <c r="G8" s="174"/>
      <c r="H8" s="179">
        <v>12</v>
      </c>
      <c r="I8" s="178"/>
    </row>
    <row r="9" spans="1:9" ht="13.7" customHeight="1" x14ac:dyDescent="0.2">
      <c r="A9" s="180"/>
      <c r="B9" s="180"/>
      <c r="C9" s="180"/>
      <c r="D9" s="180"/>
      <c r="E9" s="180"/>
      <c r="F9" s="180"/>
      <c r="G9" s="180"/>
      <c r="H9" s="180"/>
      <c r="I9" s="180"/>
    </row>
    <row r="10" spans="1:9" s="10" customFormat="1" ht="13.7" customHeight="1" x14ac:dyDescent="0.2">
      <c r="A10" s="234" t="s">
        <v>311</v>
      </c>
      <c r="B10" s="235"/>
      <c r="C10" s="235"/>
      <c r="D10" s="235"/>
      <c r="E10" s="235"/>
      <c r="F10" s="235"/>
      <c r="G10" s="235"/>
      <c r="H10" s="235"/>
      <c r="I10" s="235"/>
    </row>
    <row r="11" spans="1:9" s="10" customFormat="1" ht="13.7" customHeight="1" x14ac:dyDescent="0.2">
      <c r="A11" s="236" t="s">
        <v>312</v>
      </c>
      <c r="B11" s="237"/>
      <c r="C11" s="236" t="s">
        <v>313</v>
      </c>
      <c r="D11" s="237"/>
      <c r="E11" s="236" t="s">
        <v>314</v>
      </c>
      <c r="F11" s="237"/>
      <c r="G11" s="237"/>
      <c r="H11" s="237"/>
      <c r="I11" s="237"/>
    </row>
    <row r="12" spans="1:9" s="10" customFormat="1" ht="56.25" customHeight="1" x14ac:dyDescent="0.2">
      <c r="A12" s="238" t="s">
        <v>318</v>
      </c>
      <c r="B12" s="239"/>
      <c r="C12" s="236" t="s">
        <v>315</v>
      </c>
      <c r="D12" s="237"/>
      <c r="E12" s="240">
        <v>2</v>
      </c>
      <c r="F12" s="237"/>
      <c r="G12" s="237"/>
      <c r="H12" s="237"/>
      <c r="I12" s="237"/>
    </row>
    <row r="13" spans="1:9" s="10" customFormat="1" ht="13.7" customHeight="1" x14ac:dyDescent="0.2">
      <c r="A13" s="163"/>
      <c r="B13" s="163"/>
      <c r="C13" s="163"/>
      <c r="D13" s="163"/>
      <c r="E13" s="163"/>
      <c r="F13" s="163"/>
      <c r="G13" s="163"/>
      <c r="H13" s="163"/>
      <c r="I13" s="163"/>
    </row>
    <row r="14" spans="1:9" ht="13.7" customHeight="1" x14ac:dyDescent="0.2">
      <c r="A14" s="234" t="s">
        <v>12</v>
      </c>
      <c r="B14" s="235"/>
      <c r="C14" s="235"/>
      <c r="D14" s="235"/>
      <c r="E14" s="235"/>
      <c r="F14" s="235"/>
      <c r="G14" s="235"/>
      <c r="H14" s="235"/>
      <c r="I14" s="235"/>
    </row>
    <row r="15" spans="1:9" ht="38.25" customHeight="1" x14ac:dyDescent="0.2">
      <c r="A15" s="92">
        <v>1</v>
      </c>
      <c r="B15" s="173" t="s">
        <v>13</v>
      </c>
      <c r="C15" s="174"/>
      <c r="D15" s="174"/>
      <c r="E15" s="174"/>
      <c r="F15" s="174"/>
      <c r="G15" s="174"/>
      <c r="H15" s="175" t="s">
        <v>318</v>
      </c>
      <c r="I15" s="176"/>
    </row>
    <row r="16" spans="1:9" ht="13.7" customHeight="1" x14ac:dyDescent="0.2">
      <c r="A16" s="92">
        <v>2</v>
      </c>
      <c r="B16" s="173" t="s">
        <v>14</v>
      </c>
      <c r="C16" s="174"/>
      <c r="D16" s="174"/>
      <c r="E16" s="174"/>
      <c r="F16" s="174"/>
      <c r="G16" s="174"/>
      <c r="H16" s="177" t="s">
        <v>15</v>
      </c>
      <c r="I16" s="178"/>
    </row>
    <row r="17" spans="1:9" ht="13.7" customHeight="1" x14ac:dyDescent="0.2">
      <c r="A17" s="92">
        <v>3</v>
      </c>
      <c r="B17" s="173" t="s">
        <v>16</v>
      </c>
      <c r="C17" s="174"/>
      <c r="D17" s="174"/>
      <c r="E17" s="174"/>
      <c r="F17" s="174"/>
      <c r="G17" s="174"/>
      <c r="H17" s="398">
        <v>2026.28</v>
      </c>
      <c r="I17" s="397"/>
    </row>
    <row r="18" spans="1:9" ht="13.7" customHeight="1" x14ac:dyDescent="0.2">
      <c r="A18" s="92">
        <v>4</v>
      </c>
      <c r="B18" s="173" t="s">
        <v>17</v>
      </c>
      <c r="C18" s="174"/>
      <c r="D18" s="174"/>
      <c r="E18" s="174"/>
      <c r="F18" s="174"/>
      <c r="G18" s="174"/>
      <c r="H18" s="177" t="s">
        <v>18</v>
      </c>
      <c r="I18" s="178"/>
    </row>
    <row r="19" spans="1:9" ht="13.7" customHeight="1" x14ac:dyDescent="0.2">
      <c r="A19" s="92">
        <v>5</v>
      </c>
      <c r="B19" s="173" t="s">
        <v>19</v>
      </c>
      <c r="C19" s="174"/>
      <c r="D19" s="174"/>
      <c r="E19" s="174"/>
      <c r="F19" s="174"/>
      <c r="G19" s="174"/>
      <c r="H19" s="399">
        <v>45292</v>
      </c>
      <c r="I19" s="397"/>
    </row>
    <row r="20" spans="1:9" ht="13.7" customHeight="1" x14ac:dyDescent="0.2">
      <c r="A20" s="180"/>
      <c r="B20" s="180"/>
      <c r="C20" s="180"/>
      <c r="D20" s="180"/>
      <c r="E20" s="180"/>
      <c r="F20" s="180"/>
      <c r="G20" s="180"/>
      <c r="H20" s="180"/>
      <c r="I20" s="180"/>
    </row>
    <row r="21" spans="1:9" ht="13.7" customHeight="1" x14ac:dyDescent="0.2">
      <c r="A21" s="234" t="s">
        <v>20</v>
      </c>
      <c r="B21" s="235"/>
      <c r="C21" s="235"/>
      <c r="D21" s="235"/>
      <c r="E21" s="235"/>
      <c r="F21" s="235"/>
      <c r="G21" s="235"/>
      <c r="H21" s="235"/>
      <c r="I21" s="235"/>
    </row>
    <row r="22" spans="1:9" ht="13.7" customHeight="1" x14ac:dyDescent="0.2">
      <c r="A22" s="93">
        <v>1</v>
      </c>
      <c r="B22" s="190" t="s">
        <v>21</v>
      </c>
      <c r="C22" s="191"/>
      <c r="D22" s="191"/>
      <c r="E22" s="191"/>
      <c r="F22" s="191"/>
      <c r="G22" s="191"/>
      <c r="H22" s="94" t="s">
        <v>22</v>
      </c>
      <c r="I22" s="94" t="s">
        <v>23</v>
      </c>
    </row>
    <row r="23" spans="1:9" ht="13.7" customHeight="1" x14ac:dyDescent="0.2">
      <c r="A23" s="94" t="s">
        <v>2</v>
      </c>
      <c r="B23" s="173" t="s">
        <v>24</v>
      </c>
      <c r="C23" s="174"/>
      <c r="D23" s="174"/>
      <c r="E23" s="174"/>
      <c r="F23" s="174"/>
      <c r="G23" s="174"/>
      <c r="H23" s="95"/>
      <c r="I23" s="390">
        <f>H17</f>
        <v>2026.28</v>
      </c>
    </row>
    <row r="24" spans="1:9" ht="13.7" customHeight="1" x14ac:dyDescent="0.2">
      <c r="A24" s="94" t="s">
        <v>4</v>
      </c>
      <c r="B24" s="173" t="s">
        <v>25</v>
      </c>
      <c r="C24" s="174"/>
      <c r="D24" s="174"/>
      <c r="E24" s="174"/>
      <c r="F24" s="174"/>
      <c r="G24" s="174"/>
      <c r="H24" s="97">
        <v>0.3</v>
      </c>
      <c r="I24" s="96">
        <f>H24*I23</f>
        <v>607.88400000000001</v>
      </c>
    </row>
    <row r="25" spans="1:9" ht="13.7" customHeight="1" x14ac:dyDescent="0.2">
      <c r="A25" s="94" t="s">
        <v>7</v>
      </c>
      <c r="B25" s="173" t="s">
        <v>26</v>
      </c>
      <c r="C25" s="174"/>
      <c r="D25" s="174"/>
      <c r="E25" s="174"/>
      <c r="F25" s="174"/>
      <c r="G25" s="174"/>
      <c r="H25" s="97"/>
      <c r="I25" s="96">
        <f>H25*I23</f>
        <v>0</v>
      </c>
    </row>
    <row r="26" spans="1:9" ht="13.7" customHeight="1" x14ac:dyDescent="0.2">
      <c r="A26" s="94" t="s">
        <v>10</v>
      </c>
      <c r="B26" s="173" t="s">
        <v>27</v>
      </c>
      <c r="C26" s="174"/>
      <c r="D26" s="174"/>
      <c r="E26" s="174"/>
      <c r="F26" s="174"/>
      <c r="G26" s="174"/>
      <c r="H26" s="97"/>
      <c r="I26" s="96">
        <f t="shared" ref="I26:I27" si="0">H26*I24</f>
        <v>0</v>
      </c>
    </row>
    <row r="27" spans="1:9" ht="13.7" customHeight="1" x14ac:dyDescent="0.2">
      <c r="A27" s="94" t="s">
        <v>28</v>
      </c>
      <c r="B27" s="173" t="s">
        <v>29</v>
      </c>
      <c r="C27" s="174"/>
      <c r="D27" s="174"/>
      <c r="E27" s="174"/>
      <c r="F27" s="174"/>
      <c r="G27" s="174"/>
      <c r="H27" s="97"/>
      <c r="I27" s="96">
        <f t="shared" si="0"/>
        <v>0</v>
      </c>
    </row>
    <row r="28" spans="1:9" ht="13.7" customHeight="1" x14ac:dyDescent="0.2">
      <c r="A28" s="94" t="s">
        <v>30</v>
      </c>
      <c r="B28" s="173" t="s">
        <v>31</v>
      </c>
      <c r="C28" s="174"/>
      <c r="D28" s="174"/>
      <c r="E28" s="174"/>
      <c r="F28" s="174"/>
      <c r="G28" s="174"/>
      <c r="H28" s="97"/>
      <c r="I28" s="96">
        <v>0</v>
      </c>
    </row>
    <row r="29" spans="1:9" ht="13.7" customHeight="1" x14ac:dyDescent="0.2">
      <c r="A29" s="190" t="s">
        <v>32</v>
      </c>
      <c r="B29" s="191"/>
      <c r="C29" s="191"/>
      <c r="D29" s="191"/>
      <c r="E29" s="191"/>
      <c r="F29" s="191"/>
      <c r="G29" s="191"/>
      <c r="H29" s="191"/>
      <c r="I29" s="98">
        <f>TRUNC(SUM(I23:I28),2)</f>
        <v>2634.16</v>
      </c>
    </row>
    <row r="30" spans="1:9" ht="13.7" customHeight="1" x14ac:dyDescent="0.2">
      <c r="A30" s="99"/>
      <c r="B30" s="99"/>
      <c r="C30" s="99"/>
      <c r="D30" s="99"/>
      <c r="E30" s="99"/>
      <c r="F30" s="99"/>
      <c r="G30" s="99"/>
      <c r="H30" s="99"/>
      <c r="I30" s="100"/>
    </row>
    <row r="31" spans="1:9" ht="13.7" customHeight="1" x14ac:dyDescent="0.2">
      <c r="A31" s="234" t="s">
        <v>33</v>
      </c>
      <c r="B31" s="235"/>
      <c r="C31" s="235"/>
      <c r="D31" s="235"/>
      <c r="E31" s="235"/>
      <c r="F31" s="235"/>
      <c r="G31" s="235"/>
      <c r="H31" s="235"/>
      <c r="I31" s="235"/>
    </row>
    <row r="32" spans="1:9" ht="13.7" customHeight="1" x14ac:dyDescent="0.2">
      <c r="A32" s="190" t="s">
        <v>34</v>
      </c>
      <c r="B32" s="191"/>
      <c r="C32" s="191"/>
      <c r="D32" s="191"/>
      <c r="E32" s="191"/>
      <c r="F32" s="191"/>
      <c r="G32" s="191"/>
      <c r="H32" s="94" t="s">
        <v>22</v>
      </c>
      <c r="I32" s="94" t="s">
        <v>23</v>
      </c>
    </row>
    <row r="33" spans="1:9" ht="13.7" customHeight="1" x14ac:dyDescent="0.2">
      <c r="A33" s="94" t="s">
        <v>2</v>
      </c>
      <c r="B33" s="173" t="s">
        <v>35</v>
      </c>
      <c r="C33" s="174"/>
      <c r="D33" s="174"/>
      <c r="E33" s="174"/>
      <c r="F33" s="174"/>
      <c r="G33" s="174"/>
      <c r="H33" s="97">
        <v>8.3299999999999999E-2</v>
      </c>
      <c r="I33" s="96">
        <f>TRUNC($I$29*H33,2)</f>
        <v>219.42</v>
      </c>
    </row>
    <row r="34" spans="1:9" ht="13.7" customHeight="1" x14ac:dyDescent="0.2">
      <c r="A34" s="94" t="s">
        <v>4</v>
      </c>
      <c r="B34" s="192" t="s">
        <v>267</v>
      </c>
      <c r="C34" s="174"/>
      <c r="D34" s="174"/>
      <c r="E34" s="174"/>
      <c r="F34" s="174"/>
      <c r="G34" s="174"/>
      <c r="H34" s="97">
        <v>0.121</v>
      </c>
      <c r="I34" s="96">
        <f>TRUNC(H34*I29,2)</f>
        <v>318.73</v>
      </c>
    </row>
    <row r="35" spans="1:9" ht="13.7" customHeight="1" x14ac:dyDescent="0.2">
      <c r="A35" s="190" t="s">
        <v>36</v>
      </c>
      <c r="B35" s="191"/>
      <c r="C35" s="191"/>
      <c r="D35" s="191"/>
      <c r="E35" s="191"/>
      <c r="F35" s="191"/>
      <c r="G35" s="191"/>
      <c r="H35" s="101">
        <f>TRUNC(SUM(H33:H34),4)</f>
        <v>0.20430000000000001</v>
      </c>
      <c r="I35" s="98">
        <f>TRUNC(SUM(I33:I34),2)</f>
        <v>538.15</v>
      </c>
    </row>
    <row r="36" spans="1:9" ht="13.7" customHeight="1" x14ac:dyDescent="0.2">
      <c r="A36" s="102"/>
      <c r="B36" s="103"/>
      <c r="C36" s="103"/>
      <c r="D36" s="103"/>
      <c r="E36" s="103"/>
      <c r="F36" s="103"/>
      <c r="G36" s="103"/>
      <c r="H36" s="104" t="s">
        <v>37</v>
      </c>
      <c r="I36" s="105">
        <f>I29+I35</f>
        <v>3172.31</v>
      </c>
    </row>
    <row r="37" spans="1:9" ht="13.7" customHeight="1" x14ac:dyDescent="0.2">
      <c r="A37" s="190" t="s">
        <v>38</v>
      </c>
      <c r="B37" s="191"/>
      <c r="C37" s="191"/>
      <c r="D37" s="191"/>
      <c r="E37" s="191"/>
      <c r="F37" s="191"/>
      <c r="G37" s="191"/>
      <c r="H37" s="94" t="s">
        <v>22</v>
      </c>
      <c r="I37" s="94" t="s">
        <v>23</v>
      </c>
    </row>
    <row r="38" spans="1:9" ht="13.7" customHeight="1" x14ac:dyDescent="0.2">
      <c r="A38" s="94" t="s">
        <v>2</v>
      </c>
      <c r="B38" s="173" t="s">
        <v>39</v>
      </c>
      <c r="C38" s="174"/>
      <c r="D38" s="174"/>
      <c r="E38" s="174"/>
      <c r="F38" s="174"/>
      <c r="G38" s="174"/>
      <c r="H38" s="400">
        <v>0.2</v>
      </c>
      <c r="I38" s="96">
        <f t="shared" ref="I38:I45" si="1">H38*$I$36</f>
        <v>634.46199999999999</v>
      </c>
    </row>
    <row r="39" spans="1:9" ht="13.7" customHeight="1" x14ac:dyDescent="0.2">
      <c r="A39" s="94" t="s">
        <v>4</v>
      </c>
      <c r="B39" s="173" t="s">
        <v>40</v>
      </c>
      <c r="C39" s="174"/>
      <c r="D39" s="174"/>
      <c r="E39" s="174"/>
      <c r="F39" s="174"/>
      <c r="G39" s="174"/>
      <c r="H39" s="97">
        <v>2.5000000000000001E-2</v>
      </c>
      <c r="I39" s="96">
        <f t="shared" si="1"/>
        <v>79.307749999999999</v>
      </c>
    </row>
    <row r="40" spans="1:9" ht="13.7" customHeight="1" x14ac:dyDescent="0.2">
      <c r="A40" s="94" t="s">
        <v>7</v>
      </c>
      <c r="B40" s="192" t="s">
        <v>266</v>
      </c>
      <c r="C40" s="174"/>
      <c r="D40" s="174"/>
      <c r="E40" s="174"/>
      <c r="F40" s="174"/>
      <c r="G40" s="174"/>
      <c r="H40" s="400">
        <v>0.03</v>
      </c>
      <c r="I40" s="96">
        <f t="shared" si="1"/>
        <v>95.169299999999993</v>
      </c>
    </row>
    <row r="41" spans="1:9" ht="13.7" customHeight="1" x14ac:dyDescent="0.2">
      <c r="A41" s="94" t="s">
        <v>10</v>
      </c>
      <c r="B41" s="173" t="s">
        <v>41</v>
      </c>
      <c r="C41" s="174"/>
      <c r="D41" s="174"/>
      <c r="E41" s="174"/>
      <c r="F41" s="174"/>
      <c r="G41" s="174"/>
      <c r="H41" s="97">
        <v>1.4999999999999999E-2</v>
      </c>
      <c r="I41" s="96">
        <f t="shared" si="1"/>
        <v>47.584649999999996</v>
      </c>
    </row>
    <row r="42" spans="1:9" ht="13.7" customHeight="1" x14ac:dyDescent="0.2">
      <c r="A42" s="94" t="s">
        <v>28</v>
      </c>
      <c r="B42" s="173" t="s">
        <v>42</v>
      </c>
      <c r="C42" s="174"/>
      <c r="D42" s="174"/>
      <c r="E42" s="174"/>
      <c r="F42" s="174"/>
      <c r="G42" s="174"/>
      <c r="H42" s="97">
        <v>0.01</v>
      </c>
      <c r="I42" s="96">
        <f t="shared" si="1"/>
        <v>31.723099999999999</v>
      </c>
    </row>
    <row r="43" spans="1:9" ht="13.7" customHeight="1" x14ac:dyDescent="0.2">
      <c r="A43" s="94" t="s">
        <v>30</v>
      </c>
      <c r="B43" s="173" t="s">
        <v>43</v>
      </c>
      <c r="C43" s="174"/>
      <c r="D43" s="174"/>
      <c r="E43" s="174"/>
      <c r="F43" s="174"/>
      <c r="G43" s="174"/>
      <c r="H43" s="97">
        <v>6.0000000000000001E-3</v>
      </c>
      <c r="I43" s="96">
        <f t="shared" si="1"/>
        <v>19.033860000000001</v>
      </c>
    </row>
    <row r="44" spans="1:9" ht="13.7" customHeight="1" x14ac:dyDescent="0.2">
      <c r="A44" s="94" t="s">
        <v>44</v>
      </c>
      <c r="B44" s="173" t="s">
        <v>45</v>
      </c>
      <c r="C44" s="174"/>
      <c r="D44" s="174"/>
      <c r="E44" s="174"/>
      <c r="F44" s="174"/>
      <c r="G44" s="174"/>
      <c r="H44" s="97">
        <v>2E-3</v>
      </c>
      <c r="I44" s="96">
        <f t="shared" si="1"/>
        <v>6.3446199999999999</v>
      </c>
    </row>
    <row r="45" spans="1:9" ht="13.7" customHeight="1" x14ac:dyDescent="0.2">
      <c r="A45" s="94" t="s">
        <v>46</v>
      </c>
      <c r="B45" s="173" t="s">
        <v>47</v>
      </c>
      <c r="C45" s="174"/>
      <c r="D45" s="174"/>
      <c r="E45" s="174"/>
      <c r="F45" s="174"/>
      <c r="G45" s="174"/>
      <c r="H45" s="97">
        <v>0.08</v>
      </c>
      <c r="I45" s="96">
        <f t="shared" si="1"/>
        <v>253.78479999999999</v>
      </c>
    </row>
    <row r="46" spans="1:9" ht="13.7" customHeight="1" x14ac:dyDescent="0.2">
      <c r="A46" s="190" t="s">
        <v>48</v>
      </c>
      <c r="B46" s="191"/>
      <c r="C46" s="191"/>
      <c r="D46" s="191"/>
      <c r="E46" s="191"/>
      <c r="F46" s="191"/>
      <c r="G46" s="191"/>
      <c r="H46" s="101">
        <f>SUM(H38:H45)</f>
        <v>0.36800000000000005</v>
      </c>
      <c r="I46" s="98">
        <f>TRUNC(SUM(I38:I45),2)</f>
        <v>1167.4100000000001</v>
      </c>
    </row>
    <row r="47" spans="1:9" ht="13.7" customHeight="1" x14ac:dyDescent="0.2">
      <c r="A47" s="191"/>
      <c r="B47" s="191"/>
      <c r="C47" s="191"/>
      <c r="D47" s="191"/>
      <c r="E47" s="191"/>
      <c r="F47" s="191"/>
      <c r="G47" s="191"/>
      <c r="H47" s="191"/>
      <c r="I47" s="193"/>
    </row>
    <row r="48" spans="1:9" ht="13.7" customHeight="1" x14ac:dyDescent="0.2">
      <c r="A48" s="190" t="s">
        <v>49</v>
      </c>
      <c r="B48" s="191"/>
      <c r="C48" s="191"/>
      <c r="D48" s="191"/>
      <c r="E48" s="191"/>
      <c r="F48" s="191"/>
      <c r="G48" s="191"/>
      <c r="H48" s="101"/>
      <c r="I48" s="94" t="s">
        <v>23</v>
      </c>
    </row>
    <row r="49" spans="1:9" ht="13.7" customHeight="1" x14ac:dyDescent="0.2">
      <c r="A49" s="94" t="s">
        <v>2</v>
      </c>
      <c r="B49" s="194" t="s">
        <v>50</v>
      </c>
      <c r="C49" s="195"/>
      <c r="D49" s="195"/>
      <c r="E49" s="195"/>
      <c r="F49" s="195"/>
      <c r="G49" s="195"/>
      <c r="H49" s="91" t="s">
        <v>51</v>
      </c>
      <c r="I49" s="401">
        <f>(4.3*2*15)-(I23*0.06)</f>
        <v>7.4232000000000085</v>
      </c>
    </row>
    <row r="50" spans="1:9" ht="13.7" customHeight="1" x14ac:dyDescent="0.2">
      <c r="A50" s="94" t="s">
        <v>4</v>
      </c>
      <c r="B50" s="194" t="s">
        <v>52</v>
      </c>
      <c r="C50" s="195"/>
      <c r="D50" s="195"/>
      <c r="E50" s="195"/>
      <c r="F50" s="195"/>
      <c r="G50" s="195"/>
      <c r="H50" s="91" t="s">
        <v>51</v>
      </c>
      <c r="I50" s="401">
        <f>36.08*15*0.8</f>
        <v>432.96</v>
      </c>
    </row>
    <row r="51" spans="1:9" ht="13.7" customHeight="1" x14ac:dyDescent="0.2">
      <c r="A51" s="94" t="s">
        <v>7</v>
      </c>
      <c r="B51" s="196" t="s">
        <v>287</v>
      </c>
      <c r="C51" s="195"/>
      <c r="D51" s="195"/>
      <c r="E51" s="195"/>
      <c r="F51" s="195"/>
      <c r="G51" s="195"/>
      <c r="H51" s="91" t="s">
        <v>51</v>
      </c>
      <c r="I51" s="401">
        <v>13.38</v>
      </c>
    </row>
    <row r="52" spans="1:9" ht="13.7" customHeight="1" x14ac:dyDescent="0.2">
      <c r="A52" s="94" t="s">
        <v>10</v>
      </c>
      <c r="B52" s="197" t="s">
        <v>53</v>
      </c>
      <c r="C52" s="198"/>
      <c r="D52" s="198"/>
      <c r="E52" s="198"/>
      <c r="F52" s="198"/>
      <c r="G52" s="199"/>
      <c r="H52" s="91" t="s">
        <v>51</v>
      </c>
      <c r="I52" s="401">
        <v>29.66</v>
      </c>
    </row>
    <row r="53" spans="1:9" ht="13.7" customHeight="1" x14ac:dyDescent="0.2">
      <c r="A53" s="94" t="s">
        <v>28</v>
      </c>
      <c r="B53" s="402" t="s">
        <v>54</v>
      </c>
      <c r="C53" s="403"/>
      <c r="D53" s="403"/>
      <c r="E53" s="403"/>
      <c r="F53" s="403"/>
      <c r="G53" s="403"/>
      <c r="H53" s="91" t="s">
        <v>51</v>
      </c>
      <c r="I53" s="401">
        <v>0</v>
      </c>
    </row>
    <row r="54" spans="1:9" ht="13.7" customHeight="1" x14ac:dyDescent="0.2">
      <c r="A54" s="94" t="s">
        <v>30</v>
      </c>
      <c r="B54" s="411" t="s">
        <v>273</v>
      </c>
      <c r="C54" s="403"/>
      <c r="D54" s="403"/>
      <c r="E54" s="403"/>
      <c r="F54" s="403"/>
      <c r="G54" s="403"/>
      <c r="H54" s="91" t="s">
        <v>51</v>
      </c>
      <c r="I54" s="401">
        <v>0</v>
      </c>
    </row>
    <row r="55" spans="1:9" ht="13.7" customHeight="1" x14ac:dyDescent="0.2">
      <c r="A55" s="190" t="s">
        <v>55</v>
      </c>
      <c r="B55" s="191"/>
      <c r="C55" s="191"/>
      <c r="D55" s="191"/>
      <c r="E55" s="191"/>
      <c r="F55" s="191"/>
      <c r="G55" s="191"/>
      <c r="H55" s="191"/>
      <c r="I55" s="98">
        <f>TRUNC(SUM(I49:I54),2)</f>
        <v>483.42</v>
      </c>
    </row>
    <row r="56" spans="1:9" ht="13.7" customHeight="1" x14ac:dyDescent="0.2">
      <c r="A56" s="191"/>
      <c r="B56" s="191"/>
      <c r="C56" s="191"/>
      <c r="D56" s="191"/>
      <c r="E56" s="191"/>
      <c r="F56" s="191"/>
      <c r="G56" s="191"/>
      <c r="H56" s="191"/>
      <c r="I56" s="193"/>
    </row>
    <row r="57" spans="1:9" ht="13.7" customHeight="1" x14ac:dyDescent="0.2">
      <c r="A57" s="234" t="s">
        <v>56</v>
      </c>
      <c r="B57" s="235"/>
      <c r="C57" s="235"/>
      <c r="D57" s="235"/>
      <c r="E57" s="235"/>
      <c r="F57" s="235"/>
      <c r="G57" s="235"/>
      <c r="H57" s="235"/>
      <c r="I57" s="235"/>
    </row>
    <row r="58" spans="1:9" ht="13.7" customHeight="1" x14ac:dyDescent="0.2">
      <c r="A58" s="190" t="s">
        <v>57</v>
      </c>
      <c r="B58" s="191"/>
      <c r="C58" s="191"/>
      <c r="D58" s="191"/>
      <c r="E58" s="191"/>
      <c r="F58" s="191"/>
      <c r="G58" s="191"/>
      <c r="H58" s="191"/>
      <c r="I58" s="94" t="s">
        <v>23</v>
      </c>
    </row>
    <row r="59" spans="1:9" ht="13.7" customHeight="1" x14ac:dyDescent="0.2">
      <c r="A59" s="94" t="s">
        <v>58</v>
      </c>
      <c r="B59" s="177" t="s">
        <v>59</v>
      </c>
      <c r="C59" s="178"/>
      <c r="D59" s="178"/>
      <c r="E59" s="178"/>
      <c r="F59" s="178"/>
      <c r="G59" s="178"/>
      <c r="H59" s="178"/>
      <c r="I59" s="96">
        <f>I35</f>
        <v>538.15</v>
      </c>
    </row>
    <row r="60" spans="1:9" ht="13.7" customHeight="1" x14ac:dyDescent="0.2">
      <c r="A60" s="94" t="s">
        <v>60</v>
      </c>
      <c r="B60" s="177" t="s">
        <v>61</v>
      </c>
      <c r="C60" s="178"/>
      <c r="D60" s="178"/>
      <c r="E60" s="178"/>
      <c r="F60" s="178"/>
      <c r="G60" s="178"/>
      <c r="H60" s="178"/>
      <c r="I60" s="96">
        <f>I46</f>
        <v>1167.4100000000001</v>
      </c>
    </row>
    <row r="61" spans="1:9" ht="13.7" customHeight="1" x14ac:dyDescent="0.2">
      <c r="A61" s="94" t="s">
        <v>62</v>
      </c>
      <c r="B61" s="177" t="s">
        <v>63</v>
      </c>
      <c r="C61" s="178"/>
      <c r="D61" s="178"/>
      <c r="E61" s="178"/>
      <c r="F61" s="178"/>
      <c r="G61" s="178"/>
      <c r="H61" s="178"/>
      <c r="I61" s="96">
        <f>I55</f>
        <v>483.42</v>
      </c>
    </row>
    <row r="62" spans="1:9" ht="13.7" customHeight="1" x14ac:dyDescent="0.2">
      <c r="A62" s="190" t="s">
        <v>64</v>
      </c>
      <c r="B62" s="191"/>
      <c r="C62" s="191"/>
      <c r="D62" s="191"/>
      <c r="E62" s="191"/>
      <c r="F62" s="191"/>
      <c r="G62" s="191"/>
      <c r="H62" s="191"/>
      <c r="I62" s="98">
        <f>TRUNC(SUM(I59:I61),2)</f>
        <v>2188.98</v>
      </c>
    </row>
    <row r="63" spans="1:9" ht="13.7" customHeight="1" x14ac:dyDescent="0.2">
      <c r="A63" s="200"/>
      <c r="B63" s="201"/>
      <c r="C63" s="201"/>
      <c r="D63" s="201"/>
      <c r="E63" s="201"/>
      <c r="F63" s="201"/>
      <c r="G63" s="201"/>
      <c r="H63" s="201"/>
      <c r="I63" s="201"/>
    </row>
    <row r="64" spans="1:9" ht="13.7" customHeight="1" x14ac:dyDescent="0.2">
      <c r="A64" s="234" t="s">
        <v>65</v>
      </c>
      <c r="B64" s="235"/>
      <c r="C64" s="235"/>
      <c r="D64" s="235"/>
      <c r="E64" s="235"/>
      <c r="F64" s="235"/>
      <c r="G64" s="235"/>
      <c r="H64" s="235"/>
      <c r="I64" s="235"/>
    </row>
    <row r="65" spans="1:10" ht="13.7" customHeight="1" x14ac:dyDescent="0.2">
      <c r="A65" s="93">
        <v>3</v>
      </c>
      <c r="B65" s="190" t="s">
        <v>66</v>
      </c>
      <c r="C65" s="191"/>
      <c r="D65" s="191"/>
      <c r="E65" s="191"/>
      <c r="F65" s="191"/>
      <c r="G65" s="191"/>
      <c r="H65" s="94" t="s">
        <v>22</v>
      </c>
      <c r="I65" s="94" t="s">
        <v>23</v>
      </c>
    </row>
    <row r="66" spans="1:10" ht="13.7" customHeight="1" x14ac:dyDescent="0.2">
      <c r="A66" s="94" t="s">
        <v>2</v>
      </c>
      <c r="B66" s="173" t="s">
        <v>67</v>
      </c>
      <c r="C66" s="174"/>
      <c r="D66" s="174"/>
      <c r="E66" s="174"/>
      <c r="F66" s="174"/>
      <c r="G66" s="174"/>
      <c r="H66" s="97">
        <v>4.1999999999999997E-3</v>
      </c>
      <c r="I66" s="96">
        <f t="shared" ref="I66:I71" si="2">H66*$I$29</f>
        <v>11.063471999999999</v>
      </c>
    </row>
    <row r="67" spans="1:10" ht="13.7" customHeight="1" x14ac:dyDescent="0.2">
      <c r="A67" s="94" t="s">
        <v>4</v>
      </c>
      <c r="B67" s="173" t="s">
        <v>68</v>
      </c>
      <c r="C67" s="174"/>
      <c r="D67" s="174"/>
      <c r="E67" s="174"/>
      <c r="F67" s="174"/>
      <c r="G67" s="174"/>
      <c r="H67" s="97">
        <v>3.3E-4</v>
      </c>
      <c r="I67" s="96">
        <f t="shared" si="2"/>
        <v>0.86927279999999996</v>
      </c>
    </row>
    <row r="68" spans="1:10" ht="13.7" customHeight="1" x14ac:dyDescent="0.2">
      <c r="A68" s="94" t="s">
        <v>7</v>
      </c>
      <c r="B68" s="173" t="s">
        <v>69</v>
      </c>
      <c r="C68" s="174"/>
      <c r="D68" s="174"/>
      <c r="E68" s="174"/>
      <c r="F68" s="174"/>
      <c r="G68" s="174"/>
      <c r="H68" s="97">
        <v>3.2000000000000001E-2</v>
      </c>
      <c r="I68" s="96">
        <f t="shared" si="2"/>
        <v>84.293120000000002</v>
      </c>
    </row>
    <row r="69" spans="1:10" ht="13.7" customHeight="1" x14ac:dyDescent="0.2">
      <c r="A69" s="94" t="s">
        <v>10</v>
      </c>
      <c r="B69" s="173" t="s">
        <v>70</v>
      </c>
      <c r="C69" s="174"/>
      <c r="D69" s="174"/>
      <c r="E69" s="174"/>
      <c r="F69" s="174"/>
      <c r="G69" s="174"/>
      <c r="H69" s="97">
        <v>1.9400000000000001E-2</v>
      </c>
      <c r="I69" s="96">
        <f t="shared" si="2"/>
        <v>51.102703999999996</v>
      </c>
    </row>
    <row r="70" spans="1:10" ht="13.7" customHeight="1" x14ac:dyDescent="0.2">
      <c r="A70" s="106" t="s">
        <v>28</v>
      </c>
      <c r="B70" s="173" t="s">
        <v>71</v>
      </c>
      <c r="C70" s="174"/>
      <c r="D70" s="174"/>
      <c r="E70" s="174"/>
      <c r="F70" s="174"/>
      <c r="G70" s="174"/>
      <c r="H70" s="97">
        <f>TRUNC(H46*H69,4)</f>
        <v>7.1000000000000004E-3</v>
      </c>
      <c r="I70" s="96">
        <f t="shared" si="2"/>
        <v>18.702535999999998</v>
      </c>
    </row>
    <row r="71" spans="1:10" ht="13.7" customHeight="1" x14ac:dyDescent="0.2">
      <c r="A71" s="94" t="s">
        <v>30</v>
      </c>
      <c r="B71" s="173" t="s">
        <v>72</v>
      </c>
      <c r="C71" s="174"/>
      <c r="D71" s="174"/>
      <c r="E71" s="174"/>
      <c r="F71" s="174"/>
      <c r="G71" s="174"/>
      <c r="H71" s="97">
        <v>8.0000000000000002E-3</v>
      </c>
      <c r="I71" s="96">
        <f t="shared" si="2"/>
        <v>21.07328</v>
      </c>
      <c r="J71" s="32"/>
    </row>
    <row r="72" spans="1:10" ht="13.7" customHeight="1" x14ac:dyDescent="0.2">
      <c r="A72" s="190" t="s">
        <v>73</v>
      </c>
      <c r="B72" s="191"/>
      <c r="C72" s="191"/>
      <c r="D72" s="191"/>
      <c r="E72" s="191"/>
      <c r="F72" s="191"/>
      <c r="G72" s="191"/>
      <c r="H72" s="101">
        <f>TRUNC(SUM(H66:H71),4)</f>
        <v>7.0999999999999994E-2</v>
      </c>
      <c r="I72" s="98">
        <f>TRUNC(SUM(I66:I71),2)</f>
        <v>187.1</v>
      </c>
    </row>
    <row r="73" spans="1:10" ht="13.7" customHeight="1" x14ac:dyDescent="0.2">
      <c r="A73" s="202"/>
      <c r="B73" s="203"/>
      <c r="C73" s="203"/>
      <c r="D73" s="203"/>
      <c r="E73" s="203"/>
      <c r="F73" s="203"/>
      <c r="G73" s="203"/>
      <c r="H73" s="203"/>
      <c r="I73" s="203"/>
    </row>
    <row r="74" spans="1:10" ht="13.7" customHeight="1" x14ac:dyDescent="0.2">
      <c r="A74" s="234" t="s">
        <v>74</v>
      </c>
      <c r="B74" s="235"/>
      <c r="C74" s="235"/>
      <c r="D74" s="235"/>
      <c r="E74" s="235"/>
      <c r="F74" s="235"/>
      <c r="G74" s="235"/>
      <c r="H74" s="235"/>
      <c r="I74" s="235"/>
    </row>
    <row r="75" spans="1:10" ht="13.7" customHeight="1" x14ac:dyDescent="0.2">
      <c r="A75" s="190" t="s">
        <v>76</v>
      </c>
      <c r="B75" s="191"/>
      <c r="C75" s="191"/>
      <c r="D75" s="191"/>
      <c r="E75" s="191"/>
      <c r="F75" s="191"/>
      <c r="G75" s="191"/>
      <c r="H75" s="94" t="s">
        <v>22</v>
      </c>
      <c r="I75" s="94" t="s">
        <v>23</v>
      </c>
    </row>
    <row r="76" spans="1:10" ht="13.7" customHeight="1" x14ac:dyDescent="0.2">
      <c r="A76" s="94" t="s">
        <v>2</v>
      </c>
      <c r="B76" s="173" t="s">
        <v>77</v>
      </c>
      <c r="C76" s="174"/>
      <c r="D76" s="174"/>
      <c r="E76" s="174"/>
      <c r="F76" s="174"/>
      <c r="G76" s="174"/>
      <c r="H76" s="97">
        <v>0</v>
      </c>
      <c r="I76" s="96">
        <f t="shared" ref="I76:I81" si="3">$I$93*H76</f>
        <v>0</v>
      </c>
    </row>
    <row r="77" spans="1:10" ht="13.7" customHeight="1" x14ac:dyDescent="0.2">
      <c r="A77" s="94" t="s">
        <v>4</v>
      </c>
      <c r="B77" s="173" t="s">
        <v>78</v>
      </c>
      <c r="C77" s="174"/>
      <c r="D77" s="174"/>
      <c r="E77" s="174"/>
      <c r="F77" s="174"/>
      <c r="G77" s="174"/>
      <c r="H77" s="400">
        <v>8.2000000000000007E-3</v>
      </c>
      <c r="I77" s="96">
        <f t="shared" si="3"/>
        <v>41.083967999999999</v>
      </c>
    </row>
    <row r="78" spans="1:10" ht="13.7" customHeight="1" x14ac:dyDescent="0.2">
      <c r="A78" s="94" t="s">
        <v>7</v>
      </c>
      <c r="B78" s="173" t="s">
        <v>79</v>
      </c>
      <c r="C78" s="174"/>
      <c r="D78" s="174"/>
      <c r="E78" s="174"/>
      <c r="F78" s="174"/>
      <c r="G78" s="174"/>
      <c r="H78" s="400">
        <v>2.0000000000000001E-4</v>
      </c>
      <c r="I78" s="96">
        <f t="shared" si="3"/>
        <v>1.002048</v>
      </c>
    </row>
    <row r="79" spans="1:10" ht="13.7" customHeight="1" x14ac:dyDescent="0.2">
      <c r="A79" s="94" t="s">
        <v>10</v>
      </c>
      <c r="B79" s="173" t="s">
        <v>80</v>
      </c>
      <c r="C79" s="174"/>
      <c r="D79" s="174"/>
      <c r="E79" s="174"/>
      <c r="F79" s="174"/>
      <c r="G79" s="174"/>
      <c r="H79" s="400">
        <v>2.9999999999999997E-4</v>
      </c>
      <c r="I79" s="96">
        <f t="shared" si="3"/>
        <v>1.5030719999999997</v>
      </c>
    </row>
    <row r="80" spans="1:10" ht="13.7" customHeight="1" x14ac:dyDescent="0.2">
      <c r="A80" s="94" t="s">
        <v>28</v>
      </c>
      <c r="B80" s="173" t="s">
        <v>81</v>
      </c>
      <c r="C80" s="174"/>
      <c r="D80" s="174"/>
      <c r="E80" s="174"/>
      <c r="F80" s="174"/>
      <c r="G80" s="174"/>
      <c r="H80" s="400">
        <v>1.2999999999999999E-3</v>
      </c>
      <c r="I80" s="96">
        <f t="shared" si="3"/>
        <v>6.5133119999999991</v>
      </c>
    </row>
    <row r="81" spans="1:9" ht="13.7" customHeight="1" x14ac:dyDescent="0.2">
      <c r="A81" s="94" t="s">
        <v>30</v>
      </c>
      <c r="B81" s="173" t="s">
        <v>82</v>
      </c>
      <c r="C81" s="174"/>
      <c r="D81" s="174"/>
      <c r="E81" s="174"/>
      <c r="F81" s="174"/>
      <c r="G81" s="174"/>
      <c r="H81" s="400">
        <v>0</v>
      </c>
      <c r="I81" s="96">
        <f t="shared" si="3"/>
        <v>0</v>
      </c>
    </row>
    <row r="82" spans="1:9" ht="13.7" customHeight="1" x14ac:dyDescent="0.2">
      <c r="A82" s="190" t="s">
        <v>83</v>
      </c>
      <c r="B82" s="191"/>
      <c r="C82" s="191"/>
      <c r="D82" s="191"/>
      <c r="E82" s="191"/>
      <c r="F82" s="191"/>
      <c r="G82" s="191"/>
      <c r="H82" s="101">
        <f>TRUNC(SUM(H76:H81),4)</f>
        <v>0.01</v>
      </c>
      <c r="I82" s="98">
        <f>TRUNC(SUM(I76:I81),2)</f>
        <v>50.1</v>
      </c>
    </row>
    <row r="83" spans="1:9" ht="13.7" customHeight="1" x14ac:dyDescent="0.2">
      <c r="A83" s="200"/>
      <c r="B83" s="201"/>
      <c r="C83" s="201"/>
      <c r="D83" s="201"/>
      <c r="E83" s="201"/>
      <c r="F83" s="201"/>
      <c r="G83" s="201"/>
      <c r="H83" s="201"/>
      <c r="I83" s="201"/>
    </row>
    <row r="84" spans="1:9" ht="13.7" customHeight="1" x14ac:dyDescent="0.2">
      <c r="A84" s="190" t="s">
        <v>84</v>
      </c>
      <c r="B84" s="191"/>
      <c r="C84" s="191"/>
      <c r="D84" s="191"/>
      <c r="E84" s="191"/>
      <c r="F84" s="191"/>
      <c r="G84" s="191"/>
      <c r="H84" s="94" t="s">
        <v>22</v>
      </c>
      <c r="I84" s="94" t="s">
        <v>23</v>
      </c>
    </row>
    <row r="85" spans="1:9" ht="13.7" customHeight="1" x14ac:dyDescent="0.2">
      <c r="A85" s="94" t="s">
        <v>2</v>
      </c>
      <c r="B85" s="173" t="s">
        <v>85</v>
      </c>
      <c r="C85" s="174"/>
      <c r="D85" s="174"/>
      <c r="E85" s="174"/>
      <c r="F85" s="174"/>
      <c r="G85" s="174"/>
      <c r="H85" s="97">
        <v>0</v>
      </c>
      <c r="I85" s="96">
        <f>$I$29*H85</f>
        <v>0</v>
      </c>
    </row>
    <row r="86" spans="1:9" ht="13.7" customHeight="1" x14ac:dyDescent="0.2">
      <c r="A86" s="190" t="s">
        <v>86</v>
      </c>
      <c r="B86" s="191"/>
      <c r="C86" s="191"/>
      <c r="D86" s="191"/>
      <c r="E86" s="191"/>
      <c r="F86" s="191"/>
      <c r="G86" s="191"/>
      <c r="H86" s="101">
        <f>TRUNC(SUM(H85),4)</f>
        <v>0</v>
      </c>
      <c r="I86" s="98">
        <f>TRUNC(SUM(I85),2)</f>
        <v>0</v>
      </c>
    </row>
    <row r="87" spans="1:9" ht="13.7" customHeight="1" x14ac:dyDescent="0.2">
      <c r="A87" s="200"/>
      <c r="B87" s="201"/>
      <c r="C87" s="201"/>
      <c r="D87" s="201"/>
      <c r="E87" s="201"/>
      <c r="F87" s="201"/>
      <c r="G87" s="201"/>
      <c r="H87" s="201"/>
      <c r="I87" s="201"/>
    </row>
    <row r="88" spans="1:9" ht="13.7" customHeight="1" x14ac:dyDescent="0.2">
      <c r="A88" s="234" t="s">
        <v>87</v>
      </c>
      <c r="B88" s="235"/>
      <c r="C88" s="235"/>
      <c r="D88" s="235"/>
      <c r="E88" s="235"/>
      <c r="F88" s="235"/>
      <c r="G88" s="235"/>
      <c r="H88" s="235"/>
      <c r="I88" s="235"/>
    </row>
    <row r="89" spans="1:9" ht="13.7" customHeight="1" x14ac:dyDescent="0.2">
      <c r="A89" s="190" t="s">
        <v>88</v>
      </c>
      <c r="B89" s="191"/>
      <c r="C89" s="191"/>
      <c r="D89" s="191"/>
      <c r="E89" s="191"/>
      <c r="F89" s="191"/>
      <c r="G89" s="191"/>
      <c r="H89" s="191"/>
      <c r="I89" s="94" t="s">
        <v>23</v>
      </c>
    </row>
    <row r="90" spans="1:9" ht="13.7" customHeight="1" x14ac:dyDescent="0.2">
      <c r="A90" s="94" t="s">
        <v>89</v>
      </c>
      <c r="B90" s="177" t="s">
        <v>90</v>
      </c>
      <c r="C90" s="178"/>
      <c r="D90" s="178"/>
      <c r="E90" s="178"/>
      <c r="F90" s="178"/>
      <c r="G90" s="178"/>
      <c r="H90" s="178"/>
      <c r="I90" s="96">
        <f>I82</f>
        <v>50.1</v>
      </c>
    </row>
    <row r="91" spans="1:9" ht="13.7" customHeight="1" x14ac:dyDescent="0.2">
      <c r="A91" s="94" t="s">
        <v>91</v>
      </c>
      <c r="B91" s="177" t="s">
        <v>92</v>
      </c>
      <c r="C91" s="178"/>
      <c r="D91" s="178"/>
      <c r="E91" s="178"/>
      <c r="F91" s="178"/>
      <c r="G91" s="178"/>
      <c r="H91" s="178"/>
      <c r="I91" s="96">
        <f>I86</f>
        <v>0</v>
      </c>
    </row>
    <row r="92" spans="1:9" ht="13.7" customHeight="1" x14ac:dyDescent="0.2">
      <c r="A92" s="190" t="s">
        <v>93</v>
      </c>
      <c r="B92" s="191"/>
      <c r="C92" s="191"/>
      <c r="D92" s="191"/>
      <c r="E92" s="191"/>
      <c r="F92" s="191"/>
      <c r="G92" s="191"/>
      <c r="H92" s="191"/>
      <c r="I92" s="98">
        <f>TRUNC(SUM(I90:I91),2)</f>
        <v>50.1</v>
      </c>
    </row>
    <row r="93" spans="1:9" ht="13.7" customHeight="1" x14ac:dyDescent="0.2">
      <c r="A93" s="102"/>
      <c r="B93" s="103"/>
      <c r="C93" s="103"/>
      <c r="D93" s="103"/>
      <c r="E93" s="103"/>
      <c r="F93" s="103"/>
      <c r="G93" s="103"/>
      <c r="H93" s="107" t="s">
        <v>75</v>
      </c>
      <c r="I93" s="105">
        <f>TRUNC(I29+I62+I72,2)</f>
        <v>5010.24</v>
      </c>
    </row>
    <row r="94" spans="1:9" ht="13.7" customHeight="1" x14ac:dyDescent="0.2">
      <c r="A94" s="234" t="s">
        <v>94</v>
      </c>
      <c r="B94" s="235"/>
      <c r="C94" s="235"/>
      <c r="D94" s="235"/>
      <c r="E94" s="235"/>
      <c r="F94" s="235"/>
      <c r="G94" s="235"/>
      <c r="H94" s="235"/>
      <c r="I94" s="235"/>
    </row>
    <row r="95" spans="1:9" ht="13.7" customHeight="1" x14ac:dyDescent="0.2">
      <c r="A95" s="93">
        <v>5</v>
      </c>
      <c r="B95" s="190" t="s">
        <v>95</v>
      </c>
      <c r="C95" s="191"/>
      <c r="D95" s="191"/>
      <c r="E95" s="191"/>
      <c r="F95" s="191"/>
      <c r="G95" s="191"/>
      <c r="H95" s="108"/>
      <c r="I95" s="94" t="s">
        <v>23</v>
      </c>
    </row>
    <row r="96" spans="1:9" ht="13.7" customHeight="1" x14ac:dyDescent="0.2">
      <c r="A96" s="94" t="s">
        <v>2</v>
      </c>
      <c r="B96" s="194" t="s">
        <v>96</v>
      </c>
      <c r="C96" s="195"/>
      <c r="D96" s="195"/>
      <c r="E96" s="195"/>
      <c r="F96" s="195"/>
      <c r="G96" s="195"/>
      <c r="H96" s="91" t="s">
        <v>51</v>
      </c>
      <c r="I96" s="395">
        <f>Uniformes!J61</f>
        <v>249.42</v>
      </c>
    </row>
    <row r="97" spans="1:9" ht="13.7" customHeight="1" x14ac:dyDescent="0.2">
      <c r="A97" s="94" t="s">
        <v>4</v>
      </c>
      <c r="B97" s="194" t="s">
        <v>97</v>
      </c>
      <c r="C97" s="195"/>
      <c r="D97" s="195"/>
      <c r="E97" s="195"/>
      <c r="F97" s="195"/>
      <c r="G97" s="195"/>
      <c r="H97" s="91" t="s">
        <v>51</v>
      </c>
      <c r="I97" s="395">
        <f>'Equipamentos e Materiais'!H36</f>
        <v>0.11468253968253968</v>
      </c>
    </row>
    <row r="98" spans="1:9" ht="13.7" customHeight="1" x14ac:dyDescent="0.2">
      <c r="A98" s="94" t="s">
        <v>7</v>
      </c>
      <c r="B98" s="194" t="s">
        <v>98</v>
      </c>
      <c r="C98" s="195"/>
      <c r="D98" s="195"/>
      <c r="E98" s="195"/>
      <c r="F98" s="195"/>
      <c r="G98" s="195"/>
      <c r="H98" s="91" t="s">
        <v>51</v>
      </c>
      <c r="I98" s="395">
        <f>'Equip. Manutenção e Depreciação'!E33</f>
        <v>50.046392857142848</v>
      </c>
    </row>
    <row r="99" spans="1:9" ht="13.7" customHeight="1" x14ac:dyDescent="0.2">
      <c r="A99" s="94" t="s">
        <v>10</v>
      </c>
      <c r="B99" s="402" t="s">
        <v>31</v>
      </c>
      <c r="C99" s="403"/>
      <c r="D99" s="403"/>
      <c r="E99" s="403"/>
      <c r="F99" s="403"/>
      <c r="G99" s="403"/>
      <c r="H99" s="91" t="s">
        <v>51</v>
      </c>
      <c r="I99" s="405">
        <v>0</v>
      </c>
    </row>
    <row r="100" spans="1:9" ht="13.7" customHeight="1" x14ac:dyDescent="0.2">
      <c r="A100" s="190" t="s">
        <v>99</v>
      </c>
      <c r="B100" s="191"/>
      <c r="C100" s="191"/>
      <c r="D100" s="191"/>
      <c r="E100" s="191"/>
      <c r="F100" s="191"/>
      <c r="G100" s="191"/>
      <c r="H100" s="94" t="s">
        <v>51</v>
      </c>
      <c r="I100" s="110">
        <f>TRUNC(SUM(I96:I99),2)</f>
        <v>299.58</v>
      </c>
    </row>
    <row r="101" spans="1:9" ht="13.7" customHeight="1" x14ac:dyDescent="0.2">
      <c r="A101" s="200"/>
      <c r="B101" s="201"/>
      <c r="C101" s="201"/>
      <c r="D101" s="201"/>
      <c r="E101" s="201"/>
      <c r="F101" s="201"/>
      <c r="G101" s="201"/>
      <c r="H101" s="201"/>
      <c r="I101" s="201"/>
    </row>
    <row r="102" spans="1:9" ht="13.7" customHeight="1" x14ac:dyDescent="0.2">
      <c r="A102" s="234" t="s">
        <v>100</v>
      </c>
      <c r="B102" s="235"/>
      <c r="C102" s="235"/>
      <c r="D102" s="235"/>
      <c r="E102" s="235"/>
      <c r="F102" s="235"/>
      <c r="G102" s="235"/>
      <c r="H102" s="235"/>
      <c r="I102" s="235"/>
    </row>
    <row r="103" spans="1:9" ht="13.7" customHeight="1" x14ac:dyDescent="0.2">
      <c r="A103" s="93">
        <v>6</v>
      </c>
      <c r="B103" s="190" t="s">
        <v>101</v>
      </c>
      <c r="C103" s="191"/>
      <c r="D103" s="191"/>
      <c r="E103" s="191"/>
      <c r="F103" s="191"/>
      <c r="G103" s="191"/>
      <c r="H103" s="94" t="s">
        <v>22</v>
      </c>
      <c r="I103" s="94" t="s">
        <v>23</v>
      </c>
    </row>
    <row r="104" spans="1:9" ht="13.7" customHeight="1" x14ac:dyDescent="0.2">
      <c r="A104" s="94" t="s">
        <v>2</v>
      </c>
      <c r="B104" s="173" t="s">
        <v>102</v>
      </c>
      <c r="C104" s="174"/>
      <c r="D104" s="174"/>
      <c r="E104" s="174"/>
      <c r="F104" s="174"/>
      <c r="G104" s="174"/>
      <c r="H104" s="406">
        <v>0.03</v>
      </c>
      <c r="I104" s="96">
        <f>TRUNC(H104*I129,2)</f>
        <v>160.79</v>
      </c>
    </row>
    <row r="105" spans="1:9" ht="13.7" customHeight="1" x14ac:dyDescent="0.2">
      <c r="A105" s="94" t="s">
        <v>4</v>
      </c>
      <c r="B105" s="173" t="s">
        <v>103</v>
      </c>
      <c r="C105" s="174"/>
      <c r="D105" s="174"/>
      <c r="E105" s="174"/>
      <c r="F105" s="174"/>
      <c r="G105" s="174"/>
      <c r="H105" s="407">
        <v>6.7900000000000002E-2</v>
      </c>
      <c r="I105" s="96">
        <f>TRUNC(H105*(I104+I129),2)</f>
        <v>374.85</v>
      </c>
    </row>
    <row r="106" spans="1:9" ht="13.7" customHeight="1" x14ac:dyDescent="0.2">
      <c r="A106" s="94" t="s">
        <v>7</v>
      </c>
      <c r="B106" s="204" t="s">
        <v>104</v>
      </c>
      <c r="C106" s="205"/>
      <c r="D106" s="205"/>
      <c r="E106" s="205"/>
      <c r="F106" s="205"/>
      <c r="G106" s="205"/>
      <c r="H106" s="97"/>
      <c r="I106" s="112"/>
    </row>
    <row r="107" spans="1:9" ht="13.7" customHeight="1" x14ac:dyDescent="0.2">
      <c r="A107" s="94" t="s">
        <v>105</v>
      </c>
      <c r="B107" s="173" t="s">
        <v>106</v>
      </c>
      <c r="C107" s="174"/>
      <c r="D107" s="174"/>
      <c r="E107" s="174"/>
      <c r="F107" s="174"/>
      <c r="G107" s="174"/>
      <c r="H107" s="111">
        <v>6.4999999999999997E-3</v>
      </c>
      <c r="I107" s="96">
        <f>H107*I118</f>
        <v>41.949764999999999</v>
      </c>
    </row>
    <row r="108" spans="1:9" ht="13.7" customHeight="1" x14ac:dyDescent="0.2">
      <c r="A108" s="94" t="s">
        <v>107</v>
      </c>
      <c r="B108" s="173" t="s">
        <v>108</v>
      </c>
      <c r="C108" s="174"/>
      <c r="D108" s="174"/>
      <c r="E108" s="174"/>
      <c r="F108" s="174"/>
      <c r="G108" s="174"/>
      <c r="H108" s="113">
        <v>0.03</v>
      </c>
      <c r="I108" s="96">
        <f>H108*I118</f>
        <v>193.61430000000001</v>
      </c>
    </row>
    <row r="109" spans="1:9" ht="13.7" customHeight="1" x14ac:dyDescent="0.2">
      <c r="A109" s="94" t="s">
        <v>109</v>
      </c>
      <c r="B109" s="173" t="s">
        <v>110</v>
      </c>
      <c r="C109" s="174"/>
      <c r="D109" s="174"/>
      <c r="E109" s="174"/>
      <c r="F109" s="174"/>
      <c r="G109" s="174"/>
      <c r="H109" s="33">
        <v>0.05</v>
      </c>
      <c r="I109" s="96">
        <f>H109*I118</f>
        <v>322.69050000000004</v>
      </c>
    </row>
    <row r="110" spans="1:9" s="10" customFormat="1" ht="13.7" customHeight="1" x14ac:dyDescent="0.2">
      <c r="A110" s="382"/>
      <c r="B110" s="408"/>
      <c r="C110" s="409"/>
      <c r="D110" s="409"/>
      <c r="E110" s="409"/>
      <c r="F110" s="409"/>
      <c r="G110" s="410"/>
      <c r="H110" s="412"/>
      <c r="I110" s="96">
        <f>H110*I118</f>
        <v>0</v>
      </c>
    </row>
    <row r="111" spans="1:9" ht="13.7" customHeight="1" x14ac:dyDescent="0.2">
      <c r="A111" s="190" t="s">
        <v>111</v>
      </c>
      <c r="B111" s="191"/>
      <c r="C111" s="191"/>
      <c r="D111" s="191"/>
      <c r="E111" s="191"/>
      <c r="F111" s="191"/>
      <c r="G111" s="191"/>
      <c r="H111" s="111"/>
      <c r="I111" s="98">
        <f>TRUNC(SUM(I104:I109),2)</f>
        <v>1093.8900000000001</v>
      </c>
    </row>
    <row r="112" spans="1:9" ht="13.7" customHeight="1" x14ac:dyDescent="0.2">
      <c r="A112" s="114"/>
      <c r="B112" s="198"/>
      <c r="C112" s="198"/>
      <c r="D112" s="198"/>
      <c r="E112" s="198"/>
      <c r="F112" s="198"/>
      <c r="G112" s="198"/>
      <c r="H112" s="198"/>
      <c r="I112" s="198"/>
    </row>
    <row r="113" spans="1:9" ht="13.7" customHeight="1" x14ac:dyDescent="0.2">
      <c r="A113" s="115" t="s">
        <v>112</v>
      </c>
      <c r="B113" s="210" t="s">
        <v>113</v>
      </c>
      <c r="C113" s="211"/>
      <c r="D113" s="211"/>
      <c r="E113" s="211"/>
      <c r="F113" s="211"/>
      <c r="G113" s="211"/>
      <c r="H113" s="116">
        <f>TRUNC(H107+H108+H109+H110,4)</f>
        <v>8.6499999999999994E-2</v>
      </c>
      <c r="I113" s="117"/>
    </row>
    <row r="114" spans="1:9" ht="13.7" customHeight="1" x14ac:dyDescent="0.2">
      <c r="A114" s="118"/>
      <c r="B114" s="212">
        <v>100</v>
      </c>
      <c r="C114" s="207"/>
      <c r="D114" s="207"/>
      <c r="E114" s="207"/>
      <c r="F114" s="207"/>
      <c r="G114" s="207"/>
      <c r="H114" s="119"/>
      <c r="I114" s="120"/>
    </row>
    <row r="115" spans="1:9" ht="13.7" customHeight="1" x14ac:dyDescent="0.2">
      <c r="A115" s="121"/>
      <c r="B115" s="122"/>
      <c r="C115" s="122"/>
      <c r="D115" s="122"/>
      <c r="E115" s="122"/>
      <c r="F115" s="122"/>
      <c r="G115" s="122"/>
      <c r="H115" s="119"/>
      <c r="I115" s="120"/>
    </row>
    <row r="116" spans="1:9" ht="13.7" customHeight="1" x14ac:dyDescent="0.2">
      <c r="A116" s="123" t="s">
        <v>114</v>
      </c>
      <c r="B116" s="206" t="s">
        <v>115</v>
      </c>
      <c r="C116" s="207"/>
      <c r="D116" s="207"/>
      <c r="E116" s="207"/>
      <c r="F116" s="207"/>
      <c r="G116" s="207"/>
      <c r="H116" s="119"/>
      <c r="I116" s="120">
        <f>TRUNC(I129+I104+I105,2)</f>
        <v>5895.56</v>
      </c>
    </row>
    <row r="117" spans="1:9" ht="13.7" customHeight="1" x14ac:dyDescent="0.2">
      <c r="A117" s="118"/>
      <c r="B117" s="122"/>
      <c r="C117" s="122"/>
      <c r="D117" s="122"/>
      <c r="E117" s="122"/>
      <c r="F117" s="122"/>
      <c r="G117" s="122"/>
      <c r="H117" s="119"/>
      <c r="I117" s="120"/>
    </row>
    <row r="118" spans="1:9" ht="13.7" customHeight="1" x14ac:dyDescent="0.2">
      <c r="A118" s="123" t="s">
        <v>116</v>
      </c>
      <c r="B118" s="206" t="s">
        <v>117</v>
      </c>
      <c r="C118" s="207"/>
      <c r="D118" s="207"/>
      <c r="E118" s="207"/>
      <c r="F118" s="207"/>
      <c r="G118" s="207"/>
      <c r="H118" s="119"/>
      <c r="I118" s="120">
        <f>TRUNC(I116/(1-H113),2)</f>
        <v>6453.81</v>
      </c>
    </row>
    <row r="119" spans="1:9" ht="13.7" customHeight="1" x14ac:dyDescent="0.2">
      <c r="A119" s="118"/>
      <c r="B119" s="122"/>
      <c r="C119" s="122"/>
      <c r="D119" s="122"/>
      <c r="E119" s="122"/>
      <c r="F119" s="122"/>
      <c r="G119" s="122"/>
      <c r="H119" s="119"/>
      <c r="I119" s="120"/>
    </row>
    <row r="120" spans="1:9" ht="13.7" customHeight="1" x14ac:dyDescent="0.2">
      <c r="A120" s="124"/>
      <c r="B120" s="208" t="s">
        <v>118</v>
      </c>
      <c r="C120" s="209"/>
      <c r="D120" s="209"/>
      <c r="E120" s="209"/>
      <c r="F120" s="209"/>
      <c r="G120" s="209"/>
      <c r="H120" s="125"/>
      <c r="I120" s="126">
        <f>TRUNC(I118-I116,2)</f>
        <v>558.25</v>
      </c>
    </row>
    <row r="121" spans="1:9" ht="13.7" customHeight="1" x14ac:dyDescent="0.2">
      <c r="A121" s="114"/>
      <c r="B121" s="114"/>
      <c r="C121" s="114"/>
      <c r="D121" s="114"/>
      <c r="E121" s="114"/>
      <c r="F121" s="114"/>
      <c r="G121" s="114"/>
      <c r="H121" s="114"/>
      <c r="I121" s="100"/>
    </row>
    <row r="122" spans="1:9" ht="13.7" customHeight="1" x14ac:dyDescent="0.2">
      <c r="A122" s="234" t="s">
        <v>119</v>
      </c>
      <c r="B122" s="235"/>
      <c r="C122" s="235"/>
      <c r="D122" s="235"/>
      <c r="E122" s="235"/>
      <c r="F122" s="235"/>
      <c r="G122" s="235"/>
      <c r="H122" s="235"/>
      <c r="I122" s="235"/>
    </row>
    <row r="123" spans="1:9" ht="13.7" customHeight="1" x14ac:dyDescent="0.2">
      <c r="A123" s="190" t="s">
        <v>120</v>
      </c>
      <c r="B123" s="191"/>
      <c r="C123" s="191"/>
      <c r="D123" s="191"/>
      <c r="E123" s="191"/>
      <c r="F123" s="191"/>
      <c r="G123" s="191"/>
      <c r="H123" s="191"/>
      <c r="I123" s="94" t="s">
        <v>23</v>
      </c>
    </row>
    <row r="124" spans="1:9" ht="13.7" customHeight="1" x14ac:dyDescent="0.2">
      <c r="A124" s="91" t="s">
        <v>2</v>
      </c>
      <c r="B124" s="173" t="str">
        <f>A21</f>
        <v>MÓDULO 1 - COMPOSIÇÃO DA REMUNERAÇÃO</v>
      </c>
      <c r="C124" s="174"/>
      <c r="D124" s="174"/>
      <c r="E124" s="174"/>
      <c r="F124" s="174"/>
      <c r="G124" s="174"/>
      <c r="H124" s="174"/>
      <c r="I124" s="96">
        <f>I29</f>
        <v>2634.16</v>
      </c>
    </row>
    <row r="125" spans="1:9" ht="13.7" customHeight="1" x14ac:dyDescent="0.2">
      <c r="A125" s="91" t="s">
        <v>4</v>
      </c>
      <c r="B125" s="173" t="str">
        <f>A31</f>
        <v>MÓDULO 2 – ENCARGOS E BENEFÍCIOS ANUAIS, MENSAIS E DIÁRIOS</v>
      </c>
      <c r="C125" s="174"/>
      <c r="D125" s="174"/>
      <c r="E125" s="174"/>
      <c r="F125" s="174"/>
      <c r="G125" s="174"/>
      <c r="H125" s="174"/>
      <c r="I125" s="96">
        <f>I62</f>
        <v>2188.98</v>
      </c>
    </row>
    <row r="126" spans="1:9" ht="13.7" customHeight="1" x14ac:dyDescent="0.2">
      <c r="A126" s="91" t="s">
        <v>7</v>
      </c>
      <c r="B126" s="173" t="str">
        <f>A64</f>
        <v>MÓDULO 3 – PROVISÃO PARA RESCISÃO</v>
      </c>
      <c r="C126" s="174"/>
      <c r="D126" s="174"/>
      <c r="E126" s="174"/>
      <c r="F126" s="174"/>
      <c r="G126" s="174"/>
      <c r="H126" s="174"/>
      <c r="I126" s="96">
        <f>I72</f>
        <v>187.1</v>
      </c>
    </row>
    <row r="127" spans="1:9" ht="13.7" customHeight="1" x14ac:dyDescent="0.2">
      <c r="A127" s="91" t="s">
        <v>10</v>
      </c>
      <c r="B127" s="173" t="str">
        <f>A74</f>
        <v>MÓDULO 4 – CUSTO DE REPOSIÇÃO DO PROFISSIONAL AUSENTE</v>
      </c>
      <c r="C127" s="174"/>
      <c r="D127" s="174"/>
      <c r="E127" s="174"/>
      <c r="F127" s="174"/>
      <c r="G127" s="174"/>
      <c r="H127" s="174"/>
      <c r="I127" s="96">
        <f>I92</f>
        <v>50.1</v>
      </c>
    </row>
    <row r="128" spans="1:9" ht="13.7" customHeight="1" x14ac:dyDescent="0.2">
      <c r="A128" s="91" t="s">
        <v>28</v>
      </c>
      <c r="B128" s="173" t="str">
        <f>A94</f>
        <v>MÓDULO 5 – INSUMOS DIVERSOS</v>
      </c>
      <c r="C128" s="174"/>
      <c r="D128" s="174"/>
      <c r="E128" s="174"/>
      <c r="F128" s="174"/>
      <c r="G128" s="174"/>
      <c r="H128" s="174"/>
      <c r="I128" s="96">
        <f>I100</f>
        <v>299.58</v>
      </c>
    </row>
    <row r="129" spans="1:9" ht="13.7" customHeight="1" x14ac:dyDescent="0.2">
      <c r="A129" s="108"/>
      <c r="B129" s="190" t="s">
        <v>121</v>
      </c>
      <c r="C129" s="191"/>
      <c r="D129" s="191"/>
      <c r="E129" s="191"/>
      <c r="F129" s="191"/>
      <c r="G129" s="191"/>
      <c r="H129" s="191"/>
      <c r="I129" s="98">
        <f>TRUNC(SUM(I124:I128),2)</f>
        <v>5359.92</v>
      </c>
    </row>
    <row r="130" spans="1:9" ht="13.7" customHeight="1" x14ac:dyDescent="0.2">
      <c r="A130" s="91" t="s">
        <v>30</v>
      </c>
      <c r="B130" s="173" t="str">
        <f>A102</f>
        <v>MÓDULO 6 – CUSTOS INDIRETOS, TRIBUTOS E LUCRO</v>
      </c>
      <c r="C130" s="174"/>
      <c r="D130" s="174"/>
      <c r="E130" s="174"/>
      <c r="F130" s="174"/>
      <c r="G130" s="174"/>
      <c r="H130" s="174"/>
      <c r="I130" s="96">
        <f>I111</f>
        <v>1093.8900000000001</v>
      </c>
    </row>
    <row r="131" spans="1:9" ht="13.7" customHeight="1" x14ac:dyDescent="0.2">
      <c r="A131" s="190" t="s">
        <v>122</v>
      </c>
      <c r="B131" s="191"/>
      <c r="C131" s="191"/>
      <c r="D131" s="191"/>
      <c r="E131" s="191"/>
      <c r="F131" s="191"/>
      <c r="G131" s="191"/>
      <c r="H131" s="191"/>
      <c r="I131" s="98">
        <f>TRUNC(SUM(I129:I130),2)</f>
        <v>6453.81</v>
      </c>
    </row>
    <row r="132" spans="1:9" ht="13.7" customHeight="1" x14ac:dyDescent="0.2">
      <c r="A132" s="127"/>
      <c r="B132" s="127"/>
      <c r="C132" s="127"/>
      <c r="D132" s="127"/>
      <c r="E132" s="127"/>
      <c r="F132" s="127"/>
      <c r="G132" s="127"/>
      <c r="H132" s="127"/>
      <c r="I132" s="128"/>
    </row>
    <row r="133" spans="1:9" ht="9" hidden="1" customHeight="1" x14ac:dyDescent="0.2">
      <c r="A133" s="129"/>
      <c r="B133" s="213" t="s">
        <v>123</v>
      </c>
      <c r="C133" s="181"/>
      <c r="D133" s="181"/>
      <c r="E133" s="181"/>
      <c r="F133" s="181"/>
      <c r="G133" s="181"/>
      <c r="H133" s="130"/>
      <c r="I133" s="130"/>
    </row>
    <row r="134" spans="1:9" ht="40.5" hidden="1" customHeight="1" x14ac:dyDescent="0.2">
      <c r="A134" s="214" t="s">
        <v>124</v>
      </c>
      <c r="B134" s="215"/>
      <c r="C134" s="214" t="s">
        <v>125</v>
      </c>
      <c r="D134" s="215"/>
      <c r="E134" s="214" t="s">
        <v>126</v>
      </c>
      <c r="F134" s="215"/>
      <c r="G134" s="131" t="s">
        <v>127</v>
      </c>
      <c r="H134" s="131" t="s">
        <v>128</v>
      </c>
      <c r="I134" s="132" t="s">
        <v>23</v>
      </c>
    </row>
    <row r="135" spans="1:9" ht="9" hidden="1" customHeight="1" x14ac:dyDescent="0.2">
      <c r="A135" s="216" t="s">
        <v>129</v>
      </c>
      <c r="B135" s="217"/>
      <c r="C135" s="218" t="s">
        <v>130</v>
      </c>
      <c r="D135" s="219"/>
      <c r="E135" s="220"/>
      <c r="F135" s="217"/>
      <c r="G135" s="133" t="s">
        <v>130</v>
      </c>
      <c r="H135" s="134"/>
      <c r="I135" s="135">
        <v>0</v>
      </c>
    </row>
    <row r="136" spans="1:9" ht="9" hidden="1" customHeight="1" x14ac:dyDescent="0.2">
      <c r="A136" s="216" t="s">
        <v>131</v>
      </c>
      <c r="B136" s="217"/>
      <c r="C136" s="218" t="s">
        <v>130</v>
      </c>
      <c r="D136" s="219"/>
      <c r="E136" s="220"/>
      <c r="F136" s="217"/>
      <c r="G136" s="133" t="s">
        <v>130</v>
      </c>
      <c r="H136" s="134"/>
      <c r="I136" s="135">
        <v>0</v>
      </c>
    </row>
    <row r="137" spans="1:9" ht="9" hidden="1" customHeight="1" x14ac:dyDescent="0.2">
      <c r="A137" s="216" t="s">
        <v>132</v>
      </c>
      <c r="B137" s="217"/>
      <c r="C137" s="218" t="s">
        <v>130</v>
      </c>
      <c r="D137" s="219"/>
      <c r="E137" s="220"/>
      <c r="F137" s="217"/>
      <c r="G137" s="133" t="s">
        <v>130</v>
      </c>
      <c r="H137" s="134"/>
      <c r="I137" s="135">
        <v>0</v>
      </c>
    </row>
    <row r="138" spans="1:9" ht="9" hidden="1" customHeight="1" x14ac:dyDescent="0.2">
      <c r="A138" s="216" t="s">
        <v>133</v>
      </c>
      <c r="B138" s="217"/>
      <c r="C138" s="218" t="s">
        <v>130</v>
      </c>
      <c r="D138" s="219"/>
      <c r="E138" s="220"/>
      <c r="F138" s="217"/>
      <c r="G138" s="133" t="s">
        <v>130</v>
      </c>
      <c r="H138" s="134"/>
      <c r="I138" s="135">
        <v>0</v>
      </c>
    </row>
    <row r="139" spans="1:9" ht="9" hidden="1" customHeight="1" x14ac:dyDescent="0.2">
      <c r="A139" s="221"/>
      <c r="B139" s="222"/>
      <c r="C139" s="220"/>
      <c r="D139" s="217"/>
      <c r="E139" s="220"/>
      <c r="F139" s="217"/>
      <c r="G139" s="136"/>
      <c r="H139" s="136"/>
      <c r="I139" s="135"/>
    </row>
    <row r="140" spans="1:9" ht="9" hidden="1" customHeight="1" x14ac:dyDescent="0.2">
      <c r="A140" s="221"/>
      <c r="B140" s="222"/>
      <c r="C140" s="220"/>
      <c r="D140" s="217"/>
      <c r="E140" s="220"/>
      <c r="F140" s="217"/>
      <c r="G140" s="134"/>
      <c r="H140" s="134"/>
      <c r="I140" s="135"/>
    </row>
    <row r="141" spans="1:9" ht="9" hidden="1" customHeight="1" x14ac:dyDescent="0.2">
      <c r="A141" s="230" t="s">
        <v>134</v>
      </c>
      <c r="B141" s="231"/>
      <c r="C141" s="231"/>
      <c r="D141" s="231"/>
      <c r="E141" s="231"/>
      <c r="F141" s="231"/>
      <c r="G141" s="231"/>
      <c r="H141" s="232"/>
      <c r="I141" s="137">
        <f>SUM(I139:I140)</f>
        <v>0</v>
      </c>
    </row>
    <row r="142" spans="1:9" ht="9" hidden="1" customHeight="1" x14ac:dyDescent="0.2">
      <c r="A142" s="138"/>
      <c r="B142" s="138"/>
      <c r="C142" s="138"/>
      <c r="D142" s="138"/>
      <c r="E142" s="138"/>
      <c r="F142" s="138"/>
      <c r="G142" s="138"/>
      <c r="H142" s="138"/>
      <c r="I142" s="138"/>
    </row>
    <row r="143" spans="1:9" ht="9" hidden="1" customHeight="1" x14ac:dyDescent="0.2">
      <c r="A143" s="139" t="s">
        <v>135</v>
      </c>
      <c r="B143" s="213" t="s">
        <v>136</v>
      </c>
      <c r="C143" s="181"/>
      <c r="D143" s="181"/>
      <c r="E143" s="181"/>
      <c r="F143" s="181"/>
      <c r="G143" s="181"/>
      <c r="H143" s="130"/>
      <c r="I143" s="130"/>
    </row>
    <row r="144" spans="1:9" ht="9" hidden="1" customHeight="1" x14ac:dyDescent="0.2">
      <c r="A144" s="230" t="s">
        <v>137</v>
      </c>
      <c r="B144" s="231"/>
      <c r="C144" s="231"/>
      <c r="D144" s="231"/>
      <c r="E144" s="231"/>
      <c r="F144" s="231"/>
      <c r="G144" s="231"/>
      <c r="H144" s="231"/>
      <c r="I144" s="233"/>
    </row>
    <row r="145" spans="1:9" ht="9" hidden="1" customHeight="1" x14ac:dyDescent="0.2">
      <c r="A145" s="140"/>
      <c r="B145" s="223" t="s">
        <v>138</v>
      </c>
      <c r="C145" s="183"/>
      <c r="D145" s="183"/>
      <c r="E145" s="183"/>
      <c r="F145" s="183"/>
      <c r="G145" s="183"/>
      <c r="H145" s="224"/>
      <c r="I145" s="132" t="s">
        <v>23</v>
      </c>
    </row>
    <row r="146" spans="1:9" ht="9" hidden="1" customHeight="1" x14ac:dyDescent="0.2">
      <c r="A146" s="141" t="s">
        <v>2</v>
      </c>
      <c r="B146" s="225" t="s">
        <v>139</v>
      </c>
      <c r="C146" s="226"/>
      <c r="D146" s="226"/>
      <c r="E146" s="226"/>
      <c r="F146" s="226"/>
      <c r="G146" s="226"/>
      <c r="H146" s="227"/>
      <c r="I146" s="142">
        <f>I107</f>
        <v>41.949764999999999</v>
      </c>
    </row>
    <row r="147" spans="1:9" ht="9" hidden="1" customHeight="1" x14ac:dyDescent="0.2">
      <c r="A147" s="141" t="s">
        <v>4</v>
      </c>
      <c r="B147" s="225" t="s">
        <v>140</v>
      </c>
      <c r="C147" s="226"/>
      <c r="D147" s="226"/>
      <c r="E147" s="226"/>
      <c r="F147" s="226"/>
      <c r="G147" s="226"/>
      <c r="H147" s="227"/>
      <c r="I147" s="142"/>
    </row>
    <row r="148" spans="1:9" ht="9" hidden="1" customHeight="1" x14ac:dyDescent="0.2">
      <c r="A148" s="141" t="s">
        <v>7</v>
      </c>
      <c r="B148" s="225" t="s">
        <v>141</v>
      </c>
      <c r="C148" s="226"/>
      <c r="D148" s="226"/>
      <c r="E148" s="226"/>
      <c r="F148" s="226"/>
      <c r="G148" s="226"/>
      <c r="H148" s="227"/>
      <c r="I148" s="142">
        <f>I111</f>
        <v>1093.8900000000001</v>
      </c>
    </row>
    <row r="149" spans="1:9" ht="9" hidden="1" customHeight="1" x14ac:dyDescent="0.2">
      <c r="A149" s="228" t="s">
        <v>142</v>
      </c>
      <c r="B149" s="181"/>
      <c r="C149" s="181"/>
      <c r="D149" s="181"/>
      <c r="E149" s="181"/>
      <c r="F149" s="181"/>
      <c r="G149" s="181"/>
      <c r="H149" s="229"/>
      <c r="I149" s="137">
        <f>SUM(I146:I148)</f>
        <v>1135.8397650000002</v>
      </c>
    </row>
    <row r="150" spans="1:9" ht="9" hidden="1" customHeight="1" x14ac:dyDescent="0.2">
      <c r="A150" s="139" t="s">
        <v>143</v>
      </c>
      <c r="B150" s="143" t="s">
        <v>144</v>
      </c>
      <c r="C150" s="138"/>
      <c r="D150" s="138"/>
      <c r="E150" s="138"/>
      <c r="F150" s="138"/>
      <c r="G150" s="138"/>
      <c r="H150" s="138"/>
      <c r="I150" s="138"/>
    </row>
    <row r="151" spans="1:9" ht="9" hidden="1" customHeight="1" x14ac:dyDescent="0.2">
      <c r="A151" s="138"/>
      <c r="B151" s="138"/>
      <c r="C151" s="138"/>
      <c r="D151" s="138"/>
      <c r="E151" s="138"/>
      <c r="F151" s="138"/>
      <c r="G151" s="138"/>
      <c r="H151" s="138"/>
      <c r="I151" s="138"/>
    </row>
    <row r="152" spans="1:9" ht="9" hidden="1" customHeight="1" x14ac:dyDescent="0.2">
      <c r="A152" s="138"/>
      <c r="B152" s="138"/>
      <c r="C152" s="138"/>
      <c r="D152" s="138"/>
      <c r="E152" s="138"/>
      <c r="F152" s="138"/>
      <c r="G152" s="138"/>
      <c r="H152" s="138"/>
      <c r="I152" s="138"/>
    </row>
    <row r="153" spans="1:9" ht="13.7" customHeight="1" x14ac:dyDescent="0.2">
      <c r="A153" s="144" t="s">
        <v>145</v>
      </c>
      <c r="B153" s="145">
        <f>I131/I124</f>
        <v>2.4500447960640206</v>
      </c>
      <c r="C153" s="138"/>
      <c r="D153" s="138"/>
      <c r="E153" s="138"/>
      <c r="F153" s="138"/>
      <c r="G153" s="138"/>
      <c r="H153" s="138"/>
      <c r="I153" s="138"/>
    </row>
    <row r="154" spans="1:9" ht="13.7" customHeight="1" x14ac:dyDescent="0.2">
      <c r="A154" s="146"/>
      <c r="B154" s="147"/>
      <c r="C154" s="138"/>
      <c r="D154" s="138"/>
      <c r="E154" s="148"/>
      <c r="F154" s="138"/>
      <c r="G154" s="138"/>
      <c r="H154" s="138"/>
      <c r="I154" s="138"/>
    </row>
    <row r="155" spans="1:9" ht="13.7" customHeight="1" x14ac:dyDescent="0.2">
      <c r="A155" s="144" t="s">
        <v>146</v>
      </c>
      <c r="B155" s="147"/>
      <c r="C155" s="146">
        <f>E12*I131</f>
        <v>12907.62</v>
      </c>
      <c r="D155" s="138"/>
      <c r="E155" s="138"/>
      <c r="F155" s="138"/>
      <c r="G155" s="138"/>
      <c r="H155" s="138"/>
      <c r="I155" s="138"/>
    </row>
    <row r="156" spans="1:9" ht="13.7" customHeight="1" x14ac:dyDescent="0.2">
      <c r="A156" s="144" t="s">
        <v>316</v>
      </c>
      <c r="B156" s="147"/>
      <c r="C156" s="146">
        <f>H8*C155</f>
        <v>154891.44</v>
      </c>
      <c r="D156" s="138"/>
      <c r="E156" s="138"/>
      <c r="F156" s="138"/>
      <c r="G156" s="138"/>
      <c r="H156" s="138"/>
      <c r="I156" s="138"/>
    </row>
    <row r="157" spans="1:9" ht="13.7" customHeight="1" x14ac:dyDescent="0.2">
      <c r="A157" s="148"/>
      <c r="B157" s="138"/>
      <c r="C157" s="138"/>
      <c r="D157" s="138"/>
      <c r="E157" s="138"/>
      <c r="F157" s="138"/>
      <c r="G157" s="138"/>
      <c r="H157" s="138"/>
      <c r="I157" s="138"/>
    </row>
    <row r="158" spans="1:9" ht="13.7" customHeight="1" x14ac:dyDescent="0.2">
      <c r="A158" s="148"/>
      <c r="B158" s="138"/>
      <c r="C158" s="138"/>
      <c r="D158" s="138"/>
      <c r="E158" s="138"/>
      <c r="F158" s="138"/>
      <c r="G158" s="138"/>
      <c r="H158" s="138"/>
      <c r="I158" s="138"/>
    </row>
  </sheetData>
  <sheetProtection algorithmName="SHA-512" hashValue="FWPXWhRMtv0/lisKW6x0Hc7Bs6ex+rn4zi0M9LL50uHAgWN7LroEiOHyfrZJkEXXzchYC92MDLN9VYlyMmfb/A==" saltValue="rhr+vUh83YVOutKpkM3doQ==" spinCount="100000" sheet="1" objects="1" scenarios="1" selectLockedCells="1"/>
  <mergeCells count="165">
    <mergeCell ref="A10:I10"/>
    <mergeCell ref="A11:B11"/>
    <mergeCell ref="C11:D11"/>
    <mergeCell ref="E11:I11"/>
    <mergeCell ref="A12:B12"/>
    <mergeCell ref="C12:D12"/>
    <mergeCell ref="E12:I12"/>
    <mergeCell ref="A9:I9"/>
    <mergeCell ref="A1:I1"/>
    <mergeCell ref="A2:I2"/>
    <mergeCell ref="A4:I4"/>
    <mergeCell ref="B5:G5"/>
    <mergeCell ref="H5:I5"/>
    <mergeCell ref="B6:G6"/>
    <mergeCell ref="H6:I6"/>
    <mergeCell ref="B7:G7"/>
    <mergeCell ref="H7:I7"/>
    <mergeCell ref="B8:G8"/>
    <mergeCell ref="H8:I8"/>
    <mergeCell ref="A14:I14"/>
    <mergeCell ref="B15:G15"/>
    <mergeCell ref="H15:I15"/>
    <mergeCell ref="B16:G16"/>
    <mergeCell ref="H16:I16"/>
    <mergeCell ref="B17:G17"/>
    <mergeCell ref="H17:I17"/>
    <mergeCell ref="B18:G18"/>
    <mergeCell ref="H18:I18"/>
    <mergeCell ref="B19:G19"/>
    <mergeCell ref="H19:I19"/>
    <mergeCell ref="A20:I20"/>
    <mergeCell ref="A21:I21"/>
    <mergeCell ref="B22:G22"/>
    <mergeCell ref="B23:G23"/>
    <mergeCell ref="B24:G24"/>
    <mergeCell ref="B25:G25"/>
    <mergeCell ref="B26:G26"/>
    <mergeCell ref="B27:G27"/>
    <mergeCell ref="B28:G28"/>
    <mergeCell ref="A29:H29"/>
    <mergeCell ref="A31:I31"/>
    <mergeCell ref="A32:G32"/>
    <mergeCell ref="B33:G33"/>
    <mergeCell ref="B34:G34"/>
    <mergeCell ref="A35:G35"/>
    <mergeCell ref="A46:G46"/>
    <mergeCell ref="A47:I47"/>
    <mergeCell ref="A48:G48"/>
    <mergeCell ref="B49:G49"/>
    <mergeCell ref="B50:G50"/>
    <mergeCell ref="B51:G51"/>
    <mergeCell ref="B52:G52"/>
    <mergeCell ref="B53:G53"/>
    <mergeCell ref="A37:G37"/>
    <mergeCell ref="B38:G38"/>
    <mergeCell ref="B39:G39"/>
    <mergeCell ref="B40:G40"/>
    <mergeCell ref="B41:G41"/>
    <mergeCell ref="B42:G42"/>
    <mergeCell ref="B43:G43"/>
    <mergeCell ref="B44:G44"/>
    <mergeCell ref="B45:G45"/>
    <mergeCell ref="B54:G54"/>
    <mergeCell ref="A55:H55"/>
    <mergeCell ref="A56:I56"/>
    <mergeCell ref="A57:I57"/>
    <mergeCell ref="A58:H58"/>
    <mergeCell ref="B59:H59"/>
    <mergeCell ref="B60:H60"/>
    <mergeCell ref="B61:H61"/>
    <mergeCell ref="A62:H62"/>
    <mergeCell ref="A63:I63"/>
    <mergeCell ref="A64:I64"/>
    <mergeCell ref="B65:G65"/>
    <mergeCell ref="B66:G66"/>
    <mergeCell ref="B67:G67"/>
    <mergeCell ref="B68:G68"/>
    <mergeCell ref="B69:G69"/>
    <mergeCell ref="B70:G70"/>
    <mergeCell ref="B71:G71"/>
    <mergeCell ref="A72:G72"/>
    <mergeCell ref="A73:I73"/>
    <mergeCell ref="A74:I74"/>
    <mergeCell ref="A75:G75"/>
    <mergeCell ref="B76:G76"/>
    <mergeCell ref="B77:G77"/>
    <mergeCell ref="B78:G78"/>
    <mergeCell ref="B79:G79"/>
    <mergeCell ref="B80:G80"/>
    <mergeCell ref="B81:G81"/>
    <mergeCell ref="A82:G82"/>
    <mergeCell ref="A83:I83"/>
    <mergeCell ref="A84:G84"/>
    <mergeCell ref="B85:G85"/>
    <mergeCell ref="A86:G86"/>
    <mergeCell ref="A87:I87"/>
    <mergeCell ref="A88:I88"/>
    <mergeCell ref="A89:H89"/>
    <mergeCell ref="B90:H90"/>
    <mergeCell ref="B91:H91"/>
    <mergeCell ref="A92:H92"/>
    <mergeCell ref="A94:I94"/>
    <mergeCell ref="B95:G95"/>
    <mergeCell ref="B96:G96"/>
    <mergeCell ref="B97:G97"/>
    <mergeCell ref="B98:G98"/>
    <mergeCell ref="B99:G99"/>
    <mergeCell ref="A100:G100"/>
    <mergeCell ref="A101:I101"/>
    <mergeCell ref="A102:I102"/>
    <mergeCell ref="B103:G103"/>
    <mergeCell ref="B104:G104"/>
    <mergeCell ref="B105:G105"/>
    <mergeCell ref="B106:G106"/>
    <mergeCell ref="B107:G107"/>
    <mergeCell ref="B108:G108"/>
    <mergeCell ref="B109:G109"/>
    <mergeCell ref="A111:G111"/>
    <mergeCell ref="B112:I112"/>
    <mergeCell ref="B113:G113"/>
    <mergeCell ref="B114:G114"/>
    <mergeCell ref="B116:G116"/>
    <mergeCell ref="B118:G118"/>
    <mergeCell ref="B120:G120"/>
    <mergeCell ref="A122:I122"/>
    <mergeCell ref="B110:G110"/>
    <mergeCell ref="A123:H123"/>
    <mergeCell ref="B124:H124"/>
    <mergeCell ref="B125:H125"/>
    <mergeCell ref="B126:H126"/>
    <mergeCell ref="B127:H127"/>
    <mergeCell ref="B128:H128"/>
    <mergeCell ref="B129:H129"/>
    <mergeCell ref="B130:H130"/>
    <mergeCell ref="A131:H131"/>
    <mergeCell ref="B133:G133"/>
    <mergeCell ref="A134:B134"/>
    <mergeCell ref="C134:D134"/>
    <mergeCell ref="E134:F134"/>
    <mergeCell ref="A135:B135"/>
    <mergeCell ref="C135:D135"/>
    <mergeCell ref="E135:F135"/>
    <mergeCell ref="A136:B136"/>
    <mergeCell ref="C136:D136"/>
    <mergeCell ref="E136:F136"/>
    <mergeCell ref="A137:B137"/>
    <mergeCell ref="C137:D137"/>
    <mergeCell ref="E137:F137"/>
    <mergeCell ref="A138:B138"/>
    <mergeCell ref="C138:D138"/>
    <mergeCell ref="E138:F138"/>
    <mergeCell ref="A139:B139"/>
    <mergeCell ref="C139:D139"/>
    <mergeCell ref="E139:F139"/>
    <mergeCell ref="B148:H148"/>
    <mergeCell ref="A149:H149"/>
    <mergeCell ref="A140:B140"/>
    <mergeCell ref="C140:D140"/>
    <mergeCell ref="E140:F140"/>
    <mergeCell ref="A141:H141"/>
    <mergeCell ref="B143:G143"/>
    <mergeCell ref="A144:I144"/>
    <mergeCell ref="B145:H145"/>
    <mergeCell ref="B146:H146"/>
    <mergeCell ref="B147:H147"/>
  </mergeCells>
  <conditionalFormatting sqref="H17">
    <cfRule type="cellIs" dxfId="4" priority="1" stopIfTrue="1" operator="lessThan">
      <formula>0</formula>
    </cfRule>
  </conditionalFormatting>
  <pageMargins left="0.39305600000000002" right="0.19652800000000001" top="1.115278" bottom="0.39305600000000002" header="0.156944" footer="0.156944"/>
  <pageSetup paperSize="9" scale="76" orientation="portrait" r:id="rId1"/>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8"/>
  <sheetViews>
    <sheetView showGridLines="0" topLeftCell="A82" workbookViewId="0">
      <selection activeCell="B110" sqref="B110:H110"/>
    </sheetView>
  </sheetViews>
  <sheetFormatPr defaultRowHeight="12.75" customHeight="1" x14ac:dyDescent="0.2"/>
  <cols>
    <col min="1" max="1" width="10" style="149" customWidth="1"/>
    <col min="2" max="2" width="9.140625" style="149" customWidth="1"/>
    <col min="3" max="3" width="17.7109375" style="149" customWidth="1"/>
    <col min="4" max="4" width="9.140625" style="149" customWidth="1"/>
    <col min="5" max="5" width="10.85546875" style="149" customWidth="1"/>
    <col min="6" max="6" width="9.140625" style="149" customWidth="1"/>
    <col min="7" max="7" width="20.140625" style="149" customWidth="1"/>
    <col min="8" max="8" width="11" style="149" customWidth="1"/>
    <col min="9" max="9" width="12" style="149" customWidth="1"/>
    <col min="10" max="16384" width="9.140625" style="3"/>
  </cols>
  <sheetData>
    <row r="1" spans="1:9" ht="13.7" customHeight="1" x14ac:dyDescent="0.2">
      <c r="A1" s="181"/>
      <c r="B1" s="181"/>
      <c r="C1" s="181"/>
      <c r="D1" s="181"/>
      <c r="E1" s="181"/>
      <c r="F1" s="181"/>
      <c r="G1" s="181"/>
      <c r="H1" s="181"/>
      <c r="I1" s="181"/>
    </row>
    <row r="2" spans="1:9" ht="13.7" customHeight="1" x14ac:dyDescent="0.2">
      <c r="A2" s="182" t="s">
        <v>0</v>
      </c>
      <c r="B2" s="183"/>
      <c r="C2" s="183"/>
      <c r="D2" s="183"/>
      <c r="E2" s="183"/>
      <c r="F2" s="183"/>
      <c r="G2" s="183"/>
      <c r="H2" s="183"/>
      <c r="I2" s="183"/>
    </row>
    <row r="3" spans="1:9" ht="13.7" customHeight="1" x14ac:dyDescent="0.2">
      <c r="A3" s="88"/>
      <c r="B3" s="88"/>
      <c r="C3" s="88"/>
      <c r="D3" s="88"/>
      <c r="E3" s="88"/>
      <c r="F3" s="88"/>
      <c r="G3" s="88"/>
      <c r="H3" s="88"/>
      <c r="I3" s="88"/>
    </row>
    <row r="4" spans="1:9" ht="13.7" customHeight="1" x14ac:dyDescent="0.2">
      <c r="A4" s="241" t="s">
        <v>1</v>
      </c>
      <c r="B4" s="242"/>
      <c r="C4" s="242"/>
      <c r="D4" s="242"/>
      <c r="E4" s="242"/>
      <c r="F4" s="242"/>
      <c r="G4" s="242"/>
      <c r="H4" s="242"/>
      <c r="I4" s="242"/>
    </row>
    <row r="5" spans="1:9" ht="13.7" customHeight="1" x14ac:dyDescent="0.2">
      <c r="A5" s="91" t="s">
        <v>2</v>
      </c>
      <c r="B5" s="173" t="s">
        <v>3</v>
      </c>
      <c r="C5" s="174"/>
      <c r="D5" s="174"/>
      <c r="E5" s="174"/>
      <c r="F5" s="174"/>
      <c r="G5" s="174"/>
      <c r="H5" s="184"/>
      <c r="I5" s="178"/>
    </row>
    <row r="6" spans="1:9" ht="13.7" customHeight="1" x14ac:dyDescent="0.2">
      <c r="A6" s="91" t="s">
        <v>4</v>
      </c>
      <c r="B6" s="173" t="s">
        <v>5</v>
      </c>
      <c r="C6" s="174"/>
      <c r="D6" s="174"/>
      <c r="E6" s="174"/>
      <c r="F6" s="174"/>
      <c r="G6" s="174"/>
      <c r="H6" s="177" t="s">
        <v>6</v>
      </c>
      <c r="I6" s="178"/>
    </row>
    <row r="7" spans="1:9" ht="13.7" customHeight="1" x14ac:dyDescent="0.2">
      <c r="A7" s="91" t="s">
        <v>7</v>
      </c>
      <c r="B7" s="173" t="s">
        <v>8</v>
      </c>
      <c r="C7" s="174"/>
      <c r="D7" s="174"/>
      <c r="E7" s="174"/>
      <c r="F7" s="174"/>
      <c r="G7" s="174"/>
      <c r="H7" s="396" t="s">
        <v>9</v>
      </c>
      <c r="I7" s="397"/>
    </row>
    <row r="8" spans="1:9" ht="13.7" customHeight="1" x14ac:dyDescent="0.2">
      <c r="A8" s="91" t="s">
        <v>10</v>
      </c>
      <c r="B8" s="173" t="s">
        <v>11</v>
      </c>
      <c r="C8" s="174"/>
      <c r="D8" s="174"/>
      <c r="E8" s="174"/>
      <c r="F8" s="174"/>
      <c r="G8" s="174"/>
      <c r="H8" s="179">
        <v>12</v>
      </c>
      <c r="I8" s="178"/>
    </row>
    <row r="9" spans="1:9" ht="13.7" customHeight="1" x14ac:dyDescent="0.2">
      <c r="A9" s="180"/>
      <c r="B9" s="180"/>
      <c r="C9" s="180"/>
      <c r="D9" s="180"/>
      <c r="E9" s="180"/>
      <c r="F9" s="180"/>
      <c r="G9" s="180"/>
      <c r="H9" s="180"/>
      <c r="I9" s="180"/>
    </row>
    <row r="10" spans="1:9" s="10" customFormat="1" ht="13.7" customHeight="1" x14ac:dyDescent="0.2">
      <c r="A10" s="241" t="s">
        <v>311</v>
      </c>
      <c r="B10" s="242"/>
      <c r="C10" s="242"/>
      <c r="D10" s="242"/>
      <c r="E10" s="242"/>
      <c r="F10" s="242"/>
      <c r="G10" s="242"/>
      <c r="H10" s="242"/>
      <c r="I10" s="242"/>
    </row>
    <row r="11" spans="1:9" s="10" customFormat="1" ht="13.7" customHeight="1" x14ac:dyDescent="0.2">
      <c r="A11" s="243" t="s">
        <v>312</v>
      </c>
      <c r="B11" s="244"/>
      <c r="C11" s="243" t="s">
        <v>313</v>
      </c>
      <c r="D11" s="244"/>
      <c r="E11" s="243" t="s">
        <v>314</v>
      </c>
      <c r="F11" s="244"/>
      <c r="G11" s="244"/>
      <c r="H11" s="244"/>
      <c r="I11" s="244"/>
    </row>
    <row r="12" spans="1:9" s="10" customFormat="1" ht="31.5" customHeight="1" x14ac:dyDescent="0.2">
      <c r="A12" s="245" t="s">
        <v>285</v>
      </c>
      <c r="B12" s="246"/>
      <c r="C12" s="243" t="s">
        <v>315</v>
      </c>
      <c r="D12" s="244"/>
      <c r="E12" s="247">
        <v>4</v>
      </c>
      <c r="F12" s="244"/>
      <c r="G12" s="244"/>
      <c r="H12" s="244"/>
      <c r="I12" s="244"/>
    </row>
    <row r="13" spans="1:9" s="10" customFormat="1" ht="13.7" customHeight="1" x14ac:dyDescent="0.2">
      <c r="A13" s="163"/>
      <c r="B13" s="163"/>
      <c r="C13" s="163"/>
      <c r="D13" s="163"/>
      <c r="E13" s="163"/>
      <c r="F13" s="163"/>
      <c r="G13" s="163"/>
      <c r="H13" s="163"/>
      <c r="I13" s="163"/>
    </row>
    <row r="14" spans="1:9" ht="13.7" customHeight="1" x14ac:dyDescent="0.2">
      <c r="A14" s="241" t="s">
        <v>12</v>
      </c>
      <c r="B14" s="242"/>
      <c r="C14" s="242"/>
      <c r="D14" s="242"/>
      <c r="E14" s="242"/>
      <c r="F14" s="242"/>
      <c r="G14" s="242"/>
      <c r="H14" s="242"/>
      <c r="I14" s="242"/>
    </row>
    <row r="15" spans="1:9" ht="36.75" customHeight="1" x14ac:dyDescent="0.2">
      <c r="A15" s="92">
        <v>1</v>
      </c>
      <c r="B15" s="173" t="s">
        <v>13</v>
      </c>
      <c r="C15" s="174"/>
      <c r="D15" s="174"/>
      <c r="E15" s="174"/>
      <c r="F15" s="174"/>
      <c r="G15" s="174"/>
      <c r="H15" s="175" t="s">
        <v>285</v>
      </c>
      <c r="I15" s="176"/>
    </row>
    <row r="16" spans="1:9" ht="13.7" customHeight="1" x14ac:dyDescent="0.2">
      <c r="A16" s="92">
        <v>2</v>
      </c>
      <c r="B16" s="173" t="s">
        <v>14</v>
      </c>
      <c r="C16" s="174"/>
      <c r="D16" s="174"/>
      <c r="E16" s="174"/>
      <c r="F16" s="174"/>
      <c r="G16" s="174"/>
      <c r="H16" s="177" t="s">
        <v>147</v>
      </c>
      <c r="I16" s="178"/>
    </row>
    <row r="17" spans="1:10" ht="13.7" customHeight="1" x14ac:dyDescent="0.2">
      <c r="A17" s="92">
        <v>3</v>
      </c>
      <c r="B17" s="173" t="s">
        <v>16</v>
      </c>
      <c r="C17" s="174"/>
      <c r="D17" s="174"/>
      <c r="E17" s="174"/>
      <c r="F17" s="174"/>
      <c r="G17" s="174"/>
      <c r="H17" s="398">
        <v>1829.2</v>
      </c>
      <c r="I17" s="397"/>
    </row>
    <row r="18" spans="1:10" ht="13.7" customHeight="1" x14ac:dyDescent="0.2">
      <c r="A18" s="92">
        <v>4</v>
      </c>
      <c r="B18" s="173" t="s">
        <v>17</v>
      </c>
      <c r="C18" s="174"/>
      <c r="D18" s="174"/>
      <c r="E18" s="174"/>
      <c r="F18" s="174"/>
      <c r="G18" s="174"/>
      <c r="H18" s="177" t="s">
        <v>18</v>
      </c>
      <c r="I18" s="178"/>
    </row>
    <row r="19" spans="1:10" ht="13.7" customHeight="1" x14ac:dyDescent="0.2">
      <c r="A19" s="92">
        <v>5</v>
      </c>
      <c r="B19" s="173" t="s">
        <v>19</v>
      </c>
      <c r="C19" s="174"/>
      <c r="D19" s="174"/>
      <c r="E19" s="174"/>
      <c r="F19" s="174"/>
      <c r="G19" s="174"/>
      <c r="H19" s="399">
        <v>45292</v>
      </c>
      <c r="I19" s="397"/>
    </row>
    <row r="20" spans="1:10" ht="13.7" customHeight="1" x14ac:dyDescent="0.2">
      <c r="A20" s="180"/>
      <c r="B20" s="180"/>
      <c r="C20" s="180"/>
      <c r="D20" s="180"/>
      <c r="E20" s="180"/>
      <c r="F20" s="180"/>
      <c r="G20" s="180"/>
      <c r="H20" s="180"/>
      <c r="I20" s="180"/>
      <c r="J20" s="150"/>
    </row>
    <row r="21" spans="1:10" ht="13.7" customHeight="1" x14ac:dyDescent="0.2">
      <c r="A21" s="241" t="s">
        <v>20</v>
      </c>
      <c r="B21" s="242"/>
      <c r="C21" s="242"/>
      <c r="D21" s="242"/>
      <c r="E21" s="242"/>
      <c r="F21" s="242"/>
      <c r="G21" s="242"/>
      <c r="H21" s="242"/>
      <c r="I21" s="242"/>
      <c r="J21" s="150"/>
    </row>
    <row r="22" spans="1:10" ht="13.7" customHeight="1" x14ac:dyDescent="0.2">
      <c r="A22" s="93">
        <v>1</v>
      </c>
      <c r="B22" s="190" t="s">
        <v>21</v>
      </c>
      <c r="C22" s="191"/>
      <c r="D22" s="191"/>
      <c r="E22" s="191"/>
      <c r="F22" s="191"/>
      <c r="G22" s="191"/>
      <c r="H22" s="94" t="s">
        <v>22</v>
      </c>
      <c r="I22" s="94" t="s">
        <v>23</v>
      </c>
      <c r="J22" s="150"/>
    </row>
    <row r="23" spans="1:10" ht="13.7" customHeight="1" x14ac:dyDescent="0.2">
      <c r="A23" s="94" t="s">
        <v>2</v>
      </c>
      <c r="B23" s="173" t="s">
        <v>24</v>
      </c>
      <c r="C23" s="174"/>
      <c r="D23" s="174"/>
      <c r="E23" s="174"/>
      <c r="F23" s="174"/>
      <c r="G23" s="174"/>
      <c r="H23" s="95"/>
      <c r="I23" s="390">
        <f>H17</f>
        <v>1829.2</v>
      </c>
      <c r="J23" s="150"/>
    </row>
    <row r="24" spans="1:10" ht="13.7" customHeight="1" x14ac:dyDescent="0.2">
      <c r="A24" s="94" t="s">
        <v>4</v>
      </c>
      <c r="B24" s="173" t="s">
        <v>25</v>
      </c>
      <c r="C24" s="174"/>
      <c r="D24" s="174"/>
      <c r="E24" s="174"/>
      <c r="F24" s="174"/>
      <c r="G24" s="174"/>
      <c r="H24" s="97">
        <v>0.3</v>
      </c>
      <c r="I24" s="96">
        <f>H24*I23</f>
        <v>548.76</v>
      </c>
      <c r="J24" s="150"/>
    </row>
    <row r="25" spans="1:10" ht="13.7" customHeight="1" x14ac:dyDescent="0.2">
      <c r="A25" s="94" t="s">
        <v>7</v>
      </c>
      <c r="B25" s="173" t="s">
        <v>26</v>
      </c>
      <c r="C25" s="174"/>
      <c r="D25" s="174"/>
      <c r="E25" s="174"/>
      <c r="F25" s="174"/>
      <c r="G25" s="174"/>
      <c r="H25" s="97"/>
      <c r="I25" s="96">
        <f>H25*I23</f>
        <v>0</v>
      </c>
      <c r="J25" s="150"/>
    </row>
    <row r="26" spans="1:10" ht="13.7" customHeight="1" x14ac:dyDescent="0.2">
      <c r="A26" s="94" t="s">
        <v>10</v>
      </c>
      <c r="B26" s="391" t="s">
        <v>310</v>
      </c>
      <c r="C26" s="392"/>
      <c r="D26" s="392"/>
      <c r="E26" s="392"/>
      <c r="F26" s="392"/>
      <c r="G26" s="392"/>
      <c r="H26" s="393"/>
      <c r="I26" s="390">
        <f>(I23+I24)/220*105*20%</f>
        <v>226.98709090909094</v>
      </c>
      <c r="J26" s="150"/>
    </row>
    <row r="27" spans="1:10" ht="13.7" customHeight="1" x14ac:dyDescent="0.2">
      <c r="A27" s="94" t="s">
        <v>28</v>
      </c>
      <c r="B27" s="394" t="s">
        <v>309</v>
      </c>
      <c r="C27" s="392"/>
      <c r="D27" s="392"/>
      <c r="E27" s="392"/>
      <c r="F27" s="392"/>
      <c r="G27" s="392"/>
      <c r="H27" s="393"/>
      <c r="I27" s="390">
        <f>(I23+I24)/220*13.13*20%</f>
        <v>28.384195272727279</v>
      </c>
      <c r="J27" s="150"/>
    </row>
    <row r="28" spans="1:10" ht="13.7" customHeight="1" x14ac:dyDescent="0.2">
      <c r="A28" s="94" t="s">
        <v>30</v>
      </c>
      <c r="B28" s="173" t="s">
        <v>31</v>
      </c>
      <c r="C28" s="174"/>
      <c r="D28" s="174"/>
      <c r="E28" s="174"/>
      <c r="F28" s="174"/>
      <c r="G28" s="174"/>
      <c r="H28" s="97"/>
      <c r="I28" s="96">
        <v>0</v>
      </c>
      <c r="J28" s="150"/>
    </row>
    <row r="29" spans="1:10" ht="13.7" customHeight="1" x14ac:dyDescent="0.2">
      <c r="A29" s="190" t="s">
        <v>32</v>
      </c>
      <c r="B29" s="191"/>
      <c r="C29" s="191"/>
      <c r="D29" s="191"/>
      <c r="E29" s="191"/>
      <c r="F29" s="191"/>
      <c r="G29" s="191"/>
      <c r="H29" s="191"/>
      <c r="I29" s="98">
        <f>TRUNC(SUM(I23:I28),2)</f>
        <v>2633.33</v>
      </c>
      <c r="J29" s="150"/>
    </row>
    <row r="30" spans="1:10" ht="13.7" customHeight="1" x14ac:dyDescent="0.2">
      <c r="A30" s="99"/>
      <c r="B30" s="99"/>
      <c r="C30" s="99"/>
      <c r="D30" s="99"/>
      <c r="E30" s="99"/>
      <c r="F30" s="99"/>
      <c r="G30" s="99"/>
      <c r="H30" s="99"/>
      <c r="I30" s="100"/>
      <c r="J30" s="150"/>
    </row>
    <row r="31" spans="1:10" ht="13.7" customHeight="1" x14ac:dyDescent="0.2">
      <c r="A31" s="241" t="s">
        <v>33</v>
      </c>
      <c r="B31" s="242"/>
      <c r="C31" s="242"/>
      <c r="D31" s="242"/>
      <c r="E31" s="242"/>
      <c r="F31" s="242"/>
      <c r="G31" s="242"/>
      <c r="H31" s="242"/>
      <c r="I31" s="242"/>
    </row>
    <row r="32" spans="1:10" ht="13.7" customHeight="1" x14ac:dyDescent="0.2">
      <c r="A32" s="190" t="s">
        <v>34</v>
      </c>
      <c r="B32" s="191"/>
      <c r="C32" s="191"/>
      <c r="D32" s="191"/>
      <c r="E32" s="191"/>
      <c r="F32" s="191"/>
      <c r="G32" s="191"/>
      <c r="H32" s="94" t="s">
        <v>22</v>
      </c>
      <c r="I32" s="94" t="s">
        <v>23</v>
      </c>
    </row>
    <row r="33" spans="1:9" ht="13.7" customHeight="1" x14ac:dyDescent="0.2">
      <c r="A33" s="94" t="s">
        <v>2</v>
      </c>
      <c r="B33" s="173" t="s">
        <v>35</v>
      </c>
      <c r="C33" s="174"/>
      <c r="D33" s="174"/>
      <c r="E33" s="174"/>
      <c r="F33" s="174"/>
      <c r="G33" s="174"/>
      <c r="H33" s="97">
        <v>8.3299999999999999E-2</v>
      </c>
      <c r="I33" s="96">
        <f>TRUNC($I$29*H33,2)</f>
        <v>219.35</v>
      </c>
    </row>
    <row r="34" spans="1:9" ht="13.7" customHeight="1" x14ac:dyDescent="0.2">
      <c r="A34" s="94" t="s">
        <v>4</v>
      </c>
      <c r="B34" s="192" t="s">
        <v>267</v>
      </c>
      <c r="C34" s="174"/>
      <c r="D34" s="174"/>
      <c r="E34" s="174"/>
      <c r="F34" s="174"/>
      <c r="G34" s="174"/>
      <c r="H34" s="97">
        <v>0.121</v>
      </c>
      <c r="I34" s="96">
        <f>TRUNC(H34*I29,2)</f>
        <v>318.63</v>
      </c>
    </row>
    <row r="35" spans="1:9" ht="13.7" customHeight="1" x14ac:dyDescent="0.2">
      <c r="A35" s="190" t="s">
        <v>36</v>
      </c>
      <c r="B35" s="191"/>
      <c r="C35" s="191"/>
      <c r="D35" s="191"/>
      <c r="E35" s="191"/>
      <c r="F35" s="191"/>
      <c r="G35" s="191"/>
      <c r="H35" s="101">
        <f>TRUNC(SUM(H33:H34),4)</f>
        <v>0.20430000000000001</v>
      </c>
      <c r="I35" s="98">
        <f>TRUNC(SUM(I33:I34),2)</f>
        <v>537.98</v>
      </c>
    </row>
    <row r="36" spans="1:9" ht="13.7" customHeight="1" x14ac:dyDescent="0.2">
      <c r="A36" s="102"/>
      <c r="B36" s="103"/>
      <c r="C36" s="103"/>
      <c r="D36" s="103"/>
      <c r="E36" s="103"/>
      <c r="F36" s="103"/>
      <c r="G36" s="103"/>
      <c r="H36" s="104" t="s">
        <v>37</v>
      </c>
      <c r="I36" s="105">
        <f>I29+I35</f>
        <v>3171.31</v>
      </c>
    </row>
    <row r="37" spans="1:9" ht="13.7" customHeight="1" x14ac:dyDescent="0.2">
      <c r="A37" s="190" t="s">
        <v>38</v>
      </c>
      <c r="B37" s="191"/>
      <c r="C37" s="191"/>
      <c r="D37" s="191"/>
      <c r="E37" s="191"/>
      <c r="F37" s="191"/>
      <c r="G37" s="191"/>
      <c r="H37" s="94" t="s">
        <v>22</v>
      </c>
      <c r="I37" s="94" t="s">
        <v>23</v>
      </c>
    </row>
    <row r="38" spans="1:9" ht="13.7" customHeight="1" x14ac:dyDescent="0.2">
      <c r="A38" s="94" t="s">
        <v>2</v>
      </c>
      <c r="B38" s="173" t="s">
        <v>39</v>
      </c>
      <c r="C38" s="174"/>
      <c r="D38" s="174"/>
      <c r="E38" s="174"/>
      <c r="F38" s="174"/>
      <c r="G38" s="174"/>
      <c r="H38" s="400">
        <v>0.2</v>
      </c>
      <c r="I38" s="96">
        <f t="shared" ref="I38:I45" si="0">H38*$I$36</f>
        <v>634.26200000000006</v>
      </c>
    </row>
    <row r="39" spans="1:9" ht="13.7" customHeight="1" x14ac:dyDescent="0.2">
      <c r="A39" s="94" t="s">
        <v>4</v>
      </c>
      <c r="B39" s="173" t="s">
        <v>40</v>
      </c>
      <c r="C39" s="174"/>
      <c r="D39" s="174"/>
      <c r="E39" s="174"/>
      <c r="F39" s="174"/>
      <c r="G39" s="174"/>
      <c r="H39" s="97">
        <v>2.5000000000000001E-2</v>
      </c>
      <c r="I39" s="96">
        <f t="shared" si="0"/>
        <v>79.282750000000007</v>
      </c>
    </row>
    <row r="40" spans="1:9" ht="13.7" customHeight="1" x14ac:dyDescent="0.2">
      <c r="A40" s="94" t="s">
        <v>7</v>
      </c>
      <c r="B40" s="192" t="s">
        <v>266</v>
      </c>
      <c r="C40" s="174"/>
      <c r="D40" s="174"/>
      <c r="E40" s="174"/>
      <c r="F40" s="174"/>
      <c r="G40" s="174"/>
      <c r="H40" s="400">
        <v>0.03</v>
      </c>
      <c r="I40" s="96">
        <f t="shared" si="0"/>
        <v>95.139299999999992</v>
      </c>
    </row>
    <row r="41" spans="1:9" ht="13.7" customHeight="1" x14ac:dyDescent="0.2">
      <c r="A41" s="94" t="s">
        <v>10</v>
      </c>
      <c r="B41" s="173" t="s">
        <v>41</v>
      </c>
      <c r="C41" s="174"/>
      <c r="D41" s="174"/>
      <c r="E41" s="174"/>
      <c r="F41" s="174"/>
      <c r="G41" s="174"/>
      <c r="H41" s="97">
        <v>1.4999999999999999E-2</v>
      </c>
      <c r="I41" s="96">
        <f t="shared" si="0"/>
        <v>47.569649999999996</v>
      </c>
    </row>
    <row r="42" spans="1:9" ht="13.7" customHeight="1" x14ac:dyDescent="0.2">
      <c r="A42" s="94" t="s">
        <v>28</v>
      </c>
      <c r="B42" s="173" t="s">
        <v>42</v>
      </c>
      <c r="C42" s="174"/>
      <c r="D42" s="174"/>
      <c r="E42" s="174"/>
      <c r="F42" s="174"/>
      <c r="G42" s="174"/>
      <c r="H42" s="97">
        <v>0.01</v>
      </c>
      <c r="I42" s="96">
        <f t="shared" si="0"/>
        <v>31.713100000000001</v>
      </c>
    </row>
    <row r="43" spans="1:9" ht="13.7" customHeight="1" x14ac:dyDescent="0.2">
      <c r="A43" s="94" t="s">
        <v>30</v>
      </c>
      <c r="B43" s="173" t="s">
        <v>43</v>
      </c>
      <c r="C43" s="174"/>
      <c r="D43" s="174"/>
      <c r="E43" s="174"/>
      <c r="F43" s="174"/>
      <c r="G43" s="174"/>
      <c r="H43" s="97">
        <v>6.0000000000000001E-3</v>
      </c>
      <c r="I43" s="96">
        <f t="shared" si="0"/>
        <v>19.02786</v>
      </c>
    </row>
    <row r="44" spans="1:9" ht="13.7" customHeight="1" x14ac:dyDescent="0.2">
      <c r="A44" s="94" t="s">
        <v>44</v>
      </c>
      <c r="B44" s="173" t="s">
        <v>45</v>
      </c>
      <c r="C44" s="174"/>
      <c r="D44" s="174"/>
      <c r="E44" s="174"/>
      <c r="F44" s="174"/>
      <c r="G44" s="174"/>
      <c r="H44" s="97">
        <v>2E-3</v>
      </c>
      <c r="I44" s="96">
        <f t="shared" si="0"/>
        <v>6.3426200000000001</v>
      </c>
    </row>
    <row r="45" spans="1:9" ht="13.7" customHeight="1" x14ac:dyDescent="0.2">
      <c r="A45" s="94" t="s">
        <v>46</v>
      </c>
      <c r="B45" s="173" t="s">
        <v>47</v>
      </c>
      <c r="C45" s="174"/>
      <c r="D45" s="174"/>
      <c r="E45" s="174"/>
      <c r="F45" s="174"/>
      <c r="G45" s="174"/>
      <c r="H45" s="97">
        <v>0.08</v>
      </c>
      <c r="I45" s="96">
        <f t="shared" si="0"/>
        <v>253.70480000000001</v>
      </c>
    </row>
    <row r="46" spans="1:9" ht="13.7" customHeight="1" x14ac:dyDescent="0.2">
      <c r="A46" s="190" t="s">
        <v>48</v>
      </c>
      <c r="B46" s="191"/>
      <c r="C46" s="191"/>
      <c r="D46" s="191"/>
      <c r="E46" s="191"/>
      <c r="F46" s="191"/>
      <c r="G46" s="191"/>
      <c r="H46" s="101">
        <f>SUM(H38:H45)</f>
        <v>0.36800000000000005</v>
      </c>
      <c r="I46" s="98">
        <f>TRUNC(SUM(I38:I45),2)</f>
        <v>1167.04</v>
      </c>
    </row>
    <row r="47" spans="1:9" ht="13.7" customHeight="1" x14ac:dyDescent="0.2">
      <c r="A47" s="191"/>
      <c r="B47" s="191"/>
      <c r="C47" s="191"/>
      <c r="D47" s="191"/>
      <c r="E47" s="191"/>
      <c r="F47" s="191"/>
      <c r="G47" s="191"/>
      <c r="H47" s="191"/>
      <c r="I47" s="193"/>
    </row>
    <row r="48" spans="1:9" ht="13.7" customHeight="1" x14ac:dyDescent="0.2">
      <c r="A48" s="190" t="s">
        <v>49</v>
      </c>
      <c r="B48" s="191"/>
      <c r="C48" s="191"/>
      <c r="D48" s="191"/>
      <c r="E48" s="191"/>
      <c r="F48" s="191"/>
      <c r="G48" s="191"/>
      <c r="H48" s="101"/>
      <c r="I48" s="94" t="s">
        <v>23</v>
      </c>
    </row>
    <row r="49" spans="1:9" ht="13.7" customHeight="1" x14ac:dyDescent="0.2">
      <c r="A49" s="94" t="s">
        <v>2</v>
      </c>
      <c r="B49" s="194" t="s">
        <v>50</v>
      </c>
      <c r="C49" s="195"/>
      <c r="D49" s="195"/>
      <c r="E49" s="195"/>
      <c r="F49" s="195"/>
      <c r="G49" s="195"/>
      <c r="H49" s="91" t="s">
        <v>51</v>
      </c>
      <c r="I49" s="401">
        <f>(4.3*2*15)-(I23*0.06)</f>
        <v>19.248000000000005</v>
      </c>
    </row>
    <row r="50" spans="1:9" ht="13.7" customHeight="1" x14ac:dyDescent="0.2">
      <c r="A50" s="94" t="s">
        <v>4</v>
      </c>
      <c r="B50" s="194" t="s">
        <v>52</v>
      </c>
      <c r="C50" s="195"/>
      <c r="D50" s="195"/>
      <c r="E50" s="195"/>
      <c r="F50" s="195"/>
      <c r="G50" s="195"/>
      <c r="H50" s="91" t="s">
        <v>51</v>
      </c>
      <c r="I50" s="401">
        <f>36.08*15*0.8</f>
        <v>432.96</v>
      </c>
    </row>
    <row r="51" spans="1:9" ht="13.7" customHeight="1" x14ac:dyDescent="0.2">
      <c r="A51" s="94" t="s">
        <v>7</v>
      </c>
      <c r="B51" s="196" t="s">
        <v>287</v>
      </c>
      <c r="C51" s="195"/>
      <c r="D51" s="195"/>
      <c r="E51" s="195"/>
      <c r="F51" s="195"/>
      <c r="G51" s="195"/>
      <c r="H51" s="91" t="s">
        <v>51</v>
      </c>
      <c r="I51" s="401">
        <v>13.38</v>
      </c>
    </row>
    <row r="52" spans="1:9" ht="13.7" customHeight="1" x14ac:dyDescent="0.2">
      <c r="A52" s="94" t="s">
        <v>10</v>
      </c>
      <c r="B52" s="197" t="s">
        <v>53</v>
      </c>
      <c r="C52" s="198"/>
      <c r="D52" s="198"/>
      <c r="E52" s="198"/>
      <c r="F52" s="198"/>
      <c r="G52" s="199"/>
      <c r="H52" s="91" t="s">
        <v>51</v>
      </c>
      <c r="I52" s="401">
        <v>29.66</v>
      </c>
    </row>
    <row r="53" spans="1:9" ht="13.7" customHeight="1" x14ac:dyDescent="0.2">
      <c r="A53" s="94" t="s">
        <v>28</v>
      </c>
      <c r="B53" s="402" t="s">
        <v>54</v>
      </c>
      <c r="C53" s="403"/>
      <c r="D53" s="403"/>
      <c r="E53" s="403"/>
      <c r="F53" s="403"/>
      <c r="G53" s="403"/>
      <c r="H53" s="91" t="s">
        <v>51</v>
      </c>
      <c r="I53" s="401">
        <v>0</v>
      </c>
    </row>
    <row r="54" spans="1:9" ht="13.7" customHeight="1" x14ac:dyDescent="0.2">
      <c r="A54" s="94" t="s">
        <v>30</v>
      </c>
      <c r="B54" s="411" t="s">
        <v>273</v>
      </c>
      <c r="C54" s="403"/>
      <c r="D54" s="403"/>
      <c r="E54" s="403"/>
      <c r="F54" s="403"/>
      <c r="G54" s="403"/>
      <c r="H54" s="91" t="s">
        <v>51</v>
      </c>
      <c r="I54" s="401">
        <v>0</v>
      </c>
    </row>
    <row r="55" spans="1:9" ht="13.7" customHeight="1" x14ac:dyDescent="0.2">
      <c r="A55" s="190" t="s">
        <v>55</v>
      </c>
      <c r="B55" s="191"/>
      <c r="C55" s="191"/>
      <c r="D55" s="191"/>
      <c r="E55" s="191"/>
      <c r="F55" s="191"/>
      <c r="G55" s="191"/>
      <c r="H55" s="191"/>
      <c r="I55" s="98">
        <f>TRUNC(SUM(I49:I54),2)</f>
        <v>495.24</v>
      </c>
    </row>
    <row r="56" spans="1:9" ht="13.7" customHeight="1" x14ac:dyDescent="0.2">
      <c r="A56" s="191"/>
      <c r="B56" s="191"/>
      <c r="C56" s="191"/>
      <c r="D56" s="191"/>
      <c r="E56" s="191"/>
      <c r="F56" s="191"/>
      <c r="G56" s="191"/>
      <c r="H56" s="191"/>
      <c r="I56" s="193"/>
    </row>
    <row r="57" spans="1:9" ht="13.7" customHeight="1" x14ac:dyDescent="0.2">
      <c r="A57" s="241" t="s">
        <v>56</v>
      </c>
      <c r="B57" s="242"/>
      <c r="C57" s="242"/>
      <c r="D57" s="242"/>
      <c r="E57" s="242"/>
      <c r="F57" s="242"/>
      <c r="G57" s="242"/>
      <c r="H57" s="242"/>
      <c r="I57" s="242"/>
    </row>
    <row r="58" spans="1:9" ht="13.7" customHeight="1" x14ac:dyDescent="0.2">
      <c r="A58" s="190" t="s">
        <v>57</v>
      </c>
      <c r="B58" s="191"/>
      <c r="C58" s="191"/>
      <c r="D58" s="191"/>
      <c r="E58" s="191"/>
      <c r="F58" s="191"/>
      <c r="G58" s="191"/>
      <c r="H58" s="191"/>
      <c r="I58" s="94" t="s">
        <v>23</v>
      </c>
    </row>
    <row r="59" spans="1:9" ht="13.7" customHeight="1" x14ac:dyDescent="0.2">
      <c r="A59" s="94" t="s">
        <v>58</v>
      </c>
      <c r="B59" s="177" t="s">
        <v>59</v>
      </c>
      <c r="C59" s="178"/>
      <c r="D59" s="178"/>
      <c r="E59" s="178"/>
      <c r="F59" s="178"/>
      <c r="G59" s="178"/>
      <c r="H59" s="178"/>
      <c r="I59" s="96">
        <f>I35</f>
        <v>537.98</v>
      </c>
    </row>
    <row r="60" spans="1:9" ht="13.7" customHeight="1" x14ac:dyDescent="0.2">
      <c r="A60" s="94" t="s">
        <v>60</v>
      </c>
      <c r="B60" s="177" t="s">
        <v>61</v>
      </c>
      <c r="C60" s="178"/>
      <c r="D60" s="178"/>
      <c r="E60" s="178"/>
      <c r="F60" s="178"/>
      <c r="G60" s="178"/>
      <c r="H60" s="178"/>
      <c r="I60" s="96">
        <f>I46</f>
        <v>1167.04</v>
      </c>
    </row>
    <row r="61" spans="1:9" ht="13.7" customHeight="1" x14ac:dyDescent="0.2">
      <c r="A61" s="94" t="s">
        <v>62</v>
      </c>
      <c r="B61" s="177" t="s">
        <v>63</v>
      </c>
      <c r="C61" s="178"/>
      <c r="D61" s="178"/>
      <c r="E61" s="178"/>
      <c r="F61" s="178"/>
      <c r="G61" s="178"/>
      <c r="H61" s="178"/>
      <c r="I61" s="96">
        <f>I55</f>
        <v>495.24</v>
      </c>
    </row>
    <row r="62" spans="1:9" ht="13.7" customHeight="1" x14ac:dyDescent="0.2">
      <c r="A62" s="190" t="s">
        <v>64</v>
      </c>
      <c r="B62" s="191"/>
      <c r="C62" s="191"/>
      <c r="D62" s="191"/>
      <c r="E62" s="191"/>
      <c r="F62" s="191"/>
      <c r="G62" s="191"/>
      <c r="H62" s="191"/>
      <c r="I62" s="98">
        <f>TRUNC(SUM(I59:I61),2)</f>
        <v>2200.2600000000002</v>
      </c>
    </row>
    <row r="63" spans="1:9" ht="13.7" customHeight="1" x14ac:dyDescent="0.2">
      <c r="A63" s="200"/>
      <c r="B63" s="201"/>
      <c r="C63" s="201"/>
      <c r="D63" s="201"/>
      <c r="E63" s="201"/>
      <c r="F63" s="201"/>
      <c r="G63" s="201"/>
      <c r="H63" s="201"/>
      <c r="I63" s="201"/>
    </row>
    <row r="64" spans="1:9" ht="13.7" customHeight="1" x14ac:dyDescent="0.2">
      <c r="A64" s="241" t="s">
        <v>65</v>
      </c>
      <c r="B64" s="242"/>
      <c r="C64" s="242"/>
      <c r="D64" s="242"/>
      <c r="E64" s="242"/>
      <c r="F64" s="242"/>
      <c r="G64" s="242"/>
      <c r="H64" s="242"/>
      <c r="I64" s="242"/>
    </row>
    <row r="65" spans="1:9" ht="13.7" customHeight="1" x14ac:dyDescent="0.2">
      <c r="A65" s="93">
        <v>3</v>
      </c>
      <c r="B65" s="190" t="s">
        <v>66</v>
      </c>
      <c r="C65" s="191"/>
      <c r="D65" s="191"/>
      <c r="E65" s="191"/>
      <c r="F65" s="191"/>
      <c r="G65" s="191"/>
      <c r="H65" s="94" t="s">
        <v>22</v>
      </c>
      <c r="I65" s="94" t="s">
        <v>23</v>
      </c>
    </row>
    <row r="66" spans="1:9" ht="13.7" customHeight="1" x14ac:dyDescent="0.2">
      <c r="A66" s="94" t="s">
        <v>2</v>
      </c>
      <c r="B66" s="173" t="s">
        <v>67</v>
      </c>
      <c r="C66" s="174"/>
      <c r="D66" s="174"/>
      <c r="E66" s="174"/>
      <c r="F66" s="174"/>
      <c r="G66" s="174"/>
      <c r="H66" s="97">
        <v>4.1999999999999997E-3</v>
      </c>
      <c r="I66" s="96">
        <f t="shared" ref="I66:I71" si="1">H66*$I$29</f>
        <v>11.059985999999999</v>
      </c>
    </row>
    <row r="67" spans="1:9" ht="13.7" customHeight="1" x14ac:dyDescent="0.2">
      <c r="A67" s="94" t="s">
        <v>4</v>
      </c>
      <c r="B67" s="173" t="s">
        <v>68</v>
      </c>
      <c r="C67" s="174"/>
      <c r="D67" s="174"/>
      <c r="E67" s="174"/>
      <c r="F67" s="174"/>
      <c r="G67" s="174"/>
      <c r="H67" s="97">
        <v>3.3E-4</v>
      </c>
      <c r="I67" s="96">
        <f t="shared" si="1"/>
        <v>0.86899890000000002</v>
      </c>
    </row>
    <row r="68" spans="1:9" ht="13.7" customHeight="1" x14ac:dyDescent="0.2">
      <c r="A68" s="94" t="s">
        <v>7</v>
      </c>
      <c r="B68" s="173" t="s">
        <v>69</v>
      </c>
      <c r="C68" s="174"/>
      <c r="D68" s="174"/>
      <c r="E68" s="174"/>
      <c r="F68" s="174"/>
      <c r="G68" s="174"/>
      <c r="H68" s="97">
        <v>3.2000000000000001E-2</v>
      </c>
      <c r="I68" s="96">
        <f t="shared" si="1"/>
        <v>84.266559999999998</v>
      </c>
    </row>
    <row r="69" spans="1:9" ht="13.7" customHeight="1" x14ac:dyDescent="0.2">
      <c r="A69" s="94" t="s">
        <v>10</v>
      </c>
      <c r="B69" s="173" t="s">
        <v>70</v>
      </c>
      <c r="C69" s="174"/>
      <c r="D69" s="174"/>
      <c r="E69" s="174"/>
      <c r="F69" s="174"/>
      <c r="G69" s="174"/>
      <c r="H69" s="97">
        <v>1.9400000000000001E-2</v>
      </c>
      <c r="I69" s="96">
        <f t="shared" si="1"/>
        <v>51.086601999999999</v>
      </c>
    </row>
    <row r="70" spans="1:9" ht="13.7" customHeight="1" x14ac:dyDescent="0.2">
      <c r="A70" s="106" t="s">
        <v>28</v>
      </c>
      <c r="B70" s="173" t="s">
        <v>71</v>
      </c>
      <c r="C70" s="174"/>
      <c r="D70" s="174"/>
      <c r="E70" s="174"/>
      <c r="F70" s="174"/>
      <c r="G70" s="174"/>
      <c r="H70" s="97">
        <f>TRUNC(H46*H69,4)</f>
        <v>7.1000000000000004E-3</v>
      </c>
      <c r="I70" s="96">
        <f t="shared" si="1"/>
        <v>18.696643000000002</v>
      </c>
    </row>
    <row r="71" spans="1:9" ht="13.7" customHeight="1" x14ac:dyDescent="0.2">
      <c r="A71" s="94" t="s">
        <v>30</v>
      </c>
      <c r="B71" s="173" t="s">
        <v>72</v>
      </c>
      <c r="C71" s="174"/>
      <c r="D71" s="174"/>
      <c r="E71" s="174"/>
      <c r="F71" s="174"/>
      <c r="G71" s="174"/>
      <c r="H71" s="97">
        <v>8.0000000000000002E-3</v>
      </c>
      <c r="I71" s="96">
        <f t="shared" si="1"/>
        <v>21.06664</v>
      </c>
    </row>
    <row r="72" spans="1:9" ht="13.7" customHeight="1" x14ac:dyDescent="0.2">
      <c r="A72" s="190" t="s">
        <v>73</v>
      </c>
      <c r="B72" s="191"/>
      <c r="C72" s="191"/>
      <c r="D72" s="191"/>
      <c r="E72" s="191"/>
      <c r="F72" s="191"/>
      <c r="G72" s="191"/>
      <c r="H72" s="101">
        <f>TRUNC(SUM(H66:H71),4)</f>
        <v>7.0999999999999994E-2</v>
      </c>
      <c r="I72" s="98">
        <f>TRUNC(SUM(I66:I71),2)</f>
        <v>187.04</v>
      </c>
    </row>
    <row r="73" spans="1:9" ht="13.7" customHeight="1" x14ac:dyDescent="0.2">
      <c r="A73" s="202"/>
      <c r="B73" s="203"/>
      <c r="C73" s="203"/>
      <c r="D73" s="203"/>
      <c r="E73" s="203"/>
      <c r="F73" s="203"/>
      <c r="G73" s="203"/>
      <c r="H73" s="203"/>
      <c r="I73" s="203"/>
    </row>
    <row r="74" spans="1:9" ht="13.7" customHeight="1" x14ac:dyDescent="0.2">
      <c r="A74" s="241" t="s">
        <v>74</v>
      </c>
      <c r="B74" s="242"/>
      <c r="C74" s="242"/>
      <c r="D74" s="242"/>
      <c r="E74" s="242"/>
      <c r="F74" s="242"/>
      <c r="G74" s="242"/>
      <c r="H74" s="242"/>
      <c r="I74" s="242"/>
    </row>
    <row r="75" spans="1:9" ht="13.7" customHeight="1" x14ac:dyDescent="0.2">
      <c r="A75" s="190" t="s">
        <v>76</v>
      </c>
      <c r="B75" s="191"/>
      <c r="C75" s="191"/>
      <c r="D75" s="191"/>
      <c r="E75" s="191"/>
      <c r="F75" s="191"/>
      <c r="G75" s="191"/>
      <c r="H75" s="94" t="s">
        <v>22</v>
      </c>
      <c r="I75" s="94" t="s">
        <v>23</v>
      </c>
    </row>
    <row r="76" spans="1:9" ht="13.7" customHeight="1" x14ac:dyDescent="0.2">
      <c r="A76" s="94" t="s">
        <v>2</v>
      </c>
      <c r="B76" s="173" t="s">
        <v>77</v>
      </c>
      <c r="C76" s="174"/>
      <c r="D76" s="174"/>
      <c r="E76" s="174"/>
      <c r="F76" s="174"/>
      <c r="G76" s="174"/>
      <c r="H76" s="97">
        <v>0</v>
      </c>
      <c r="I76" s="96">
        <f t="shared" ref="I76:I81" si="2">$I$93*H76</f>
        <v>0</v>
      </c>
    </row>
    <row r="77" spans="1:9" ht="13.7" customHeight="1" x14ac:dyDescent="0.2">
      <c r="A77" s="94" t="s">
        <v>4</v>
      </c>
      <c r="B77" s="173" t="s">
        <v>78</v>
      </c>
      <c r="C77" s="174"/>
      <c r="D77" s="174"/>
      <c r="E77" s="174"/>
      <c r="F77" s="174"/>
      <c r="G77" s="174"/>
      <c r="H77" s="400">
        <v>8.2000000000000007E-3</v>
      </c>
      <c r="I77" s="96">
        <f t="shared" si="2"/>
        <v>41.169166000000004</v>
      </c>
    </row>
    <row r="78" spans="1:9" ht="13.7" customHeight="1" x14ac:dyDescent="0.2">
      <c r="A78" s="94" t="s">
        <v>7</v>
      </c>
      <c r="B78" s="173" t="s">
        <v>79</v>
      </c>
      <c r="C78" s="174"/>
      <c r="D78" s="174"/>
      <c r="E78" s="174"/>
      <c r="F78" s="174"/>
      <c r="G78" s="174"/>
      <c r="H78" s="400">
        <v>2.0000000000000001E-4</v>
      </c>
      <c r="I78" s="96">
        <f t="shared" si="2"/>
        <v>1.0041260000000001</v>
      </c>
    </row>
    <row r="79" spans="1:9" ht="13.7" customHeight="1" x14ac:dyDescent="0.2">
      <c r="A79" s="94" t="s">
        <v>10</v>
      </c>
      <c r="B79" s="173" t="s">
        <v>80</v>
      </c>
      <c r="C79" s="174"/>
      <c r="D79" s="174"/>
      <c r="E79" s="174"/>
      <c r="F79" s="174"/>
      <c r="G79" s="174"/>
      <c r="H79" s="400">
        <v>2.9999999999999997E-4</v>
      </c>
      <c r="I79" s="96">
        <f t="shared" si="2"/>
        <v>1.506189</v>
      </c>
    </row>
    <row r="80" spans="1:9" ht="13.7" customHeight="1" x14ac:dyDescent="0.2">
      <c r="A80" s="94" t="s">
        <v>28</v>
      </c>
      <c r="B80" s="173" t="s">
        <v>81</v>
      </c>
      <c r="C80" s="174"/>
      <c r="D80" s="174"/>
      <c r="E80" s="174"/>
      <c r="F80" s="174"/>
      <c r="G80" s="174"/>
      <c r="H80" s="400">
        <v>1.2999999999999999E-3</v>
      </c>
      <c r="I80" s="96">
        <f t="shared" si="2"/>
        <v>6.5268189999999997</v>
      </c>
    </row>
    <row r="81" spans="1:9" ht="13.7" customHeight="1" x14ac:dyDescent="0.2">
      <c r="A81" s="94" t="s">
        <v>30</v>
      </c>
      <c r="B81" s="173" t="s">
        <v>82</v>
      </c>
      <c r="C81" s="174"/>
      <c r="D81" s="174"/>
      <c r="E81" s="174"/>
      <c r="F81" s="174"/>
      <c r="G81" s="174"/>
      <c r="H81" s="400">
        <v>0</v>
      </c>
      <c r="I81" s="96">
        <f t="shared" si="2"/>
        <v>0</v>
      </c>
    </row>
    <row r="82" spans="1:9" ht="13.7" customHeight="1" x14ac:dyDescent="0.2">
      <c r="A82" s="190" t="s">
        <v>83</v>
      </c>
      <c r="B82" s="191"/>
      <c r="C82" s="191"/>
      <c r="D82" s="191"/>
      <c r="E82" s="191"/>
      <c r="F82" s="191"/>
      <c r="G82" s="191"/>
      <c r="H82" s="101">
        <f>TRUNC(SUM(H76:H81),4)</f>
        <v>0.01</v>
      </c>
      <c r="I82" s="98">
        <f>TRUNC(SUM(I76:I81),2)</f>
        <v>50.2</v>
      </c>
    </row>
    <row r="83" spans="1:9" ht="13.7" customHeight="1" x14ac:dyDescent="0.2">
      <c r="A83" s="200"/>
      <c r="B83" s="201"/>
      <c r="C83" s="201"/>
      <c r="D83" s="201"/>
      <c r="E83" s="201"/>
      <c r="F83" s="201"/>
      <c r="G83" s="201"/>
      <c r="H83" s="201"/>
      <c r="I83" s="201"/>
    </row>
    <row r="84" spans="1:9" ht="13.7" customHeight="1" x14ac:dyDescent="0.2">
      <c r="A84" s="190" t="s">
        <v>84</v>
      </c>
      <c r="B84" s="191"/>
      <c r="C84" s="191"/>
      <c r="D84" s="191"/>
      <c r="E84" s="191"/>
      <c r="F84" s="191"/>
      <c r="G84" s="191"/>
      <c r="H84" s="94" t="s">
        <v>22</v>
      </c>
      <c r="I84" s="94" t="s">
        <v>23</v>
      </c>
    </row>
    <row r="85" spans="1:9" ht="13.7" customHeight="1" x14ac:dyDescent="0.2">
      <c r="A85" s="94" t="s">
        <v>2</v>
      </c>
      <c r="B85" s="173" t="s">
        <v>85</v>
      </c>
      <c r="C85" s="174"/>
      <c r="D85" s="174"/>
      <c r="E85" s="174"/>
      <c r="F85" s="174"/>
      <c r="G85" s="174"/>
      <c r="H85" s="97">
        <v>0</v>
      </c>
      <c r="I85" s="96">
        <f>$I$29*H85</f>
        <v>0</v>
      </c>
    </row>
    <row r="86" spans="1:9" ht="13.7" customHeight="1" x14ac:dyDescent="0.2">
      <c r="A86" s="190" t="s">
        <v>86</v>
      </c>
      <c r="B86" s="191"/>
      <c r="C86" s="191"/>
      <c r="D86" s="191"/>
      <c r="E86" s="191"/>
      <c r="F86" s="191"/>
      <c r="G86" s="191"/>
      <c r="H86" s="101">
        <f>TRUNC(SUM(H85),4)</f>
        <v>0</v>
      </c>
      <c r="I86" s="98">
        <f>TRUNC(SUM(I85),2)</f>
        <v>0</v>
      </c>
    </row>
    <row r="87" spans="1:9" ht="13.7" customHeight="1" x14ac:dyDescent="0.2">
      <c r="A87" s="200"/>
      <c r="B87" s="201"/>
      <c r="C87" s="201"/>
      <c r="D87" s="201"/>
      <c r="E87" s="201"/>
      <c r="F87" s="201"/>
      <c r="G87" s="201"/>
      <c r="H87" s="201"/>
      <c r="I87" s="201"/>
    </row>
    <row r="88" spans="1:9" ht="13.7" customHeight="1" x14ac:dyDescent="0.2">
      <c r="A88" s="241" t="s">
        <v>87</v>
      </c>
      <c r="B88" s="242"/>
      <c r="C88" s="242"/>
      <c r="D88" s="242"/>
      <c r="E88" s="242"/>
      <c r="F88" s="242"/>
      <c r="G88" s="242"/>
      <c r="H88" s="242"/>
      <c r="I88" s="242"/>
    </row>
    <row r="89" spans="1:9" ht="13.7" customHeight="1" x14ac:dyDescent="0.2">
      <c r="A89" s="190" t="s">
        <v>88</v>
      </c>
      <c r="B89" s="191"/>
      <c r="C89" s="191"/>
      <c r="D89" s="191"/>
      <c r="E89" s="191"/>
      <c r="F89" s="191"/>
      <c r="G89" s="191"/>
      <c r="H89" s="191"/>
      <c r="I89" s="94" t="s">
        <v>23</v>
      </c>
    </row>
    <row r="90" spans="1:9" ht="13.7" customHeight="1" x14ac:dyDescent="0.2">
      <c r="A90" s="94" t="s">
        <v>89</v>
      </c>
      <c r="B90" s="177" t="s">
        <v>90</v>
      </c>
      <c r="C90" s="178"/>
      <c r="D90" s="178"/>
      <c r="E90" s="178"/>
      <c r="F90" s="178"/>
      <c r="G90" s="178"/>
      <c r="H90" s="178"/>
      <c r="I90" s="96">
        <f>I82</f>
        <v>50.2</v>
      </c>
    </row>
    <row r="91" spans="1:9" ht="13.7" customHeight="1" x14ac:dyDescent="0.2">
      <c r="A91" s="94" t="s">
        <v>91</v>
      </c>
      <c r="B91" s="177" t="s">
        <v>92</v>
      </c>
      <c r="C91" s="178"/>
      <c r="D91" s="178"/>
      <c r="E91" s="178"/>
      <c r="F91" s="178"/>
      <c r="G91" s="178"/>
      <c r="H91" s="178"/>
      <c r="I91" s="96">
        <f>I86</f>
        <v>0</v>
      </c>
    </row>
    <row r="92" spans="1:9" ht="13.7" customHeight="1" x14ac:dyDescent="0.2">
      <c r="A92" s="190" t="s">
        <v>93</v>
      </c>
      <c r="B92" s="191"/>
      <c r="C92" s="191"/>
      <c r="D92" s="191"/>
      <c r="E92" s="191"/>
      <c r="F92" s="191"/>
      <c r="G92" s="191"/>
      <c r="H92" s="191"/>
      <c r="I92" s="98">
        <f>TRUNC(SUM(I90:I91),2)</f>
        <v>50.2</v>
      </c>
    </row>
    <row r="93" spans="1:9" ht="13.7" customHeight="1" x14ac:dyDescent="0.2">
      <c r="A93" s="102"/>
      <c r="B93" s="103"/>
      <c r="C93" s="103"/>
      <c r="D93" s="103"/>
      <c r="E93" s="103"/>
      <c r="F93" s="103"/>
      <c r="G93" s="103"/>
      <c r="H93" s="107" t="s">
        <v>75</v>
      </c>
      <c r="I93" s="105">
        <f>TRUNC(I29+I62+I72,2)</f>
        <v>5020.63</v>
      </c>
    </row>
    <row r="94" spans="1:9" ht="13.7" customHeight="1" x14ac:dyDescent="0.2">
      <c r="A94" s="241" t="s">
        <v>94</v>
      </c>
      <c r="B94" s="242"/>
      <c r="C94" s="242"/>
      <c r="D94" s="242"/>
      <c r="E94" s="242"/>
      <c r="F94" s="242"/>
      <c r="G94" s="242"/>
      <c r="H94" s="242"/>
      <c r="I94" s="242"/>
    </row>
    <row r="95" spans="1:9" ht="13.7" customHeight="1" x14ac:dyDescent="0.2">
      <c r="A95" s="93">
        <v>5</v>
      </c>
      <c r="B95" s="190" t="s">
        <v>95</v>
      </c>
      <c r="C95" s="191"/>
      <c r="D95" s="191"/>
      <c r="E95" s="191"/>
      <c r="F95" s="191"/>
      <c r="G95" s="191"/>
      <c r="H95" s="108"/>
      <c r="I95" s="94" t="s">
        <v>23</v>
      </c>
    </row>
    <row r="96" spans="1:9" ht="13.7" customHeight="1" x14ac:dyDescent="0.2">
      <c r="A96" s="94" t="s">
        <v>2</v>
      </c>
      <c r="B96" s="194" t="s">
        <v>96</v>
      </c>
      <c r="C96" s="195"/>
      <c r="D96" s="195"/>
      <c r="E96" s="195"/>
      <c r="F96" s="195"/>
      <c r="G96" s="195"/>
      <c r="H96" s="91" t="s">
        <v>51</v>
      </c>
      <c r="I96" s="395">
        <f>Uniformes!J61</f>
        <v>249.42</v>
      </c>
    </row>
    <row r="97" spans="1:9" ht="13.7" customHeight="1" x14ac:dyDescent="0.2">
      <c r="A97" s="94" t="s">
        <v>4</v>
      </c>
      <c r="B97" s="194" t="s">
        <v>97</v>
      </c>
      <c r="C97" s="195"/>
      <c r="D97" s="195"/>
      <c r="E97" s="195"/>
      <c r="F97" s="195"/>
      <c r="G97" s="195"/>
      <c r="H97" s="91" t="s">
        <v>51</v>
      </c>
      <c r="I97" s="395">
        <f>'Equipamentos e Materiais'!H36</f>
        <v>0.11468253968253968</v>
      </c>
    </row>
    <row r="98" spans="1:9" ht="13.7" customHeight="1" x14ac:dyDescent="0.2">
      <c r="A98" s="94" t="s">
        <v>7</v>
      </c>
      <c r="B98" s="194" t="s">
        <v>98</v>
      </c>
      <c r="C98" s="195"/>
      <c r="D98" s="195"/>
      <c r="E98" s="195"/>
      <c r="F98" s="195"/>
      <c r="G98" s="195"/>
      <c r="H98" s="91" t="s">
        <v>51</v>
      </c>
      <c r="I98" s="395">
        <f>'Equip. Manutenção e Depreciação'!E33</f>
        <v>50.046392857142848</v>
      </c>
    </row>
    <row r="99" spans="1:9" ht="13.7" customHeight="1" x14ac:dyDescent="0.2">
      <c r="A99" s="94" t="s">
        <v>10</v>
      </c>
      <c r="B99" s="402" t="s">
        <v>31</v>
      </c>
      <c r="C99" s="403"/>
      <c r="D99" s="403"/>
      <c r="E99" s="403"/>
      <c r="F99" s="403"/>
      <c r="G99" s="403"/>
      <c r="H99" s="91" t="s">
        <v>51</v>
      </c>
      <c r="I99" s="405">
        <v>0</v>
      </c>
    </row>
    <row r="100" spans="1:9" ht="13.7" customHeight="1" x14ac:dyDescent="0.2">
      <c r="A100" s="190" t="s">
        <v>99</v>
      </c>
      <c r="B100" s="191"/>
      <c r="C100" s="191"/>
      <c r="D100" s="191"/>
      <c r="E100" s="191"/>
      <c r="F100" s="191"/>
      <c r="G100" s="191"/>
      <c r="H100" s="94" t="s">
        <v>51</v>
      </c>
      <c r="I100" s="110">
        <f>TRUNC(SUM(I96:I99),2)+0.01</f>
        <v>299.58999999999997</v>
      </c>
    </row>
    <row r="101" spans="1:9" ht="13.7" customHeight="1" x14ac:dyDescent="0.2">
      <c r="A101" s="200"/>
      <c r="B101" s="201"/>
      <c r="C101" s="201"/>
      <c r="D101" s="201"/>
      <c r="E101" s="201"/>
      <c r="F101" s="201"/>
      <c r="G101" s="201"/>
      <c r="H101" s="201"/>
      <c r="I101" s="201"/>
    </row>
    <row r="102" spans="1:9" ht="13.7" customHeight="1" x14ac:dyDescent="0.2">
      <c r="A102" s="241" t="s">
        <v>100</v>
      </c>
      <c r="B102" s="242"/>
      <c r="C102" s="242"/>
      <c r="D102" s="242"/>
      <c r="E102" s="242"/>
      <c r="F102" s="242"/>
      <c r="G102" s="242"/>
      <c r="H102" s="242"/>
      <c r="I102" s="242"/>
    </row>
    <row r="103" spans="1:9" ht="13.7" customHeight="1" x14ac:dyDescent="0.2">
      <c r="A103" s="93">
        <v>6</v>
      </c>
      <c r="B103" s="190" t="s">
        <v>101</v>
      </c>
      <c r="C103" s="191"/>
      <c r="D103" s="191"/>
      <c r="E103" s="191"/>
      <c r="F103" s="191"/>
      <c r="G103" s="191"/>
      <c r="H103" s="94" t="s">
        <v>22</v>
      </c>
      <c r="I103" s="94" t="s">
        <v>23</v>
      </c>
    </row>
    <row r="104" spans="1:9" ht="13.7" customHeight="1" x14ac:dyDescent="0.2">
      <c r="A104" s="94" t="s">
        <v>2</v>
      </c>
      <c r="B104" s="173" t="s">
        <v>102</v>
      </c>
      <c r="C104" s="174"/>
      <c r="D104" s="174"/>
      <c r="E104" s="174"/>
      <c r="F104" s="174"/>
      <c r="G104" s="174"/>
      <c r="H104" s="406">
        <v>0.03</v>
      </c>
      <c r="I104" s="96">
        <f>TRUNC(H104*I129,2)</f>
        <v>161.11000000000001</v>
      </c>
    </row>
    <row r="105" spans="1:9" ht="13.7" customHeight="1" x14ac:dyDescent="0.2">
      <c r="A105" s="94" t="s">
        <v>4</v>
      </c>
      <c r="B105" s="173" t="s">
        <v>103</v>
      </c>
      <c r="C105" s="174"/>
      <c r="D105" s="174"/>
      <c r="E105" s="174"/>
      <c r="F105" s="174"/>
      <c r="G105" s="174"/>
      <c r="H105" s="407">
        <v>6.7900000000000002E-2</v>
      </c>
      <c r="I105" s="96">
        <f>TRUNC(H105*(I104+I129),2)</f>
        <v>375.59</v>
      </c>
    </row>
    <row r="106" spans="1:9" ht="13.7" customHeight="1" x14ac:dyDescent="0.2">
      <c r="A106" s="94" t="s">
        <v>7</v>
      </c>
      <c r="B106" s="204" t="s">
        <v>104</v>
      </c>
      <c r="C106" s="205"/>
      <c r="D106" s="205"/>
      <c r="E106" s="205"/>
      <c r="F106" s="205"/>
      <c r="G106" s="205"/>
      <c r="H106" s="97"/>
      <c r="I106" s="112"/>
    </row>
    <row r="107" spans="1:9" ht="13.7" customHeight="1" x14ac:dyDescent="0.2">
      <c r="A107" s="94" t="s">
        <v>105</v>
      </c>
      <c r="B107" s="173" t="s">
        <v>106</v>
      </c>
      <c r="C107" s="174"/>
      <c r="D107" s="174"/>
      <c r="E107" s="174"/>
      <c r="F107" s="174"/>
      <c r="G107" s="174"/>
      <c r="H107" s="111">
        <v>6.4999999999999997E-3</v>
      </c>
      <c r="I107" s="96">
        <f>H107*I118</f>
        <v>42.03199</v>
      </c>
    </row>
    <row r="108" spans="1:9" ht="13.7" customHeight="1" x14ac:dyDescent="0.2">
      <c r="A108" s="94" t="s">
        <v>107</v>
      </c>
      <c r="B108" s="173" t="s">
        <v>108</v>
      </c>
      <c r="C108" s="174"/>
      <c r="D108" s="174"/>
      <c r="E108" s="174"/>
      <c r="F108" s="174"/>
      <c r="G108" s="174"/>
      <c r="H108" s="113">
        <v>0.03</v>
      </c>
      <c r="I108" s="96">
        <f>H108*I118</f>
        <v>193.99379999999999</v>
      </c>
    </row>
    <row r="109" spans="1:9" ht="13.7" customHeight="1" x14ac:dyDescent="0.2">
      <c r="A109" s="94" t="s">
        <v>109</v>
      </c>
      <c r="B109" s="173" t="s">
        <v>110</v>
      </c>
      <c r="C109" s="174"/>
      <c r="D109" s="174"/>
      <c r="E109" s="174"/>
      <c r="F109" s="174"/>
      <c r="G109" s="174"/>
      <c r="H109" s="33">
        <v>0.05</v>
      </c>
      <c r="I109" s="96">
        <f>H109*I118</f>
        <v>323.32300000000004</v>
      </c>
    </row>
    <row r="110" spans="1:9" s="10" customFormat="1" ht="13.7" customHeight="1" x14ac:dyDescent="0.2">
      <c r="A110" s="382"/>
      <c r="B110" s="408"/>
      <c r="C110" s="409"/>
      <c r="D110" s="409"/>
      <c r="E110" s="409"/>
      <c r="F110" s="409"/>
      <c r="G110" s="410"/>
      <c r="H110" s="412"/>
      <c r="I110" s="96">
        <f>H110*I118</f>
        <v>0</v>
      </c>
    </row>
    <row r="111" spans="1:9" ht="13.7" customHeight="1" x14ac:dyDescent="0.2">
      <c r="A111" s="190" t="s">
        <v>111</v>
      </c>
      <c r="B111" s="191"/>
      <c r="C111" s="191"/>
      <c r="D111" s="191"/>
      <c r="E111" s="191"/>
      <c r="F111" s="191"/>
      <c r="G111" s="191"/>
      <c r="H111" s="111"/>
      <c r="I111" s="98">
        <f>TRUNC(SUM(I104:I109),2)</f>
        <v>1096.04</v>
      </c>
    </row>
    <row r="112" spans="1:9" ht="13.7" customHeight="1" x14ac:dyDescent="0.2">
      <c r="A112" s="114"/>
      <c r="B112" s="198"/>
      <c r="C112" s="198"/>
      <c r="D112" s="198"/>
      <c r="E112" s="198"/>
      <c r="F112" s="198"/>
      <c r="G112" s="198"/>
      <c r="H112" s="198"/>
      <c r="I112" s="198"/>
    </row>
    <row r="113" spans="1:9" ht="13.7" customHeight="1" x14ac:dyDescent="0.2">
      <c r="A113" s="115" t="s">
        <v>112</v>
      </c>
      <c r="B113" s="210" t="s">
        <v>113</v>
      </c>
      <c r="C113" s="211"/>
      <c r="D113" s="211"/>
      <c r="E113" s="211"/>
      <c r="F113" s="211"/>
      <c r="G113" s="211"/>
      <c r="H113" s="116">
        <f>TRUNC(H107+H108+H109+H110,4)</f>
        <v>8.6499999999999994E-2</v>
      </c>
      <c r="I113" s="117"/>
    </row>
    <row r="114" spans="1:9" ht="13.7" customHeight="1" x14ac:dyDescent="0.2">
      <c r="A114" s="118"/>
      <c r="B114" s="212">
        <v>100</v>
      </c>
      <c r="C114" s="207"/>
      <c r="D114" s="207"/>
      <c r="E114" s="207"/>
      <c r="F114" s="207"/>
      <c r="G114" s="207"/>
      <c r="H114" s="119"/>
      <c r="I114" s="120"/>
    </row>
    <row r="115" spans="1:9" ht="13.7" customHeight="1" x14ac:dyDescent="0.2">
      <c r="A115" s="121"/>
      <c r="B115" s="122"/>
      <c r="C115" s="122"/>
      <c r="D115" s="122"/>
      <c r="E115" s="122"/>
      <c r="F115" s="122"/>
      <c r="G115" s="122"/>
      <c r="H115" s="119"/>
      <c r="I115" s="120"/>
    </row>
    <row r="116" spans="1:9" ht="13.7" customHeight="1" x14ac:dyDescent="0.2">
      <c r="A116" s="123" t="s">
        <v>114</v>
      </c>
      <c r="B116" s="206" t="s">
        <v>115</v>
      </c>
      <c r="C116" s="207"/>
      <c r="D116" s="207"/>
      <c r="E116" s="207"/>
      <c r="F116" s="207"/>
      <c r="G116" s="207"/>
      <c r="H116" s="119"/>
      <c r="I116" s="120">
        <f>TRUNC(I129+I104+I105,2)</f>
        <v>5907.12</v>
      </c>
    </row>
    <row r="117" spans="1:9" ht="13.7" customHeight="1" x14ac:dyDescent="0.2">
      <c r="A117" s="118"/>
      <c r="B117" s="122"/>
      <c r="C117" s="122"/>
      <c r="D117" s="122"/>
      <c r="E117" s="122"/>
      <c r="F117" s="122"/>
      <c r="G117" s="122"/>
      <c r="H117" s="119"/>
      <c r="I117" s="120"/>
    </row>
    <row r="118" spans="1:9" ht="13.7" customHeight="1" x14ac:dyDescent="0.2">
      <c r="A118" s="123" t="s">
        <v>116</v>
      </c>
      <c r="B118" s="206" t="s">
        <v>117</v>
      </c>
      <c r="C118" s="207"/>
      <c r="D118" s="207"/>
      <c r="E118" s="207"/>
      <c r="F118" s="207"/>
      <c r="G118" s="207"/>
      <c r="H118" s="119"/>
      <c r="I118" s="120">
        <f>TRUNC(I116/(1-H113),2)</f>
        <v>6466.46</v>
      </c>
    </row>
    <row r="119" spans="1:9" ht="13.7" customHeight="1" x14ac:dyDescent="0.2">
      <c r="A119" s="118"/>
      <c r="B119" s="122"/>
      <c r="C119" s="122"/>
      <c r="D119" s="122"/>
      <c r="E119" s="122"/>
      <c r="F119" s="122"/>
      <c r="G119" s="122"/>
      <c r="H119" s="119"/>
      <c r="I119" s="120"/>
    </row>
    <row r="120" spans="1:9" ht="13.7" customHeight="1" x14ac:dyDescent="0.2">
      <c r="A120" s="124"/>
      <c r="B120" s="208" t="s">
        <v>118</v>
      </c>
      <c r="C120" s="209"/>
      <c r="D120" s="209"/>
      <c r="E120" s="209"/>
      <c r="F120" s="209"/>
      <c r="G120" s="209"/>
      <c r="H120" s="125"/>
      <c r="I120" s="126">
        <f>TRUNC(I118-I116,2)</f>
        <v>559.34</v>
      </c>
    </row>
    <row r="121" spans="1:9" ht="13.7" customHeight="1" x14ac:dyDescent="0.2">
      <c r="A121" s="114"/>
      <c r="B121" s="114"/>
      <c r="C121" s="114"/>
      <c r="D121" s="114"/>
      <c r="E121" s="114"/>
      <c r="F121" s="114"/>
      <c r="G121" s="114"/>
      <c r="H121" s="114"/>
      <c r="I121" s="100"/>
    </row>
    <row r="122" spans="1:9" ht="13.7" customHeight="1" x14ac:dyDescent="0.2">
      <c r="A122" s="241" t="s">
        <v>119</v>
      </c>
      <c r="B122" s="242"/>
      <c r="C122" s="242"/>
      <c r="D122" s="242"/>
      <c r="E122" s="242"/>
      <c r="F122" s="242"/>
      <c r="G122" s="242"/>
      <c r="H122" s="242"/>
      <c r="I122" s="242"/>
    </row>
    <row r="123" spans="1:9" ht="13.7" customHeight="1" x14ac:dyDescent="0.2">
      <c r="A123" s="190" t="s">
        <v>120</v>
      </c>
      <c r="B123" s="191"/>
      <c r="C123" s="191"/>
      <c r="D123" s="191"/>
      <c r="E123" s="191"/>
      <c r="F123" s="191"/>
      <c r="G123" s="191"/>
      <c r="H123" s="191"/>
      <c r="I123" s="94" t="s">
        <v>23</v>
      </c>
    </row>
    <row r="124" spans="1:9" ht="13.7" customHeight="1" x14ac:dyDescent="0.2">
      <c r="A124" s="91" t="s">
        <v>2</v>
      </c>
      <c r="B124" s="173" t="str">
        <f>A21</f>
        <v>MÓDULO 1 - COMPOSIÇÃO DA REMUNERAÇÃO</v>
      </c>
      <c r="C124" s="174"/>
      <c r="D124" s="174"/>
      <c r="E124" s="174"/>
      <c r="F124" s="174"/>
      <c r="G124" s="174"/>
      <c r="H124" s="174"/>
      <c r="I124" s="96">
        <f>I29</f>
        <v>2633.33</v>
      </c>
    </row>
    <row r="125" spans="1:9" ht="13.7" customHeight="1" x14ac:dyDescent="0.2">
      <c r="A125" s="91" t="s">
        <v>4</v>
      </c>
      <c r="B125" s="173" t="str">
        <f>A31</f>
        <v>MÓDULO 2 – ENCARGOS E BENEFÍCIOS ANUAIS, MENSAIS E DIÁRIOS</v>
      </c>
      <c r="C125" s="174"/>
      <c r="D125" s="174"/>
      <c r="E125" s="174"/>
      <c r="F125" s="174"/>
      <c r="G125" s="174"/>
      <c r="H125" s="174"/>
      <c r="I125" s="96">
        <f>I62</f>
        <v>2200.2600000000002</v>
      </c>
    </row>
    <row r="126" spans="1:9" ht="13.7" customHeight="1" x14ac:dyDescent="0.2">
      <c r="A126" s="91" t="s">
        <v>7</v>
      </c>
      <c r="B126" s="173" t="str">
        <f>A64</f>
        <v>MÓDULO 3 – PROVISÃO PARA RESCISÃO</v>
      </c>
      <c r="C126" s="174"/>
      <c r="D126" s="174"/>
      <c r="E126" s="174"/>
      <c r="F126" s="174"/>
      <c r="G126" s="174"/>
      <c r="H126" s="174"/>
      <c r="I126" s="96">
        <f>I72</f>
        <v>187.04</v>
      </c>
    </row>
    <row r="127" spans="1:9" ht="13.7" customHeight="1" x14ac:dyDescent="0.2">
      <c r="A127" s="91" t="s">
        <v>10</v>
      </c>
      <c r="B127" s="173" t="str">
        <f>A74</f>
        <v>MÓDULO 4 – CUSTO DE REPOSIÇÃO DO PROFISSIONAL AUSENTE</v>
      </c>
      <c r="C127" s="174"/>
      <c r="D127" s="174"/>
      <c r="E127" s="174"/>
      <c r="F127" s="174"/>
      <c r="G127" s="174"/>
      <c r="H127" s="174"/>
      <c r="I127" s="96">
        <f>I92</f>
        <v>50.2</v>
      </c>
    </row>
    <row r="128" spans="1:9" ht="13.7" customHeight="1" x14ac:dyDescent="0.2">
      <c r="A128" s="91" t="s">
        <v>28</v>
      </c>
      <c r="B128" s="173" t="str">
        <f>A94</f>
        <v>MÓDULO 5 – INSUMOS DIVERSOS</v>
      </c>
      <c r="C128" s="174"/>
      <c r="D128" s="174"/>
      <c r="E128" s="174"/>
      <c r="F128" s="174"/>
      <c r="G128" s="174"/>
      <c r="H128" s="174"/>
      <c r="I128" s="96">
        <f>I100</f>
        <v>299.58999999999997</v>
      </c>
    </row>
    <row r="129" spans="1:9" ht="13.7" customHeight="1" x14ac:dyDescent="0.2">
      <c r="A129" s="108"/>
      <c r="B129" s="190" t="s">
        <v>121</v>
      </c>
      <c r="C129" s="191"/>
      <c r="D129" s="191"/>
      <c r="E129" s="191"/>
      <c r="F129" s="191"/>
      <c r="G129" s="191"/>
      <c r="H129" s="191"/>
      <c r="I129" s="98">
        <f>TRUNC(SUM(I124:I128),2)</f>
        <v>5370.42</v>
      </c>
    </row>
    <row r="130" spans="1:9" ht="13.7" customHeight="1" x14ac:dyDescent="0.2">
      <c r="A130" s="91" t="s">
        <v>30</v>
      </c>
      <c r="B130" s="173" t="str">
        <f>A102</f>
        <v>MÓDULO 6 – CUSTOS INDIRETOS, TRIBUTOS E LUCRO</v>
      </c>
      <c r="C130" s="174"/>
      <c r="D130" s="174"/>
      <c r="E130" s="174"/>
      <c r="F130" s="174"/>
      <c r="G130" s="174"/>
      <c r="H130" s="174"/>
      <c r="I130" s="96">
        <f>I111</f>
        <v>1096.04</v>
      </c>
    </row>
    <row r="131" spans="1:9" ht="13.7" customHeight="1" x14ac:dyDescent="0.2">
      <c r="A131" s="190" t="s">
        <v>122</v>
      </c>
      <c r="B131" s="191"/>
      <c r="C131" s="191"/>
      <c r="D131" s="191"/>
      <c r="E131" s="191"/>
      <c r="F131" s="191"/>
      <c r="G131" s="191"/>
      <c r="H131" s="191"/>
      <c r="I131" s="98">
        <f>TRUNC(SUM(I129:I130),2)</f>
        <v>6466.46</v>
      </c>
    </row>
    <row r="132" spans="1:9" ht="13.7" customHeight="1" x14ac:dyDescent="0.2">
      <c r="A132" s="127"/>
      <c r="B132" s="127"/>
      <c r="C132" s="127"/>
      <c r="D132" s="127"/>
      <c r="E132" s="127"/>
      <c r="F132" s="127"/>
      <c r="G132" s="127"/>
      <c r="H132" s="127"/>
      <c r="I132" s="128"/>
    </row>
    <row r="133" spans="1:9" ht="9" hidden="1" customHeight="1" x14ac:dyDescent="0.2">
      <c r="A133" s="129"/>
      <c r="B133" s="213" t="s">
        <v>123</v>
      </c>
      <c r="C133" s="181"/>
      <c r="D133" s="181"/>
      <c r="E133" s="181"/>
      <c r="F133" s="181"/>
      <c r="G133" s="181"/>
      <c r="H133" s="130"/>
      <c r="I133" s="130"/>
    </row>
    <row r="134" spans="1:9" ht="40.5" hidden="1" customHeight="1" x14ac:dyDescent="0.2">
      <c r="A134" s="214" t="s">
        <v>124</v>
      </c>
      <c r="B134" s="215"/>
      <c r="C134" s="214" t="s">
        <v>125</v>
      </c>
      <c r="D134" s="215"/>
      <c r="E134" s="214" t="s">
        <v>126</v>
      </c>
      <c r="F134" s="215"/>
      <c r="G134" s="131" t="s">
        <v>127</v>
      </c>
      <c r="H134" s="131" t="s">
        <v>128</v>
      </c>
      <c r="I134" s="132" t="s">
        <v>23</v>
      </c>
    </row>
    <row r="135" spans="1:9" ht="9" hidden="1" customHeight="1" x14ac:dyDescent="0.2">
      <c r="A135" s="216" t="s">
        <v>129</v>
      </c>
      <c r="B135" s="217"/>
      <c r="C135" s="218" t="s">
        <v>130</v>
      </c>
      <c r="D135" s="219"/>
      <c r="E135" s="220"/>
      <c r="F135" s="217"/>
      <c r="G135" s="133" t="s">
        <v>130</v>
      </c>
      <c r="H135" s="134"/>
      <c r="I135" s="135">
        <v>0</v>
      </c>
    </row>
    <row r="136" spans="1:9" ht="9" hidden="1" customHeight="1" x14ac:dyDescent="0.2">
      <c r="A136" s="216" t="s">
        <v>131</v>
      </c>
      <c r="B136" s="217"/>
      <c r="C136" s="218" t="s">
        <v>130</v>
      </c>
      <c r="D136" s="219"/>
      <c r="E136" s="220"/>
      <c r="F136" s="217"/>
      <c r="G136" s="133" t="s">
        <v>130</v>
      </c>
      <c r="H136" s="134"/>
      <c r="I136" s="135">
        <v>0</v>
      </c>
    </row>
    <row r="137" spans="1:9" ht="9" hidden="1" customHeight="1" x14ac:dyDescent="0.2">
      <c r="A137" s="216" t="s">
        <v>132</v>
      </c>
      <c r="B137" s="217"/>
      <c r="C137" s="218" t="s">
        <v>130</v>
      </c>
      <c r="D137" s="219"/>
      <c r="E137" s="220"/>
      <c r="F137" s="217"/>
      <c r="G137" s="133" t="s">
        <v>130</v>
      </c>
      <c r="H137" s="134"/>
      <c r="I137" s="135">
        <v>0</v>
      </c>
    </row>
    <row r="138" spans="1:9" ht="9" hidden="1" customHeight="1" x14ac:dyDescent="0.2">
      <c r="A138" s="216" t="s">
        <v>133</v>
      </c>
      <c r="B138" s="217"/>
      <c r="C138" s="218" t="s">
        <v>130</v>
      </c>
      <c r="D138" s="219"/>
      <c r="E138" s="220"/>
      <c r="F138" s="217"/>
      <c r="G138" s="133" t="s">
        <v>130</v>
      </c>
      <c r="H138" s="134"/>
      <c r="I138" s="135">
        <v>0</v>
      </c>
    </row>
    <row r="139" spans="1:9" ht="9" hidden="1" customHeight="1" x14ac:dyDescent="0.2">
      <c r="A139" s="221"/>
      <c r="B139" s="222"/>
      <c r="C139" s="220"/>
      <c r="D139" s="217"/>
      <c r="E139" s="220"/>
      <c r="F139" s="217"/>
      <c r="G139" s="136"/>
      <c r="H139" s="136"/>
      <c r="I139" s="135"/>
    </row>
    <row r="140" spans="1:9" ht="13.5" hidden="1" customHeight="1" x14ac:dyDescent="0.2">
      <c r="A140" s="221"/>
      <c r="B140" s="222"/>
      <c r="C140" s="220"/>
      <c r="D140" s="217"/>
      <c r="E140" s="220"/>
      <c r="F140" s="217"/>
      <c r="G140" s="134"/>
      <c r="H140" s="134"/>
      <c r="I140" s="135"/>
    </row>
    <row r="141" spans="1:9" ht="13.5" hidden="1" customHeight="1" x14ac:dyDescent="0.2">
      <c r="A141" s="230" t="s">
        <v>134</v>
      </c>
      <c r="B141" s="231"/>
      <c r="C141" s="231"/>
      <c r="D141" s="231"/>
      <c r="E141" s="231"/>
      <c r="F141" s="231"/>
      <c r="G141" s="231"/>
      <c r="H141" s="232"/>
      <c r="I141" s="137">
        <f>SUM(I139:I140)</f>
        <v>0</v>
      </c>
    </row>
    <row r="142" spans="1:9" ht="9" hidden="1" customHeight="1" x14ac:dyDescent="0.2">
      <c r="A142" s="138"/>
      <c r="B142" s="138"/>
      <c r="C142" s="138"/>
      <c r="D142" s="138"/>
      <c r="E142" s="138"/>
      <c r="F142" s="138"/>
      <c r="G142" s="138"/>
      <c r="H142" s="138"/>
      <c r="I142" s="138"/>
    </row>
    <row r="143" spans="1:9" ht="9" hidden="1" customHeight="1" x14ac:dyDescent="0.2">
      <c r="A143" s="139" t="s">
        <v>135</v>
      </c>
      <c r="B143" s="213" t="s">
        <v>136</v>
      </c>
      <c r="C143" s="181"/>
      <c r="D143" s="181"/>
      <c r="E143" s="181"/>
      <c r="F143" s="181"/>
      <c r="G143" s="181"/>
      <c r="H143" s="130"/>
      <c r="I143" s="130"/>
    </row>
    <row r="144" spans="1:9" ht="13.5" hidden="1" customHeight="1" x14ac:dyDescent="0.2">
      <c r="A144" s="230" t="s">
        <v>137</v>
      </c>
      <c r="B144" s="231"/>
      <c r="C144" s="231"/>
      <c r="D144" s="231"/>
      <c r="E144" s="231"/>
      <c r="F144" s="231"/>
      <c r="G144" s="231"/>
      <c r="H144" s="231"/>
      <c r="I144" s="233"/>
    </row>
    <row r="145" spans="1:9" ht="13.5" hidden="1" customHeight="1" x14ac:dyDescent="0.2">
      <c r="A145" s="140"/>
      <c r="B145" s="223" t="s">
        <v>138</v>
      </c>
      <c r="C145" s="183"/>
      <c r="D145" s="183"/>
      <c r="E145" s="183"/>
      <c r="F145" s="183"/>
      <c r="G145" s="183"/>
      <c r="H145" s="224"/>
      <c r="I145" s="132" t="s">
        <v>23</v>
      </c>
    </row>
    <row r="146" spans="1:9" ht="9" hidden="1" customHeight="1" x14ac:dyDescent="0.2">
      <c r="A146" s="141" t="s">
        <v>2</v>
      </c>
      <c r="B146" s="225" t="s">
        <v>139</v>
      </c>
      <c r="C146" s="226"/>
      <c r="D146" s="226"/>
      <c r="E146" s="226"/>
      <c r="F146" s="226"/>
      <c r="G146" s="226"/>
      <c r="H146" s="227"/>
      <c r="I146" s="142">
        <f>I107</f>
        <v>42.03199</v>
      </c>
    </row>
    <row r="147" spans="1:9" ht="9" hidden="1" customHeight="1" x14ac:dyDescent="0.2">
      <c r="A147" s="141" t="s">
        <v>4</v>
      </c>
      <c r="B147" s="225" t="s">
        <v>140</v>
      </c>
      <c r="C147" s="226"/>
      <c r="D147" s="226"/>
      <c r="E147" s="226"/>
      <c r="F147" s="226"/>
      <c r="G147" s="226"/>
      <c r="H147" s="227"/>
      <c r="I147" s="142"/>
    </row>
    <row r="148" spans="1:9" ht="13.5" hidden="1" customHeight="1" x14ac:dyDescent="0.2">
      <c r="A148" s="141" t="s">
        <v>7</v>
      </c>
      <c r="B148" s="225" t="s">
        <v>141</v>
      </c>
      <c r="C148" s="226"/>
      <c r="D148" s="226"/>
      <c r="E148" s="226"/>
      <c r="F148" s="226"/>
      <c r="G148" s="226"/>
      <c r="H148" s="227"/>
      <c r="I148" s="142">
        <f>I111</f>
        <v>1096.04</v>
      </c>
    </row>
    <row r="149" spans="1:9" ht="13.5" hidden="1" customHeight="1" x14ac:dyDescent="0.2">
      <c r="A149" s="228" t="s">
        <v>142</v>
      </c>
      <c r="B149" s="181"/>
      <c r="C149" s="181"/>
      <c r="D149" s="181"/>
      <c r="E149" s="181"/>
      <c r="F149" s="181"/>
      <c r="G149" s="181"/>
      <c r="H149" s="229"/>
      <c r="I149" s="137">
        <f>SUM(I146:I148)</f>
        <v>1138.0719899999999</v>
      </c>
    </row>
    <row r="150" spans="1:9" ht="9" hidden="1" customHeight="1" x14ac:dyDescent="0.2">
      <c r="A150" s="139" t="s">
        <v>143</v>
      </c>
      <c r="B150" s="143" t="s">
        <v>144</v>
      </c>
      <c r="C150" s="138"/>
      <c r="D150" s="138"/>
      <c r="E150" s="138"/>
      <c r="F150" s="138"/>
      <c r="G150" s="138"/>
      <c r="H150" s="138"/>
      <c r="I150" s="138"/>
    </row>
    <row r="151" spans="1:9" ht="9" hidden="1" customHeight="1" x14ac:dyDescent="0.2">
      <c r="A151" s="138"/>
      <c r="B151" s="138"/>
      <c r="C151" s="138"/>
      <c r="D151" s="138"/>
      <c r="E151" s="138"/>
      <c r="F151" s="138"/>
      <c r="G151" s="138"/>
      <c r="H151" s="138"/>
      <c r="I151" s="138"/>
    </row>
    <row r="152" spans="1:9" ht="9" hidden="1" customHeight="1" x14ac:dyDescent="0.2">
      <c r="A152" s="138"/>
      <c r="B152" s="138"/>
      <c r="C152" s="138"/>
      <c r="D152" s="138"/>
      <c r="E152" s="138"/>
      <c r="F152" s="138"/>
      <c r="G152" s="138"/>
      <c r="H152" s="138"/>
      <c r="I152" s="138"/>
    </row>
    <row r="153" spans="1:9" ht="13.7" customHeight="1" x14ac:dyDescent="0.2">
      <c r="A153" s="144" t="s">
        <v>145</v>
      </c>
      <c r="B153" s="145">
        <f>I131/I124</f>
        <v>2.4556208298997846</v>
      </c>
      <c r="C153" s="138"/>
      <c r="D153" s="138"/>
      <c r="E153" s="138"/>
      <c r="F153" s="138"/>
      <c r="G153" s="138"/>
      <c r="H153" s="138"/>
      <c r="I153" s="138"/>
    </row>
    <row r="154" spans="1:9" ht="13.7" customHeight="1" x14ac:dyDescent="0.2">
      <c r="A154" s="146"/>
      <c r="B154" s="147"/>
      <c r="C154" s="138"/>
      <c r="D154" s="138"/>
      <c r="E154" s="148"/>
      <c r="F154" s="138"/>
      <c r="G154" s="138"/>
      <c r="H154" s="138"/>
      <c r="I154" s="138"/>
    </row>
    <row r="155" spans="1:9" ht="13.7" customHeight="1" x14ac:dyDescent="0.2">
      <c r="A155" s="144" t="s">
        <v>146</v>
      </c>
      <c r="B155" s="147"/>
      <c r="C155" s="146">
        <f>E12*I131</f>
        <v>25865.84</v>
      </c>
      <c r="D155" s="138"/>
      <c r="E155" s="138"/>
      <c r="F155" s="138"/>
      <c r="G155" s="138"/>
      <c r="H155" s="138"/>
      <c r="I155" s="138"/>
    </row>
    <row r="156" spans="1:9" ht="13.7" customHeight="1" x14ac:dyDescent="0.2">
      <c r="A156" s="144" t="s">
        <v>316</v>
      </c>
      <c r="B156" s="147"/>
      <c r="C156" s="146">
        <f>H8*C155</f>
        <v>310390.08</v>
      </c>
      <c r="D156" s="138"/>
      <c r="E156" s="138"/>
      <c r="F156" s="138"/>
      <c r="G156" s="138"/>
      <c r="H156" s="138"/>
      <c r="I156" s="138"/>
    </row>
    <row r="157" spans="1:9" ht="13.7" customHeight="1" x14ac:dyDescent="0.2">
      <c r="A157" s="148"/>
      <c r="B157" s="138"/>
      <c r="C157" s="138"/>
      <c r="D157" s="138"/>
      <c r="E157" s="138"/>
      <c r="F157" s="138"/>
      <c r="G157" s="138"/>
      <c r="H157" s="138"/>
      <c r="I157" s="138"/>
    </row>
    <row r="158" spans="1:9" ht="13.7" customHeight="1" x14ac:dyDescent="0.2">
      <c r="A158" s="148"/>
      <c r="B158" s="138"/>
      <c r="C158" s="138"/>
      <c r="D158" s="138"/>
      <c r="E158" s="138"/>
      <c r="F158" s="138"/>
      <c r="G158" s="138"/>
      <c r="H158" s="138"/>
      <c r="I158" s="138"/>
    </row>
  </sheetData>
  <sheetProtection algorithmName="SHA-512" hashValue="MdE9Lmppkg86wJf9qaoTZ/IGyY3HGeiMwl+VKobg3I08K+2UdkeAVLATE/FGZrt4R2DpHx4eiGHHJj+5VV13Rw==" saltValue="IqgEyj+1JD4DqYjQRtbogg==" spinCount="100000" sheet="1" objects="1" scenarios="1" selectLockedCells="1"/>
  <mergeCells count="165">
    <mergeCell ref="B145:H145"/>
    <mergeCell ref="B146:H146"/>
    <mergeCell ref="B147:H147"/>
    <mergeCell ref="B148:H148"/>
    <mergeCell ref="A149:H149"/>
    <mergeCell ref="A140:B140"/>
    <mergeCell ref="C140:D140"/>
    <mergeCell ref="E140:F140"/>
    <mergeCell ref="A141:H141"/>
    <mergeCell ref="B143:G143"/>
    <mergeCell ref="A144:I144"/>
    <mergeCell ref="A138:B138"/>
    <mergeCell ref="C138:D138"/>
    <mergeCell ref="E138:F138"/>
    <mergeCell ref="A139:B139"/>
    <mergeCell ref="C139:D139"/>
    <mergeCell ref="E139:F139"/>
    <mergeCell ref="A136:B136"/>
    <mergeCell ref="C136:D136"/>
    <mergeCell ref="E136:F136"/>
    <mergeCell ref="A137:B137"/>
    <mergeCell ref="C137:D137"/>
    <mergeCell ref="E137:F137"/>
    <mergeCell ref="B133:G133"/>
    <mergeCell ref="A134:B134"/>
    <mergeCell ref="C134:D134"/>
    <mergeCell ref="E134:F134"/>
    <mergeCell ref="A135:B135"/>
    <mergeCell ref="C135:D135"/>
    <mergeCell ref="E135:F135"/>
    <mergeCell ref="B126:H126"/>
    <mergeCell ref="B127:H127"/>
    <mergeCell ref="B128:H128"/>
    <mergeCell ref="B129:H129"/>
    <mergeCell ref="B130:H130"/>
    <mergeCell ref="A131:H131"/>
    <mergeCell ref="B118:G118"/>
    <mergeCell ref="B120:G120"/>
    <mergeCell ref="A122:I122"/>
    <mergeCell ref="A123:H123"/>
    <mergeCell ref="B124:H124"/>
    <mergeCell ref="B125:H125"/>
    <mergeCell ref="B109:G109"/>
    <mergeCell ref="A111:G111"/>
    <mergeCell ref="B112:I112"/>
    <mergeCell ref="B113:G113"/>
    <mergeCell ref="B114:G114"/>
    <mergeCell ref="B116:G116"/>
    <mergeCell ref="B110:G110"/>
    <mergeCell ref="B103:G103"/>
    <mergeCell ref="B104:G104"/>
    <mergeCell ref="B105:G105"/>
    <mergeCell ref="B106:G106"/>
    <mergeCell ref="B107:G107"/>
    <mergeCell ref="B108:G108"/>
    <mergeCell ref="B97:G97"/>
    <mergeCell ref="B98:G98"/>
    <mergeCell ref="B99:G99"/>
    <mergeCell ref="A100:G100"/>
    <mergeCell ref="A101:I101"/>
    <mergeCell ref="A102:I102"/>
    <mergeCell ref="B91:H91"/>
    <mergeCell ref="A92:H92"/>
    <mergeCell ref="A94:I94"/>
    <mergeCell ref="B95:G95"/>
    <mergeCell ref="B96:G96"/>
    <mergeCell ref="B85:G85"/>
    <mergeCell ref="A86:G86"/>
    <mergeCell ref="A87:I87"/>
    <mergeCell ref="A88:I88"/>
    <mergeCell ref="A89:H89"/>
    <mergeCell ref="B90:H90"/>
    <mergeCell ref="B79:G79"/>
    <mergeCell ref="B80:G80"/>
    <mergeCell ref="B81:G81"/>
    <mergeCell ref="A82:G82"/>
    <mergeCell ref="A83:I83"/>
    <mergeCell ref="A84:G84"/>
    <mergeCell ref="A73:I73"/>
    <mergeCell ref="A74:I74"/>
    <mergeCell ref="A75:G75"/>
    <mergeCell ref="B76:G76"/>
    <mergeCell ref="B77:G77"/>
    <mergeCell ref="B78:G78"/>
    <mergeCell ref="B67:G67"/>
    <mergeCell ref="B68:G68"/>
    <mergeCell ref="B69:G69"/>
    <mergeCell ref="B70:G70"/>
    <mergeCell ref="B71:G71"/>
    <mergeCell ref="A72:G72"/>
    <mergeCell ref="B61:H61"/>
    <mergeCell ref="A62:H62"/>
    <mergeCell ref="A63:I63"/>
    <mergeCell ref="A64:I64"/>
    <mergeCell ref="B65:G65"/>
    <mergeCell ref="B66:G66"/>
    <mergeCell ref="A55:H55"/>
    <mergeCell ref="A56:I56"/>
    <mergeCell ref="A57:I57"/>
    <mergeCell ref="A58:H58"/>
    <mergeCell ref="B59:H59"/>
    <mergeCell ref="B60:H60"/>
    <mergeCell ref="B49:G49"/>
    <mergeCell ref="B50:G50"/>
    <mergeCell ref="B51:G51"/>
    <mergeCell ref="B52:G52"/>
    <mergeCell ref="B53:G53"/>
    <mergeCell ref="B54:G54"/>
    <mergeCell ref="B43:G43"/>
    <mergeCell ref="B44:G44"/>
    <mergeCell ref="B45:G45"/>
    <mergeCell ref="A46:G46"/>
    <mergeCell ref="A47:I47"/>
    <mergeCell ref="A48:G48"/>
    <mergeCell ref="A37:G37"/>
    <mergeCell ref="B38:G38"/>
    <mergeCell ref="B39:G39"/>
    <mergeCell ref="B40:G40"/>
    <mergeCell ref="B41:G41"/>
    <mergeCell ref="B42:G42"/>
    <mergeCell ref="A31:I31"/>
    <mergeCell ref="A32:G32"/>
    <mergeCell ref="B33:G33"/>
    <mergeCell ref="B34:G34"/>
    <mergeCell ref="A35:G35"/>
    <mergeCell ref="B24:G24"/>
    <mergeCell ref="B25:G25"/>
    <mergeCell ref="B26:G26"/>
    <mergeCell ref="B27:G27"/>
    <mergeCell ref="B28:G28"/>
    <mergeCell ref="A29:H29"/>
    <mergeCell ref="B19:G19"/>
    <mergeCell ref="H19:I19"/>
    <mergeCell ref="A20:I20"/>
    <mergeCell ref="A21:I21"/>
    <mergeCell ref="B22:G22"/>
    <mergeCell ref="B23:G23"/>
    <mergeCell ref="B16:G16"/>
    <mergeCell ref="H16:I16"/>
    <mergeCell ref="B17:G17"/>
    <mergeCell ref="H17:I17"/>
    <mergeCell ref="B18:G18"/>
    <mergeCell ref="H18:I18"/>
    <mergeCell ref="A14:I14"/>
    <mergeCell ref="B15:G15"/>
    <mergeCell ref="H15:I15"/>
    <mergeCell ref="B7:G7"/>
    <mergeCell ref="H7:I7"/>
    <mergeCell ref="B8:G8"/>
    <mergeCell ref="H8:I8"/>
    <mergeCell ref="A9:I9"/>
    <mergeCell ref="A1:I1"/>
    <mergeCell ref="A2:I2"/>
    <mergeCell ref="A4:I4"/>
    <mergeCell ref="B5:G5"/>
    <mergeCell ref="H5:I5"/>
    <mergeCell ref="B6:G6"/>
    <mergeCell ref="H6:I6"/>
    <mergeCell ref="A10:I10"/>
    <mergeCell ref="A11:B11"/>
    <mergeCell ref="C11:D11"/>
    <mergeCell ref="E11:I11"/>
    <mergeCell ref="A12:B12"/>
    <mergeCell ref="C12:D12"/>
    <mergeCell ref="E12:I12"/>
  </mergeCells>
  <conditionalFormatting sqref="H17">
    <cfRule type="cellIs" dxfId="3" priority="1" stopIfTrue="1" operator="lessThan">
      <formula>0</formula>
    </cfRule>
  </conditionalFormatting>
  <pageMargins left="0.39305600000000002" right="0.19652800000000001" top="1.115278" bottom="0.39305600000000002" header="0.156944" footer="0.156944"/>
  <pageSetup paperSize="9" scale="76" orientation="portrait" r:id="rId1"/>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8"/>
  <sheetViews>
    <sheetView showGridLines="0" topLeftCell="A85" workbookViewId="0">
      <selection activeCell="B110" sqref="B110:H110"/>
    </sheetView>
  </sheetViews>
  <sheetFormatPr defaultRowHeight="12.75" customHeight="1" x14ac:dyDescent="0.2"/>
  <cols>
    <col min="1" max="1" width="10" style="149" customWidth="1"/>
    <col min="2" max="2" width="9.140625" style="149" customWidth="1"/>
    <col min="3" max="3" width="17.28515625" style="149" customWidth="1"/>
    <col min="4" max="4" width="9.140625" style="149" customWidth="1"/>
    <col min="5" max="5" width="10.85546875" style="149" customWidth="1"/>
    <col min="6" max="6" width="9.140625" style="149" customWidth="1"/>
    <col min="7" max="7" width="20.42578125" style="149" customWidth="1"/>
    <col min="8" max="8" width="11" style="149" customWidth="1"/>
    <col min="9" max="9" width="19.7109375" style="149" customWidth="1"/>
    <col min="10" max="10" width="9.140625" style="1" customWidth="1"/>
    <col min="11" max="16384" width="9.140625" style="1"/>
  </cols>
  <sheetData>
    <row r="1" spans="1:10" ht="13.7" customHeight="1" x14ac:dyDescent="0.2">
      <c r="A1" s="181"/>
      <c r="B1" s="181"/>
      <c r="C1" s="181"/>
      <c r="D1" s="181"/>
      <c r="E1" s="181"/>
      <c r="F1" s="181"/>
      <c r="G1" s="181"/>
      <c r="H1" s="181"/>
      <c r="I1" s="181"/>
    </row>
    <row r="2" spans="1:10" ht="13.7" customHeight="1" x14ac:dyDescent="0.2">
      <c r="A2" s="182" t="s">
        <v>0</v>
      </c>
      <c r="B2" s="183"/>
      <c r="C2" s="183"/>
      <c r="D2" s="183"/>
      <c r="E2" s="183"/>
      <c r="F2" s="183"/>
      <c r="G2" s="183"/>
      <c r="H2" s="183"/>
      <c r="I2" s="183"/>
    </row>
    <row r="3" spans="1:10" ht="13.7" customHeight="1" x14ac:dyDescent="0.2">
      <c r="A3" s="88"/>
      <c r="B3" s="88"/>
      <c r="C3" s="88"/>
      <c r="D3" s="88"/>
      <c r="E3" s="88"/>
      <c r="F3" s="88"/>
      <c r="G3" s="88"/>
      <c r="H3" s="88"/>
      <c r="I3" s="88"/>
    </row>
    <row r="4" spans="1:10" ht="13.7" customHeight="1" x14ac:dyDescent="0.2">
      <c r="A4" s="249" t="s">
        <v>1</v>
      </c>
      <c r="B4" s="250"/>
      <c r="C4" s="250"/>
      <c r="D4" s="250"/>
      <c r="E4" s="250"/>
      <c r="F4" s="250"/>
      <c r="G4" s="250"/>
      <c r="H4" s="250"/>
      <c r="I4" s="250"/>
    </row>
    <row r="5" spans="1:10" ht="13.7" customHeight="1" x14ac:dyDescent="0.2">
      <c r="A5" s="91" t="s">
        <v>2</v>
      </c>
      <c r="B5" s="173" t="s">
        <v>3</v>
      </c>
      <c r="C5" s="174"/>
      <c r="D5" s="174"/>
      <c r="E5" s="174"/>
      <c r="F5" s="174"/>
      <c r="G5" s="174"/>
      <c r="H5" s="184"/>
      <c r="I5" s="178"/>
    </row>
    <row r="6" spans="1:10" ht="13.7" customHeight="1" x14ac:dyDescent="0.2">
      <c r="A6" s="91" t="s">
        <v>4</v>
      </c>
      <c r="B6" s="173" t="s">
        <v>5</v>
      </c>
      <c r="C6" s="174"/>
      <c r="D6" s="174"/>
      <c r="E6" s="174"/>
      <c r="F6" s="174"/>
      <c r="G6" s="174"/>
      <c r="H6" s="177" t="s">
        <v>6</v>
      </c>
      <c r="I6" s="178"/>
    </row>
    <row r="7" spans="1:10" ht="13.7" customHeight="1" x14ac:dyDescent="0.2">
      <c r="A7" s="91" t="s">
        <v>7</v>
      </c>
      <c r="B7" s="173" t="s">
        <v>8</v>
      </c>
      <c r="C7" s="174"/>
      <c r="D7" s="174"/>
      <c r="E7" s="174"/>
      <c r="F7" s="174"/>
      <c r="G7" s="174"/>
      <c r="H7" s="396" t="s">
        <v>9</v>
      </c>
      <c r="I7" s="397"/>
    </row>
    <row r="8" spans="1:10" ht="13.7" customHeight="1" x14ac:dyDescent="0.2">
      <c r="A8" s="91" t="s">
        <v>10</v>
      </c>
      <c r="B8" s="173" t="s">
        <v>11</v>
      </c>
      <c r="C8" s="174"/>
      <c r="D8" s="174"/>
      <c r="E8" s="174"/>
      <c r="F8" s="174"/>
      <c r="G8" s="174"/>
      <c r="H8" s="179">
        <v>12</v>
      </c>
      <c r="I8" s="178"/>
    </row>
    <row r="9" spans="1:10" ht="13.7" customHeight="1" x14ac:dyDescent="0.2">
      <c r="A9" s="180"/>
      <c r="B9" s="180"/>
      <c r="C9" s="180"/>
      <c r="D9" s="180"/>
      <c r="E9" s="180"/>
      <c r="F9" s="180"/>
      <c r="G9" s="180"/>
      <c r="H9" s="180"/>
      <c r="I9" s="180"/>
      <c r="J9" s="10"/>
    </row>
    <row r="10" spans="1:10" s="10" customFormat="1" ht="13.7" customHeight="1" x14ac:dyDescent="0.2">
      <c r="A10" s="249" t="s">
        <v>311</v>
      </c>
      <c r="B10" s="250"/>
      <c r="C10" s="250"/>
      <c r="D10" s="250"/>
      <c r="E10" s="250"/>
      <c r="F10" s="250"/>
      <c r="G10" s="250"/>
      <c r="H10" s="250"/>
      <c r="I10" s="250"/>
    </row>
    <row r="11" spans="1:10" s="10" customFormat="1" ht="13.7" customHeight="1" x14ac:dyDescent="0.2">
      <c r="A11" s="251" t="s">
        <v>312</v>
      </c>
      <c r="B11" s="252"/>
      <c r="C11" s="251" t="s">
        <v>313</v>
      </c>
      <c r="D11" s="252"/>
      <c r="E11" s="251" t="s">
        <v>314</v>
      </c>
      <c r="F11" s="252"/>
      <c r="G11" s="252"/>
      <c r="H11" s="252"/>
      <c r="I11" s="252"/>
    </row>
    <row r="12" spans="1:10" s="10" customFormat="1" ht="54.75" customHeight="1" x14ac:dyDescent="0.2">
      <c r="A12" s="253" t="s">
        <v>317</v>
      </c>
      <c r="B12" s="254"/>
      <c r="C12" s="251" t="s">
        <v>315</v>
      </c>
      <c r="D12" s="252"/>
      <c r="E12" s="255">
        <v>2</v>
      </c>
      <c r="F12" s="252"/>
      <c r="G12" s="252"/>
      <c r="H12" s="252"/>
      <c r="I12" s="252"/>
    </row>
    <row r="13" spans="1:10" s="10" customFormat="1" ht="13.7" customHeight="1" x14ac:dyDescent="0.2">
      <c r="A13" s="163"/>
      <c r="B13" s="163"/>
      <c r="C13" s="163"/>
      <c r="D13" s="163"/>
      <c r="E13" s="163"/>
      <c r="F13" s="163"/>
      <c r="G13" s="163"/>
      <c r="H13" s="163"/>
      <c r="I13" s="163"/>
    </row>
    <row r="14" spans="1:10" ht="13.7" customHeight="1" x14ac:dyDescent="0.2">
      <c r="A14" s="249" t="s">
        <v>12</v>
      </c>
      <c r="B14" s="250"/>
      <c r="C14" s="250"/>
      <c r="D14" s="250"/>
      <c r="E14" s="250"/>
      <c r="F14" s="250"/>
      <c r="G14" s="250"/>
      <c r="H14" s="250"/>
      <c r="I14" s="250"/>
    </row>
    <row r="15" spans="1:10" ht="30.75" customHeight="1" x14ac:dyDescent="0.2">
      <c r="A15" s="92">
        <v>1</v>
      </c>
      <c r="B15" s="173" t="s">
        <v>13</v>
      </c>
      <c r="C15" s="174"/>
      <c r="D15" s="174"/>
      <c r="E15" s="174"/>
      <c r="F15" s="174"/>
      <c r="G15" s="174"/>
      <c r="H15" s="175" t="s">
        <v>317</v>
      </c>
      <c r="I15" s="176"/>
    </row>
    <row r="16" spans="1:10" ht="13.7" customHeight="1" x14ac:dyDescent="0.2">
      <c r="A16" s="92">
        <v>2</v>
      </c>
      <c r="B16" s="173" t="s">
        <v>14</v>
      </c>
      <c r="C16" s="174"/>
      <c r="D16" s="174"/>
      <c r="E16" s="174"/>
      <c r="F16" s="174"/>
      <c r="G16" s="174"/>
      <c r="H16" s="177" t="s">
        <v>15</v>
      </c>
      <c r="I16" s="178"/>
    </row>
    <row r="17" spans="1:13" ht="13.7" customHeight="1" x14ac:dyDescent="0.2">
      <c r="A17" s="92">
        <v>3</v>
      </c>
      <c r="B17" s="173" t="s">
        <v>16</v>
      </c>
      <c r="C17" s="174"/>
      <c r="D17" s="174"/>
      <c r="E17" s="174"/>
      <c r="F17" s="174"/>
      <c r="G17" s="174"/>
      <c r="H17" s="398">
        <v>2026.28</v>
      </c>
      <c r="I17" s="397"/>
    </row>
    <row r="18" spans="1:13" ht="13.7" customHeight="1" x14ac:dyDescent="0.2">
      <c r="A18" s="92">
        <v>4</v>
      </c>
      <c r="B18" s="173" t="s">
        <v>17</v>
      </c>
      <c r="C18" s="174"/>
      <c r="D18" s="174"/>
      <c r="E18" s="174"/>
      <c r="F18" s="174"/>
      <c r="G18" s="174"/>
      <c r="H18" s="177" t="s">
        <v>18</v>
      </c>
      <c r="I18" s="178"/>
    </row>
    <row r="19" spans="1:13" ht="13.7" customHeight="1" x14ac:dyDescent="0.2">
      <c r="A19" s="92">
        <v>5</v>
      </c>
      <c r="B19" s="173" t="s">
        <v>19</v>
      </c>
      <c r="C19" s="174"/>
      <c r="D19" s="174"/>
      <c r="E19" s="174"/>
      <c r="F19" s="174"/>
      <c r="G19" s="174"/>
      <c r="H19" s="399">
        <v>45292</v>
      </c>
      <c r="I19" s="397"/>
    </row>
    <row r="20" spans="1:13" ht="13.7" customHeight="1" x14ac:dyDescent="0.2">
      <c r="A20" s="180"/>
      <c r="B20" s="180"/>
      <c r="C20" s="180"/>
      <c r="D20" s="180"/>
      <c r="E20" s="180"/>
      <c r="F20" s="180"/>
      <c r="G20" s="180"/>
      <c r="H20" s="180"/>
      <c r="I20" s="180"/>
    </row>
    <row r="21" spans="1:13" ht="13.7" customHeight="1" x14ac:dyDescent="0.2">
      <c r="A21" s="249" t="s">
        <v>20</v>
      </c>
      <c r="B21" s="250"/>
      <c r="C21" s="250"/>
      <c r="D21" s="250"/>
      <c r="E21" s="250"/>
      <c r="F21" s="250"/>
      <c r="G21" s="250"/>
      <c r="H21" s="250"/>
      <c r="I21" s="250"/>
    </row>
    <row r="22" spans="1:13" ht="13.7" customHeight="1" x14ac:dyDescent="0.2">
      <c r="A22" s="93">
        <v>1</v>
      </c>
      <c r="B22" s="190" t="s">
        <v>21</v>
      </c>
      <c r="C22" s="191"/>
      <c r="D22" s="191"/>
      <c r="E22" s="191"/>
      <c r="F22" s="191"/>
      <c r="G22" s="191"/>
      <c r="H22" s="94" t="s">
        <v>22</v>
      </c>
      <c r="I22" s="94" t="s">
        <v>23</v>
      </c>
    </row>
    <row r="23" spans="1:13" ht="13.7" customHeight="1" x14ac:dyDescent="0.2">
      <c r="A23" s="94" t="s">
        <v>2</v>
      </c>
      <c r="B23" s="173" t="s">
        <v>24</v>
      </c>
      <c r="C23" s="174"/>
      <c r="D23" s="174"/>
      <c r="E23" s="174"/>
      <c r="F23" s="174"/>
      <c r="G23" s="174"/>
      <c r="H23" s="95"/>
      <c r="I23" s="96">
        <f>H17</f>
        <v>2026.28</v>
      </c>
      <c r="M23" s="89"/>
    </row>
    <row r="24" spans="1:13" ht="13.7" customHeight="1" x14ac:dyDescent="0.2">
      <c r="A24" s="94" t="s">
        <v>4</v>
      </c>
      <c r="B24" s="173" t="s">
        <v>25</v>
      </c>
      <c r="C24" s="174"/>
      <c r="D24" s="174"/>
      <c r="E24" s="174"/>
      <c r="F24" s="174"/>
      <c r="G24" s="174"/>
      <c r="H24" s="97">
        <v>0.3</v>
      </c>
      <c r="I24" s="96">
        <f>H24*I23</f>
        <v>607.88400000000001</v>
      </c>
    </row>
    <row r="25" spans="1:13" ht="13.7" customHeight="1" x14ac:dyDescent="0.2">
      <c r="A25" s="94" t="s">
        <v>7</v>
      </c>
      <c r="B25" s="173" t="s">
        <v>26</v>
      </c>
      <c r="C25" s="174"/>
      <c r="D25" s="174"/>
      <c r="E25" s="174"/>
      <c r="F25" s="174"/>
      <c r="G25" s="174"/>
      <c r="H25" s="97"/>
      <c r="I25" s="96">
        <f>H25*I23</f>
        <v>0</v>
      </c>
      <c r="M25" s="89"/>
    </row>
    <row r="26" spans="1:13" ht="13.7" customHeight="1" x14ac:dyDescent="0.2">
      <c r="A26" s="94" t="s">
        <v>10</v>
      </c>
      <c r="B26" s="248" t="s">
        <v>310</v>
      </c>
      <c r="C26" s="174"/>
      <c r="D26" s="174"/>
      <c r="E26" s="174"/>
      <c r="F26" s="174"/>
      <c r="G26" s="174"/>
      <c r="H26" s="97"/>
      <c r="I26" s="96">
        <f>(I23+I24)/220*105*20%</f>
        <v>251.44292727272727</v>
      </c>
      <c r="K26" s="89"/>
    </row>
    <row r="27" spans="1:13" ht="13.7" customHeight="1" x14ac:dyDescent="0.2">
      <c r="A27" s="94" t="s">
        <v>28</v>
      </c>
      <c r="B27" s="192" t="s">
        <v>309</v>
      </c>
      <c r="C27" s="174"/>
      <c r="D27" s="174"/>
      <c r="E27" s="174"/>
      <c r="F27" s="174"/>
      <c r="G27" s="174"/>
      <c r="H27" s="97"/>
      <c r="I27" s="96">
        <f>(I23+I24)/220*13.13*20%</f>
        <v>31.442339381818183</v>
      </c>
      <c r="K27" s="89"/>
    </row>
    <row r="28" spans="1:13" ht="13.7" customHeight="1" x14ac:dyDescent="0.2">
      <c r="A28" s="94" t="s">
        <v>30</v>
      </c>
      <c r="B28" s="173" t="s">
        <v>31</v>
      </c>
      <c r="C28" s="174"/>
      <c r="D28" s="174"/>
      <c r="E28" s="174"/>
      <c r="F28" s="174"/>
      <c r="G28" s="174"/>
      <c r="H28" s="97"/>
      <c r="I28" s="96">
        <v>0</v>
      </c>
    </row>
    <row r="29" spans="1:13" ht="13.7" customHeight="1" x14ac:dyDescent="0.2">
      <c r="A29" s="190" t="s">
        <v>32</v>
      </c>
      <c r="B29" s="191"/>
      <c r="C29" s="191"/>
      <c r="D29" s="191"/>
      <c r="E29" s="191"/>
      <c r="F29" s="191"/>
      <c r="G29" s="191"/>
      <c r="H29" s="191"/>
      <c r="I29" s="98">
        <f>TRUNC(SUM(I23:I28),2)</f>
        <v>2917.04</v>
      </c>
    </row>
    <row r="30" spans="1:13" ht="13.7" customHeight="1" x14ac:dyDescent="0.2">
      <c r="A30" s="99"/>
      <c r="B30" s="99"/>
      <c r="C30" s="99"/>
      <c r="D30" s="99"/>
      <c r="E30" s="99"/>
      <c r="F30" s="99"/>
      <c r="G30" s="99"/>
      <c r="H30" s="99"/>
      <c r="I30" s="100"/>
    </row>
    <row r="31" spans="1:13" ht="13.7" customHeight="1" x14ac:dyDescent="0.2">
      <c r="A31" s="249" t="s">
        <v>33</v>
      </c>
      <c r="B31" s="250"/>
      <c r="C31" s="250"/>
      <c r="D31" s="250"/>
      <c r="E31" s="250"/>
      <c r="F31" s="250"/>
      <c r="G31" s="250"/>
      <c r="H31" s="250"/>
      <c r="I31" s="250"/>
    </row>
    <row r="32" spans="1:13" ht="13.7" customHeight="1" x14ac:dyDescent="0.2">
      <c r="A32" s="190" t="s">
        <v>34</v>
      </c>
      <c r="B32" s="191"/>
      <c r="C32" s="191"/>
      <c r="D32" s="191"/>
      <c r="E32" s="191"/>
      <c r="F32" s="191"/>
      <c r="G32" s="191"/>
      <c r="H32" s="94" t="s">
        <v>22</v>
      </c>
      <c r="I32" s="94" t="s">
        <v>23</v>
      </c>
    </row>
    <row r="33" spans="1:9" ht="13.7" customHeight="1" x14ac:dyDescent="0.2">
      <c r="A33" s="94" t="s">
        <v>2</v>
      </c>
      <c r="B33" s="173" t="s">
        <v>35</v>
      </c>
      <c r="C33" s="174"/>
      <c r="D33" s="174"/>
      <c r="E33" s="174"/>
      <c r="F33" s="174"/>
      <c r="G33" s="174"/>
      <c r="H33" s="97">
        <v>8.3299999999999999E-2</v>
      </c>
      <c r="I33" s="96">
        <f>TRUNC($I$29*H33,2)</f>
        <v>242.98</v>
      </c>
    </row>
    <row r="34" spans="1:9" ht="13.7" customHeight="1" x14ac:dyDescent="0.2">
      <c r="A34" s="94" t="s">
        <v>4</v>
      </c>
      <c r="B34" s="192" t="s">
        <v>267</v>
      </c>
      <c r="C34" s="174"/>
      <c r="D34" s="174"/>
      <c r="E34" s="174"/>
      <c r="F34" s="174"/>
      <c r="G34" s="174"/>
      <c r="H34" s="97">
        <v>0.121</v>
      </c>
      <c r="I34" s="96">
        <f>TRUNC(H34*I29,2)</f>
        <v>352.96</v>
      </c>
    </row>
    <row r="35" spans="1:9" ht="13.7" customHeight="1" x14ac:dyDescent="0.2">
      <c r="A35" s="190" t="s">
        <v>36</v>
      </c>
      <c r="B35" s="191"/>
      <c r="C35" s="191"/>
      <c r="D35" s="191"/>
      <c r="E35" s="191"/>
      <c r="F35" s="191"/>
      <c r="G35" s="191"/>
      <c r="H35" s="101">
        <f>TRUNC(SUM(H33:H34),4)</f>
        <v>0.20430000000000001</v>
      </c>
      <c r="I35" s="98">
        <f>TRUNC(SUM(I33:I34),2)</f>
        <v>595.94000000000005</v>
      </c>
    </row>
    <row r="36" spans="1:9" ht="13.7" customHeight="1" x14ac:dyDescent="0.2">
      <c r="A36" s="102"/>
      <c r="B36" s="103"/>
      <c r="C36" s="103"/>
      <c r="D36" s="103"/>
      <c r="E36" s="103"/>
      <c r="F36" s="103"/>
      <c r="G36" s="103"/>
      <c r="H36" s="104" t="s">
        <v>37</v>
      </c>
      <c r="I36" s="105">
        <f>I29+I35</f>
        <v>3512.98</v>
      </c>
    </row>
    <row r="37" spans="1:9" ht="13.7" customHeight="1" x14ac:dyDescent="0.2">
      <c r="A37" s="190" t="s">
        <v>38</v>
      </c>
      <c r="B37" s="191"/>
      <c r="C37" s="191"/>
      <c r="D37" s="191"/>
      <c r="E37" s="191"/>
      <c r="F37" s="191"/>
      <c r="G37" s="191"/>
      <c r="H37" s="94" t="s">
        <v>22</v>
      </c>
      <c r="I37" s="94" t="s">
        <v>23</v>
      </c>
    </row>
    <row r="38" spans="1:9" ht="13.7" customHeight="1" x14ac:dyDescent="0.2">
      <c r="A38" s="94" t="s">
        <v>2</v>
      </c>
      <c r="B38" s="173" t="s">
        <v>39</v>
      </c>
      <c r="C38" s="174"/>
      <c r="D38" s="174"/>
      <c r="E38" s="174"/>
      <c r="F38" s="174"/>
      <c r="G38" s="174"/>
      <c r="H38" s="400">
        <v>0.2</v>
      </c>
      <c r="I38" s="96">
        <f t="shared" ref="I38:I45" si="0">H38*$I$36</f>
        <v>702.596</v>
      </c>
    </row>
    <row r="39" spans="1:9" ht="13.7" customHeight="1" x14ac:dyDescent="0.2">
      <c r="A39" s="94" t="s">
        <v>4</v>
      </c>
      <c r="B39" s="173" t="s">
        <v>40</v>
      </c>
      <c r="C39" s="174"/>
      <c r="D39" s="174"/>
      <c r="E39" s="174"/>
      <c r="F39" s="174"/>
      <c r="G39" s="174"/>
      <c r="H39" s="97">
        <v>2.5000000000000001E-2</v>
      </c>
      <c r="I39" s="96">
        <f t="shared" si="0"/>
        <v>87.8245</v>
      </c>
    </row>
    <row r="40" spans="1:9" ht="13.7" customHeight="1" x14ac:dyDescent="0.2">
      <c r="A40" s="94" t="s">
        <v>7</v>
      </c>
      <c r="B40" s="192" t="s">
        <v>266</v>
      </c>
      <c r="C40" s="174"/>
      <c r="D40" s="174"/>
      <c r="E40" s="174"/>
      <c r="F40" s="174"/>
      <c r="G40" s="174"/>
      <c r="H40" s="400">
        <v>0.03</v>
      </c>
      <c r="I40" s="96">
        <f t="shared" si="0"/>
        <v>105.38939999999999</v>
      </c>
    </row>
    <row r="41" spans="1:9" ht="13.7" customHeight="1" x14ac:dyDescent="0.2">
      <c r="A41" s="94" t="s">
        <v>10</v>
      </c>
      <c r="B41" s="173" t="s">
        <v>41</v>
      </c>
      <c r="C41" s="174"/>
      <c r="D41" s="174"/>
      <c r="E41" s="174"/>
      <c r="F41" s="174"/>
      <c r="G41" s="174"/>
      <c r="H41" s="97">
        <v>1.4999999999999999E-2</v>
      </c>
      <c r="I41" s="96">
        <f t="shared" si="0"/>
        <v>52.694699999999997</v>
      </c>
    </row>
    <row r="42" spans="1:9" ht="13.7" customHeight="1" x14ac:dyDescent="0.2">
      <c r="A42" s="94" t="s">
        <v>28</v>
      </c>
      <c r="B42" s="173" t="s">
        <v>42</v>
      </c>
      <c r="C42" s="174"/>
      <c r="D42" s="174"/>
      <c r="E42" s="174"/>
      <c r="F42" s="174"/>
      <c r="G42" s="174"/>
      <c r="H42" s="97">
        <v>0.01</v>
      </c>
      <c r="I42" s="96">
        <f t="shared" si="0"/>
        <v>35.129800000000003</v>
      </c>
    </row>
    <row r="43" spans="1:9" ht="13.7" customHeight="1" x14ac:dyDescent="0.2">
      <c r="A43" s="94" t="s">
        <v>30</v>
      </c>
      <c r="B43" s="173" t="s">
        <v>43</v>
      </c>
      <c r="C43" s="174"/>
      <c r="D43" s="174"/>
      <c r="E43" s="174"/>
      <c r="F43" s="174"/>
      <c r="G43" s="174"/>
      <c r="H43" s="97">
        <v>6.0000000000000001E-3</v>
      </c>
      <c r="I43" s="96">
        <f t="shared" si="0"/>
        <v>21.07788</v>
      </c>
    </row>
    <row r="44" spans="1:9" ht="13.7" customHeight="1" x14ac:dyDescent="0.2">
      <c r="A44" s="94" t="s">
        <v>44</v>
      </c>
      <c r="B44" s="173" t="s">
        <v>45</v>
      </c>
      <c r="C44" s="174"/>
      <c r="D44" s="174"/>
      <c r="E44" s="174"/>
      <c r="F44" s="174"/>
      <c r="G44" s="174"/>
      <c r="H44" s="97">
        <v>2E-3</v>
      </c>
      <c r="I44" s="96">
        <f t="shared" si="0"/>
        <v>7.0259600000000004</v>
      </c>
    </row>
    <row r="45" spans="1:9" ht="13.7" customHeight="1" x14ac:dyDescent="0.2">
      <c r="A45" s="94" t="s">
        <v>46</v>
      </c>
      <c r="B45" s="173" t="s">
        <v>47</v>
      </c>
      <c r="C45" s="174"/>
      <c r="D45" s="174"/>
      <c r="E45" s="174"/>
      <c r="F45" s="174"/>
      <c r="G45" s="174"/>
      <c r="H45" s="97">
        <v>0.08</v>
      </c>
      <c r="I45" s="96">
        <f t="shared" si="0"/>
        <v>281.03840000000002</v>
      </c>
    </row>
    <row r="46" spans="1:9" ht="13.7" customHeight="1" x14ac:dyDescent="0.2">
      <c r="A46" s="190" t="s">
        <v>48</v>
      </c>
      <c r="B46" s="191"/>
      <c r="C46" s="191"/>
      <c r="D46" s="191"/>
      <c r="E46" s="191"/>
      <c r="F46" s="191"/>
      <c r="G46" s="191"/>
      <c r="H46" s="101">
        <f>SUM(H38:H45)</f>
        <v>0.36800000000000005</v>
      </c>
      <c r="I46" s="98">
        <f>TRUNC(SUM(I38:I45),2)</f>
        <v>1292.77</v>
      </c>
    </row>
    <row r="47" spans="1:9" ht="13.7" customHeight="1" x14ac:dyDescent="0.2">
      <c r="A47" s="191"/>
      <c r="B47" s="191"/>
      <c r="C47" s="191"/>
      <c r="D47" s="191"/>
      <c r="E47" s="191"/>
      <c r="F47" s="191"/>
      <c r="G47" s="191"/>
      <c r="H47" s="191"/>
      <c r="I47" s="193"/>
    </row>
    <row r="48" spans="1:9" ht="13.7" customHeight="1" x14ac:dyDescent="0.2">
      <c r="A48" s="190" t="s">
        <v>49</v>
      </c>
      <c r="B48" s="191"/>
      <c r="C48" s="191"/>
      <c r="D48" s="191"/>
      <c r="E48" s="191"/>
      <c r="F48" s="191"/>
      <c r="G48" s="191"/>
      <c r="H48" s="101"/>
      <c r="I48" s="94" t="s">
        <v>23</v>
      </c>
    </row>
    <row r="49" spans="1:9" ht="13.7" customHeight="1" x14ac:dyDescent="0.2">
      <c r="A49" s="94" t="s">
        <v>2</v>
      </c>
      <c r="B49" s="194" t="s">
        <v>50</v>
      </c>
      <c r="C49" s="195"/>
      <c r="D49" s="195"/>
      <c r="E49" s="195"/>
      <c r="F49" s="195"/>
      <c r="G49" s="195"/>
      <c r="H49" s="91" t="s">
        <v>51</v>
      </c>
      <c r="I49" s="401">
        <f>(4.3*2*15)-(I23*0.06)</f>
        <v>7.4232000000000085</v>
      </c>
    </row>
    <row r="50" spans="1:9" ht="13.7" customHeight="1" x14ac:dyDescent="0.2">
      <c r="A50" s="94" t="s">
        <v>4</v>
      </c>
      <c r="B50" s="194" t="s">
        <v>52</v>
      </c>
      <c r="C50" s="195"/>
      <c r="D50" s="195"/>
      <c r="E50" s="195"/>
      <c r="F50" s="195"/>
      <c r="G50" s="195"/>
      <c r="H50" s="91" t="s">
        <v>51</v>
      </c>
      <c r="I50" s="401">
        <f>36.08*15*0.8</f>
        <v>432.96</v>
      </c>
    </row>
    <row r="51" spans="1:9" ht="13.7" customHeight="1" x14ac:dyDescent="0.2">
      <c r="A51" s="94" t="s">
        <v>7</v>
      </c>
      <c r="B51" s="196" t="s">
        <v>287</v>
      </c>
      <c r="C51" s="195"/>
      <c r="D51" s="195"/>
      <c r="E51" s="195"/>
      <c r="F51" s="195"/>
      <c r="G51" s="195"/>
      <c r="H51" s="91" t="s">
        <v>51</v>
      </c>
      <c r="I51" s="401">
        <v>13.38</v>
      </c>
    </row>
    <row r="52" spans="1:9" ht="13.7" customHeight="1" x14ac:dyDescent="0.2">
      <c r="A52" s="94" t="s">
        <v>10</v>
      </c>
      <c r="B52" s="197" t="s">
        <v>53</v>
      </c>
      <c r="C52" s="198"/>
      <c r="D52" s="198"/>
      <c r="E52" s="198"/>
      <c r="F52" s="198"/>
      <c r="G52" s="199"/>
      <c r="H52" s="91" t="s">
        <v>51</v>
      </c>
      <c r="I52" s="401">
        <v>29.66</v>
      </c>
    </row>
    <row r="53" spans="1:9" ht="13.7" customHeight="1" x14ac:dyDescent="0.2">
      <c r="A53" s="94" t="s">
        <v>28</v>
      </c>
      <c r="B53" s="402" t="s">
        <v>54</v>
      </c>
      <c r="C53" s="403"/>
      <c r="D53" s="403"/>
      <c r="E53" s="403"/>
      <c r="F53" s="403"/>
      <c r="G53" s="403"/>
      <c r="H53" s="91" t="s">
        <v>51</v>
      </c>
      <c r="I53" s="401">
        <v>0</v>
      </c>
    </row>
    <row r="54" spans="1:9" ht="13.7" customHeight="1" x14ac:dyDescent="0.2">
      <c r="A54" s="94" t="s">
        <v>30</v>
      </c>
      <c r="B54" s="411" t="s">
        <v>273</v>
      </c>
      <c r="C54" s="403"/>
      <c r="D54" s="403"/>
      <c r="E54" s="403"/>
      <c r="F54" s="403"/>
      <c r="G54" s="403"/>
      <c r="H54" s="91" t="s">
        <v>51</v>
      </c>
      <c r="I54" s="401">
        <v>0</v>
      </c>
    </row>
    <row r="55" spans="1:9" ht="13.7" customHeight="1" x14ac:dyDescent="0.2">
      <c r="A55" s="190" t="s">
        <v>55</v>
      </c>
      <c r="B55" s="191"/>
      <c r="C55" s="191"/>
      <c r="D55" s="191"/>
      <c r="E55" s="191"/>
      <c r="F55" s="191"/>
      <c r="G55" s="191"/>
      <c r="H55" s="191"/>
      <c r="I55" s="98">
        <f>TRUNC(SUM(I49:I54),2)</f>
        <v>483.42</v>
      </c>
    </row>
    <row r="56" spans="1:9" ht="13.7" customHeight="1" x14ac:dyDescent="0.2">
      <c r="A56" s="191"/>
      <c r="B56" s="191"/>
      <c r="C56" s="191"/>
      <c r="D56" s="191"/>
      <c r="E56" s="191"/>
      <c r="F56" s="191"/>
      <c r="G56" s="191"/>
      <c r="H56" s="191"/>
      <c r="I56" s="193"/>
    </row>
    <row r="57" spans="1:9" ht="13.7" customHeight="1" x14ac:dyDescent="0.2">
      <c r="A57" s="249" t="s">
        <v>56</v>
      </c>
      <c r="B57" s="250"/>
      <c r="C57" s="250"/>
      <c r="D57" s="250"/>
      <c r="E57" s="250"/>
      <c r="F57" s="250"/>
      <c r="G57" s="250"/>
      <c r="H57" s="250"/>
      <c r="I57" s="250"/>
    </row>
    <row r="58" spans="1:9" ht="13.7" customHeight="1" x14ac:dyDescent="0.2">
      <c r="A58" s="190" t="s">
        <v>57</v>
      </c>
      <c r="B58" s="191"/>
      <c r="C58" s="191"/>
      <c r="D58" s="191"/>
      <c r="E58" s="191"/>
      <c r="F58" s="191"/>
      <c r="G58" s="191"/>
      <c r="H58" s="191"/>
      <c r="I58" s="94" t="s">
        <v>23</v>
      </c>
    </row>
    <row r="59" spans="1:9" ht="13.7" customHeight="1" x14ac:dyDescent="0.2">
      <c r="A59" s="94" t="s">
        <v>58</v>
      </c>
      <c r="B59" s="177" t="s">
        <v>59</v>
      </c>
      <c r="C59" s="178"/>
      <c r="D59" s="178"/>
      <c r="E59" s="178"/>
      <c r="F59" s="178"/>
      <c r="G59" s="178"/>
      <c r="H59" s="178"/>
      <c r="I59" s="96">
        <f>I35</f>
        <v>595.94000000000005</v>
      </c>
    </row>
    <row r="60" spans="1:9" ht="13.7" customHeight="1" x14ac:dyDescent="0.2">
      <c r="A60" s="94" t="s">
        <v>60</v>
      </c>
      <c r="B60" s="177" t="s">
        <v>61</v>
      </c>
      <c r="C60" s="178"/>
      <c r="D60" s="178"/>
      <c r="E60" s="178"/>
      <c r="F60" s="178"/>
      <c r="G60" s="178"/>
      <c r="H60" s="178"/>
      <c r="I60" s="96">
        <f>I46</f>
        <v>1292.77</v>
      </c>
    </row>
    <row r="61" spans="1:9" ht="13.7" customHeight="1" x14ac:dyDescent="0.2">
      <c r="A61" s="94" t="s">
        <v>62</v>
      </c>
      <c r="B61" s="177" t="s">
        <v>63</v>
      </c>
      <c r="C61" s="178"/>
      <c r="D61" s="178"/>
      <c r="E61" s="178"/>
      <c r="F61" s="178"/>
      <c r="G61" s="178"/>
      <c r="H61" s="178"/>
      <c r="I61" s="96">
        <f>I55</f>
        <v>483.42</v>
      </c>
    </row>
    <row r="62" spans="1:9" ht="13.7" customHeight="1" x14ac:dyDescent="0.2">
      <c r="A62" s="190" t="s">
        <v>64</v>
      </c>
      <c r="B62" s="191"/>
      <c r="C62" s="191"/>
      <c r="D62" s="191"/>
      <c r="E62" s="191"/>
      <c r="F62" s="191"/>
      <c r="G62" s="191"/>
      <c r="H62" s="191"/>
      <c r="I62" s="98">
        <f>TRUNC(SUM(I59:I61),2)</f>
        <v>2372.13</v>
      </c>
    </row>
    <row r="63" spans="1:9" ht="13.7" customHeight="1" x14ac:dyDescent="0.2">
      <c r="A63" s="200"/>
      <c r="B63" s="201"/>
      <c r="C63" s="201"/>
      <c r="D63" s="201"/>
      <c r="E63" s="201"/>
      <c r="F63" s="201"/>
      <c r="G63" s="201"/>
      <c r="H63" s="201"/>
      <c r="I63" s="201"/>
    </row>
    <row r="64" spans="1:9" ht="13.7" customHeight="1" x14ac:dyDescent="0.2">
      <c r="A64" s="249" t="s">
        <v>65</v>
      </c>
      <c r="B64" s="250"/>
      <c r="C64" s="250"/>
      <c r="D64" s="250"/>
      <c r="E64" s="250"/>
      <c r="F64" s="250"/>
      <c r="G64" s="250"/>
      <c r="H64" s="250"/>
      <c r="I64" s="250"/>
    </row>
    <row r="65" spans="1:9" ht="13.7" customHeight="1" x14ac:dyDescent="0.2">
      <c r="A65" s="93">
        <v>3</v>
      </c>
      <c r="B65" s="190" t="s">
        <v>66</v>
      </c>
      <c r="C65" s="191"/>
      <c r="D65" s="191"/>
      <c r="E65" s="191"/>
      <c r="F65" s="191"/>
      <c r="G65" s="191"/>
      <c r="H65" s="94" t="s">
        <v>22</v>
      </c>
      <c r="I65" s="94" t="s">
        <v>23</v>
      </c>
    </row>
    <row r="66" spans="1:9" ht="13.7" customHeight="1" x14ac:dyDescent="0.2">
      <c r="A66" s="94" t="s">
        <v>2</v>
      </c>
      <c r="B66" s="173" t="s">
        <v>67</v>
      </c>
      <c r="C66" s="174"/>
      <c r="D66" s="174"/>
      <c r="E66" s="174"/>
      <c r="F66" s="174"/>
      <c r="G66" s="174"/>
      <c r="H66" s="97">
        <v>4.1999999999999997E-3</v>
      </c>
      <c r="I66" s="96">
        <f t="shared" ref="I66:I71" si="1">H66*$I$29</f>
        <v>12.251567999999999</v>
      </c>
    </row>
    <row r="67" spans="1:9" ht="13.7" customHeight="1" x14ac:dyDescent="0.2">
      <c r="A67" s="94" t="s">
        <v>4</v>
      </c>
      <c r="B67" s="173" t="s">
        <v>68</v>
      </c>
      <c r="C67" s="174"/>
      <c r="D67" s="174"/>
      <c r="E67" s="174"/>
      <c r="F67" s="174"/>
      <c r="G67" s="174"/>
      <c r="H67" s="97">
        <v>3.3E-4</v>
      </c>
      <c r="I67" s="96">
        <f t="shared" si="1"/>
        <v>0.96262320000000001</v>
      </c>
    </row>
    <row r="68" spans="1:9" ht="13.7" customHeight="1" x14ac:dyDescent="0.2">
      <c r="A68" s="94" t="s">
        <v>7</v>
      </c>
      <c r="B68" s="173" t="s">
        <v>69</v>
      </c>
      <c r="C68" s="174"/>
      <c r="D68" s="174"/>
      <c r="E68" s="174"/>
      <c r="F68" s="174"/>
      <c r="G68" s="174"/>
      <c r="H68" s="97">
        <v>3.2000000000000001E-2</v>
      </c>
      <c r="I68" s="96">
        <f t="shared" si="1"/>
        <v>93.345280000000002</v>
      </c>
    </row>
    <row r="69" spans="1:9" ht="13.7" customHeight="1" x14ac:dyDescent="0.2">
      <c r="A69" s="94" t="s">
        <v>10</v>
      </c>
      <c r="B69" s="173" t="s">
        <v>70</v>
      </c>
      <c r="C69" s="174"/>
      <c r="D69" s="174"/>
      <c r="E69" s="174"/>
      <c r="F69" s="174"/>
      <c r="G69" s="174"/>
      <c r="H69" s="97">
        <v>1.9400000000000001E-2</v>
      </c>
      <c r="I69" s="96">
        <f t="shared" si="1"/>
        <v>56.590575999999999</v>
      </c>
    </row>
    <row r="70" spans="1:9" ht="13.7" customHeight="1" x14ac:dyDescent="0.2">
      <c r="A70" s="106" t="s">
        <v>28</v>
      </c>
      <c r="B70" s="173" t="s">
        <v>71</v>
      </c>
      <c r="C70" s="174"/>
      <c r="D70" s="174"/>
      <c r="E70" s="174"/>
      <c r="F70" s="174"/>
      <c r="G70" s="174"/>
      <c r="H70" s="97">
        <f>TRUNC(H46*H69,4)</f>
        <v>7.1000000000000004E-3</v>
      </c>
      <c r="I70" s="96">
        <f t="shared" si="1"/>
        <v>20.710984</v>
      </c>
    </row>
    <row r="71" spans="1:9" ht="13.7" customHeight="1" x14ac:dyDescent="0.2">
      <c r="A71" s="94" t="s">
        <v>30</v>
      </c>
      <c r="B71" s="173" t="s">
        <v>72</v>
      </c>
      <c r="C71" s="174"/>
      <c r="D71" s="174"/>
      <c r="E71" s="174"/>
      <c r="F71" s="174"/>
      <c r="G71" s="174"/>
      <c r="H71" s="97">
        <v>8.0000000000000002E-3</v>
      </c>
      <c r="I71" s="96">
        <f t="shared" si="1"/>
        <v>23.336320000000001</v>
      </c>
    </row>
    <row r="72" spans="1:9" ht="13.7" customHeight="1" x14ac:dyDescent="0.2">
      <c r="A72" s="190" t="s">
        <v>73</v>
      </c>
      <c r="B72" s="191"/>
      <c r="C72" s="191"/>
      <c r="D72" s="191"/>
      <c r="E72" s="191"/>
      <c r="F72" s="191"/>
      <c r="G72" s="191"/>
      <c r="H72" s="101">
        <f>TRUNC(SUM(H66:H71),4)</f>
        <v>7.0999999999999994E-2</v>
      </c>
      <c r="I72" s="98">
        <f>TRUNC(SUM(I66:I71),2)</f>
        <v>207.19</v>
      </c>
    </row>
    <row r="73" spans="1:9" ht="13.7" customHeight="1" x14ac:dyDescent="0.2">
      <c r="A73" s="202"/>
      <c r="B73" s="203"/>
      <c r="C73" s="203"/>
      <c r="D73" s="203"/>
      <c r="E73" s="203"/>
      <c r="F73" s="203"/>
      <c r="G73" s="203"/>
      <c r="H73" s="203"/>
      <c r="I73" s="203"/>
    </row>
    <row r="74" spans="1:9" ht="13.7" customHeight="1" x14ac:dyDescent="0.2">
      <c r="A74" s="249" t="s">
        <v>74</v>
      </c>
      <c r="B74" s="250"/>
      <c r="C74" s="250"/>
      <c r="D74" s="250"/>
      <c r="E74" s="250"/>
      <c r="F74" s="250"/>
      <c r="G74" s="250"/>
      <c r="H74" s="250"/>
      <c r="I74" s="250"/>
    </row>
    <row r="75" spans="1:9" ht="13.7" customHeight="1" x14ac:dyDescent="0.2">
      <c r="A75" s="190" t="s">
        <v>76</v>
      </c>
      <c r="B75" s="191"/>
      <c r="C75" s="191"/>
      <c r="D75" s="191"/>
      <c r="E75" s="191"/>
      <c r="F75" s="191"/>
      <c r="G75" s="191"/>
      <c r="H75" s="94" t="s">
        <v>22</v>
      </c>
      <c r="I75" s="94" t="s">
        <v>23</v>
      </c>
    </row>
    <row r="76" spans="1:9" ht="13.7" customHeight="1" x14ac:dyDescent="0.2">
      <c r="A76" s="94" t="s">
        <v>2</v>
      </c>
      <c r="B76" s="173" t="s">
        <v>77</v>
      </c>
      <c r="C76" s="174"/>
      <c r="D76" s="174"/>
      <c r="E76" s="174"/>
      <c r="F76" s="174"/>
      <c r="G76" s="174"/>
      <c r="H76" s="97">
        <v>0</v>
      </c>
      <c r="I76" s="96">
        <f t="shared" ref="I76:I81" si="2">$I$93*H76</f>
        <v>0</v>
      </c>
    </row>
    <row r="77" spans="1:9" ht="13.7" customHeight="1" x14ac:dyDescent="0.2">
      <c r="A77" s="94" t="s">
        <v>4</v>
      </c>
      <c r="B77" s="173" t="s">
        <v>78</v>
      </c>
      <c r="C77" s="174"/>
      <c r="D77" s="174"/>
      <c r="E77" s="174"/>
      <c r="F77" s="174"/>
      <c r="G77" s="174"/>
      <c r="H77" s="400">
        <v>8.2000000000000007E-3</v>
      </c>
      <c r="I77" s="96">
        <f t="shared" si="2"/>
        <v>45.070152</v>
      </c>
    </row>
    <row r="78" spans="1:9" ht="13.7" customHeight="1" x14ac:dyDescent="0.2">
      <c r="A78" s="94" t="s">
        <v>7</v>
      </c>
      <c r="B78" s="173" t="s">
        <v>79</v>
      </c>
      <c r="C78" s="174"/>
      <c r="D78" s="174"/>
      <c r="E78" s="174"/>
      <c r="F78" s="174"/>
      <c r="G78" s="174"/>
      <c r="H78" s="400">
        <v>2.0000000000000001E-4</v>
      </c>
      <c r="I78" s="96">
        <f t="shared" si="2"/>
        <v>1.099272</v>
      </c>
    </row>
    <row r="79" spans="1:9" ht="13.7" customHeight="1" x14ac:dyDescent="0.2">
      <c r="A79" s="94" t="s">
        <v>10</v>
      </c>
      <c r="B79" s="173" t="s">
        <v>80</v>
      </c>
      <c r="C79" s="174"/>
      <c r="D79" s="174"/>
      <c r="E79" s="174"/>
      <c r="F79" s="174"/>
      <c r="G79" s="174"/>
      <c r="H79" s="400">
        <v>2.9999999999999997E-4</v>
      </c>
      <c r="I79" s="96">
        <f t="shared" si="2"/>
        <v>1.6489079999999998</v>
      </c>
    </row>
    <row r="80" spans="1:9" ht="13.7" customHeight="1" x14ac:dyDescent="0.2">
      <c r="A80" s="94" t="s">
        <v>28</v>
      </c>
      <c r="B80" s="173" t="s">
        <v>81</v>
      </c>
      <c r="C80" s="174"/>
      <c r="D80" s="174"/>
      <c r="E80" s="174"/>
      <c r="F80" s="174"/>
      <c r="G80" s="174"/>
      <c r="H80" s="400">
        <v>1.2999999999999999E-3</v>
      </c>
      <c r="I80" s="96">
        <f t="shared" si="2"/>
        <v>7.1452679999999988</v>
      </c>
    </row>
    <row r="81" spans="1:9" ht="13.7" customHeight="1" x14ac:dyDescent="0.2">
      <c r="A81" s="94" t="s">
        <v>30</v>
      </c>
      <c r="B81" s="173" t="s">
        <v>82</v>
      </c>
      <c r="C81" s="174"/>
      <c r="D81" s="174"/>
      <c r="E81" s="174"/>
      <c r="F81" s="174"/>
      <c r="G81" s="174"/>
      <c r="H81" s="400">
        <v>0</v>
      </c>
      <c r="I81" s="96">
        <f t="shared" si="2"/>
        <v>0</v>
      </c>
    </row>
    <row r="82" spans="1:9" ht="13.7" customHeight="1" x14ac:dyDescent="0.2">
      <c r="A82" s="190" t="s">
        <v>83</v>
      </c>
      <c r="B82" s="191"/>
      <c r="C82" s="191"/>
      <c r="D82" s="191"/>
      <c r="E82" s="191"/>
      <c r="F82" s="191"/>
      <c r="G82" s="191"/>
      <c r="H82" s="101">
        <f>TRUNC(SUM(H76:H81),4)</f>
        <v>0.01</v>
      </c>
      <c r="I82" s="98">
        <f>TRUNC(SUM(I76:I81),2)</f>
        <v>54.96</v>
      </c>
    </row>
    <row r="83" spans="1:9" ht="13.7" customHeight="1" x14ac:dyDescent="0.2">
      <c r="A83" s="200"/>
      <c r="B83" s="201"/>
      <c r="C83" s="201"/>
      <c r="D83" s="201"/>
      <c r="E83" s="201"/>
      <c r="F83" s="201"/>
      <c r="G83" s="201"/>
      <c r="H83" s="201"/>
      <c r="I83" s="201"/>
    </row>
    <row r="84" spans="1:9" ht="13.7" customHeight="1" x14ac:dyDescent="0.2">
      <c r="A84" s="190" t="s">
        <v>84</v>
      </c>
      <c r="B84" s="191"/>
      <c r="C84" s="191"/>
      <c r="D84" s="191"/>
      <c r="E84" s="191"/>
      <c r="F84" s="191"/>
      <c r="G84" s="191"/>
      <c r="H84" s="94" t="s">
        <v>22</v>
      </c>
      <c r="I84" s="94" t="s">
        <v>23</v>
      </c>
    </row>
    <row r="85" spans="1:9" ht="13.7" customHeight="1" x14ac:dyDescent="0.2">
      <c r="A85" s="94" t="s">
        <v>2</v>
      </c>
      <c r="B85" s="173" t="s">
        <v>85</v>
      </c>
      <c r="C85" s="174"/>
      <c r="D85" s="174"/>
      <c r="E85" s="174"/>
      <c r="F85" s="174"/>
      <c r="G85" s="174"/>
      <c r="H85" s="97">
        <v>0</v>
      </c>
      <c r="I85" s="96">
        <f>$I$29*H85</f>
        <v>0</v>
      </c>
    </row>
    <row r="86" spans="1:9" ht="13.7" customHeight="1" x14ac:dyDescent="0.2">
      <c r="A86" s="190" t="s">
        <v>86</v>
      </c>
      <c r="B86" s="191"/>
      <c r="C86" s="191"/>
      <c r="D86" s="191"/>
      <c r="E86" s="191"/>
      <c r="F86" s="191"/>
      <c r="G86" s="191"/>
      <c r="H86" s="101">
        <f>TRUNC(SUM(H85),4)</f>
        <v>0</v>
      </c>
      <c r="I86" s="98">
        <f>TRUNC(SUM(I85),2)</f>
        <v>0</v>
      </c>
    </row>
    <row r="87" spans="1:9" ht="13.7" customHeight="1" x14ac:dyDescent="0.2">
      <c r="A87" s="200"/>
      <c r="B87" s="201"/>
      <c r="C87" s="201"/>
      <c r="D87" s="201"/>
      <c r="E87" s="201"/>
      <c r="F87" s="201"/>
      <c r="G87" s="201"/>
      <c r="H87" s="201"/>
      <c r="I87" s="201"/>
    </row>
    <row r="88" spans="1:9" ht="13.7" customHeight="1" x14ac:dyDescent="0.2">
      <c r="A88" s="249" t="s">
        <v>87</v>
      </c>
      <c r="B88" s="250"/>
      <c r="C88" s="250"/>
      <c r="D88" s="250"/>
      <c r="E88" s="250"/>
      <c r="F88" s="250"/>
      <c r="G88" s="250"/>
      <c r="H88" s="250"/>
      <c r="I88" s="250"/>
    </row>
    <row r="89" spans="1:9" ht="13.7" customHeight="1" x14ac:dyDescent="0.2">
      <c r="A89" s="190" t="s">
        <v>88</v>
      </c>
      <c r="B89" s="191"/>
      <c r="C89" s="191"/>
      <c r="D89" s="191"/>
      <c r="E89" s="191"/>
      <c r="F89" s="191"/>
      <c r="G89" s="191"/>
      <c r="H89" s="191"/>
      <c r="I89" s="94" t="s">
        <v>23</v>
      </c>
    </row>
    <row r="90" spans="1:9" ht="13.7" customHeight="1" x14ac:dyDescent="0.2">
      <c r="A90" s="94" t="s">
        <v>89</v>
      </c>
      <c r="B90" s="177" t="s">
        <v>90</v>
      </c>
      <c r="C90" s="178"/>
      <c r="D90" s="178"/>
      <c r="E90" s="178"/>
      <c r="F90" s="178"/>
      <c r="G90" s="178"/>
      <c r="H90" s="178"/>
      <c r="I90" s="96">
        <f>I82</f>
        <v>54.96</v>
      </c>
    </row>
    <row r="91" spans="1:9" ht="13.7" customHeight="1" x14ac:dyDescent="0.2">
      <c r="A91" s="94" t="s">
        <v>91</v>
      </c>
      <c r="B91" s="177" t="s">
        <v>92</v>
      </c>
      <c r="C91" s="178"/>
      <c r="D91" s="178"/>
      <c r="E91" s="178"/>
      <c r="F91" s="178"/>
      <c r="G91" s="178"/>
      <c r="H91" s="178"/>
      <c r="I91" s="96">
        <f>I86</f>
        <v>0</v>
      </c>
    </row>
    <row r="92" spans="1:9" ht="13.7" customHeight="1" x14ac:dyDescent="0.2">
      <c r="A92" s="190" t="s">
        <v>93</v>
      </c>
      <c r="B92" s="191"/>
      <c r="C92" s="191"/>
      <c r="D92" s="191"/>
      <c r="E92" s="191"/>
      <c r="F92" s="191"/>
      <c r="G92" s="191"/>
      <c r="H92" s="191"/>
      <c r="I92" s="98">
        <f>TRUNC(SUM(I90:I91),2)</f>
        <v>54.96</v>
      </c>
    </row>
    <row r="93" spans="1:9" ht="13.7" customHeight="1" x14ac:dyDescent="0.2">
      <c r="A93" s="102"/>
      <c r="B93" s="103"/>
      <c r="C93" s="103"/>
      <c r="D93" s="103"/>
      <c r="E93" s="103"/>
      <c r="F93" s="103"/>
      <c r="G93" s="103"/>
      <c r="H93" s="107" t="s">
        <v>75</v>
      </c>
      <c r="I93" s="105">
        <f>TRUNC(I29+I62+I72,2)</f>
        <v>5496.36</v>
      </c>
    </row>
    <row r="94" spans="1:9" ht="13.7" customHeight="1" x14ac:dyDescent="0.2">
      <c r="A94" s="249" t="s">
        <v>94</v>
      </c>
      <c r="B94" s="250"/>
      <c r="C94" s="250"/>
      <c r="D94" s="250"/>
      <c r="E94" s="250"/>
      <c r="F94" s="250"/>
      <c r="G94" s="250"/>
      <c r="H94" s="250"/>
      <c r="I94" s="250"/>
    </row>
    <row r="95" spans="1:9" ht="13.7" customHeight="1" x14ac:dyDescent="0.2">
      <c r="A95" s="93">
        <v>5</v>
      </c>
      <c r="B95" s="190" t="s">
        <v>95</v>
      </c>
      <c r="C95" s="191"/>
      <c r="D95" s="191"/>
      <c r="E95" s="191"/>
      <c r="F95" s="191"/>
      <c r="G95" s="191"/>
      <c r="H95" s="108"/>
      <c r="I95" s="94" t="s">
        <v>23</v>
      </c>
    </row>
    <row r="96" spans="1:9" ht="13.7" customHeight="1" x14ac:dyDescent="0.2">
      <c r="A96" s="94" t="s">
        <v>2</v>
      </c>
      <c r="B96" s="194" t="s">
        <v>96</v>
      </c>
      <c r="C96" s="195"/>
      <c r="D96" s="195"/>
      <c r="E96" s="195"/>
      <c r="F96" s="195"/>
      <c r="G96" s="195"/>
      <c r="H96" s="91" t="s">
        <v>51</v>
      </c>
      <c r="I96" s="395">
        <f>Uniformes!J61</f>
        <v>249.42</v>
      </c>
    </row>
    <row r="97" spans="1:9" ht="13.7" customHeight="1" x14ac:dyDescent="0.2">
      <c r="A97" s="94" t="s">
        <v>4</v>
      </c>
      <c r="B97" s="194" t="s">
        <v>97</v>
      </c>
      <c r="C97" s="195"/>
      <c r="D97" s="195"/>
      <c r="E97" s="195"/>
      <c r="F97" s="195"/>
      <c r="G97" s="195"/>
      <c r="H97" s="91" t="s">
        <v>51</v>
      </c>
      <c r="I97" s="395">
        <f>'Equipamentos e Materiais'!H36</f>
        <v>0.11468253968253968</v>
      </c>
    </row>
    <row r="98" spans="1:9" ht="13.7" customHeight="1" x14ac:dyDescent="0.2">
      <c r="A98" s="94" t="s">
        <v>7</v>
      </c>
      <c r="B98" s="194" t="s">
        <v>98</v>
      </c>
      <c r="C98" s="195"/>
      <c r="D98" s="195"/>
      <c r="E98" s="195"/>
      <c r="F98" s="195"/>
      <c r="G98" s="195"/>
      <c r="H98" s="91" t="s">
        <v>51</v>
      </c>
      <c r="I98" s="395">
        <f>'Equip. Manutenção e Depreciação'!E33</f>
        <v>50.046392857142848</v>
      </c>
    </row>
    <row r="99" spans="1:9" ht="13.7" customHeight="1" x14ac:dyDescent="0.2">
      <c r="A99" s="94" t="s">
        <v>10</v>
      </c>
      <c r="B99" s="402" t="s">
        <v>31</v>
      </c>
      <c r="C99" s="403"/>
      <c r="D99" s="403"/>
      <c r="E99" s="403"/>
      <c r="F99" s="403"/>
      <c r="G99" s="403"/>
      <c r="H99" s="91" t="s">
        <v>51</v>
      </c>
      <c r="I99" s="405">
        <v>0</v>
      </c>
    </row>
    <row r="100" spans="1:9" ht="13.7" customHeight="1" x14ac:dyDescent="0.2">
      <c r="A100" s="190" t="s">
        <v>99</v>
      </c>
      <c r="B100" s="191"/>
      <c r="C100" s="191"/>
      <c r="D100" s="191"/>
      <c r="E100" s="191"/>
      <c r="F100" s="191"/>
      <c r="G100" s="191"/>
      <c r="H100" s="94" t="s">
        <v>51</v>
      </c>
      <c r="I100" s="110">
        <f>TRUNC(SUM(I96:I99),2)+0.01</f>
        <v>299.58999999999997</v>
      </c>
    </row>
    <row r="101" spans="1:9" ht="13.7" customHeight="1" x14ac:dyDescent="0.2">
      <c r="A101" s="200"/>
      <c r="B101" s="201"/>
      <c r="C101" s="201"/>
      <c r="D101" s="201"/>
      <c r="E101" s="201"/>
      <c r="F101" s="201"/>
      <c r="G101" s="201"/>
      <c r="H101" s="201"/>
      <c r="I101" s="201"/>
    </row>
    <row r="102" spans="1:9" ht="13.7" customHeight="1" x14ac:dyDescent="0.2">
      <c r="A102" s="249" t="s">
        <v>100</v>
      </c>
      <c r="B102" s="250"/>
      <c r="C102" s="250"/>
      <c r="D102" s="250"/>
      <c r="E102" s="250"/>
      <c r="F102" s="250"/>
      <c r="G102" s="250"/>
      <c r="H102" s="250"/>
      <c r="I102" s="250"/>
    </row>
    <row r="103" spans="1:9" ht="13.7" customHeight="1" x14ac:dyDescent="0.2">
      <c r="A103" s="93">
        <v>6</v>
      </c>
      <c r="B103" s="190" t="s">
        <v>101</v>
      </c>
      <c r="C103" s="191"/>
      <c r="D103" s="191"/>
      <c r="E103" s="191"/>
      <c r="F103" s="191"/>
      <c r="G103" s="191"/>
      <c r="H103" s="94" t="s">
        <v>22</v>
      </c>
      <c r="I103" s="94" t="s">
        <v>23</v>
      </c>
    </row>
    <row r="104" spans="1:9" ht="13.7" customHeight="1" x14ac:dyDescent="0.2">
      <c r="A104" s="94" t="s">
        <v>2</v>
      </c>
      <c r="B104" s="173" t="s">
        <v>102</v>
      </c>
      <c r="C104" s="174"/>
      <c r="D104" s="174"/>
      <c r="E104" s="174"/>
      <c r="F104" s="174"/>
      <c r="G104" s="174"/>
      <c r="H104" s="406">
        <v>0.03</v>
      </c>
      <c r="I104" s="96">
        <f>TRUNC(H104*I129,2)</f>
        <v>175.52</v>
      </c>
    </row>
    <row r="105" spans="1:9" ht="13.7" customHeight="1" x14ac:dyDescent="0.2">
      <c r="A105" s="94" t="s">
        <v>4</v>
      </c>
      <c r="B105" s="173" t="s">
        <v>103</v>
      </c>
      <c r="C105" s="174"/>
      <c r="D105" s="174"/>
      <c r="E105" s="174"/>
      <c r="F105" s="174"/>
      <c r="G105" s="174"/>
      <c r="H105" s="407">
        <v>6.7900000000000002E-2</v>
      </c>
      <c r="I105" s="96">
        <f>TRUNC(H105*(I104+I129),2)</f>
        <v>409.19</v>
      </c>
    </row>
    <row r="106" spans="1:9" ht="13.7" customHeight="1" x14ac:dyDescent="0.2">
      <c r="A106" s="94" t="s">
        <v>7</v>
      </c>
      <c r="B106" s="204" t="s">
        <v>104</v>
      </c>
      <c r="C106" s="205"/>
      <c r="D106" s="205"/>
      <c r="E106" s="205"/>
      <c r="F106" s="205"/>
      <c r="G106" s="205"/>
      <c r="H106" s="97"/>
      <c r="I106" s="112"/>
    </row>
    <row r="107" spans="1:9" ht="13.7" customHeight="1" x14ac:dyDescent="0.2">
      <c r="A107" s="94" t="s">
        <v>105</v>
      </c>
      <c r="B107" s="173" t="s">
        <v>106</v>
      </c>
      <c r="C107" s="174"/>
      <c r="D107" s="174"/>
      <c r="E107" s="174"/>
      <c r="F107" s="174"/>
      <c r="G107" s="174"/>
      <c r="H107" s="111">
        <v>6.4999999999999997E-3</v>
      </c>
      <c r="I107" s="96">
        <f>H107*I118</f>
        <v>45.792564999999996</v>
      </c>
    </row>
    <row r="108" spans="1:9" ht="13.7" customHeight="1" x14ac:dyDescent="0.2">
      <c r="A108" s="94" t="s">
        <v>107</v>
      </c>
      <c r="B108" s="173" t="s">
        <v>108</v>
      </c>
      <c r="C108" s="174"/>
      <c r="D108" s="174"/>
      <c r="E108" s="174"/>
      <c r="F108" s="174"/>
      <c r="G108" s="174"/>
      <c r="H108" s="113">
        <v>0.03</v>
      </c>
      <c r="I108" s="96">
        <f>H108*I118</f>
        <v>211.3503</v>
      </c>
    </row>
    <row r="109" spans="1:9" ht="13.7" customHeight="1" x14ac:dyDescent="0.2">
      <c r="A109" s="94" t="s">
        <v>109</v>
      </c>
      <c r="B109" s="173" t="s">
        <v>110</v>
      </c>
      <c r="C109" s="174"/>
      <c r="D109" s="174"/>
      <c r="E109" s="174"/>
      <c r="F109" s="174"/>
      <c r="G109" s="174"/>
      <c r="H109" s="33">
        <v>0.05</v>
      </c>
      <c r="I109" s="96">
        <f>H109*I118</f>
        <v>352.25050000000005</v>
      </c>
    </row>
    <row r="110" spans="1:9" s="10" customFormat="1" ht="13.7" customHeight="1" x14ac:dyDescent="0.2">
      <c r="A110" s="382"/>
      <c r="B110" s="408"/>
      <c r="C110" s="409"/>
      <c r="D110" s="409"/>
      <c r="E110" s="409"/>
      <c r="F110" s="409"/>
      <c r="G110" s="410"/>
      <c r="H110" s="412"/>
      <c r="I110" s="96">
        <f>H110*I118</f>
        <v>0</v>
      </c>
    </row>
    <row r="111" spans="1:9" ht="13.7" customHeight="1" x14ac:dyDescent="0.2">
      <c r="A111" s="190" t="s">
        <v>111</v>
      </c>
      <c r="B111" s="191"/>
      <c r="C111" s="191"/>
      <c r="D111" s="191"/>
      <c r="E111" s="191"/>
      <c r="F111" s="191"/>
      <c r="G111" s="191"/>
      <c r="H111" s="111"/>
      <c r="I111" s="98">
        <f>TRUNC(SUM(I104:I109),2)</f>
        <v>1194.0999999999999</v>
      </c>
    </row>
    <row r="112" spans="1:9" ht="13.7" customHeight="1" x14ac:dyDescent="0.2">
      <c r="A112" s="114"/>
      <c r="B112" s="198"/>
      <c r="C112" s="198"/>
      <c r="D112" s="198"/>
      <c r="E112" s="198"/>
      <c r="F112" s="198"/>
      <c r="G112" s="198"/>
      <c r="H112" s="198"/>
      <c r="I112" s="198"/>
    </row>
    <row r="113" spans="1:9" ht="13.7" customHeight="1" x14ac:dyDescent="0.2">
      <c r="A113" s="115" t="s">
        <v>112</v>
      </c>
      <c r="B113" s="210" t="s">
        <v>113</v>
      </c>
      <c r="C113" s="211"/>
      <c r="D113" s="211"/>
      <c r="E113" s="211"/>
      <c r="F113" s="211"/>
      <c r="G113" s="211"/>
      <c r="H113" s="116">
        <f>TRUNC(H107+H108+H109+H110,4)</f>
        <v>8.6499999999999994E-2</v>
      </c>
      <c r="I113" s="117"/>
    </row>
    <row r="114" spans="1:9" ht="13.7" customHeight="1" x14ac:dyDescent="0.2">
      <c r="A114" s="118"/>
      <c r="B114" s="212">
        <v>100</v>
      </c>
      <c r="C114" s="207"/>
      <c r="D114" s="207"/>
      <c r="E114" s="207"/>
      <c r="F114" s="207"/>
      <c r="G114" s="207"/>
      <c r="H114" s="119"/>
      <c r="I114" s="120"/>
    </row>
    <row r="115" spans="1:9" ht="13.7" customHeight="1" x14ac:dyDescent="0.2">
      <c r="A115" s="121"/>
      <c r="B115" s="122"/>
      <c r="C115" s="122"/>
      <c r="D115" s="122"/>
      <c r="E115" s="122"/>
      <c r="F115" s="122"/>
      <c r="G115" s="122"/>
      <c r="H115" s="119"/>
      <c r="I115" s="120"/>
    </row>
    <row r="116" spans="1:9" ht="13.7" customHeight="1" x14ac:dyDescent="0.2">
      <c r="A116" s="123" t="s">
        <v>114</v>
      </c>
      <c r="B116" s="206" t="s">
        <v>115</v>
      </c>
      <c r="C116" s="207"/>
      <c r="D116" s="207"/>
      <c r="E116" s="207"/>
      <c r="F116" s="207"/>
      <c r="G116" s="207"/>
      <c r="H116" s="119"/>
      <c r="I116" s="120">
        <f>TRUNC(I129+I104+I105,2)</f>
        <v>6435.62</v>
      </c>
    </row>
    <row r="117" spans="1:9" ht="13.7" customHeight="1" x14ac:dyDescent="0.2">
      <c r="A117" s="118"/>
      <c r="B117" s="122"/>
      <c r="C117" s="122"/>
      <c r="D117" s="122"/>
      <c r="E117" s="122"/>
      <c r="F117" s="122"/>
      <c r="G117" s="122"/>
      <c r="H117" s="119"/>
      <c r="I117" s="120"/>
    </row>
    <row r="118" spans="1:9" ht="13.7" customHeight="1" x14ac:dyDescent="0.2">
      <c r="A118" s="123" t="s">
        <v>116</v>
      </c>
      <c r="B118" s="206" t="s">
        <v>117</v>
      </c>
      <c r="C118" s="207"/>
      <c r="D118" s="207"/>
      <c r="E118" s="207"/>
      <c r="F118" s="207"/>
      <c r="G118" s="207"/>
      <c r="H118" s="119"/>
      <c r="I118" s="120">
        <f>TRUNC(I116/(1-H113),2)</f>
        <v>7045.01</v>
      </c>
    </row>
    <row r="119" spans="1:9" ht="13.7" customHeight="1" x14ac:dyDescent="0.2">
      <c r="A119" s="118"/>
      <c r="B119" s="122"/>
      <c r="C119" s="122"/>
      <c r="D119" s="122"/>
      <c r="E119" s="122"/>
      <c r="F119" s="122"/>
      <c r="G119" s="122"/>
      <c r="H119" s="119"/>
      <c r="I119" s="120"/>
    </row>
    <row r="120" spans="1:9" ht="13.7" customHeight="1" x14ac:dyDescent="0.2">
      <c r="A120" s="124"/>
      <c r="B120" s="208" t="s">
        <v>118</v>
      </c>
      <c r="C120" s="209"/>
      <c r="D120" s="209"/>
      <c r="E120" s="209"/>
      <c r="F120" s="209"/>
      <c r="G120" s="209"/>
      <c r="H120" s="125"/>
      <c r="I120" s="126">
        <f>TRUNC(I118-I116,2)</f>
        <v>609.39</v>
      </c>
    </row>
    <row r="121" spans="1:9" ht="13.7" customHeight="1" x14ac:dyDescent="0.2">
      <c r="A121" s="114"/>
      <c r="B121" s="114"/>
      <c r="C121" s="114"/>
      <c r="D121" s="114"/>
      <c r="E121" s="114"/>
      <c r="F121" s="114"/>
      <c r="G121" s="114"/>
      <c r="H121" s="114"/>
      <c r="I121" s="100"/>
    </row>
    <row r="122" spans="1:9" ht="13.7" customHeight="1" x14ac:dyDescent="0.2">
      <c r="A122" s="249" t="s">
        <v>119</v>
      </c>
      <c r="B122" s="250"/>
      <c r="C122" s="250"/>
      <c r="D122" s="250"/>
      <c r="E122" s="250"/>
      <c r="F122" s="250"/>
      <c r="G122" s="250"/>
      <c r="H122" s="250"/>
      <c r="I122" s="250"/>
    </row>
    <row r="123" spans="1:9" ht="13.7" customHeight="1" x14ac:dyDescent="0.2">
      <c r="A123" s="190" t="s">
        <v>120</v>
      </c>
      <c r="B123" s="191"/>
      <c r="C123" s="191"/>
      <c r="D123" s="191"/>
      <c r="E123" s="191"/>
      <c r="F123" s="191"/>
      <c r="G123" s="191"/>
      <c r="H123" s="191"/>
      <c r="I123" s="94" t="s">
        <v>23</v>
      </c>
    </row>
    <row r="124" spans="1:9" ht="13.7" customHeight="1" x14ac:dyDescent="0.2">
      <c r="A124" s="91" t="s">
        <v>2</v>
      </c>
      <c r="B124" s="173" t="str">
        <f>A21</f>
        <v>MÓDULO 1 - COMPOSIÇÃO DA REMUNERAÇÃO</v>
      </c>
      <c r="C124" s="174"/>
      <c r="D124" s="174"/>
      <c r="E124" s="174"/>
      <c r="F124" s="174"/>
      <c r="G124" s="174"/>
      <c r="H124" s="174"/>
      <c r="I124" s="96">
        <f>I29</f>
        <v>2917.04</v>
      </c>
    </row>
    <row r="125" spans="1:9" ht="13.7" customHeight="1" x14ac:dyDescent="0.2">
      <c r="A125" s="91" t="s">
        <v>4</v>
      </c>
      <c r="B125" s="173" t="str">
        <f>A31</f>
        <v>MÓDULO 2 – ENCARGOS E BENEFÍCIOS ANUAIS, MENSAIS E DIÁRIOS</v>
      </c>
      <c r="C125" s="174"/>
      <c r="D125" s="174"/>
      <c r="E125" s="174"/>
      <c r="F125" s="174"/>
      <c r="G125" s="174"/>
      <c r="H125" s="174"/>
      <c r="I125" s="96">
        <f>I62</f>
        <v>2372.13</v>
      </c>
    </row>
    <row r="126" spans="1:9" ht="13.7" customHeight="1" x14ac:dyDescent="0.2">
      <c r="A126" s="91" t="s">
        <v>7</v>
      </c>
      <c r="B126" s="173" t="str">
        <f>A64</f>
        <v>MÓDULO 3 – PROVISÃO PARA RESCISÃO</v>
      </c>
      <c r="C126" s="174"/>
      <c r="D126" s="174"/>
      <c r="E126" s="174"/>
      <c r="F126" s="174"/>
      <c r="G126" s="174"/>
      <c r="H126" s="174"/>
      <c r="I126" s="96">
        <f>I72</f>
        <v>207.19</v>
      </c>
    </row>
    <row r="127" spans="1:9" ht="13.7" customHeight="1" x14ac:dyDescent="0.2">
      <c r="A127" s="91" t="s">
        <v>10</v>
      </c>
      <c r="B127" s="173" t="str">
        <f>A74</f>
        <v>MÓDULO 4 – CUSTO DE REPOSIÇÃO DO PROFISSIONAL AUSENTE</v>
      </c>
      <c r="C127" s="174"/>
      <c r="D127" s="174"/>
      <c r="E127" s="174"/>
      <c r="F127" s="174"/>
      <c r="G127" s="174"/>
      <c r="H127" s="174"/>
      <c r="I127" s="96">
        <f>I92</f>
        <v>54.96</v>
      </c>
    </row>
    <row r="128" spans="1:9" ht="13.7" customHeight="1" x14ac:dyDescent="0.2">
      <c r="A128" s="91" t="s">
        <v>28</v>
      </c>
      <c r="B128" s="173" t="str">
        <f>A94</f>
        <v>MÓDULO 5 – INSUMOS DIVERSOS</v>
      </c>
      <c r="C128" s="174"/>
      <c r="D128" s="174"/>
      <c r="E128" s="174"/>
      <c r="F128" s="174"/>
      <c r="G128" s="174"/>
      <c r="H128" s="174"/>
      <c r="I128" s="96">
        <f>I100</f>
        <v>299.58999999999997</v>
      </c>
    </row>
    <row r="129" spans="1:9" ht="13.7" customHeight="1" x14ac:dyDescent="0.2">
      <c r="A129" s="108"/>
      <c r="B129" s="190" t="s">
        <v>121</v>
      </c>
      <c r="C129" s="191"/>
      <c r="D129" s="191"/>
      <c r="E129" s="191"/>
      <c r="F129" s="191"/>
      <c r="G129" s="191"/>
      <c r="H129" s="191"/>
      <c r="I129" s="98">
        <f>TRUNC(SUM(I124:I128),2)</f>
        <v>5850.91</v>
      </c>
    </row>
    <row r="130" spans="1:9" ht="13.7" customHeight="1" x14ac:dyDescent="0.2">
      <c r="A130" s="91" t="s">
        <v>30</v>
      </c>
      <c r="B130" s="173" t="str">
        <f>A102</f>
        <v>MÓDULO 6 – CUSTOS INDIRETOS, TRIBUTOS E LUCRO</v>
      </c>
      <c r="C130" s="174"/>
      <c r="D130" s="174"/>
      <c r="E130" s="174"/>
      <c r="F130" s="174"/>
      <c r="G130" s="174"/>
      <c r="H130" s="174"/>
      <c r="I130" s="96">
        <f>I111</f>
        <v>1194.0999999999999</v>
      </c>
    </row>
    <row r="131" spans="1:9" ht="13.7" customHeight="1" x14ac:dyDescent="0.2">
      <c r="A131" s="190" t="s">
        <v>122</v>
      </c>
      <c r="B131" s="191"/>
      <c r="C131" s="191"/>
      <c r="D131" s="191"/>
      <c r="E131" s="191"/>
      <c r="F131" s="191"/>
      <c r="G131" s="191"/>
      <c r="H131" s="191"/>
      <c r="I131" s="98">
        <f>SUM(I129:I130)</f>
        <v>7045.01</v>
      </c>
    </row>
    <row r="132" spans="1:9" ht="13.7" customHeight="1" x14ac:dyDescent="0.2">
      <c r="A132" s="127"/>
      <c r="B132" s="127"/>
      <c r="C132" s="127"/>
      <c r="D132" s="127"/>
      <c r="E132" s="127"/>
      <c r="F132" s="127"/>
      <c r="G132" s="127"/>
      <c r="H132" s="127"/>
      <c r="I132" s="128"/>
    </row>
    <row r="133" spans="1:9" ht="9" hidden="1" customHeight="1" x14ac:dyDescent="0.2">
      <c r="A133" s="129"/>
      <c r="B133" s="213" t="s">
        <v>123</v>
      </c>
      <c r="C133" s="181"/>
      <c r="D133" s="181"/>
      <c r="E133" s="181"/>
      <c r="F133" s="181"/>
      <c r="G133" s="181"/>
      <c r="H133" s="130"/>
      <c r="I133" s="130"/>
    </row>
    <row r="134" spans="1:9" ht="40.5" hidden="1" customHeight="1" x14ac:dyDescent="0.2">
      <c r="A134" s="214" t="s">
        <v>124</v>
      </c>
      <c r="B134" s="215"/>
      <c r="C134" s="214" t="s">
        <v>125</v>
      </c>
      <c r="D134" s="215"/>
      <c r="E134" s="214" t="s">
        <v>126</v>
      </c>
      <c r="F134" s="215"/>
      <c r="G134" s="131" t="s">
        <v>127</v>
      </c>
      <c r="H134" s="131" t="s">
        <v>128</v>
      </c>
      <c r="I134" s="132" t="s">
        <v>23</v>
      </c>
    </row>
    <row r="135" spans="1:9" ht="9" hidden="1" customHeight="1" x14ac:dyDescent="0.2">
      <c r="A135" s="216" t="s">
        <v>129</v>
      </c>
      <c r="B135" s="217"/>
      <c r="C135" s="218" t="s">
        <v>130</v>
      </c>
      <c r="D135" s="219"/>
      <c r="E135" s="220"/>
      <c r="F135" s="217"/>
      <c r="G135" s="133" t="s">
        <v>130</v>
      </c>
      <c r="H135" s="134"/>
      <c r="I135" s="135">
        <v>0</v>
      </c>
    </row>
    <row r="136" spans="1:9" ht="9" hidden="1" customHeight="1" x14ac:dyDescent="0.2">
      <c r="A136" s="216" t="s">
        <v>131</v>
      </c>
      <c r="B136" s="217"/>
      <c r="C136" s="218" t="s">
        <v>130</v>
      </c>
      <c r="D136" s="219"/>
      <c r="E136" s="220"/>
      <c r="F136" s="217"/>
      <c r="G136" s="133" t="s">
        <v>130</v>
      </c>
      <c r="H136" s="134"/>
      <c r="I136" s="135">
        <v>0</v>
      </c>
    </row>
    <row r="137" spans="1:9" ht="9" hidden="1" customHeight="1" x14ac:dyDescent="0.2">
      <c r="A137" s="216" t="s">
        <v>132</v>
      </c>
      <c r="B137" s="217"/>
      <c r="C137" s="218" t="s">
        <v>130</v>
      </c>
      <c r="D137" s="219"/>
      <c r="E137" s="220"/>
      <c r="F137" s="217"/>
      <c r="G137" s="133" t="s">
        <v>130</v>
      </c>
      <c r="H137" s="134"/>
      <c r="I137" s="135">
        <v>0</v>
      </c>
    </row>
    <row r="138" spans="1:9" ht="9" hidden="1" customHeight="1" x14ac:dyDescent="0.2">
      <c r="A138" s="216" t="s">
        <v>133</v>
      </c>
      <c r="B138" s="217"/>
      <c r="C138" s="218" t="s">
        <v>130</v>
      </c>
      <c r="D138" s="219"/>
      <c r="E138" s="220"/>
      <c r="F138" s="217"/>
      <c r="G138" s="133" t="s">
        <v>130</v>
      </c>
      <c r="H138" s="134"/>
      <c r="I138" s="135">
        <v>0</v>
      </c>
    </row>
    <row r="139" spans="1:9" ht="9" hidden="1" customHeight="1" x14ac:dyDescent="0.2">
      <c r="A139" s="221"/>
      <c r="B139" s="222"/>
      <c r="C139" s="220"/>
      <c r="D139" s="217"/>
      <c r="E139" s="220"/>
      <c r="F139" s="217"/>
      <c r="G139" s="136"/>
      <c r="H139" s="136"/>
      <c r="I139" s="135"/>
    </row>
    <row r="140" spans="1:9" ht="13.5" hidden="1" customHeight="1" x14ac:dyDescent="0.2">
      <c r="A140" s="221"/>
      <c r="B140" s="222"/>
      <c r="C140" s="220"/>
      <c r="D140" s="217"/>
      <c r="E140" s="220"/>
      <c r="F140" s="217"/>
      <c r="G140" s="134"/>
      <c r="H140" s="134"/>
      <c r="I140" s="135"/>
    </row>
    <row r="141" spans="1:9" ht="13.5" hidden="1" customHeight="1" x14ac:dyDescent="0.2">
      <c r="A141" s="230" t="s">
        <v>134</v>
      </c>
      <c r="B141" s="231"/>
      <c r="C141" s="231"/>
      <c r="D141" s="231"/>
      <c r="E141" s="231"/>
      <c r="F141" s="231"/>
      <c r="G141" s="231"/>
      <c r="H141" s="232"/>
      <c r="I141" s="137">
        <f>SUM(I139:I140)</f>
        <v>0</v>
      </c>
    </row>
    <row r="142" spans="1:9" ht="9" hidden="1" customHeight="1" x14ac:dyDescent="0.2">
      <c r="A142" s="138"/>
      <c r="B142" s="138"/>
      <c r="C142" s="138"/>
      <c r="D142" s="138"/>
      <c r="E142" s="138"/>
      <c r="F142" s="138"/>
      <c r="G142" s="138"/>
      <c r="H142" s="138"/>
      <c r="I142" s="138"/>
    </row>
    <row r="143" spans="1:9" ht="9" hidden="1" customHeight="1" x14ac:dyDescent="0.2">
      <c r="A143" s="139" t="s">
        <v>135</v>
      </c>
      <c r="B143" s="213" t="s">
        <v>136</v>
      </c>
      <c r="C143" s="181"/>
      <c r="D143" s="181"/>
      <c r="E143" s="181"/>
      <c r="F143" s="181"/>
      <c r="G143" s="181"/>
      <c r="H143" s="130"/>
      <c r="I143" s="130"/>
    </row>
    <row r="144" spans="1:9" ht="13.5" hidden="1" customHeight="1" x14ac:dyDescent="0.2">
      <c r="A144" s="230" t="s">
        <v>137</v>
      </c>
      <c r="B144" s="231"/>
      <c r="C144" s="231"/>
      <c r="D144" s="231"/>
      <c r="E144" s="231"/>
      <c r="F144" s="231"/>
      <c r="G144" s="231"/>
      <c r="H144" s="231"/>
      <c r="I144" s="233"/>
    </row>
    <row r="145" spans="1:9" ht="13.5" hidden="1" customHeight="1" x14ac:dyDescent="0.2">
      <c r="A145" s="140"/>
      <c r="B145" s="223" t="s">
        <v>138</v>
      </c>
      <c r="C145" s="183"/>
      <c r="D145" s="183"/>
      <c r="E145" s="183"/>
      <c r="F145" s="183"/>
      <c r="G145" s="183"/>
      <c r="H145" s="224"/>
      <c r="I145" s="132" t="s">
        <v>23</v>
      </c>
    </row>
    <row r="146" spans="1:9" ht="9" hidden="1" customHeight="1" x14ac:dyDescent="0.2">
      <c r="A146" s="141" t="s">
        <v>2</v>
      </c>
      <c r="B146" s="225" t="s">
        <v>139</v>
      </c>
      <c r="C146" s="226"/>
      <c r="D146" s="226"/>
      <c r="E146" s="226"/>
      <c r="F146" s="226"/>
      <c r="G146" s="226"/>
      <c r="H146" s="227"/>
      <c r="I146" s="142">
        <f>I107</f>
        <v>45.792564999999996</v>
      </c>
    </row>
    <row r="147" spans="1:9" ht="9" hidden="1" customHeight="1" x14ac:dyDescent="0.2">
      <c r="A147" s="141" t="s">
        <v>4</v>
      </c>
      <c r="B147" s="225" t="s">
        <v>140</v>
      </c>
      <c r="C147" s="226"/>
      <c r="D147" s="226"/>
      <c r="E147" s="226"/>
      <c r="F147" s="226"/>
      <c r="G147" s="226"/>
      <c r="H147" s="227"/>
      <c r="I147" s="142"/>
    </row>
    <row r="148" spans="1:9" ht="13.5" hidden="1" customHeight="1" x14ac:dyDescent="0.2">
      <c r="A148" s="141" t="s">
        <v>7</v>
      </c>
      <c r="B148" s="225" t="s">
        <v>141</v>
      </c>
      <c r="C148" s="226"/>
      <c r="D148" s="226"/>
      <c r="E148" s="226"/>
      <c r="F148" s="226"/>
      <c r="G148" s="226"/>
      <c r="H148" s="227"/>
      <c r="I148" s="142">
        <f>I111</f>
        <v>1194.0999999999999</v>
      </c>
    </row>
    <row r="149" spans="1:9" ht="13.5" hidden="1" customHeight="1" x14ac:dyDescent="0.2">
      <c r="A149" s="228" t="s">
        <v>142</v>
      </c>
      <c r="B149" s="181"/>
      <c r="C149" s="181"/>
      <c r="D149" s="181"/>
      <c r="E149" s="181"/>
      <c r="F149" s="181"/>
      <c r="G149" s="181"/>
      <c r="H149" s="229"/>
      <c r="I149" s="137">
        <f>SUM(I146:I148)</f>
        <v>1239.8925649999999</v>
      </c>
    </row>
    <row r="150" spans="1:9" ht="9" hidden="1" customHeight="1" x14ac:dyDescent="0.2">
      <c r="A150" s="139" t="s">
        <v>143</v>
      </c>
      <c r="B150" s="143" t="s">
        <v>144</v>
      </c>
      <c r="C150" s="138"/>
      <c r="D150" s="138"/>
      <c r="E150" s="138"/>
      <c r="F150" s="138"/>
      <c r="G150" s="138"/>
      <c r="H150" s="138"/>
      <c r="I150" s="138"/>
    </row>
    <row r="151" spans="1:9" ht="9" hidden="1" customHeight="1" x14ac:dyDescent="0.2">
      <c r="A151" s="138"/>
      <c r="B151" s="138"/>
      <c r="C151" s="138"/>
      <c r="D151" s="138"/>
      <c r="E151" s="138"/>
      <c r="F151" s="138"/>
      <c r="G151" s="138"/>
      <c r="H151" s="138"/>
      <c r="I151" s="138"/>
    </row>
    <row r="152" spans="1:9" ht="9" hidden="1" customHeight="1" x14ac:dyDescent="0.2">
      <c r="A152" s="138"/>
      <c r="B152" s="138"/>
      <c r="C152" s="138"/>
      <c r="D152" s="138"/>
      <c r="E152" s="138"/>
      <c r="F152" s="138"/>
      <c r="G152" s="138"/>
      <c r="H152" s="138"/>
      <c r="I152" s="138"/>
    </row>
    <row r="153" spans="1:9" ht="13.7" customHeight="1" x14ac:dyDescent="0.2">
      <c r="A153" s="144" t="s">
        <v>145</v>
      </c>
      <c r="B153" s="145">
        <f>I131/I124</f>
        <v>2.4151228642733731</v>
      </c>
      <c r="C153" s="138"/>
      <c r="D153" s="138"/>
      <c r="E153" s="138"/>
      <c r="F153" s="138"/>
      <c r="G153" s="138"/>
      <c r="H153" s="138"/>
      <c r="I153" s="138"/>
    </row>
    <row r="154" spans="1:9" ht="13.7" customHeight="1" x14ac:dyDescent="0.2">
      <c r="A154" s="146"/>
      <c r="B154" s="147"/>
      <c r="C154" s="138"/>
      <c r="D154" s="138"/>
      <c r="E154" s="148"/>
      <c r="F154" s="138"/>
      <c r="G154" s="138"/>
      <c r="H154" s="138"/>
      <c r="I154" s="138"/>
    </row>
    <row r="155" spans="1:9" ht="13.7" customHeight="1" x14ac:dyDescent="0.2">
      <c r="A155" s="144" t="s">
        <v>146</v>
      </c>
      <c r="B155" s="147"/>
      <c r="C155" s="146">
        <f>E12*I131</f>
        <v>14090.02</v>
      </c>
      <c r="D155" s="138"/>
      <c r="E155" s="138"/>
      <c r="F155" s="138"/>
      <c r="G155" s="138"/>
      <c r="H155" s="138"/>
      <c r="I155" s="138"/>
    </row>
    <row r="156" spans="1:9" ht="13.7" customHeight="1" x14ac:dyDescent="0.2">
      <c r="A156" s="144" t="s">
        <v>316</v>
      </c>
      <c r="B156" s="147"/>
      <c r="C156" s="146">
        <f>H8*C155</f>
        <v>169080.24</v>
      </c>
      <c r="D156" s="138"/>
      <c r="E156" s="138"/>
      <c r="F156" s="138"/>
      <c r="G156" s="138"/>
      <c r="H156" s="138"/>
      <c r="I156" s="138"/>
    </row>
    <row r="157" spans="1:9" ht="13.7" customHeight="1" x14ac:dyDescent="0.2">
      <c r="A157" s="148"/>
      <c r="B157" s="138"/>
      <c r="C157" s="138"/>
      <c r="D157" s="138"/>
      <c r="E157" s="138"/>
      <c r="F157" s="138"/>
      <c r="G157" s="138"/>
      <c r="H157" s="138"/>
      <c r="I157" s="138"/>
    </row>
    <row r="158" spans="1:9" ht="13.7" customHeight="1" x14ac:dyDescent="0.2">
      <c r="A158" s="148"/>
      <c r="B158" s="138"/>
      <c r="C158" s="138"/>
      <c r="D158" s="138"/>
      <c r="E158" s="138"/>
      <c r="F158" s="138"/>
      <c r="G158" s="138"/>
      <c r="H158" s="138"/>
      <c r="I158" s="138"/>
    </row>
  </sheetData>
  <sheetProtection algorithmName="SHA-512" hashValue="4ZW2zO2RwTzF9I3iavOUv8uoUXoNY+JqW5r/tg8rdnlRevD1/yoVq3xLhCJFgrd/erMQSHZaK2TO0jfe50QcEg==" saltValue="AbGoSymmH0bDRWPEE2Oh6A==" spinCount="100000" sheet="1" objects="1" scenarios="1" selectLockedCells="1"/>
  <mergeCells count="165">
    <mergeCell ref="B145:H145"/>
    <mergeCell ref="B146:H146"/>
    <mergeCell ref="B147:H147"/>
    <mergeCell ref="B148:H148"/>
    <mergeCell ref="A149:H149"/>
    <mergeCell ref="A140:B140"/>
    <mergeCell ref="C140:D140"/>
    <mergeCell ref="E140:F140"/>
    <mergeCell ref="A141:H141"/>
    <mergeCell ref="B143:G143"/>
    <mergeCell ref="A144:I144"/>
    <mergeCell ref="A138:B138"/>
    <mergeCell ref="C138:D138"/>
    <mergeCell ref="E138:F138"/>
    <mergeCell ref="A139:B139"/>
    <mergeCell ref="C139:D139"/>
    <mergeCell ref="E139:F139"/>
    <mergeCell ref="A136:B136"/>
    <mergeCell ref="C136:D136"/>
    <mergeCell ref="E136:F136"/>
    <mergeCell ref="A137:B137"/>
    <mergeCell ref="C137:D137"/>
    <mergeCell ref="E137:F137"/>
    <mergeCell ref="B133:G133"/>
    <mergeCell ref="A134:B134"/>
    <mergeCell ref="C134:D134"/>
    <mergeCell ref="E134:F134"/>
    <mergeCell ref="A135:B135"/>
    <mergeCell ref="C135:D135"/>
    <mergeCell ref="E135:F135"/>
    <mergeCell ref="B126:H126"/>
    <mergeCell ref="B127:H127"/>
    <mergeCell ref="B128:H128"/>
    <mergeCell ref="B129:H129"/>
    <mergeCell ref="B130:H130"/>
    <mergeCell ref="A131:H131"/>
    <mergeCell ref="B118:G118"/>
    <mergeCell ref="B120:G120"/>
    <mergeCell ref="A122:I122"/>
    <mergeCell ref="A123:H123"/>
    <mergeCell ref="B124:H124"/>
    <mergeCell ref="B125:H125"/>
    <mergeCell ref="B109:G109"/>
    <mergeCell ref="A111:G111"/>
    <mergeCell ref="B112:I112"/>
    <mergeCell ref="B113:G113"/>
    <mergeCell ref="B114:G114"/>
    <mergeCell ref="B116:G116"/>
    <mergeCell ref="B110:G110"/>
    <mergeCell ref="B103:G103"/>
    <mergeCell ref="B104:G104"/>
    <mergeCell ref="B105:G105"/>
    <mergeCell ref="B106:G106"/>
    <mergeCell ref="B107:G107"/>
    <mergeCell ref="B108:G108"/>
    <mergeCell ref="B97:G97"/>
    <mergeCell ref="B98:G98"/>
    <mergeCell ref="B99:G99"/>
    <mergeCell ref="A100:G100"/>
    <mergeCell ref="A101:I101"/>
    <mergeCell ref="A102:I102"/>
    <mergeCell ref="B91:H91"/>
    <mergeCell ref="A92:H92"/>
    <mergeCell ref="A94:I94"/>
    <mergeCell ref="B95:G95"/>
    <mergeCell ref="B96:G96"/>
    <mergeCell ref="B85:G85"/>
    <mergeCell ref="A86:G86"/>
    <mergeCell ref="A87:I87"/>
    <mergeCell ref="A88:I88"/>
    <mergeCell ref="A89:H89"/>
    <mergeCell ref="B90:H90"/>
    <mergeCell ref="B79:G79"/>
    <mergeCell ref="B80:G80"/>
    <mergeCell ref="B81:G81"/>
    <mergeCell ref="A82:G82"/>
    <mergeCell ref="A83:I83"/>
    <mergeCell ref="A84:G84"/>
    <mergeCell ref="A73:I73"/>
    <mergeCell ref="A74:I74"/>
    <mergeCell ref="A75:G75"/>
    <mergeCell ref="B76:G76"/>
    <mergeCell ref="B77:G77"/>
    <mergeCell ref="B78:G78"/>
    <mergeCell ref="B67:G67"/>
    <mergeCell ref="B68:G68"/>
    <mergeCell ref="B69:G69"/>
    <mergeCell ref="B70:G70"/>
    <mergeCell ref="B71:G71"/>
    <mergeCell ref="A72:G72"/>
    <mergeCell ref="B61:H61"/>
    <mergeCell ref="A62:H62"/>
    <mergeCell ref="A63:I63"/>
    <mergeCell ref="A64:I64"/>
    <mergeCell ref="B65:G65"/>
    <mergeCell ref="B66:G66"/>
    <mergeCell ref="A55:H55"/>
    <mergeCell ref="A56:I56"/>
    <mergeCell ref="A57:I57"/>
    <mergeCell ref="A58:H58"/>
    <mergeCell ref="B59:H59"/>
    <mergeCell ref="B60:H60"/>
    <mergeCell ref="B49:G49"/>
    <mergeCell ref="B50:G50"/>
    <mergeCell ref="B51:G51"/>
    <mergeCell ref="B52:G52"/>
    <mergeCell ref="B53:G53"/>
    <mergeCell ref="B54:G54"/>
    <mergeCell ref="B43:G43"/>
    <mergeCell ref="B44:G44"/>
    <mergeCell ref="B45:G45"/>
    <mergeCell ref="A46:G46"/>
    <mergeCell ref="A47:I47"/>
    <mergeCell ref="A48:G48"/>
    <mergeCell ref="A37:G37"/>
    <mergeCell ref="B38:G38"/>
    <mergeCell ref="B39:G39"/>
    <mergeCell ref="B40:G40"/>
    <mergeCell ref="B41:G41"/>
    <mergeCell ref="B42:G42"/>
    <mergeCell ref="A31:I31"/>
    <mergeCell ref="A32:G32"/>
    <mergeCell ref="B33:G33"/>
    <mergeCell ref="B34:G34"/>
    <mergeCell ref="A35:G35"/>
    <mergeCell ref="B24:G24"/>
    <mergeCell ref="B25:G25"/>
    <mergeCell ref="B26:G26"/>
    <mergeCell ref="B27:G27"/>
    <mergeCell ref="B28:G28"/>
    <mergeCell ref="A29:H29"/>
    <mergeCell ref="B19:G19"/>
    <mergeCell ref="H19:I19"/>
    <mergeCell ref="A20:I20"/>
    <mergeCell ref="A21:I21"/>
    <mergeCell ref="B22:G22"/>
    <mergeCell ref="B23:G23"/>
    <mergeCell ref="B16:G16"/>
    <mergeCell ref="H16:I16"/>
    <mergeCell ref="B17:G17"/>
    <mergeCell ref="H17:I17"/>
    <mergeCell ref="B18:G18"/>
    <mergeCell ref="H18:I18"/>
    <mergeCell ref="A14:I14"/>
    <mergeCell ref="B15:G15"/>
    <mergeCell ref="H15:I15"/>
    <mergeCell ref="B7:G7"/>
    <mergeCell ref="H7:I7"/>
    <mergeCell ref="B8:G8"/>
    <mergeCell ref="H8:I8"/>
    <mergeCell ref="A9:I9"/>
    <mergeCell ref="A1:I1"/>
    <mergeCell ref="A2:I2"/>
    <mergeCell ref="A4:I4"/>
    <mergeCell ref="B5:G5"/>
    <mergeCell ref="H5:I5"/>
    <mergeCell ref="B6:G6"/>
    <mergeCell ref="H6:I6"/>
    <mergeCell ref="A10:I10"/>
    <mergeCell ref="A11:B11"/>
    <mergeCell ref="C11:D11"/>
    <mergeCell ref="E11:I11"/>
    <mergeCell ref="A12:B12"/>
    <mergeCell ref="C12:D12"/>
    <mergeCell ref="E12:I12"/>
  </mergeCells>
  <conditionalFormatting sqref="H17">
    <cfRule type="cellIs" dxfId="2" priority="1" stopIfTrue="1" operator="lessThan">
      <formula>0</formula>
    </cfRule>
  </conditionalFormatting>
  <pageMargins left="0.39305600000000002" right="0.19652800000000001" top="1.115278" bottom="0.39305600000000002" header="0.156944" footer="0.156944"/>
  <pageSetup paperSize="9" scale="76" orientation="portrait" r:id="rId1"/>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8"/>
  <sheetViews>
    <sheetView showGridLines="0" topLeftCell="A82" workbookViewId="0">
      <selection activeCell="B110" sqref="B110:H110"/>
    </sheetView>
  </sheetViews>
  <sheetFormatPr defaultRowHeight="12.75" customHeight="1" x14ac:dyDescent="0.2"/>
  <cols>
    <col min="1" max="1" width="10" style="149" customWidth="1"/>
    <col min="2" max="2" width="9.140625" style="149" customWidth="1"/>
    <col min="3" max="3" width="16.7109375" style="149" customWidth="1"/>
    <col min="4" max="4" width="9.140625" style="149" customWidth="1"/>
    <col min="5" max="5" width="10.85546875" style="149" customWidth="1"/>
    <col min="6" max="6" width="9.140625" style="149" customWidth="1"/>
    <col min="7" max="7" width="19.140625" style="149" customWidth="1"/>
    <col min="8" max="8" width="11" style="149" customWidth="1"/>
    <col min="9" max="9" width="12" style="149" customWidth="1"/>
    <col min="10" max="10" width="9.140625" style="10" customWidth="1"/>
    <col min="11" max="16384" width="9.140625" style="10"/>
  </cols>
  <sheetData>
    <row r="1" spans="1:9" ht="13.7" customHeight="1" x14ac:dyDescent="0.2">
      <c r="A1" s="181"/>
      <c r="B1" s="181"/>
      <c r="C1" s="181"/>
      <c r="D1" s="181"/>
      <c r="E1" s="181"/>
      <c r="F1" s="181"/>
      <c r="G1" s="181"/>
      <c r="H1" s="181"/>
      <c r="I1" s="181"/>
    </row>
    <row r="2" spans="1:9" ht="13.7" customHeight="1" x14ac:dyDescent="0.2">
      <c r="A2" s="182" t="s">
        <v>0</v>
      </c>
      <c r="B2" s="183"/>
      <c r="C2" s="183"/>
      <c r="D2" s="183"/>
      <c r="E2" s="183"/>
      <c r="F2" s="183"/>
      <c r="G2" s="183"/>
      <c r="H2" s="183"/>
      <c r="I2" s="183"/>
    </row>
    <row r="3" spans="1:9" ht="13.7" customHeight="1" x14ac:dyDescent="0.2">
      <c r="A3" s="88"/>
      <c r="B3" s="88"/>
      <c r="C3" s="88"/>
      <c r="D3" s="88"/>
      <c r="E3" s="88"/>
      <c r="F3" s="88"/>
      <c r="G3" s="88"/>
      <c r="H3" s="88"/>
      <c r="I3" s="88"/>
    </row>
    <row r="4" spans="1:9" ht="13.7" customHeight="1" x14ac:dyDescent="0.2">
      <c r="A4" s="256" t="s">
        <v>1</v>
      </c>
      <c r="B4" s="257"/>
      <c r="C4" s="257"/>
      <c r="D4" s="257"/>
      <c r="E4" s="257"/>
      <c r="F4" s="257"/>
      <c r="G4" s="257"/>
      <c r="H4" s="257"/>
      <c r="I4" s="257"/>
    </row>
    <row r="5" spans="1:9" ht="13.7" customHeight="1" x14ac:dyDescent="0.2">
      <c r="A5" s="159" t="s">
        <v>2</v>
      </c>
      <c r="B5" s="173" t="s">
        <v>3</v>
      </c>
      <c r="C5" s="174"/>
      <c r="D5" s="174"/>
      <c r="E5" s="174"/>
      <c r="F5" s="174"/>
      <c r="G5" s="174"/>
      <c r="H5" s="184"/>
      <c r="I5" s="178"/>
    </row>
    <row r="6" spans="1:9" ht="13.7" customHeight="1" x14ac:dyDescent="0.2">
      <c r="A6" s="159" t="s">
        <v>4</v>
      </c>
      <c r="B6" s="173" t="s">
        <v>5</v>
      </c>
      <c r="C6" s="174"/>
      <c r="D6" s="174"/>
      <c r="E6" s="174"/>
      <c r="F6" s="174"/>
      <c r="G6" s="174"/>
      <c r="H6" s="177" t="s">
        <v>6</v>
      </c>
      <c r="I6" s="178"/>
    </row>
    <row r="7" spans="1:9" ht="13.7" customHeight="1" x14ac:dyDescent="0.2">
      <c r="A7" s="159" t="s">
        <v>7</v>
      </c>
      <c r="B7" s="173" t="s">
        <v>8</v>
      </c>
      <c r="C7" s="174"/>
      <c r="D7" s="174"/>
      <c r="E7" s="174"/>
      <c r="F7" s="174"/>
      <c r="G7" s="174"/>
      <c r="H7" s="396" t="s">
        <v>9</v>
      </c>
      <c r="I7" s="397"/>
    </row>
    <row r="8" spans="1:9" ht="13.7" customHeight="1" x14ac:dyDescent="0.2">
      <c r="A8" s="159" t="s">
        <v>10</v>
      </c>
      <c r="B8" s="173" t="s">
        <v>11</v>
      </c>
      <c r="C8" s="174"/>
      <c r="D8" s="174"/>
      <c r="E8" s="174"/>
      <c r="F8" s="174"/>
      <c r="G8" s="174"/>
      <c r="H8" s="179">
        <v>12</v>
      </c>
      <c r="I8" s="178"/>
    </row>
    <row r="9" spans="1:9" ht="13.7" customHeight="1" x14ac:dyDescent="0.2">
      <c r="A9" s="180"/>
      <c r="B9" s="180"/>
      <c r="C9" s="180"/>
      <c r="D9" s="180"/>
      <c r="E9" s="180"/>
      <c r="F9" s="180"/>
      <c r="G9" s="180"/>
      <c r="H9" s="180"/>
      <c r="I9" s="180"/>
    </row>
    <row r="10" spans="1:9" ht="13.7" customHeight="1" x14ac:dyDescent="0.2">
      <c r="A10" s="256" t="s">
        <v>311</v>
      </c>
      <c r="B10" s="257"/>
      <c r="C10" s="257"/>
      <c r="D10" s="257"/>
      <c r="E10" s="257"/>
      <c r="F10" s="257"/>
      <c r="G10" s="257"/>
      <c r="H10" s="257"/>
      <c r="I10" s="257"/>
    </row>
    <row r="11" spans="1:9" ht="13.7" customHeight="1" x14ac:dyDescent="0.2">
      <c r="A11" s="260" t="s">
        <v>312</v>
      </c>
      <c r="B11" s="261"/>
      <c r="C11" s="260" t="s">
        <v>313</v>
      </c>
      <c r="D11" s="261"/>
      <c r="E11" s="260" t="s">
        <v>314</v>
      </c>
      <c r="F11" s="261"/>
      <c r="G11" s="261"/>
      <c r="H11" s="261"/>
      <c r="I11" s="261"/>
    </row>
    <row r="12" spans="1:9" ht="38.25" customHeight="1" x14ac:dyDescent="0.2">
      <c r="A12" s="262" t="s">
        <v>319</v>
      </c>
      <c r="B12" s="263"/>
      <c r="C12" s="260" t="s">
        <v>315</v>
      </c>
      <c r="D12" s="261"/>
      <c r="E12" s="264">
        <v>1</v>
      </c>
      <c r="F12" s="261"/>
      <c r="G12" s="261"/>
      <c r="H12" s="261"/>
      <c r="I12" s="261"/>
    </row>
    <row r="13" spans="1:9" ht="13.7" customHeight="1" x14ac:dyDescent="0.2">
      <c r="A13" s="163"/>
      <c r="B13" s="163"/>
      <c r="C13" s="163"/>
      <c r="D13" s="163"/>
      <c r="E13" s="163"/>
      <c r="F13" s="163"/>
      <c r="G13" s="163"/>
      <c r="H13" s="163"/>
      <c r="I13" s="163"/>
    </row>
    <row r="14" spans="1:9" ht="13.7" customHeight="1" x14ac:dyDescent="0.2">
      <c r="A14" s="256" t="s">
        <v>12</v>
      </c>
      <c r="B14" s="257"/>
      <c r="C14" s="257"/>
      <c r="D14" s="257"/>
      <c r="E14" s="257"/>
      <c r="F14" s="257"/>
      <c r="G14" s="257"/>
      <c r="H14" s="257"/>
      <c r="I14" s="257"/>
    </row>
    <row r="15" spans="1:9" ht="30.75" customHeight="1" x14ac:dyDescent="0.2">
      <c r="A15" s="162">
        <v>1</v>
      </c>
      <c r="B15" s="173" t="s">
        <v>13</v>
      </c>
      <c r="C15" s="174"/>
      <c r="D15" s="174"/>
      <c r="E15" s="174"/>
      <c r="F15" s="174"/>
      <c r="G15" s="174"/>
      <c r="H15" s="258" t="s">
        <v>319</v>
      </c>
      <c r="I15" s="259"/>
    </row>
    <row r="16" spans="1:9" ht="13.7" customHeight="1" x14ac:dyDescent="0.2">
      <c r="A16" s="162">
        <v>2</v>
      </c>
      <c r="B16" s="173" t="s">
        <v>14</v>
      </c>
      <c r="C16" s="174"/>
      <c r="D16" s="174"/>
      <c r="E16" s="174"/>
      <c r="F16" s="174"/>
      <c r="G16" s="174"/>
      <c r="H16" s="177" t="s">
        <v>147</v>
      </c>
      <c r="I16" s="178"/>
    </row>
    <row r="17" spans="1:9" ht="13.7" customHeight="1" x14ac:dyDescent="0.2">
      <c r="A17" s="162">
        <v>3</v>
      </c>
      <c r="B17" s="173" t="s">
        <v>16</v>
      </c>
      <c r="C17" s="174"/>
      <c r="D17" s="174"/>
      <c r="E17" s="174"/>
      <c r="F17" s="174"/>
      <c r="G17" s="174"/>
      <c r="H17" s="398">
        <v>1829.2</v>
      </c>
      <c r="I17" s="397"/>
    </row>
    <row r="18" spans="1:9" ht="13.7" customHeight="1" x14ac:dyDescent="0.2">
      <c r="A18" s="162">
        <v>4</v>
      </c>
      <c r="B18" s="173" t="s">
        <v>17</v>
      </c>
      <c r="C18" s="174"/>
      <c r="D18" s="174"/>
      <c r="E18" s="174"/>
      <c r="F18" s="174"/>
      <c r="G18" s="174"/>
      <c r="H18" s="177" t="s">
        <v>18</v>
      </c>
      <c r="I18" s="178"/>
    </row>
    <row r="19" spans="1:9" ht="13.7" customHeight="1" x14ac:dyDescent="0.2">
      <c r="A19" s="162">
        <v>5</v>
      </c>
      <c r="B19" s="173" t="s">
        <v>19</v>
      </c>
      <c r="C19" s="174"/>
      <c r="D19" s="174"/>
      <c r="E19" s="174"/>
      <c r="F19" s="174"/>
      <c r="G19" s="174"/>
      <c r="H19" s="399">
        <v>45292</v>
      </c>
      <c r="I19" s="397"/>
    </row>
    <row r="20" spans="1:9" ht="13.7" customHeight="1" x14ac:dyDescent="0.2">
      <c r="A20" s="180"/>
      <c r="B20" s="180"/>
      <c r="C20" s="180"/>
      <c r="D20" s="180"/>
      <c r="E20" s="180"/>
      <c r="F20" s="180"/>
      <c r="G20" s="180"/>
      <c r="H20" s="180"/>
      <c r="I20" s="180"/>
    </row>
    <row r="21" spans="1:9" ht="13.7" customHeight="1" x14ac:dyDescent="0.2">
      <c r="A21" s="256" t="s">
        <v>20</v>
      </c>
      <c r="B21" s="257"/>
      <c r="C21" s="257"/>
      <c r="D21" s="257"/>
      <c r="E21" s="257"/>
      <c r="F21" s="257"/>
      <c r="G21" s="257"/>
      <c r="H21" s="257"/>
      <c r="I21" s="257"/>
    </row>
    <row r="22" spans="1:9" ht="13.7" customHeight="1" x14ac:dyDescent="0.2">
      <c r="A22" s="93">
        <v>1</v>
      </c>
      <c r="B22" s="190" t="s">
        <v>21</v>
      </c>
      <c r="C22" s="191"/>
      <c r="D22" s="191"/>
      <c r="E22" s="191"/>
      <c r="F22" s="191"/>
      <c r="G22" s="191"/>
      <c r="H22" s="155" t="s">
        <v>22</v>
      </c>
      <c r="I22" s="155" t="s">
        <v>23</v>
      </c>
    </row>
    <row r="23" spans="1:9" ht="13.7" customHeight="1" x14ac:dyDescent="0.2">
      <c r="A23" s="155" t="s">
        <v>2</v>
      </c>
      <c r="B23" s="173" t="s">
        <v>24</v>
      </c>
      <c r="C23" s="174"/>
      <c r="D23" s="174"/>
      <c r="E23" s="174"/>
      <c r="F23" s="174"/>
      <c r="G23" s="174"/>
      <c r="H23" s="158"/>
      <c r="I23" s="96">
        <f>H17</f>
        <v>1829.2</v>
      </c>
    </row>
    <row r="24" spans="1:9" ht="13.7" customHeight="1" x14ac:dyDescent="0.2">
      <c r="A24" s="155" t="s">
        <v>4</v>
      </c>
      <c r="B24" s="173" t="s">
        <v>25</v>
      </c>
      <c r="C24" s="174"/>
      <c r="D24" s="174"/>
      <c r="E24" s="174"/>
      <c r="F24" s="174"/>
      <c r="G24" s="174"/>
      <c r="H24" s="97">
        <v>0.3</v>
      </c>
      <c r="I24" s="96">
        <f>H24*I23</f>
        <v>548.76</v>
      </c>
    </row>
    <row r="25" spans="1:9" ht="13.7" customHeight="1" x14ac:dyDescent="0.2">
      <c r="A25" s="155" t="s">
        <v>7</v>
      </c>
      <c r="B25" s="173" t="s">
        <v>26</v>
      </c>
      <c r="C25" s="174"/>
      <c r="D25" s="174"/>
      <c r="E25" s="174"/>
      <c r="F25" s="174"/>
      <c r="G25" s="174"/>
      <c r="H25" s="97"/>
      <c r="I25" s="96">
        <f>H25*I23</f>
        <v>0</v>
      </c>
    </row>
    <row r="26" spans="1:9" ht="13.7" customHeight="1" x14ac:dyDescent="0.2">
      <c r="A26" s="155" t="s">
        <v>10</v>
      </c>
      <c r="B26" s="173" t="s">
        <v>27</v>
      </c>
      <c r="C26" s="174"/>
      <c r="D26" s="174"/>
      <c r="E26" s="174"/>
      <c r="F26" s="174"/>
      <c r="G26" s="174"/>
      <c r="H26" s="97"/>
      <c r="I26" s="96">
        <v>0</v>
      </c>
    </row>
    <row r="27" spans="1:9" ht="13.7" customHeight="1" x14ac:dyDescent="0.2">
      <c r="A27" s="155" t="s">
        <v>28</v>
      </c>
      <c r="B27" s="173" t="s">
        <v>29</v>
      </c>
      <c r="C27" s="174"/>
      <c r="D27" s="174"/>
      <c r="E27" s="174"/>
      <c r="F27" s="174"/>
      <c r="G27" s="174"/>
      <c r="H27" s="97"/>
      <c r="I27" s="96">
        <v>0</v>
      </c>
    </row>
    <row r="28" spans="1:9" ht="13.7" customHeight="1" x14ac:dyDescent="0.2">
      <c r="A28" s="155" t="s">
        <v>30</v>
      </c>
      <c r="B28" s="173" t="s">
        <v>31</v>
      </c>
      <c r="C28" s="174"/>
      <c r="D28" s="174"/>
      <c r="E28" s="174"/>
      <c r="F28" s="174"/>
      <c r="G28" s="174"/>
      <c r="H28" s="97"/>
      <c r="I28" s="96">
        <v>0</v>
      </c>
    </row>
    <row r="29" spans="1:9" ht="13.7" customHeight="1" x14ac:dyDescent="0.2">
      <c r="A29" s="190" t="s">
        <v>32</v>
      </c>
      <c r="B29" s="191"/>
      <c r="C29" s="191"/>
      <c r="D29" s="191"/>
      <c r="E29" s="191"/>
      <c r="F29" s="191"/>
      <c r="G29" s="191"/>
      <c r="H29" s="191"/>
      <c r="I29" s="98">
        <f>TRUNC(SUM(I23:I28),2)</f>
        <v>2377.96</v>
      </c>
    </row>
    <row r="30" spans="1:9" ht="13.7" customHeight="1" x14ac:dyDescent="0.2">
      <c r="A30" s="160"/>
      <c r="B30" s="160"/>
      <c r="C30" s="160"/>
      <c r="D30" s="160"/>
      <c r="E30" s="160"/>
      <c r="F30" s="160"/>
      <c r="G30" s="160"/>
      <c r="H30" s="160"/>
      <c r="I30" s="100"/>
    </row>
    <row r="31" spans="1:9" ht="13.7" customHeight="1" x14ac:dyDescent="0.2">
      <c r="A31" s="256" t="s">
        <v>33</v>
      </c>
      <c r="B31" s="257"/>
      <c r="C31" s="257"/>
      <c r="D31" s="257"/>
      <c r="E31" s="257"/>
      <c r="F31" s="257"/>
      <c r="G31" s="257"/>
      <c r="H31" s="257"/>
      <c r="I31" s="257"/>
    </row>
    <row r="32" spans="1:9" ht="13.7" customHeight="1" x14ac:dyDescent="0.2">
      <c r="A32" s="190" t="s">
        <v>34</v>
      </c>
      <c r="B32" s="191"/>
      <c r="C32" s="191"/>
      <c r="D32" s="191"/>
      <c r="E32" s="191"/>
      <c r="F32" s="191"/>
      <c r="G32" s="191"/>
      <c r="H32" s="155" t="s">
        <v>22</v>
      </c>
      <c r="I32" s="155" t="s">
        <v>23</v>
      </c>
    </row>
    <row r="33" spans="1:9" ht="13.7" customHeight="1" x14ac:dyDescent="0.2">
      <c r="A33" s="155" t="s">
        <v>2</v>
      </c>
      <c r="B33" s="173" t="s">
        <v>35</v>
      </c>
      <c r="C33" s="174"/>
      <c r="D33" s="174"/>
      <c r="E33" s="174"/>
      <c r="F33" s="174"/>
      <c r="G33" s="174"/>
      <c r="H33" s="97">
        <v>8.3299999999999999E-2</v>
      </c>
      <c r="I33" s="96">
        <f>TRUNC($I$29*H33,2)</f>
        <v>198.08</v>
      </c>
    </row>
    <row r="34" spans="1:9" ht="13.7" customHeight="1" x14ac:dyDescent="0.2">
      <c r="A34" s="155" t="s">
        <v>4</v>
      </c>
      <c r="B34" s="192" t="s">
        <v>267</v>
      </c>
      <c r="C34" s="174"/>
      <c r="D34" s="174"/>
      <c r="E34" s="174"/>
      <c r="F34" s="174"/>
      <c r="G34" s="174"/>
      <c r="H34" s="97">
        <v>0.121</v>
      </c>
      <c r="I34" s="96">
        <f>TRUNC(H34*I29,2)</f>
        <v>287.73</v>
      </c>
    </row>
    <row r="35" spans="1:9" ht="13.7" customHeight="1" x14ac:dyDescent="0.2">
      <c r="A35" s="190" t="s">
        <v>36</v>
      </c>
      <c r="B35" s="191"/>
      <c r="C35" s="191"/>
      <c r="D35" s="191"/>
      <c r="E35" s="191"/>
      <c r="F35" s="191"/>
      <c r="G35" s="191"/>
      <c r="H35" s="101">
        <f>TRUNC(SUM(H33:H34),4)</f>
        <v>0.20430000000000001</v>
      </c>
      <c r="I35" s="98">
        <f>TRUNC(SUM(I33:I34),2)</f>
        <v>485.81</v>
      </c>
    </row>
    <row r="36" spans="1:9" ht="13.7" customHeight="1" x14ac:dyDescent="0.2">
      <c r="A36" s="102"/>
      <c r="B36" s="103"/>
      <c r="C36" s="103"/>
      <c r="D36" s="103"/>
      <c r="E36" s="103"/>
      <c r="F36" s="103"/>
      <c r="G36" s="103"/>
      <c r="H36" s="104" t="s">
        <v>37</v>
      </c>
      <c r="I36" s="105">
        <f>I29+I35</f>
        <v>2863.77</v>
      </c>
    </row>
    <row r="37" spans="1:9" ht="13.7" customHeight="1" x14ac:dyDescent="0.2">
      <c r="A37" s="190" t="s">
        <v>38</v>
      </c>
      <c r="B37" s="191"/>
      <c r="C37" s="191"/>
      <c r="D37" s="191"/>
      <c r="E37" s="191"/>
      <c r="F37" s="191"/>
      <c r="G37" s="191"/>
      <c r="H37" s="155" t="s">
        <v>22</v>
      </c>
      <c r="I37" s="155" t="s">
        <v>23</v>
      </c>
    </row>
    <row r="38" spans="1:9" ht="13.7" customHeight="1" x14ac:dyDescent="0.2">
      <c r="A38" s="155" t="s">
        <v>2</v>
      </c>
      <c r="B38" s="173" t="s">
        <v>39</v>
      </c>
      <c r="C38" s="174"/>
      <c r="D38" s="174"/>
      <c r="E38" s="174"/>
      <c r="F38" s="174"/>
      <c r="G38" s="174"/>
      <c r="H38" s="400">
        <v>0.2</v>
      </c>
      <c r="I38" s="96">
        <f t="shared" ref="I38:I45" si="0">H38*$I$36</f>
        <v>572.75400000000002</v>
      </c>
    </row>
    <row r="39" spans="1:9" ht="13.7" customHeight="1" x14ac:dyDescent="0.2">
      <c r="A39" s="155" t="s">
        <v>4</v>
      </c>
      <c r="B39" s="173" t="s">
        <v>40</v>
      </c>
      <c r="C39" s="174"/>
      <c r="D39" s="174"/>
      <c r="E39" s="174"/>
      <c r="F39" s="174"/>
      <c r="G39" s="174"/>
      <c r="H39" s="97">
        <v>2.5000000000000001E-2</v>
      </c>
      <c r="I39" s="96">
        <f t="shared" si="0"/>
        <v>71.594250000000002</v>
      </c>
    </row>
    <row r="40" spans="1:9" ht="13.7" customHeight="1" x14ac:dyDescent="0.2">
      <c r="A40" s="155" t="s">
        <v>7</v>
      </c>
      <c r="B40" s="192" t="s">
        <v>266</v>
      </c>
      <c r="C40" s="174"/>
      <c r="D40" s="174"/>
      <c r="E40" s="174"/>
      <c r="F40" s="174"/>
      <c r="G40" s="174"/>
      <c r="H40" s="400">
        <v>0.03</v>
      </c>
      <c r="I40" s="96">
        <f t="shared" si="0"/>
        <v>85.9131</v>
      </c>
    </row>
    <row r="41" spans="1:9" ht="13.7" customHeight="1" x14ac:dyDescent="0.2">
      <c r="A41" s="155" t="s">
        <v>10</v>
      </c>
      <c r="B41" s="173" t="s">
        <v>41</v>
      </c>
      <c r="C41" s="174"/>
      <c r="D41" s="174"/>
      <c r="E41" s="174"/>
      <c r="F41" s="174"/>
      <c r="G41" s="174"/>
      <c r="H41" s="97">
        <v>1.4999999999999999E-2</v>
      </c>
      <c r="I41" s="96">
        <f t="shared" si="0"/>
        <v>42.95655</v>
      </c>
    </row>
    <row r="42" spans="1:9" ht="13.7" customHeight="1" x14ac:dyDescent="0.2">
      <c r="A42" s="155" t="s">
        <v>28</v>
      </c>
      <c r="B42" s="173" t="s">
        <v>42</v>
      </c>
      <c r="C42" s="174"/>
      <c r="D42" s="174"/>
      <c r="E42" s="174"/>
      <c r="F42" s="174"/>
      <c r="G42" s="174"/>
      <c r="H42" s="97">
        <v>0.01</v>
      </c>
      <c r="I42" s="96">
        <f t="shared" si="0"/>
        <v>28.637699999999999</v>
      </c>
    </row>
    <row r="43" spans="1:9" ht="13.7" customHeight="1" x14ac:dyDescent="0.2">
      <c r="A43" s="155" t="s">
        <v>30</v>
      </c>
      <c r="B43" s="173" t="s">
        <v>43</v>
      </c>
      <c r="C43" s="174"/>
      <c r="D43" s="174"/>
      <c r="E43" s="174"/>
      <c r="F43" s="174"/>
      <c r="G43" s="174"/>
      <c r="H43" s="97">
        <v>6.0000000000000001E-3</v>
      </c>
      <c r="I43" s="96">
        <f t="shared" si="0"/>
        <v>17.18262</v>
      </c>
    </row>
    <row r="44" spans="1:9" ht="13.7" customHeight="1" x14ac:dyDescent="0.2">
      <c r="A44" s="155" t="s">
        <v>44</v>
      </c>
      <c r="B44" s="173" t="s">
        <v>45</v>
      </c>
      <c r="C44" s="174"/>
      <c r="D44" s="174"/>
      <c r="E44" s="174"/>
      <c r="F44" s="174"/>
      <c r="G44" s="174"/>
      <c r="H44" s="97">
        <v>2E-3</v>
      </c>
      <c r="I44" s="96">
        <f t="shared" si="0"/>
        <v>5.7275400000000003</v>
      </c>
    </row>
    <row r="45" spans="1:9" ht="13.7" customHeight="1" x14ac:dyDescent="0.2">
      <c r="A45" s="155" t="s">
        <v>46</v>
      </c>
      <c r="B45" s="173" t="s">
        <v>47</v>
      </c>
      <c r="C45" s="174"/>
      <c r="D45" s="174"/>
      <c r="E45" s="174"/>
      <c r="F45" s="174"/>
      <c r="G45" s="174"/>
      <c r="H45" s="97">
        <v>0.08</v>
      </c>
      <c r="I45" s="96">
        <f t="shared" si="0"/>
        <v>229.10159999999999</v>
      </c>
    </row>
    <row r="46" spans="1:9" ht="13.7" customHeight="1" x14ac:dyDescent="0.2">
      <c r="A46" s="190" t="s">
        <v>48</v>
      </c>
      <c r="B46" s="191"/>
      <c r="C46" s="191"/>
      <c r="D46" s="191"/>
      <c r="E46" s="191"/>
      <c r="F46" s="191"/>
      <c r="G46" s="191"/>
      <c r="H46" s="101">
        <f>SUM(H38:H45)</f>
        <v>0.36800000000000005</v>
      </c>
      <c r="I46" s="98">
        <f>TRUNC(SUM(I38:I45),2)</f>
        <v>1053.8599999999999</v>
      </c>
    </row>
    <row r="47" spans="1:9" ht="13.7" customHeight="1" x14ac:dyDescent="0.2">
      <c r="A47" s="191"/>
      <c r="B47" s="191"/>
      <c r="C47" s="191"/>
      <c r="D47" s="191"/>
      <c r="E47" s="191"/>
      <c r="F47" s="191"/>
      <c r="G47" s="191"/>
      <c r="H47" s="191"/>
      <c r="I47" s="193"/>
    </row>
    <row r="48" spans="1:9" ht="13.7" customHeight="1" x14ac:dyDescent="0.2">
      <c r="A48" s="190" t="s">
        <v>49</v>
      </c>
      <c r="B48" s="191"/>
      <c r="C48" s="191"/>
      <c r="D48" s="191"/>
      <c r="E48" s="191"/>
      <c r="F48" s="191"/>
      <c r="G48" s="191"/>
      <c r="H48" s="101"/>
      <c r="I48" s="155" t="s">
        <v>23</v>
      </c>
    </row>
    <row r="49" spans="1:9" ht="13.7" customHeight="1" x14ac:dyDescent="0.2">
      <c r="A49" s="155" t="s">
        <v>2</v>
      </c>
      <c r="B49" s="194" t="s">
        <v>50</v>
      </c>
      <c r="C49" s="195"/>
      <c r="D49" s="195"/>
      <c r="E49" s="195"/>
      <c r="F49" s="195"/>
      <c r="G49" s="195"/>
      <c r="H49" s="159" t="s">
        <v>51</v>
      </c>
      <c r="I49" s="401">
        <f>(4.3*2*22)-(I23*0.06)</f>
        <v>79.447999999999993</v>
      </c>
    </row>
    <row r="50" spans="1:9" ht="13.7" customHeight="1" x14ac:dyDescent="0.2">
      <c r="A50" s="155" t="s">
        <v>4</v>
      </c>
      <c r="B50" s="194" t="s">
        <v>52</v>
      </c>
      <c r="C50" s="195"/>
      <c r="D50" s="195"/>
      <c r="E50" s="195"/>
      <c r="F50" s="195"/>
      <c r="G50" s="195"/>
      <c r="H50" s="159" t="s">
        <v>51</v>
      </c>
      <c r="I50" s="401">
        <f>36.08*22*0.8</f>
        <v>635.00800000000004</v>
      </c>
    </row>
    <row r="51" spans="1:9" ht="13.7" customHeight="1" x14ac:dyDescent="0.2">
      <c r="A51" s="155" t="s">
        <v>7</v>
      </c>
      <c r="B51" s="196" t="s">
        <v>287</v>
      </c>
      <c r="C51" s="195"/>
      <c r="D51" s="195"/>
      <c r="E51" s="195"/>
      <c r="F51" s="195"/>
      <c r="G51" s="195"/>
      <c r="H51" s="159" t="s">
        <v>51</v>
      </c>
      <c r="I51" s="401">
        <v>13.38</v>
      </c>
    </row>
    <row r="52" spans="1:9" ht="13.7" customHeight="1" x14ac:dyDescent="0.2">
      <c r="A52" s="155" t="s">
        <v>10</v>
      </c>
      <c r="B52" s="197" t="s">
        <v>53</v>
      </c>
      <c r="C52" s="198"/>
      <c r="D52" s="198"/>
      <c r="E52" s="198"/>
      <c r="F52" s="198"/>
      <c r="G52" s="199"/>
      <c r="H52" s="159" t="s">
        <v>51</v>
      </c>
      <c r="I52" s="401">
        <v>29.66</v>
      </c>
    </row>
    <row r="53" spans="1:9" ht="13.7" customHeight="1" x14ac:dyDescent="0.2">
      <c r="A53" s="155" t="s">
        <v>28</v>
      </c>
      <c r="B53" s="402" t="s">
        <v>54</v>
      </c>
      <c r="C53" s="403"/>
      <c r="D53" s="403"/>
      <c r="E53" s="403"/>
      <c r="F53" s="403"/>
      <c r="G53" s="403"/>
      <c r="H53" s="159" t="s">
        <v>51</v>
      </c>
      <c r="I53" s="401">
        <v>0</v>
      </c>
    </row>
    <row r="54" spans="1:9" ht="13.7" customHeight="1" x14ac:dyDescent="0.2">
      <c r="A54" s="155" t="s">
        <v>30</v>
      </c>
      <c r="B54" s="411" t="s">
        <v>273</v>
      </c>
      <c r="C54" s="403"/>
      <c r="D54" s="403"/>
      <c r="E54" s="403"/>
      <c r="F54" s="403"/>
      <c r="G54" s="403"/>
      <c r="H54" s="159" t="s">
        <v>51</v>
      </c>
      <c r="I54" s="401">
        <v>0</v>
      </c>
    </row>
    <row r="55" spans="1:9" ht="13.7" customHeight="1" x14ac:dyDescent="0.2">
      <c r="A55" s="190" t="s">
        <v>55</v>
      </c>
      <c r="B55" s="191"/>
      <c r="C55" s="191"/>
      <c r="D55" s="191"/>
      <c r="E55" s="191"/>
      <c r="F55" s="191"/>
      <c r="G55" s="191"/>
      <c r="H55" s="191"/>
      <c r="I55" s="98">
        <f>TRUNC(SUM(I49:I54),2)</f>
        <v>757.49</v>
      </c>
    </row>
    <row r="56" spans="1:9" ht="13.7" customHeight="1" x14ac:dyDescent="0.2">
      <c r="A56" s="191"/>
      <c r="B56" s="191"/>
      <c r="C56" s="191"/>
      <c r="D56" s="191"/>
      <c r="E56" s="191"/>
      <c r="F56" s="191"/>
      <c r="G56" s="191"/>
      <c r="H56" s="191"/>
      <c r="I56" s="193"/>
    </row>
    <row r="57" spans="1:9" ht="13.7" customHeight="1" x14ac:dyDescent="0.2">
      <c r="A57" s="256" t="s">
        <v>56</v>
      </c>
      <c r="B57" s="257"/>
      <c r="C57" s="257"/>
      <c r="D57" s="257"/>
      <c r="E57" s="257"/>
      <c r="F57" s="257"/>
      <c r="G57" s="257"/>
      <c r="H57" s="257"/>
      <c r="I57" s="257"/>
    </row>
    <row r="58" spans="1:9" ht="13.7" customHeight="1" x14ac:dyDescent="0.2">
      <c r="A58" s="190" t="s">
        <v>57</v>
      </c>
      <c r="B58" s="191"/>
      <c r="C58" s="191"/>
      <c r="D58" s="191"/>
      <c r="E58" s="191"/>
      <c r="F58" s="191"/>
      <c r="G58" s="191"/>
      <c r="H58" s="191"/>
      <c r="I58" s="155" t="s">
        <v>23</v>
      </c>
    </row>
    <row r="59" spans="1:9" ht="13.7" customHeight="1" x14ac:dyDescent="0.2">
      <c r="A59" s="155" t="s">
        <v>58</v>
      </c>
      <c r="B59" s="177" t="s">
        <v>59</v>
      </c>
      <c r="C59" s="178"/>
      <c r="D59" s="178"/>
      <c r="E59" s="178"/>
      <c r="F59" s="178"/>
      <c r="G59" s="178"/>
      <c r="H59" s="178"/>
      <c r="I59" s="96">
        <f>I35</f>
        <v>485.81</v>
      </c>
    </row>
    <row r="60" spans="1:9" ht="13.7" customHeight="1" x14ac:dyDescent="0.2">
      <c r="A60" s="155" t="s">
        <v>60</v>
      </c>
      <c r="B60" s="177" t="s">
        <v>61</v>
      </c>
      <c r="C60" s="178"/>
      <c r="D60" s="178"/>
      <c r="E60" s="178"/>
      <c r="F60" s="178"/>
      <c r="G60" s="178"/>
      <c r="H60" s="178"/>
      <c r="I60" s="96">
        <f>I46</f>
        <v>1053.8599999999999</v>
      </c>
    </row>
    <row r="61" spans="1:9" ht="13.7" customHeight="1" x14ac:dyDescent="0.2">
      <c r="A61" s="155" t="s">
        <v>62</v>
      </c>
      <c r="B61" s="177" t="s">
        <v>63</v>
      </c>
      <c r="C61" s="178"/>
      <c r="D61" s="178"/>
      <c r="E61" s="178"/>
      <c r="F61" s="178"/>
      <c r="G61" s="178"/>
      <c r="H61" s="178"/>
      <c r="I61" s="96">
        <f>I55</f>
        <v>757.49</v>
      </c>
    </row>
    <row r="62" spans="1:9" ht="13.7" customHeight="1" x14ac:dyDescent="0.2">
      <c r="A62" s="190" t="s">
        <v>64</v>
      </c>
      <c r="B62" s="191"/>
      <c r="C62" s="191"/>
      <c r="D62" s="191"/>
      <c r="E62" s="191"/>
      <c r="F62" s="191"/>
      <c r="G62" s="191"/>
      <c r="H62" s="191"/>
      <c r="I62" s="98">
        <f>TRUNC(SUM(I59:I61),2)</f>
        <v>2297.16</v>
      </c>
    </row>
    <row r="63" spans="1:9" ht="13.7" customHeight="1" x14ac:dyDescent="0.2">
      <c r="A63" s="200"/>
      <c r="B63" s="201"/>
      <c r="C63" s="201"/>
      <c r="D63" s="201"/>
      <c r="E63" s="201"/>
      <c r="F63" s="201"/>
      <c r="G63" s="201"/>
      <c r="H63" s="201"/>
      <c r="I63" s="201"/>
    </row>
    <row r="64" spans="1:9" ht="13.7" customHeight="1" x14ac:dyDescent="0.2">
      <c r="A64" s="256" t="s">
        <v>65</v>
      </c>
      <c r="B64" s="257"/>
      <c r="C64" s="257"/>
      <c r="D64" s="257"/>
      <c r="E64" s="257"/>
      <c r="F64" s="257"/>
      <c r="G64" s="257"/>
      <c r="H64" s="257"/>
      <c r="I64" s="257"/>
    </row>
    <row r="65" spans="1:9" ht="13.7" customHeight="1" x14ac:dyDescent="0.2">
      <c r="A65" s="93">
        <v>3</v>
      </c>
      <c r="B65" s="190" t="s">
        <v>66</v>
      </c>
      <c r="C65" s="191"/>
      <c r="D65" s="191"/>
      <c r="E65" s="191"/>
      <c r="F65" s="191"/>
      <c r="G65" s="191"/>
      <c r="H65" s="155" t="s">
        <v>22</v>
      </c>
      <c r="I65" s="155" t="s">
        <v>23</v>
      </c>
    </row>
    <row r="66" spans="1:9" ht="13.7" customHeight="1" x14ac:dyDescent="0.2">
      <c r="A66" s="155" t="s">
        <v>2</v>
      </c>
      <c r="B66" s="173" t="s">
        <v>67</v>
      </c>
      <c r="C66" s="174"/>
      <c r="D66" s="174"/>
      <c r="E66" s="174"/>
      <c r="F66" s="174"/>
      <c r="G66" s="174"/>
      <c r="H66" s="97">
        <v>4.1999999999999997E-3</v>
      </c>
      <c r="I66" s="96">
        <f t="shared" ref="I66:I71" si="1">H66*$I$29</f>
        <v>9.9874320000000001</v>
      </c>
    </row>
    <row r="67" spans="1:9" ht="13.7" customHeight="1" x14ac:dyDescent="0.2">
      <c r="A67" s="155" t="s">
        <v>4</v>
      </c>
      <c r="B67" s="173" t="s">
        <v>68</v>
      </c>
      <c r="C67" s="174"/>
      <c r="D67" s="174"/>
      <c r="E67" s="174"/>
      <c r="F67" s="174"/>
      <c r="G67" s="174"/>
      <c r="H67" s="97">
        <v>3.3E-4</v>
      </c>
      <c r="I67" s="96">
        <f t="shared" si="1"/>
        <v>0.78472680000000006</v>
      </c>
    </row>
    <row r="68" spans="1:9" ht="13.7" customHeight="1" x14ac:dyDescent="0.2">
      <c r="A68" s="155" t="s">
        <v>7</v>
      </c>
      <c r="B68" s="173" t="s">
        <v>69</v>
      </c>
      <c r="C68" s="174"/>
      <c r="D68" s="174"/>
      <c r="E68" s="174"/>
      <c r="F68" s="174"/>
      <c r="G68" s="174"/>
      <c r="H68" s="97">
        <v>3.2000000000000001E-2</v>
      </c>
      <c r="I68" s="96">
        <f t="shared" si="1"/>
        <v>76.094720000000009</v>
      </c>
    </row>
    <row r="69" spans="1:9" ht="13.7" customHeight="1" x14ac:dyDescent="0.2">
      <c r="A69" s="155" t="s">
        <v>10</v>
      </c>
      <c r="B69" s="173" t="s">
        <v>70</v>
      </c>
      <c r="C69" s="174"/>
      <c r="D69" s="174"/>
      <c r="E69" s="174"/>
      <c r="F69" s="174"/>
      <c r="G69" s="174"/>
      <c r="H69" s="97">
        <v>1.9400000000000001E-2</v>
      </c>
      <c r="I69" s="96">
        <f t="shared" si="1"/>
        <v>46.132424</v>
      </c>
    </row>
    <row r="70" spans="1:9" ht="13.7" customHeight="1" x14ac:dyDescent="0.2">
      <c r="A70" s="106" t="s">
        <v>28</v>
      </c>
      <c r="B70" s="173" t="s">
        <v>71</v>
      </c>
      <c r="C70" s="174"/>
      <c r="D70" s="174"/>
      <c r="E70" s="174"/>
      <c r="F70" s="174"/>
      <c r="G70" s="174"/>
      <c r="H70" s="97">
        <f>TRUNC(H46*H69,4)</f>
        <v>7.1000000000000004E-3</v>
      </c>
      <c r="I70" s="96">
        <f t="shared" si="1"/>
        <v>16.883516</v>
      </c>
    </row>
    <row r="71" spans="1:9" ht="13.7" customHeight="1" x14ac:dyDescent="0.2">
      <c r="A71" s="155" t="s">
        <v>30</v>
      </c>
      <c r="B71" s="173" t="s">
        <v>72</v>
      </c>
      <c r="C71" s="174"/>
      <c r="D71" s="174"/>
      <c r="E71" s="174"/>
      <c r="F71" s="174"/>
      <c r="G71" s="174"/>
      <c r="H71" s="97">
        <v>8.0000000000000002E-3</v>
      </c>
      <c r="I71" s="96">
        <f t="shared" si="1"/>
        <v>19.023680000000002</v>
      </c>
    </row>
    <row r="72" spans="1:9" ht="13.7" customHeight="1" x14ac:dyDescent="0.2">
      <c r="A72" s="190" t="s">
        <v>73</v>
      </c>
      <c r="B72" s="191"/>
      <c r="C72" s="191"/>
      <c r="D72" s="191"/>
      <c r="E72" s="191"/>
      <c r="F72" s="191"/>
      <c r="G72" s="191"/>
      <c r="H72" s="101">
        <f>TRUNC(SUM(H66:H71),4)</f>
        <v>7.0999999999999994E-2</v>
      </c>
      <c r="I72" s="98">
        <f>TRUNC(SUM(I66:I71),2)</f>
        <v>168.9</v>
      </c>
    </row>
    <row r="73" spans="1:9" ht="13.7" customHeight="1" x14ac:dyDescent="0.2">
      <c r="A73" s="202"/>
      <c r="B73" s="203"/>
      <c r="C73" s="203"/>
      <c r="D73" s="203"/>
      <c r="E73" s="203"/>
      <c r="F73" s="203"/>
      <c r="G73" s="203"/>
      <c r="H73" s="203"/>
      <c r="I73" s="203"/>
    </row>
    <row r="74" spans="1:9" ht="13.7" customHeight="1" x14ac:dyDescent="0.2">
      <c r="A74" s="256" t="s">
        <v>74</v>
      </c>
      <c r="B74" s="257"/>
      <c r="C74" s="257"/>
      <c r="D74" s="257"/>
      <c r="E74" s="257"/>
      <c r="F74" s="257"/>
      <c r="G74" s="257"/>
      <c r="H74" s="257"/>
      <c r="I74" s="257"/>
    </row>
    <row r="75" spans="1:9" ht="13.7" customHeight="1" x14ac:dyDescent="0.2">
      <c r="A75" s="190" t="s">
        <v>76</v>
      </c>
      <c r="B75" s="191"/>
      <c r="C75" s="191"/>
      <c r="D75" s="191"/>
      <c r="E75" s="191"/>
      <c r="F75" s="191"/>
      <c r="G75" s="191"/>
      <c r="H75" s="155" t="s">
        <v>22</v>
      </c>
      <c r="I75" s="155" t="s">
        <v>23</v>
      </c>
    </row>
    <row r="76" spans="1:9" ht="13.7" customHeight="1" x14ac:dyDescent="0.2">
      <c r="A76" s="155" t="s">
        <v>2</v>
      </c>
      <c r="B76" s="173" t="s">
        <v>77</v>
      </c>
      <c r="C76" s="174"/>
      <c r="D76" s="174"/>
      <c r="E76" s="174"/>
      <c r="F76" s="174"/>
      <c r="G76" s="174"/>
      <c r="H76" s="97">
        <v>0</v>
      </c>
      <c r="I76" s="96">
        <f t="shared" ref="I76:I81" si="2">$I$93*H76</f>
        <v>0</v>
      </c>
    </row>
    <row r="77" spans="1:9" ht="13.7" customHeight="1" x14ac:dyDescent="0.2">
      <c r="A77" s="155" t="s">
        <v>4</v>
      </c>
      <c r="B77" s="173" t="s">
        <v>78</v>
      </c>
      <c r="C77" s="174"/>
      <c r="D77" s="174"/>
      <c r="E77" s="174"/>
      <c r="F77" s="174"/>
      <c r="G77" s="174"/>
      <c r="H77" s="400">
        <v>8.2000000000000007E-3</v>
      </c>
      <c r="I77" s="96">
        <f t="shared" si="2"/>
        <v>39.720964000000009</v>
      </c>
    </row>
    <row r="78" spans="1:9" ht="13.7" customHeight="1" x14ac:dyDescent="0.2">
      <c r="A78" s="155" t="s">
        <v>7</v>
      </c>
      <c r="B78" s="173" t="s">
        <v>79</v>
      </c>
      <c r="C78" s="174"/>
      <c r="D78" s="174"/>
      <c r="E78" s="174"/>
      <c r="F78" s="174"/>
      <c r="G78" s="174"/>
      <c r="H78" s="400">
        <v>2.0000000000000001E-4</v>
      </c>
      <c r="I78" s="96">
        <f t="shared" si="2"/>
        <v>0.96880400000000011</v>
      </c>
    </row>
    <row r="79" spans="1:9" ht="13.7" customHeight="1" x14ac:dyDescent="0.2">
      <c r="A79" s="155" t="s">
        <v>10</v>
      </c>
      <c r="B79" s="173" t="s">
        <v>80</v>
      </c>
      <c r="C79" s="174"/>
      <c r="D79" s="174"/>
      <c r="E79" s="174"/>
      <c r="F79" s="174"/>
      <c r="G79" s="174"/>
      <c r="H79" s="400">
        <v>2.9999999999999997E-4</v>
      </c>
      <c r="I79" s="96">
        <f t="shared" si="2"/>
        <v>1.453206</v>
      </c>
    </row>
    <row r="80" spans="1:9" ht="13.7" customHeight="1" x14ac:dyDescent="0.2">
      <c r="A80" s="155" t="s">
        <v>28</v>
      </c>
      <c r="B80" s="173" t="s">
        <v>81</v>
      </c>
      <c r="C80" s="174"/>
      <c r="D80" s="174"/>
      <c r="E80" s="174"/>
      <c r="F80" s="174"/>
      <c r="G80" s="174"/>
      <c r="H80" s="400">
        <v>1.2999999999999999E-3</v>
      </c>
      <c r="I80" s="96">
        <f t="shared" si="2"/>
        <v>6.2972260000000002</v>
      </c>
    </row>
    <row r="81" spans="1:9" ht="13.7" customHeight="1" x14ac:dyDescent="0.2">
      <c r="A81" s="155" t="s">
        <v>30</v>
      </c>
      <c r="B81" s="173" t="s">
        <v>82</v>
      </c>
      <c r="C81" s="174"/>
      <c r="D81" s="174"/>
      <c r="E81" s="174"/>
      <c r="F81" s="174"/>
      <c r="G81" s="174"/>
      <c r="H81" s="400">
        <v>0</v>
      </c>
      <c r="I81" s="96">
        <f t="shared" si="2"/>
        <v>0</v>
      </c>
    </row>
    <row r="82" spans="1:9" ht="13.7" customHeight="1" x14ac:dyDescent="0.2">
      <c r="A82" s="190" t="s">
        <v>83</v>
      </c>
      <c r="B82" s="191"/>
      <c r="C82" s="191"/>
      <c r="D82" s="191"/>
      <c r="E82" s="191"/>
      <c r="F82" s="191"/>
      <c r="G82" s="191"/>
      <c r="H82" s="101">
        <f>TRUNC(SUM(H76:H81),4)</f>
        <v>0.01</v>
      </c>
      <c r="I82" s="98">
        <f>TRUNC(SUM(I76:I81),2)</f>
        <v>48.44</v>
      </c>
    </row>
    <row r="83" spans="1:9" ht="13.7" customHeight="1" x14ac:dyDescent="0.2">
      <c r="A83" s="200"/>
      <c r="B83" s="201"/>
      <c r="C83" s="201"/>
      <c r="D83" s="201"/>
      <c r="E83" s="201"/>
      <c r="F83" s="201"/>
      <c r="G83" s="201"/>
      <c r="H83" s="201"/>
      <c r="I83" s="201"/>
    </row>
    <row r="84" spans="1:9" ht="13.7" customHeight="1" x14ac:dyDescent="0.2">
      <c r="A84" s="190" t="s">
        <v>84</v>
      </c>
      <c r="B84" s="191"/>
      <c r="C84" s="191"/>
      <c r="D84" s="191"/>
      <c r="E84" s="191"/>
      <c r="F84" s="191"/>
      <c r="G84" s="191"/>
      <c r="H84" s="155" t="s">
        <v>22</v>
      </c>
      <c r="I84" s="155" t="s">
        <v>23</v>
      </c>
    </row>
    <row r="85" spans="1:9" ht="13.7" customHeight="1" x14ac:dyDescent="0.2">
      <c r="A85" s="155" t="s">
        <v>2</v>
      </c>
      <c r="B85" s="173" t="s">
        <v>85</v>
      </c>
      <c r="C85" s="174"/>
      <c r="D85" s="174"/>
      <c r="E85" s="174"/>
      <c r="F85" s="174"/>
      <c r="G85" s="174"/>
      <c r="H85" s="97">
        <v>0</v>
      </c>
      <c r="I85" s="96">
        <f>$I$29*H85</f>
        <v>0</v>
      </c>
    </row>
    <row r="86" spans="1:9" ht="13.7" customHeight="1" x14ac:dyDescent="0.2">
      <c r="A86" s="190" t="s">
        <v>86</v>
      </c>
      <c r="B86" s="191"/>
      <c r="C86" s="191"/>
      <c r="D86" s="191"/>
      <c r="E86" s="191"/>
      <c r="F86" s="191"/>
      <c r="G86" s="191"/>
      <c r="H86" s="101">
        <f>TRUNC(SUM(H85),4)</f>
        <v>0</v>
      </c>
      <c r="I86" s="98">
        <f>TRUNC(SUM(I85),2)</f>
        <v>0</v>
      </c>
    </row>
    <row r="87" spans="1:9" ht="13.7" customHeight="1" x14ac:dyDescent="0.2">
      <c r="A87" s="200"/>
      <c r="B87" s="201"/>
      <c r="C87" s="201"/>
      <c r="D87" s="201"/>
      <c r="E87" s="201"/>
      <c r="F87" s="201"/>
      <c r="G87" s="201"/>
      <c r="H87" s="201"/>
      <c r="I87" s="201"/>
    </row>
    <row r="88" spans="1:9" ht="13.7" customHeight="1" x14ac:dyDescent="0.2">
      <c r="A88" s="256" t="s">
        <v>87</v>
      </c>
      <c r="B88" s="257"/>
      <c r="C88" s="257"/>
      <c r="D88" s="257"/>
      <c r="E88" s="257"/>
      <c r="F88" s="257"/>
      <c r="G88" s="257"/>
      <c r="H88" s="257"/>
      <c r="I88" s="257"/>
    </row>
    <row r="89" spans="1:9" ht="13.7" customHeight="1" x14ac:dyDescent="0.2">
      <c r="A89" s="190" t="s">
        <v>88</v>
      </c>
      <c r="B89" s="191"/>
      <c r="C89" s="191"/>
      <c r="D89" s="191"/>
      <c r="E89" s="191"/>
      <c r="F89" s="191"/>
      <c r="G89" s="191"/>
      <c r="H89" s="191"/>
      <c r="I89" s="155" t="s">
        <v>23</v>
      </c>
    </row>
    <row r="90" spans="1:9" ht="13.7" customHeight="1" x14ac:dyDescent="0.2">
      <c r="A90" s="155" t="s">
        <v>89</v>
      </c>
      <c r="B90" s="177" t="s">
        <v>90</v>
      </c>
      <c r="C90" s="178"/>
      <c r="D90" s="178"/>
      <c r="E90" s="178"/>
      <c r="F90" s="178"/>
      <c r="G90" s="178"/>
      <c r="H90" s="178"/>
      <c r="I90" s="96">
        <f>I82</f>
        <v>48.44</v>
      </c>
    </row>
    <row r="91" spans="1:9" ht="13.7" customHeight="1" x14ac:dyDescent="0.2">
      <c r="A91" s="155" t="s">
        <v>91</v>
      </c>
      <c r="B91" s="177" t="s">
        <v>92</v>
      </c>
      <c r="C91" s="178"/>
      <c r="D91" s="178"/>
      <c r="E91" s="178"/>
      <c r="F91" s="178"/>
      <c r="G91" s="178"/>
      <c r="H91" s="178"/>
      <c r="I91" s="96">
        <f>I86</f>
        <v>0</v>
      </c>
    </row>
    <row r="92" spans="1:9" ht="13.7" customHeight="1" x14ac:dyDescent="0.2">
      <c r="A92" s="190" t="s">
        <v>93</v>
      </c>
      <c r="B92" s="191"/>
      <c r="C92" s="191"/>
      <c r="D92" s="191"/>
      <c r="E92" s="191"/>
      <c r="F92" s="191"/>
      <c r="G92" s="191"/>
      <c r="H92" s="191"/>
      <c r="I92" s="98">
        <f>TRUNC(SUM(I90:I91),2)</f>
        <v>48.44</v>
      </c>
    </row>
    <row r="93" spans="1:9" ht="13.7" customHeight="1" x14ac:dyDescent="0.2">
      <c r="A93" s="102"/>
      <c r="B93" s="103"/>
      <c r="C93" s="103"/>
      <c r="D93" s="103"/>
      <c r="E93" s="103"/>
      <c r="F93" s="103"/>
      <c r="G93" s="103"/>
      <c r="H93" s="107" t="s">
        <v>75</v>
      </c>
      <c r="I93" s="105">
        <f>TRUNC(I29+I62+I72,2)</f>
        <v>4844.0200000000004</v>
      </c>
    </row>
    <row r="94" spans="1:9" ht="13.7" customHeight="1" x14ac:dyDescent="0.2">
      <c r="A94" s="256" t="s">
        <v>94</v>
      </c>
      <c r="B94" s="257"/>
      <c r="C94" s="257"/>
      <c r="D94" s="257"/>
      <c r="E94" s="257"/>
      <c r="F94" s="257"/>
      <c r="G94" s="257"/>
      <c r="H94" s="257"/>
      <c r="I94" s="257"/>
    </row>
    <row r="95" spans="1:9" ht="13.7" customHeight="1" x14ac:dyDescent="0.2">
      <c r="A95" s="93">
        <v>5</v>
      </c>
      <c r="B95" s="190" t="s">
        <v>95</v>
      </c>
      <c r="C95" s="191"/>
      <c r="D95" s="191"/>
      <c r="E95" s="191"/>
      <c r="F95" s="191"/>
      <c r="G95" s="191"/>
      <c r="H95" s="156"/>
      <c r="I95" s="155" t="s">
        <v>23</v>
      </c>
    </row>
    <row r="96" spans="1:9" ht="13.7" customHeight="1" x14ac:dyDescent="0.2">
      <c r="A96" s="155" t="s">
        <v>2</v>
      </c>
      <c r="B96" s="194" t="s">
        <v>96</v>
      </c>
      <c r="C96" s="195"/>
      <c r="D96" s="195"/>
      <c r="E96" s="195"/>
      <c r="F96" s="195"/>
      <c r="G96" s="195"/>
      <c r="H96" s="159" t="s">
        <v>51</v>
      </c>
      <c r="I96" s="109">
        <f>Uniformes!J61</f>
        <v>249.42</v>
      </c>
    </row>
    <row r="97" spans="1:9" ht="13.7" customHeight="1" x14ac:dyDescent="0.2">
      <c r="A97" s="155" t="s">
        <v>4</v>
      </c>
      <c r="B97" s="194" t="s">
        <v>97</v>
      </c>
      <c r="C97" s="195"/>
      <c r="D97" s="195"/>
      <c r="E97" s="195"/>
      <c r="F97" s="195"/>
      <c r="G97" s="195"/>
      <c r="H97" s="159" t="s">
        <v>51</v>
      </c>
      <c r="I97" s="109">
        <f>'Equipamentos e Materiais'!H36</f>
        <v>0.11468253968253968</v>
      </c>
    </row>
    <row r="98" spans="1:9" ht="13.7" customHeight="1" x14ac:dyDescent="0.2">
      <c r="A98" s="155" t="s">
        <v>7</v>
      </c>
      <c r="B98" s="194" t="s">
        <v>98</v>
      </c>
      <c r="C98" s="195"/>
      <c r="D98" s="195"/>
      <c r="E98" s="195"/>
      <c r="F98" s="195"/>
      <c r="G98" s="195"/>
      <c r="H98" s="159" t="s">
        <v>51</v>
      </c>
      <c r="I98" s="109">
        <f>'Equip. Manutenção e Depreciação'!E33</f>
        <v>50.046392857142848</v>
      </c>
    </row>
    <row r="99" spans="1:9" ht="13.7" customHeight="1" x14ac:dyDescent="0.2">
      <c r="A99" s="155" t="s">
        <v>10</v>
      </c>
      <c r="B99" s="402" t="s">
        <v>31</v>
      </c>
      <c r="C99" s="403"/>
      <c r="D99" s="403"/>
      <c r="E99" s="403"/>
      <c r="F99" s="403"/>
      <c r="G99" s="403"/>
      <c r="H99" s="159" t="s">
        <v>51</v>
      </c>
      <c r="I99" s="405">
        <v>0</v>
      </c>
    </row>
    <row r="100" spans="1:9" ht="13.7" customHeight="1" x14ac:dyDescent="0.2">
      <c r="A100" s="190" t="s">
        <v>99</v>
      </c>
      <c r="B100" s="191"/>
      <c r="C100" s="191"/>
      <c r="D100" s="191"/>
      <c r="E100" s="191"/>
      <c r="F100" s="191"/>
      <c r="G100" s="191"/>
      <c r="H100" s="155" t="s">
        <v>51</v>
      </c>
      <c r="I100" s="110">
        <f>TRUNC(SUM(I96:I99),2)</f>
        <v>299.58</v>
      </c>
    </row>
    <row r="101" spans="1:9" ht="13.7" customHeight="1" x14ac:dyDescent="0.2">
      <c r="A101" s="200"/>
      <c r="B101" s="201"/>
      <c r="C101" s="201"/>
      <c r="D101" s="201"/>
      <c r="E101" s="201"/>
      <c r="F101" s="201"/>
      <c r="G101" s="201"/>
      <c r="H101" s="201"/>
      <c r="I101" s="201"/>
    </row>
    <row r="102" spans="1:9" ht="13.7" customHeight="1" x14ac:dyDescent="0.2">
      <c r="A102" s="256" t="s">
        <v>100</v>
      </c>
      <c r="B102" s="257"/>
      <c r="C102" s="257"/>
      <c r="D102" s="257"/>
      <c r="E102" s="257"/>
      <c r="F102" s="257"/>
      <c r="G102" s="257"/>
      <c r="H102" s="257"/>
      <c r="I102" s="257"/>
    </row>
    <row r="103" spans="1:9" ht="13.7" customHeight="1" x14ac:dyDescent="0.2">
      <c r="A103" s="93">
        <v>6</v>
      </c>
      <c r="B103" s="190" t="s">
        <v>101</v>
      </c>
      <c r="C103" s="191"/>
      <c r="D103" s="191"/>
      <c r="E103" s="191"/>
      <c r="F103" s="191"/>
      <c r="G103" s="191"/>
      <c r="H103" s="155" t="s">
        <v>22</v>
      </c>
      <c r="I103" s="155" t="s">
        <v>23</v>
      </c>
    </row>
    <row r="104" spans="1:9" ht="13.7" customHeight="1" x14ac:dyDescent="0.2">
      <c r="A104" s="155" t="s">
        <v>2</v>
      </c>
      <c r="B104" s="173" t="s">
        <v>102</v>
      </c>
      <c r="C104" s="174"/>
      <c r="D104" s="174"/>
      <c r="E104" s="174"/>
      <c r="F104" s="174"/>
      <c r="G104" s="174"/>
      <c r="H104" s="406">
        <v>0.03</v>
      </c>
      <c r="I104" s="96">
        <f>TRUNC(H104*I129,2)</f>
        <v>155.76</v>
      </c>
    </row>
    <row r="105" spans="1:9" ht="13.7" customHeight="1" x14ac:dyDescent="0.2">
      <c r="A105" s="155" t="s">
        <v>4</v>
      </c>
      <c r="B105" s="173" t="s">
        <v>103</v>
      </c>
      <c r="C105" s="174"/>
      <c r="D105" s="174"/>
      <c r="E105" s="174"/>
      <c r="F105" s="174"/>
      <c r="G105" s="174"/>
      <c r="H105" s="407">
        <v>6.7900000000000002E-2</v>
      </c>
      <c r="I105" s="96">
        <f>TRUNC(H105*(I104+I129),2)</f>
        <v>363.11</v>
      </c>
    </row>
    <row r="106" spans="1:9" ht="13.7" customHeight="1" x14ac:dyDescent="0.2">
      <c r="A106" s="155" t="s">
        <v>7</v>
      </c>
      <c r="B106" s="204" t="s">
        <v>104</v>
      </c>
      <c r="C106" s="205"/>
      <c r="D106" s="205"/>
      <c r="E106" s="205"/>
      <c r="F106" s="205"/>
      <c r="G106" s="205"/>
      <c r="H106" s="97"/>
      <c r="I106" s="112"/>
    </row>
    <row r="107" spans="1:9" ht="13.7" customHeight="1" x14ac:dyDescent="0.2">
      <c r="A107" s="155" t="s">
        <v>105</v>
      </c>
      <c r="B107" s="173" t="s">
        <v>106</v>
      </c>
      <c r="C107" s="174"/>
      <c r="D107" s="174"/>
      <c r="E107" s="174"/>
      <c r="F107" s="174"/>
      <c r="G107" s="174"/>
      <c r="H107" s="111">
        <v>6.4999999999999997E-3</v>
      </c>
      <c r="I107" s="96">
        <f>H107*I118</f>
        <v>40.635919999999999</v>
      </c>
    </row>
    <row r="108" spans="1:9" ht="13.7" customHeight="1" x14ac:dyDescent="0.2">
      <c r="A108" s="155" t="s">
        <v>107</v>
      </c>
      <c r="B108" s="173" t="s">
        <v>108</v>
      </c>
      <c r="C108" s="174"/>
      <c r="D108" s="174"/>
      <c r="E108" s="174"/>
      <c r="F108" s="174"/>
      <c r="G108" s="174"/>
      <c r="H108" s="113">
        <v>0.03</v>
      </c>
      <c r="I108" s="96">
        <f>H108*I118</f>
        <v>187.5504</v>
      </c>
    </row>
    <row r="109" spans="1:9" ht="13.7" customHeight="1" x14ac:dyDescent="0.2">
      <c r="A109" s="155" t="s">
        <v>109</v>
      </c>
      <c r="B109" s="173" t="s">
        <v>110</v>
      </c>
      <c r="C109" s="174"/>
      <c r="D109" s="174"/>
      <c r="E109" s="174"/>
      <c r="F109" s="174"/>
      <c r="G109" s="174"/>
      <c r="H109" s="33">
        <v>0.05</v>
      </c>
      <c r="I109" s="96">
        <f>H109*I118</f>
        <v>312.58400000000006</v>
      </c>
    </row>
    <row r="110" spans="1:9" ht="13.7" customHeight="1" x14ac:dyDescent="0.2">
      <c r="A110" s="382"/>
      <c r="B110" s="408"/>
      <c r="C110" s="409"/>
      <c r="D110" s="409"/>
      <c r="E110" s="409"/>
      <c r="F110" s="409"/>
      <c r="G110" s="410"/>
      <c r="H110" s="412"/>
      <c r="I110" s="96">
        <f>H110*I118</f>
        <v>0</v>
      </c>
    </row>
    <row r="111" spans="1:9" ht="13.7" customHeight="1" x14ac:dyDescent="0.2">
      <c r="A111" s="190" t="s">
        <v>111</v>
      </c>
      <c r="B111" s="191"/>
      <c r="C111" s="191"/>
      <c r="D111" s="191"/>
      <c r="E111" s="191"/>
      <c r="F111" s="191"/>
      <c r="G111" s="191"/>
      <c r="H111" s="111"/>
      <c r="I111" s="98">
        <f>TRUNC(SUM(I104:I109),2)</f>
        <v>1059.6400000000001</v>
      </c>
    </row>
    <row r="112" spans="1:9" ht="13.7" customHeight="1" x14ac:dyDescent="0.2">
      <c r="A112" s="161"/>
      <c r="B112" s="198"/>
      <c r="C112" s="198"/>
      <c r="D112" s="198"/>
      <c r="E112" s="198"/>
      <c r="F112" s="198"/>
      <c r="G112" s="198"/>
      <c r="H112" s="198"/>
      <c r="I112" s="198"/>
    </row>
    <row r="113" spans="1:9" ht="13.7" customHeight="1" x14ac:dyDescent="0.2">
      <c r="A113" s="115" t="s">
        <v>112</v>
      </c>
      <c r="B113" s="210" t="s">
        <v>113</v>
      </c>
      <c r="C113" s="211"/>
      <c r="D113" s="211"/>
      <c r="E113" s="211"/>
      <c r="F113" s="211"/>
      <c r="G113" s="211"/>
      <c r="H113" s="116">
        <f>TRUNC(H107+H108+H109+H110,4)</f>
        <v>8.6499999999999994E-2</v>
      </c>
      <c r="I113" s="117"/>
    </row>
    <row r="114" spans="1:9" ht="13.7" customHeight="1" x14ac:dyDescent="0.2">
      <c r="A114" s="118"/>
      <c r="B114" s="212">
        <v>100</v>
      </c>
      <c r="C114" s="207"/>
      <c r="D114" s="207"/>
      <c r="E114" s="207"/>
      <c r="F114" s="207"/>
      <c r="G114" s="207"/>
      <c r="H114" s="119"/>
      <c r="I114" s="120"/>
    </row>
    <row r="115" spans="1:9" ht="13.7" customHeight="1" x14ac:dyDescent="0.2">
      <c r="A115" s="121"/>
      <c r="B115" s="157"/>
      <c r="C115" s="157"/>
      <c r="D115" s="157"/>
      <c r="E115" s="157"/>
      <c r="F115" s="157"/>
      <c r="G115" s="157"/>
      <c r="H115" s="119"/>
      <c r="I115" s="120"/>
    </row>
    <row r="116" spans="1:9" ht="13.7" customHeight="1" x14ac:dyDescent="0.2">
      <c r="A116" s="123" t="s">
        <v>114</v>
      </c>
      <c r="B116" s="206" t="s">
        <v>115</v>
      </c>
      <c r="C116" s="207"/>
      <c r="D116" s="207"/>
      <c r="E116" s="207"/>
      <c r="F116" s="207"/>
      <c r="G116" s="207"/>
      <c r="H116" s="119"/>
      <c r="I116" s="120">
        <f>TRUNC(I129+I104+I105,2)</f>
        <v>5710.91</v>
      </c>
    </row>
    <row r="117" spans="1:9" ht="13.7" customHeight="1" x14ac:dyDescent="0.2">
      <c r="A117" s="118"/>
      <c r="B117" s="157"/>
      <c r="C117" s="157"/>
      <c r="D117" s="157"/>
      <c r="E117" s="157"/>
      <c r="F117" s="157"/>
      <c r="G117" s="157"/>
      <c r="H117" s="119"/>
      <c r="I117" s="120"/>
    </row>
    <row r="118" spans="1:9" ht="13.7" customHeight="1" x14ac:dyDescent="0.2">
      <c r="A118" s="123" t="s">
        <v>116</v>
      </c>
      <c r="B118" s="206" t="s">
        <v>117</v>
      </c>
      <c r="C118" s="207"/>
      <c r="D118" s="207"/>
      <c r="E118" s="207"/>
      <c r="F118" s="207"/>
      <c r="G118" s="207"/>
      <c r="H118" s="119"/>
      <c r="I118" s="120">
        <f>TRUNC(I116/(1-H113),2)</f>
        <v>6251.68</v>
      </c>
    </row>
    <row r="119" spans="1:9" ht="13.7" customHeight="1" x14ac:dyDescent="0.2">
      <c r="A119" s="118"/>
      <c r="B119" s="157"/>
      <c r="C119" s="157"/>
      <c r="D119" s="157"/>
      <c r="E119" s="157"/>
      <c r="F119" s="157"/>
      <c r="G119" s="157"/>
      <c r="H119" s="119"/>
      <c r="I119" s="120"/>
    </row>
    <row r="120" spans="1:9" ht="13.7" customHeight="1" x14ac:dyDescent="0.2">
      <c r="A120" s="124"/>
      <c r="B120" s="208" t="s">
        <v>118</v>
      </c>
      <c r="C120" s="209"/>
      <c r="D120" s="209"/>
      <c r="E120" s="209"/>
      <c r="F120" s="209"/>
      <c r="G120" s="209"/>
      <c r="H120" s="125"/>
      <c r="I120" s="126">
        <f>TRUNC(I118-I116,2)</f>
        <v>540.77</v>
      </c>
    </row>
    <row r="121" spans="1:9" ht="13.7" customHeight="1" x14ac:dyDescent="0.2">
      <c r="A121" s="161"/>
      <c r="B121" s="161"/>
      <c r="C121" s="161"/>
      <c r="D121" s="161"/>
      <c r="E121" s="161"/>
      <c r="F121" s="161"/>
      <c r="G121" s="161"/>
      <c r="H121" s="161"/>
      <c r="I121" s="100"/>
    </row>
    <row r="122" spans="1:9" ht="13.7" customHeight="1" x14ac:dyDescent="0.2">
      <c r="A122" s="256" t="s">
        <v>119</v>
      </c>
      <c r="B122" s="257"/>
      <c r="C122" s="257"/>
      <c r="D122" s="257"/>
      <c r="E122" s="257"/>
      <c r="F122" s="257"/>
      <c r="G122" s="257"/>
      <c r="H122" s="257"/>
      <c r="I122" s="257"/>
    </row>
    <row r="123" spans="1:9" ht="13.7" customHeight="1" x14ac:dyDescent="0.2">
      <c r="A123" s="190" t="s">
        <v>120</v>
      </c>
      <c r="B123" s="191"/>
      <c r="C123" s="191"/>
      <c r="D123" s="191"/>
      <c r="E123" s="191"/>
      <c r="F123" s="191"/>
      <c r="G123" s="191"/>
      <c r="H123" s="191"/>
      <c r="I123" s="155" t="s">
        <v>23</v>
      </c>
    </row>
    <row r="124" spans="1:9" ht="13.7" customHeight="1" x14ac:dyDescent="0.2">
      <c r="A124" s="159" t="s">
        <v>2</v>
      </c>
      <c r="B124" s="173" t="str">
        <f>A21</f>
        <v>MÓDULO 1 - COMPOSIÇÃO DA REMUNERAÇÃO</v>
      </c>
      <c r="C124" s="174"/>
      <c r="D124" s="174"/>
      <c r="E124" s="174"/>
      <c r="F124" s="174"/>
      <c r="G124" s="174"/>
      <c r="H124" s="174"/>
      <c r="I124" s="96">
        <f>I29</f>
        <v>2377.96</v>
      </c>
    </row>
    <row r="125" spans="1:9" ht="13.7" customHeight="1" x14ac:dyDescent="0.2">
      <c r="A125" s="159" t="s">
        <v>4</v>
      </c>
      <c r="B125" s="173" t="str">
        <f>A31</f>
        <v>MÓDULO 2 – ENCARGOS E BENEFÍCIOS ANUAIS, MENSAIS E DIÁRIOS</v>
      </c>
      <c r="C125" s="174"/>
      <c r="D125" s="174"/>
      <c r="E125" s="174"/>
      <c r="F125" s="174"/>
      <c r="G125" s="174"/>
      <c r="H125" s="174"/>
      <c r="I125" s="96">
        <f>I62</f>
        <v>2297.16</v>
      </c>
    </row>
    <row r="126" spans="1:9" ht="13.7" customHeight="1" x14ac:dyDescent="0.2">
      <c r="A126" s="159" t="s">
        <v>7</v>
      </c>
      <c r="B126" s="173" t="str">
        <f>A64</f>
        <v>MÓDULO 3 – PROVISÃO PARA RESCISÃO</v>
      </c>
      <c r="C126" s="174"/>
      <c r="D126" s="174"/>
      <c r="E126" s="174"/>
      <c r="F126" s="174"/>
      <c r="G126" s="174"/>
      <c r="H126" s="174"/>
      <c r="I126" s="96">
        <f>I72</f>
        <v>168.9</v>
      </c>
    </row>
    <row r="127" spans="1:9" ht="13.7" customHeight="1" x14ac:dyDescent="0.2">
      <c r="A127" s="159" t="s">
        <v>10</v>
      </c>
      <c r="B127" s="173" t="str">
        <f>A74</f>
        <v>MÓDULO 4 – CUSTO DE REPOSIÇÃO DO PROFISSIONAL AUSENTE</v>
      </c>
      <c r="C127" s="174"/>
      <c r="D127" s="174"/>
      <c r="E127" s="174"/>
      <c r="F127" s="174"/>
      <c r="G127" s="174"/>
      <c r="H127" s="174"/>
      <c r="I127" s="96">
        <f>I92</f>
        <v>48.44</v>
      </c>
    </row>
    <row r="128" spans="1:9" ht="13.7" customHeight="1" x14ac:dyDescent="0.2">
      <c r="A128" s="159" t="s">
        <v>28</v>
      </c>
      <c r="B128" s="173" t="str">
        <f>A94</f>
        <v>MÓDULO 5 – INSUMOS DIVERSOS</v>
      </c>
      <c r="C128" s="174"/>
      <c r="D128" s="174"/>
      <c r="E128" s="174"/>
      <c r="F128" s="174"/>
      <c r="G128" s="174"/>
      <c r="H128" s="174"/>
      <c r="I128" s="96">
        <f>I100</f>
        <v>299.58</v>
      </c>
    </row>
    <row r="129" spans="1:9" ht="13.7" customHeight="1" x14ac:dyDescent="0.2">
      <c r="A129" s="156"/>
      <c r="B129" s="190" t="s">
        <v>121</v>
      </c>
      <c r="C129" s="191"/>
      <c r="D129" s="191"/>
      <c r="E129" s="191"/>
      <c r="F129" s="191"/>
      <c r="G129" s="191"/>
      <c r="H129" s="191"/>
      <c r="I129" s="98">
        <f>TRUNC(SUM(I124:I128),2)</f>
        <v>5192.04</v>
      </c>
    </row>
    <row r="130" spans="1:9" ht="13.7" customHeight="1" x14ac:dyDescent="0.2">
      <c r="A130" s="159" t="s">
        <v>30</v>
      </c>
      <c r="B130" s="173" t="str">
        <f>A102</f>
        <v>MÓDULO 6 – CUSTOS INDIRETOS, TRIBUTOS E LUCRO</v>
      </c>
      <c r="C130" s="174"/>
      <c r="D130" s="174"/>
      <c r="E130" s="174"/>
      <c r="F130" s="174"/>
      <c r="G130" s="174"/>
      <c r="H130" s="174"/>
      <c r="I130" s="96">
        <f>I111</f>
        <v>1059.6400000000001</v>
      </c>
    </row>
    <row r="131" spans="1:9" ht="13.7" customHeight="1" x14ac:dyDescent="0.2">
      <c r="A131" s="190" t="s">
        <v>122</v>
      </c>
      <c r="B131" s="191"/>
      <c r="C131" s="191"/>
      <c r="D131" s="191"/>
      <c r="E131" s="191"/>
      <c r="F131" s="191"/>
      <c r="G131" s="191"/>
      <c r="H131" s="191"/>
      <c r="I131" s="98">
        <f>TRUNC(SUM(I129:I130),2)</f>
        <v>6251.68</v>
      </c>
    </row>
    <row r="132" spans="1:9" ht="13.7" customHeight="1" x14ac:dyDescent="0.2">
      <c r="A132" s="127"/>
      <c r="B132" s="127"/>
      <c r="C132" s="127"/>
      <c r="D132" s="127"/>
      <c r="E132" s="127"/>
      <c r="F132" s="127"/>
      <c r="G132" s="127"/>
      <c r="H132" s="127"/>
      <c r="I132" s="128"/>
    </row>
    <row r="133" spans="1:9" ht="9" hidden="1" customHeight="1" x14ac:dyDescent="0.2">
      <c r="A133" s="151"/>
      <c r="B133" s="213" t="s">
        <v>123</v>
      </c>
      <c r="C133" s="181"/>
      <c r="D133" s="181"/>
      <c r="E133" s="181"/>
      <c r="F133" s="181"/>
      <c r="G133" s="181"/>
      <c r="H133" s="153"/>
      <c r="I133" s="153"/>
    </row>
    <row r="134" spans="1:9" ht="40.5" hidden="1" customHeight="1" x14ac:dyDescent="0.2">
      <c r="A134" s="214" t="s">
        <v>124</v>
      </c>
      <c r="B134" s="215"/>
      <c r="C134" s="214" t="s">
        <v>125</v>
      </c>
      <c r="D134" s="215"/>
      <c r="E134" s="214" t="s">
        <v>126</v>
      </c>
      <c r="F134" s="215"/>
      <c r="G134" s="131" t="s">
        <v>127</v>
      </c>
      <c r="H134" s="131" t="s">
        <v>128</v>
      </c>
      <c r="I134" s="132" t="s">
        <v>23</v>
      </c>
    </row>
    <row r="135" spans="1:9" ht="9" hidden="1" customHeight="1" x14ac:dyDescent="0.2">
      <c r="A135" s="216" t="s">
        <v>129</v>
      </c>
      <c r="B135" s="217"/>
      <c r="C135" s="218" t="s">
        <v>130</v>
      </c>
      <c r="D135" s="219"/>
      <c r="E135" s="220"/>
      <c r="F135" s="217"/>
      <c r="G135" s="133" t="s">
        <v>130</v>
      </c>
      <c r="H135" s="134"/>
      <c r="I135" s="135">
        <v>0</v>
      </c>
    </row>
    <row r="136" spans="1:9" ht="9" hidden="1" customHeight="1" x14ac:dyDescent="0.2">
      <c r="A136" s="216" t="s">
        <v>131</v>
      </c>
      <c r="B136" s="217"/>
      <c r="C136" s="218" t="s">
        <v>130</v>
      </c>
      <c r="D136" s="219"/>
      <c r="E136" s="220"/>
      <c r="F136" s="217"/>
      <c r="G136" s="133" t="s">
        <v>130</v>
      </c>
      <c r="H136" s="134"/>
      <c r="I136" s="135">
        <v>0</v>
      </c>
    </row>
    <row r="137" spans="1:9" ht="9" hidden="1" customHeight="1" x14ac:dyDescent="0.2">
      <c r="A137" s="216" t="s">
        <v>132</v>
      </c>
      <c r="B137" s="217"/>
      <c r="C137" s="218" t="s">
        <v>130</v>
      </c>
      <c r="D137" s="219"/>
      <c r="E137" s="220"/>
      <c r="F137" s="217"/>
      <c r="G137" s="133" t="s">
        <v>130</v>
      </c>
      <c r="H137" s="134"/>
      <c r="I137" s="135">
        <v>0</v>
      </c>
    </row>
    <row r="138" spans="1:9" ht="9" hidden="1" customHeight="1" x14ac:dyDescent="0.2">
      <c r="A138" s="216" t="s">
        <v>133</v>
      </c>
      <c r="B138" s="217"/>
      <c r="C138" s="218" t="s">
        <v>130</v>
      </c>
      <c r="D138" s="219"/>
      <c r="E138" s="220"/>
      <c r="F138" s="217"/>
      <c r="G138" s="133" t="s">
        <v>130</v>
      </c>
      <c r="H138" s="134"/>
      <c r="I138" s="135">
        <v>0</v>
      </c>
    </row>
    <row r="139" spans="1:9" ht="9" hidden="1" customHeight="1" x14ac:dyDescent="0.2">
      <c r="A139" s="221"/>
      <c r="B139" s="222"/>
      <c r="C139" s="220"/>
      <c r="D139" s="217"/>
      <c r="E139" s="220"/>
      <c r="F139" s="217"/>
      <c r="G139" s="136"/>
      <c r="H139" s="136"/>
      <c r="I139" s="135"/>
    </row>
    <row r="140" spans="1:9" ht="13.5" hidden="1" customHeight="1" x14ac:dyDescent="0.2">
      <c r="A140" s="221"/>
      <c r="B140" s="222"/>
      <c r="C140" s="220"/>
      <c r="D140" s="217"/>
      <c r="E140" s="220"/>
      <c r="F140" s="217"/>
      <c r="G140" s="134"/>
      <c r="H140" s="134"/>
      <c r="I140" s="135"/>
    </row>
    <row r="141" spans="1:9" ht="13.5" hidden="1" customHeight="1" x14ac:dyDescent="0.2">
      <c r="A141" s="230" t="s">
        <v>134</v>
      </c>
      <c r="B141" s="231"/>
      <c r="C141" s="231"/>
      <c r="D141" s="231"/>
      <c r="E141" s="231"/>
      <c r="F141" s="231"/>
      <c r="G141" s="231"/>
      <c r="H141" s="232"/>
      <c r="I141" s="137">
        <f>SUM(I139:I140)</f>
        <v>0</v>
      </c>
    </row>
    <row r="142" spans="1:9" ht="9" hidden="1" customHeight="1" x14ac:dyDescent="0.2">
      <c r="A142" s="138"/>
      <c r="B142" s="138"/>
      <c r="C142" s="138"/>
      <c r="D142" s="138"/>
      <c r="E142" s="138"/>
      <c r="F142" s="138"/>
      <c r="G142" s="138"/>
      <c r="H142" s="138"/>
      <c r="I142" s="138"/>
    </row>
    <row r="143" spans="1:9" ht="9" hidden="1" customHeight="1" x14ac:dyDescent="0.2">
      <c r="A143" s="154" t="s">
        <v>135</v>
      </c>
      <c r="B143" s="213" t="s">
        <v>136</v>
      </c>
      <c r="C143" s="181"/>
      <c r="D143" s="181"/>
      <c r="E143" s="181"/>
      <c r="F143" s="181"/>
      <c r="G143" s="181"/>
      <c r="H143" s="153"/>
      <c r="I143" s="153"/>
    </row>
    <row r="144" spans="1:9" ht="13.5" hidden="1" customHeight="1" x14ac:dyDescent="0.2">
      <c r="A144" s="230" t="s">
        <v>137</v>
      </c>
      <c r="B144" s="231"/>
      <c r="C144" s="231"/>
      <c r="D144" s="231"/>
      <c r="E144" s="231"/>
      <c r="F144" s="231"/>
      <c r="G144" s="231"/>
      <c r="H144" s="231"/>
      <c r="I144" s="233"/>
    </row>
    <row r="145" spans="1:9" ht="13.5" hidden="1" customHeight="1" x14ac:dyDescent="0.2">
      <c r="A145" s="152"/>
      <c r="B145" s="223" t="s">
        <v>138</v>
      </c>
      <c r="C145" s="183"/>
      <c r="D145" s="183"/>
      <c r="E145" s="183"/>
      <c r="F145" s="183"/>
      <c r="G145" s="183"/>
      <c r="H145" s="224"/>
      <c r="I145" s="132" t="s">
        <v>23</v>
      </c>
    </row>
    <row r="146" spans="1:9" ht="9" hidden="1" customHeight="1" x14ac:dyDescent="0.2">
      <c r="A146" s="141" t="s">
        <v>2</v>
      </c>
      <c r="B146" s="225" t="s">
        <v>139</v>
      </c>
      <c r="C146" s="226"/>
      <c r="D146" s="226"/>
      <c r="E146" s="226"/>
      <c r="F146" s="226"/>
      <c r="G146" s="226"/>
      <c r="H146" s="227"/>
      <c r="I146" s="142">
        <f>I107</f>
        <v>40.635919999999999</v>
      </c>
    </row>
    <row r="147" spans="1:9" ht="9" hidden="1" customHeight="1" x14ac:dyDescent="0.2">
      <c r="A147" s="141" t="s">
        <v>4</v>
      </c>
      <c r="B147" s="225" t="s">
        <v>140</v>
      </c>
      <c r="C147" s="226"/>
      <c r="D147" s="226"/>
      <c r="E147" s="226"/>
      <c r="F147" s="226"/>
      <c r="G147" s="226"/>
      <c r="H147" s="227"/>
      <c r="I147" s="142"/>
    </row>
    <row r="148" spans="1:9" ht="13.5" hidden="1" customHeight="1" x14ac:dyDescent="0.2">
      <c r="A148" s="141" t="s">
        <v>7</v>
      </c>
      <c r="B148" s="225" t="s">
        <v>141</v>
      </c>
      <c r="C148" s="226"/>
      <c r="D148" s="226"/>
      <c r="E148" s="226"/>
      <c r="F148" s="226"/>
      <c r="G148" s="226"/>
      <c r="H148" s="227"/>
      <c r="I148" s="142">
        <f>I111</f>
        <v>1059.6400000000001</v>
      </c>
    </row>
    <row r="149" spans="1:9" ht="13.5" hidden="1" customHeight="1" x14ac:dyDescent="0.2">
      <c r="A149" s="228" t="s">
        <v>142</v>
      </c>
      <c r="B149" s="181"/>
      <c r="C149" s="181"/>
      <c r="D149" s="181"/>
      <c r="E149" s="181"/>
      <c r="F149" s="181"/>
      <c r="G149" s="181"/>
      <c r="H149" s="229"/>
      <c r="I149" s="137">
        <f>SUM(I146:I148)</f>
        <v>1100.27592</v>
      </c>
    </row>
    <row r="150" spans="1:9" ht="9" hidden="1" customHeight="1" x14ac:dyDescent="0.2">
      <c r="A150" s="154" t="s">
        <v>143</v>
      </c>
      <c r="B150" s="143" t="s">
        <v>144</v>
      </c>
      <c r="C150" s="138"/>
      <c r="D150" s="138"/>
      <c r="E150" s="138"/>
      <c r="F150" s="138"/>
      <c r="G150" s="138"/>
      <c r="H150" s="138"/>
      <c r="I150" s="138"/>
    </row>
    <row r="151" spans="1:9" ht="9" hidden="1" customHeight="1" x14ac:dyDescent="0.2">
      <c r="A151" s="138"/>
      <c r="B151" s="138"/>
      <c r="C151" s="138"/>
      <c r="D151" s="138"/>
      <c r="E151" s="138"/>
      <c r="F151" s="138"/>
      <c r="G151" s="138"/>
      <c r="H151" s="138"/>
      <c r="I151" s="138"/>
    </row>
    <row r="152" spans="1:9" ht="9" hidden="1" customHeight="1" x14ac:dyDescent="0.2">
      <c r="A152" s="138"/>
      <c r="B152" s="138"/>
      <c r="C152" s="138"/>
      <c r="D152" s="138"/>
      <c r="E152" s="138"/>
      <c r="F152" s="138"/>
      <c r="G152" s="138"/>
      <c r="H152" s="138"/>
      <c r="I152" s="138"/>
    </row>
    <row r="153" spans="1:9" ht="13.7" customHeight="1" x14ac:dyDescent="0.2">
      <c r="A153" s="144" t="s">
        <v>145</v>
      </c>
      <c r="B153" s="145">
        <f>I131/I124</f>
        <v>2.6290097394405287</v>
      </c>
      <c r="C153" s="138"/>
      <c r="D153" s="138"/>
      <c r="E153" s="138"/>
      <c r="F153" s="138"/>
      <c r="G153" s="138"/>
      <c r="H153" s="138"/>
      <c r="I153" s="138"/>
    </row>
    <row r="154" spans="1:9" ht="13.7" customHeight="1" x14ac:dyDescent="0.2">
      <c r="A154" s="146"/>
      <c r="B154" s="147"/>
      <c r="C154" s="138"/>
      <c r="D154" s="138"/>
      <c r="E154" s="148"/>
      <c r="F154" s="138"/>
      <c r="G154" s="138"/>
      <c r="H154" s="138"/>
      <c r="I154" s="138"/>
    </row>
    <row r="155" spans="1:9" ht="13.7" customHeight="1" x14ac:dyDescent="0.2">
      <c r="A155" s="144" t="s">
        <v>146</v>
      </c>
      <c r="B155" s="147"/>
      <c r="C155" s="146">
        <f>E12*I131</f>
        <v>6251.68</v>
      </c>
      <c r="D155" s="138"/>
      <c r="E155" s="138"/>
      <c r="F155" s="138"/>
      <c r="G155" s="138"/>
      <c r="H155" s="138"/>
      <c r="I155" s="138"/>
    </row>
    <row r="156" spans="1:9" ht="13.7" customHeight="1" x14ac:dyDescent="0.2">
      <c r="A156" s="144" t="s">
        <v>316</v>
      </c>
      <c r="B156" s="147"/>
      <c r="C156" s="146">
        <f>H8*C155</f>
        <v>75020.160000000003</v>
      </c>
      <c r="D156" s="138"/>
      <c r="E156" s="138"/>
      <c r="F156" s="138"/>
      <c r="G156" s="138"/>
      <c r="H156" s="138"/>
      <c r="I156" s="138"/>
    </row>
    <row r="157" spans="1:9" ht="13.7" customHeight="1" x14ac:dyDescent="0.2">
      <c r="A157" s="148"/>
      <c r="B157" s="138"/>
      <c r="C157" s="138"/>
      <c r="D157" s="138"/>
      <c r="E157" s="138"/>
      <c r="F157" s="138"/>
      <c r="G157" s="138"/>
      <c r="H157" s="138"/>
      <c r="I157" s="138"/>
    </row>
    <row r="158" spans="1:9" ht="13.7" customHeight="1" x14ac:dyDescent="0.2">
      <c r="A158" s="148"/>
      <c r="B158" s="138"/>
      <c r="C158" s="138"/>
      <c r="D158" s="138"/>
      <c r="E158" s="138"/>
      <c r="F158" s="138"/>
      <c r="G158" s="138"/>
      <c r="H158" s="138"/>
      <c r="I158" s="138"/>
    </row>
  </sheetData>
  <sheetProtection algorithmName="SHA-512" hashValue="7xnsOdJNLhqT+PFH6Qo0BUuv9+EUpsVDW8RHWF7tqPhyi94o6febPBfndqgN4cRKDECXR+DxuFsHs9khdYKXig==" saltValue="zsWxShtD2KJ3DxjWuBkBDg==" spinCount="100000" sheet="1" objects="1" scenarios="1" selectLockedCells="1"/>
  <mergeCells count="165">
    <mergeCell ref="B145:H145"/>
    <mergeCell ref="B146:H146"/>
    <mergeCell ref="B147:H147"/>
    <mergeCell ref="B148:H148"/>
    <mergeCell ref="A149:H149"/>
    <mergeCell ref="A10:I10"/>
    <mergeCell ref="A11:B11"/>
    <mergeCell ref="C11:D11"/>
    <mergeCell ref="E11:I11"/>
    <mergeCell ref="A12:B12"/>
    <mergeCell ref="C12:D12"/>
    <mergeCell ref="E12:I12"/>
    <mergeCell ref="A140:B140"/>
    <mergeCell ref="C140:D140"/>
    <mergeCell ref="E140:F140"/>
    <mergeCell ref="A141:H141"/>
    <mergeCell ref="B143:G143"/>
    <mergeCell ref="A144:I144"/>
    <mergeCell ref="A138:B138"/>
    <mergeCell ref="C138:D138"/>
    <mergeCell ref="E138:F138"/>
    <mergeCell ref="A139:B139"/>
    <mergeCell ref="C139:D139"/>
    <mergeCell ref="E139:F139"/>
    <mergeCell ref="A136:B136"/>
    <mergeCell ref="C136:D136"/>
    <mergeCell ref="E136:F136"/>
    <mergeCell ref="A137:B137"/>
    <mergeCell ref="C137:D137"/>
    <mergeCell ref="E137:F137"/>
    <mergeCell ref="B133:G133"/>
    <mergeCell ref="A134:B134"/>
    <mergeCell ref="C134:D134"/>
    <mergeCell ref="E134:F134"/>
    <mergeCell ref="A135:B135"/>
    <mergeCell ref="C135:D135"/>
    <mergeCell ref="E135:F135"/>
    <mergeCell ref="B126:H126"/>
    <mergeCell ref="B127:H127"/>
    <mergeCell ref="B128:H128"/>
    <mergeCell ref="B129:H129"/>
    <mergeCell ref="B130:H130"/>
    <mergeCell ref="A131:H131"/>
    <mergeCell ref="B118:G118"/>
    <mergeCell ref="B120:G120"/>
    <mergeCell ref="A122:I122"/>
    <mergeCell ref="A123:H123"/>
    <mergeCell ref="B124:H124"/>
    <mergeCell ref="B125:H125"/>
    <mergeCell ref="B109:G109"/>
    <mergeCell ref="A111:G111"/>
    <mergeCell ref="B112:I112"/>
    <mergeCell ref="B113:G113"/>
    <mergeCell ref="B114:G114"/>
    <mergeCell ref="B116:G116"/>
    <mergeCell ref="B103:G103"/>
    <mergeCell ref="B104:G104"/>
    <mergeCell ref="B105:G105"/>
    <mergeCell ref="B106:G106"/>
    <mergeCell ref="B107:G107"/>
    <mergeCell ref="B108:G108"/>
    <mergeCell ref="B110:G110"/>
    <mergeCell ref="B97:G97"/>
    <mergeCell ref="B98:G98"/>
    <mergeCell ref="B99:G99"/>
    <mergeCell ref="A100:G100"/>
    <mergeCell ref="A101:I101"/>
    <mergeCell ref="A102:I102"/>
    <mergeCell ref="B90:H90"/>
    <mergeCell ref="B91:H91"/>
    <mergeCell ref="A92:H92"/>
    <mergeCell ref="A94:I94"/>
    <mergeCell ref="B95:G95"/>
    <mergeCell ref="B96:G96"/>
    <mergeCell ref="A84:G84"/>
    <mergeCell ref="B85:G85"/>
    <mergeCell ref="A86:G86"/>
    <mergeCell ref="A87:I87"/>
    <mergeCell ref="A88:I88"/>
    <mergeCell ref="A89:H89"/>
    <mergeCell ref="B78:G78"/>
    <mergeCell ref="B79:G79"/>
    <mergeCell ref="B80:G80"/>
    <mergeCell ref="B81:G81"/>
    <mergeCell ref="A82:G82"/>
    <mergeCell ref="A83:I83"/>
    <mergeCell ref="A72:G72"/>
    <mergeCell ref="A73:I73"/>
    <mergeCell ref="A74:I74"/>
    <mergeCell ref="A75:G75"/>
    <mergeCell ref="B76:G76"/>
    <mergeCell ref="B77:G77"/>
    <mergeCell ref="B66:G66"/>
    <mergeCell ref="B67:G67"/>
    <mergeCell ref="B68:G68"/>
    <mergeCell ref="B69:G69"/>
    <mergeCell ref="B70:G70"/>
    <mergeCell ref="B71:G71"/>
    <mergeCell ref="B60:H60"/>
    <mergeCell ref="B61:H61"/>
    <mergeCell ref="A62:H62"/>
    <mergeCell ref="A63:I63"/>
    <mergeCell ref="A64:I64"/>
    <mergeCell ref="B65:G65"/>
    <mergeCell ref="B54:G54"/>
    <mergeCell ref="A55:H55"/>
    <mergeCell ref="A56:I56"/>
    <mergeCell ref="A57:I57"/>
    <mergeCell ref="A58:H58"/>
    <mergeCell ref="B59:H59"/>
    <mergeCell ref="A48:G48"/>
    <mergeCell ref="B49:G49"/>
    <mergeCell ref="B50:G50"/>
    <mergeCell ref="B51:G51"/>
    <mergeCell ref="B52:G52"/>
    <mergeCell ref="B53:G53"/>
    <mergeCell ref="B42:G42"/>
    <mergeCell ref="B43:G43"/>
    <mergeCell ref="B44:G44"/>
    <mergeCell ref="B45:G45"/>
    <mergeCell ref="A46:G46"/>
    <mergeCell ref="A47:I47"/>
    <mergeCell ref="A35:G35"/>
    <mergeCell ref="A37:G37"/>
    <mergeCell ref="B38:G38"/>
    <mergeCell ref="B39:G39"/>
    <mergeCell ref="B40:G40"/>
    <mergeCell ref="B41:G41"/>
    <mergeCell ref="B28:G28"/>
    <mergeCell ref="A29:H29"/>
    <mergeCell ref="A31:I31"/>
    <mergeCell ref="A32:G32"/>
    <mergeCell ref="B33:G33"/>
    <mergeCell ref="B34:G34"/>
    <mergeCell ref="B22:G22"/>
    <mergeCell ref="B23:G23"/>
    <mergeCell ref="B24:G24"/>
    <mergeCell ref="B25:G25"/>
    <mergeCell ref="B26:G26"/>
    <mergeCell ref="B27:G27"/>
    <mergeCell ref="B18:G18"/>
    <mergeCell ref="H18:I18"/>
    <mergeCell ref="B19:G19"/>
    <mergeCell ref="H19:I19"/>
    <mergeCell ref="A20:I20"/>
    <mergeCell ref="A21:I21"/>
    <mergeCell ref="B16:G16"/>
    <mergeCell ref="H16:I16"/>
    <mergeCell ref="B17:G17"/>
    <mergeCell ref="H17:I17"/>
    <mergeCell ref="B7:G7"/>
    <mergeCell ref="H7:I7"/>
    <mergeCell ref="B8:G8"/>
    <mergeCell ref="H8:I8"/>
    <mergeCell ref="A9:I9"/>
    <mergeCell ref="A14:I14"/>
    <mergeCell ref="A1:I1"/>
    <mergeCell ref="A2:I2"/>
    <mergeCell ref="A4:I4"/>
    <mergeCell ref="B5:G5"/>
    <mergeCell ref="H5:I5"/>
    <mergeCell ref="B6:G6"/>
    <mergeCell ref="H6:I6"/>
    <mergeCell ref="B15:G15"/>
    <mergeCell ref="H15:I15"/>
  </mergeCells>
  <conditionalFormatting sqref="H17">
    <cfRule type="cellIs" dxfId="1" priority="1" stopIfTrue="1" operator="lessThan">
      <formula>0</formula>
    </cfRule>
  </conditionalFormatting>
  <pageMargins left="0.39305600000000002" right="0.19652800000000001" top="1.115278" bottom="0.39305600000000002" header="0.156944" footer="0.156944"/>
  <pageSetup paperSize="9" scale="76" orientation="portrait" r:id="rId1"/>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8"/>
  <sheetViews>
    <sheetView showGridLines="0" topLeftCell="A82" workbookViewId="0">
      <selection activeCell="B110" sqref="B110:H110"/>
    </sheetView>
  </sheetViews>
  <sheetFormatPr defaultColWidth="9.140625" defaultRowHeight="12.75" customHeight="1" x14ac:dyDescent="0.2"/>
  <cols>
    <col min="1" max="1" width="10" style="149" customWidth="1"/>
    <col min="2" max="2" width="9.140625" style="149" customWidth="1"/>
    <col min="3" max="3" width="16.7109375" style="149" customWidth="1"/>
    <col min="4" max="4" width="9.140625" style="149" customWidth="1"/>
    <col min="5" max="5" width="10.85546875" style="149" customWidth="1"/>
    <col min="6" max="6" width="9.140625" style="149" customWidth="1"/>
    <col min="7" max="7" width="19.140625" style="149" customWidth="1"/>
    <col min="8" max="8" width="11" style="149" customWidth="1"/>
    <col min="9" max="9" width="12" style="149" customWidth="1"/>
    <col min="10" max="10" width="9.140625" style="5" customWidth="1"/>
    <col min="11" max="16384" width="9.140625" style="5"/>
  </cols>
  <sheetData>
    <row r="1" spans="1:9" ht="13.7" customHeight="1" x14ac:dyDescent="0.2">
      <c r="A1" s="181"/>
      <c r="B1" s="181"/>
      <c r="C1" s="181"/>
      <c r="D1" s="181"/>
      <c r="E1" s="181"/>
      <c r="F1" s="181"/>
      <c r="G1" s="181"/>
      <c r="H1" s="181"/>
      <c r="I1" s="181"/>
    </row>
    <row r="2" spans="1:9" ht="13.7" customHeight="1" x14ac:dyDescent="0.2">
      <c r="A2" s="182" t="s">
        <v>0</v>
      </c>
      <c r="B2" s="183"/>
      <c r="C2" s="183"/>
      <c r="D2" s="183"/>
      <c r="E2" s="183"/>
      <c r="F2" s="183"/>
      <c r="G2" s="183"/>
      <c r="H2" s="183"/>
      <c r="I2" s="183"/>
    </row>
    <row r="3" spans="1:9" ht="13.7" customHeight="1" x14ac:dyDescent="0.2">
      <c r="A3" s="88"/>
      <c r="B3" s="88"/>
      <c r="C3" s="88"/>
      <c r="D3" s="88"/>
      <c r="E3" s="88"/>
      <c r="F3" s="88"/>
      <c r="G3" s="88"/>
      <c r="H3" s="88"/>
      <c r="I3" s="88"/>
    </row>
    <row r="4" spans="1:9" ht="13.7" customHeight="1" x14ac:dyDescent="0.2">
      <c r="A4" s="256" t="s">
        <v>1</v>
      </c>
      <c r="B4" s="257"/>
      <c r="C4" s="257"/>
      <c r="D4" s="257"/>
      <c r="E4" s="257"/>
      <c r="F4" s="257"/>
      <c r="G4" s="257"/>
      <c r="H4" s="257"/>
      <c r="I4" s="257"/>
    </row>
    <row r="5" spans="1:9" ht="13.7" customHeight="1" x14ac:dyDescent="0.2">
      <c r="A5" s="91" t="s">
        <v>2</v>
      </c>
      <c r="B5" s="173" t="s">
        <v>3</v>
      </c>
      <c r="C5" s="174"/>
      <c r="D5" s="174"/>
      <c r="E5" s="174"/>
      <c r="F5" s="174"/>
      <c r="G5" s="174"/>
      <c r="H5" s="184"/>
      <c r="I5" s="178"/>
    </row>
    <row r="6" spans="1:9" ht="13.7" customHeight="1" x14ac:dyDescent="0.2">
      <c r="A6" s="91" t="s">
        <v>4</v>
      </c>
      <c r="B6" s="173" t="s">
        <v>5</v>
      </c>
      <c r="C6" s="174"/>
      <c r="D6" s="174"/>
      <c r="E6" s="174"/>
      <c r="F6" s="174"/>
      <c r="G6" s="174"/>
      <c r="H6" s="177" t="s">
        <v>6</v>
      </c>
      <c r="I6" s="178"/>
    </row>
    <row r="7" spans="1:9" ht="13.7" customHeight="1" x14ac:dyDescent="0.2">
      <c r="A7" s="91" t="s">
        <v>7</v>
      </c>
      <c r="B7" s="173" t="s">
        <v>8</v>
      </c>
      <c r="C7" s="174"/>
      <c r="D7" s="174"/>
      <c r="E7" s="174"/>
      <c r="F7" s="174"/>
      <c r="G7" s="174"/>
      <c r="H7" s="396" t="s">
        <v>9</v>
      </c>
      <c r="I7" s="397"/>
    </row>
    <row r="8" spans="1:9" ht="13.7" customHeight="1" x14ac:dyDescent="0.2">
      <c r="A8" s="91" t="s">
        <v>10</v>
      </c>
      <c r="B8" s="173" t="s">
        <v>11</v>
      </c>
      <c r="C8" s="174"/>
      <c r="D8" s="174"/>
      <c r="E8" s="174"/>
      <c r="F8" s="174"/>
      <c r="G8" s="174"/>
      <c r="H8" s="179">
        <v>12</v>
      </c>
      <c r="I8" s="178"/>
    </row>
    <row r="9" spans="1:9" ht="13.7" customHeight="1" x14ac:dyDescent="0.2">
      <c r="A9" s="180"/>
      <c r="B9" s="180"/>
      <c r="C9" s="180"/>
      <c r="D9" s="180"/>
      <c r="E9" s="180"/>
      <c r="F9" s="180"/>
      <c r="G9" s="180"/>
      <c r="H9" s="180"/>
      <c r="I9" s="180"/>
    </row>
    <row r="10" spans="1:9" s="10" customFormat="1" ht="13.7" customHeight="1" x14ac:dyDescent="0.2">
      <c r="A10" s="256" t="s">
        <v>311</v>
      </c>
      <c r="B10" s="257"/>
      <c r="C10" s="257"/>
      <c r="D10" s="257"/>
      <c r="E10" s="257"/>
      <c r="F10" s="257"/>
      <c r="G10" s="257"/>
      <c r="H10" s="257"/>
      <c r="I10" s="257"/>
    </row>
    <row r="11" spans="1:9" s="10" customFormat="1" ht="13.7" customHeight="1" x14ac:dyDescent="0.2">
      <c r="A11" s="260" t="s">
        <v>312</v>
      </c>
      <c r="B11" s="261"/>
      <c r="C11" s="260" t="s">
        <v>313</v>
      </c>
      <c r="D11" s="261"/>
      <c r="E11" s="260" t="s">
        <v>314</v>
      </c>
      <c r="F11" s="261"/>
      <c r="G11" s="261"/>
      <c r="H11" s="261"/>
      <c r="I11" s="261"/>
    </row>
    <row r="12" spans="1:9" s="10" customFormat="1" ht="65.25" customHeight="1" x14ac:dyDescent="0.2">
      <c r="A12" s="262" t="s">
        <v>321</v>
      </c>
      <c r="B12" s="263"/>
      <c r="C12" s="260" t="s">
        <v>315</v>
      </c>
      <c r="D12" s="261"/>
      <c r="E12" s="264">
        <v>1</v>
      </c>
      <c r="F12" s="261"/>
      <c r="G12" s="261"/>
      <c r="H12" s="261"/>
      <c r="I12" s="261"/>
    </row>
    <row r="13" spans="1:9" s="10" customFormat="1" ht="13.7" customHeight="1" x14ac:dyDescent="0.2">
      <c r="A13" s="163"/>
      <c r="B13" s="163"/>
      <c r="C13" s="163"/>
      <c r="D13" s="163"/>
      <c r="E13" s="163"/>
      <c r="F13" s="163"/>
      <c r="G13" s="163"/>
      <c r="H13" s="163"/>
      <c r="I13" s="163"/>
    </row>
    <row r="14" spans="1:9" ht="13.7" customHeight="1" x14ac:dyDescent="0.2">
      <c r="A14" s="256" t="s">
        <v>12</v>
      </c>
      <c r="B14" s="257"/>
      <c r="C14" s="257"/>
      <c r="D14" s="257"/>
      <c r="E14" s="257"/>
      <c r="F14" s="257"/>
      <c r="G14" s="257"/>
      <c r="H14" s="257"/>
      <c r="I14" s="257"/>
    </row>
    <row r="15" spans="1:9" ht="51.75" customHeight="1" x14ac:dyDescent="0.2">
      <c r="A15" s="92">
        <v>1</v>
      </c>
      <c r="B15" s="173" t="s">
        <v>13</v>
      </c>
      <c r="C15" s="174"/>
      <c r="D15" s="174"/>
      <c r="E15" s="174"/>
      <c r="F15" s="174"/>
      <c r="G15" s="174"/>
      <c r="H15" s="258" t="s">
        <v>320</v>
      </c>
      <c r="I15" s="259"/>
    </row>
    <row r="16" spans="1:9" ht="13.7" customHeight="1" x14ac:dyDescent="0.2">
      <c r="A16" s="92">
        <v>2</v>
      </c>
      <c r="B16" s="173" t="s">
        <v>14</v>
      </c>
      <c r="C16" s="174"/>
      <c r="D16" s="174"/>
      <c r="E16" s="174"/>
      <c r="F16" s="174"/>
      <c r="G16" s="174"/>
      <c r="H16" s="177" t="s">
        <v>147</v>
      </c>
      <c r="I16" s="178"/>
    </row>
    <row r="17" spans="1:9" ht="13.7" customHeight="1" x14ac:dyDescent="0.2">
      <c r="A17" s="92">
        <v>3</v>
      </c>
      <c r="B17" s="173" t="s">
        <v>16</v>
      </c>
      <c r="C17" s="174"/>
      <c r="D17" s="174"/>
      <c r="E17" s="174"/>
      <c r="F17" s="174"/>
      <c r="G17" s="174"/>
      <c r="H17" s="398">
        <v>1829.2</v>
      </c>
      <c r="I17" s="397"/>
    </row>
    <row r="18" spans="1:9" ht="13.7" customHeight="1" x14ac:dyDescent="0.2">
      <c r="A18" s="92">
        <v>4</v>
      </c>
      <c r="B18" s="173" t="s">
        <v>17</v>
      </c>
      <c r="C18" s="174"/>
      <c r="D18" s="174"/>
      <c r="E18" s="174"/>
      <c r="F18" s="174"/>
      <c r="G18" s="174"/>
      <c r="H18" s="177" t="s">
        <v>18</v>
      </c>
      <c r="I18" s="178"/>
    </row>
    <row r="19" spans="1:9" ht="13.7" customHeight="1" x14ac:dyDescent="0.2">
      <c r="A19" s="92">
        <v>5</v>
      </c>
      <c r="B19" s="173" t="s">
        <v>19</v>
      </c>
      <c r="C19" s="174"/>
      <c r="D19" s="174"/>
      <c r="E19" s="174"/>
      <c r="F19" s="174"/>
      <c r="G19" s="174"/>
      <c r="H19" s="399">
        <v>45292</v>
      </c>
      <c r="I19" s="397"/>
    </row>
    <row r="20" spans="1:9" ht="13.7" customHeight="1" x14ac:dyDescent="0.2">
      <c r="A20" s="180"/>
      <c r="B20" s="180"/>
      <c r="C20" s="180"/>
      <c r="D20" s="180"/>
      <c r="E20" s="180"/>
      <c r="F20" s="180"/>
      <c r="G20" s="180"/>
      <c r="H20" s="180"/>
      <c r="I20" s="180"/>
    </row>
    <row r="21" spans="1:9" ht="13.7" customHeight="1" x14ac:dyDescent="0.2">
      <c r="A21" s="256" t="s">
        <v>20</v>
      </c>
      <c r="B21" s="257"/>
      <c r="C21" s="257"/>
      <c r="D21" s="257"/>
      <c r="E21" s="257"/>
      <c r="F21" s="257"/>
      <c r="G21" s="257"/>
      <c r="H21" s="257"/>
      <c r="I21" s="257"/>
    </row>
    <row r="22" spans="1:9" ht="13.7" customHeight="1" x14ac:dyDescent="0.2">
      <c r="A22" s="93">
        <v>1</v>
      </c>
      <c r="B22" s="190" t="s">
        <v>21</v>
      </c>
      <c r="C22" s="191"/>
      <c r="D22" s="191"/>
      <c r="E22" s="191"/>
      <c r="F22" s="191"/>
      <c r="G22" s="191"/>
      <c r="H22" s="94" t="s">
        <v>22</v>
      </c>
      <c r="I22" s="94" t="s">
        <v>23</v>
      </c>
    </row>
    <row r="23" spans="1:9" ht="13.7" customHeight="1" x14ac:dyDescent="0.2">
      <c r="A23" s="94" t="s">
        <v>2</v>
      </c>
      <c r="B23" s="173" t="s">
        <v>24</v>
      </c>
      <c r="C23" s="174"/>
      <c r="D23" s="174"/>
      <c r="E23" s="174"/>
      <c r="F23" s="174"/>
      <c r="G23" s="174"/>
      <c r="H23" s="95"/>
      <c r="I23" s="96">
        <f>H17</f>
        <v>1829.2</v>
      </c>
    </row>
    <row r="24" spans="1:9" ht="13.7" customHeight="1" x14ac:dyDescent="0.2">
      <c r="A24" s="94" t="s">
        <v>4</v>
      </c>
      <c r="B24" s="173" t="s">
        <v>25</v>
      </c>
      <c r="C24" s="174"/>
      <c r="D24" s="174"/>
      <c r="E24" s="174"/>
      <c r="F24" s="174"/>
      <c r="G24" s="174"/>
      <c r="H24" s="97">
        <v>0.3</v>
      </c>
      <c r="I24" s="96">
        <f>H24*I23</f>
        <v>548.76</v>
      </c>
    </row>
    <row r="25" spans="1:9" ht="13.7" customHeight="1" x14ac:dyDescent="0.2">
      <c r="A25" s="94" t="s">
        <v>7</v>
      </c>
      <c r="B25" s="173" t="s">
        <v>26</v>
      </c>
      <c r="C25" s="174"/>
      <c r="D25" s="174"/>
      <c r="E25" s="174"/>
      <c r="F25" s="174"/>
      <c r="G25" s="174"/>
      <c r="H25" s="97"/>
      <c r="I25" s="96">
        <f>H25*I23</f>
        <v>0</v>
      </c>
    </row>
    <row r="26" spans="1:9" ht="13.7" customHeight="1" x14ac:dyDescent="0.2">
      <c r="A26" s="94" t="s">
        <v>10</v>
      </c>
      <c r="B26" s="173" t="s">
        <v>27</v>
      </c>
      <c r="C26" s="174"/>
      <c r="D26" s="174"/>
      <c r="E26" s="174"/>
      <c r="F26" s="174"/>
      <c r="G26" s="174"/>
      <c r="H26" s="97"/>
      <c r="I26" s="96">
        <v>0</v>
      </c>
    </row>
    <row r="27" spans="1:9" ht="13.7" customHeight="1" x14ac:dyDescent="0.2">
      <c r="A27" s="94" t="s">
        <v>28</v>
      </c>
      <c r="B27" s="173" t="s">
        <v>29</v>
      </c>
      <c r="C27" s="174"/>
      <c r="D27" s="174"/>
      <c r="E27" s="174"/>
      <c r="F27" s="174"/>
      <c r="G27" s="174"/>
      <c r="H27" s="97"/>
      <c r="I27" s="96">
        <v>0</v>
      </c>
    </row>
    <row r="28" spans="1:9" ht="13.7" customHeight="1" x14ac:dyDescent="0.2">
      <c r="A28" s="94" t="s">
        <v>30</v>
      </c>
      <c r="B28" s="173" t="s">
        <v>31</v>
      </c>
      <c r="C28" s="174"/>
      <c r="D28" s="174"/>
      <c r="E28" s="174"/>
      <c r="F28" s="174"/>
      <c r="G28" s="174"/>
      <c r="H28" s="97"/>
      <c r="I28" s="96">
        <v>0</v>
      </c>
    </row>
    <row r="29" spans="1:9" ht="13.7" customHeight="1" x14ac:dyDescent="0.2">
      <c r="A29" s="190" t="s">
        <v>32</v>
      </c>
      <c r="B29" s="191"/>
      <c r="C29" s="191"/>
      <c r="D29" s="191"/>
      <c r="E29" s="191"/>
      <c r="F29" s="191"/>
      <c r="G29" s="191"/>
      <c r="H29" s="191"/>
      <c r="I29" s="98">
        <f>TRUNC(SUM(I23:I28),2)</f>
        <v>2377.96</v>
      </c>
    </row>
    <row r="30" spans="1:9" ht="13.7" customHeight="1" x14ac:dyDescent="0.2">
      <c r="A30" s="99"/>
      <c r="B30" s="99"/>
      <c r="C30" s="99"/>
      <c r="D30" s="99"/>
      <c r="E30" s="99"/>
      <c r="F30" s="99"/>
      <c r="G30" s="99"/>
      <c r="H30" s="99"/>
      <c r="I30" s="100"/>
    </row>
    <row r="31" spans="1:9" ht="13.7" customHeight="1" x14ac:dyDescent="0.2">
      <c r="A31" s="256" t="s">
        <v>33</v>
      </c>
      <c r="B31" s="257"/>
      <c r="C31" s="257"/>
      <c r="D31" s="257"/>
      <c r="E31" s="257"/>
      <c r="F31" s="257"/>
      <c r="G31" s="257"/>
      <c r="H31" s="257"/>
      <c r="I31" s="257"/>
    </row>
    <row r="32" spans="1:9" ht="13.7" customHeight="1" x14ac:dyDescent="0.2">
      <c r="A32" s="190" t="s">
        <v>34</v>
      </c>
      <c r="B32" s="191"/>
      <c r="C32" s="191"/>
      <c r="D32" s="191"/>
      <c r="E32" s="191"/>
      <c r="F32" s="191"/>
      <c r="G32" s="191"/>
      <c r="H32" s="94" t="s">
        <v>22</v>
      </c>
      <c r="I32" s="94" t="s">
        <v>23</v>
      </c>
    </row>
    <row r="33" spans="1:9" ht="13.7" customHeight="1" x14ac:dyDescent="0.2">
      <c r="A33" s="94" t="s">
        <v>2</v>
      </c>
      <c r="B33" s="173" t="s">
        <v>35</v>
      </c>
      <c r="C33" s="174"/>
      <c r="D33" s="174"/>
      <c r="E33" s="174"/>
      <c r="F33" s="174"/>
      <c r="G33" s="174"/>
      <c r="H33" s="97">
        <v>8.3299999999999999E-2</v>
      </c>
      <c r="I33" s="96">
        <f>TRUNC($I$29*H33,2)</f>
        <v>198.08</v>
      </c>
    </row>
    <row r="34" spans="1:9" ht="13.7" customHeight="1" x14ac:dyDescent="0.2">
      <c r="A34" s="94" t="s">
        <v>4</v>
      </c>
      <c r="B34" s="192" t="s">
        <v>267</v>
      </c>
      <c r="C34" s="174"/>
      <c r="D34" s="174"/>
      <c r="E34" s="174"/>
      <c r="F34" s="174"/>
      <c r="G34" s="174"/>
      <c r="H34" s="97">
        <v>0.121</v>
      </c>
      <c r="I34" s="96">
        <f>TRUNC(H34*I29,2)</f>
        <v>287.73</v>
      </c>
    </row>
    <row r="35" spans="1:9" ht="13.7" customHeight="1" x14ac:dyDescent="0.2">
      <c r="A35" s="190" t="s">
        <v>36</v>
      </c>
      <c r="B35" s="191"/>
      <c r="C35" s="191"/>
      <c r="D35" s="191"/>
      <c r="E35" s="191"/>
      <c r="F35" s="191"/>
      <c r="G35" s="191"/>
      <c r="H35" s="101">
        <f>TRUNC(SUM(H33:H34),4)</f>
        <v>0.20430000000000001</v>
      </c>
      <c r="I35" s="98">
        <f>TRUNC(SUM(I33:I34),2)</f>
        <v>485.81</v>
      </c>
    </row>
    <row r="36" spans="1:9" ht="13.7" customHeight="1" x14ac:dyDescent="0.2">
      <c r="A36" s="102"/>
      <c r="B36" s="103"/>
      <c r="C36" s="103"/>
      <c r="D36" s="103"/>
      <c r="E36" s="103"/>
      <c r="F36" s="103"/>
      <c r="G36" s="103"/>
      <c r="H36" s="104" t="s">
        <v>37</v>
      </c>
      <c r="I36" s="105">
        <f>I29+I35</f>
        <v>2863.77</v>
      </c>
    </row>
    <row r="37" spans="1:9" ht="13.7" customHeight="1" x14ac:dyDescent="0.2">
      <c r="A37" s="190" t="s">
        <v>38</v>
      </c>
      <c r="B37" s="191"/>
      <c r="C37" s="191"/>
      <c r="D37" s="191"/>
      <c r="E37" s="191"/>
      <c r="F37" s="191"/>
      <c r="G37" s="191"/>
      <c r="H37" s="94" t="s">
        <v>22</v>
      </c>
      <c r="I37" s="94" t="s">
        <v>23</v>
      </c>
    </row>
    <row r="38" spans="1:9" ht="13.7" customHeight="1" x14ac:dyDescent="0.2">
      <c r="A38" s="94" t="s">
        <v>2</v>
      </c>
      <c r="B38" s="173" t="s">
        <v>39</v>
      </c>
      <c r="C38" s="174"/>
      <c r="D38" s="174"/>
      <c r="E38" s="174"/>
      <c r="F38" s="174"/>
      <c r="G38" s="174"/>
      <c r="H38" s="400">
        <v>0.2</v>
      </c>
      <c r="I38" s="96">
        <f t="shared" ref="I38:I45" si="0">H38*$I$36</f>
        <v>572.75400000000002</v>
      </c>
    </row>
    <row r="39" spans="1:9" ht="13.7" customHeight="1" x14ac:dyDescent="0.2">
      <c r="A39" s="94" t="s">
        <v>4</v>
      </c>
      <c r="B39" s="173" t="s">
        <v>40</v>
      </c>
      <c r="C39" s="174"/>
      <c r="D39" s="174"/>
      <c r="E39" s="174"/>
      <c r="F39" s="174"/>
      <c r="G39" s="174"/>
      <c r="H39" s="97">
        <v>2.5000000000000001E-2</v>
      </c>
      <c r="I39" s="96">
        <f t="shared" si="0"/>
        <v>71.594250000000002</v>
      </c>
    </row>
    <row r="40" spans="1:9" ht="13.7" customHeight="1" x14ac:dyDescent="0.2">
      <c r="A40" s="94" t="s">
        <v>7</v>
      </c>
      <c r="B40" s="192" t="s">
        <v>266</v>
      </c>
      <c r="C40" s="174"/>
      <c r="D40" s="174"/>
      <c r="E40" s="174"/>
      <c r="F40" s="174"/>
      <c r="G40" s="174"/>
      <c r="H40" s="400">
        <v>0.03</v>
      </c>
      <c r="I40" s="96">
        <f t="shared" si="0"/>
        <v>85.9131</v>
      </c>
    </row>
    <row r="41" spans="1:9" ht="13.7" customHeight="1" x14ac:dyDescent="0.2">
      <c r="A41" s="94" t="s">
        <v>10</v>
      </c>
      <c r="B41" s="173" t="s">
        <v>41</v>
      </c>
      <c r="C41" s="174"/>
      <c r="D41" s="174"/>
      <c r="E41" s="174"/>
      <c r="F41" s="174"/>
      <c r="G41" s="174"/>
      <c r="H41" s="97">
        <v>1.4999999999999999E-2</v>
      </c>
      <c r="I41" s="96">
        <f t="shared" si="0"/>
        <v>42.95655</v>
      </c>
    </row>
    <row r="42" spans="1:9" ht="13.7" customHeight="1" x14ac:dyDescent="0.2">
      <c r="A42" s="94" t="s">
        <v>28</v>
      </c>
      <c r="B42" s="173" t="s">
        <v>42</v>
      </c>
      <c r="C42" s="174"/>
      <c r="D42" s="174"/>
      <c r="E42" s="174"/>
      <c r="F42" s="174"/>
      <c r="G42" s="174"/>
      <c r="H42" s="97">
        <v>0.01</v>
      </c>
      <c r="I42" s="96">
        <f t="shared" si="0"/>
        <v>28.637699999999999</v>
      </c>
    </row>
    <row r="43" spans="1:9" ht="13.7" customHeight="1" x14ac:dyDescent="0.2">
      <c r="A43" s="94" t="s">
        <v>30</v>
      </c>
      <c r="B43" s="173" t="s">
        <v>43</v>
      </c>
      <c r="C43" s="174"/>
      <c r="D43" s="174"/>
      <c r="E43" s="174"/>
      <c r="F43" s="174"/>
      <c r="G43" s="174"/>
      <c r="H43" s="97">
        <v>6.0000000000000001E-3</v>
      </c>
      <c r="I43" s="96">
        <f t="shared" si="0"/>
        <v>17.18262</v>
      </c>
    </row>
    <row r="44" spans="1:9" ht="13.7" customHeight="1" x14ac:dyDescent="0.2">
      <c r="A44" s="94" t="s">
        <v>44</v>
      </c>
      <c r="B44" s="173" t="s">
        <v>45</v>
      </c>
      <c r="C44" s="174"/>
      <c r="D44" s="174"/>
      <c r="E44" s="174"/>
      <c r="F44" s="174"/>
      <c r="G44" s="174"/>
      <c r="H44" s="97">
        <v>2E-3</v>
      </c>
      <c r="I44" s="96">
        <f t="shared" si="0"/>
        <v>5.7275400000000003</v>
      </c>
    </row>
    <row r="45" spans="1:9" ht="13.7" customHeight="1" x14ac:dyDescent="0.2">
      <c r="A45" s="94" t="s">
        <v>46</v>
      </c>
      <c r="B45" s="173" t="s">
        <v>47</v>
      </c>
      <c r="C45" s="174"/>
      <c r="D45" s="174"/>
      <c r="E45" s="174"/>
      <c r="F45" s="174"/>
      <c r="G45" s="174"/>
      <c r="H45" s="97">
        <v>0.08</v>
      </c>
      <c r="I45" s="96">
        <f t="shared" si="0"/>
        <v>229.10159999999999</v>
      </c>
    </row>
    <row r="46" spans="1:9" ht="13.7" customHeight="1" x14ac:dyDescent="0.2">
      <c r="A46" s="190" t="s">
        <v>48</v>
      </c>
      <c r="B46" s="191"/>
      <c r="C46" s="191"/>
      <c r="D46" s="191"/>
      <c r="E46" s="191"/>
      <c r="F46" s="191"/>
      <c r="G46" s="191"/>
      <c r="H46" s="101">
        <f>SUM(H38:H45)</f>
        <v>0.36800000000000005</v>
      </c>
      <c r="I46" s="98">
        <f>TRUNC(SUM(I38:I45),2)</f>
        <v>1053.8599999999999</v>
      </c>
    </row>
    <row r="47" spans="1:9" ht="13.7" customHeight="1" x14ac:dyDescent="0.2">
      <c r="A47" s="191"/>
      <c r="B47" s="191"/>
      <c r="C47" s="191"/>
      <c r="D47" s="191"/>
      <c r="E47" s="191"/>
      <c r="F47" s="191"/>
      <c r="G47" s="191"/>
      <c r="H47" s="191"/>
      <c r="I47" s="193"/>
    </row>
    <row r="48" spans="1:9" ht="13.7" customHeight="1" x14ac:dyDescent="0.2">
      <c r="A48" s="190" t="s">
        <v>49</v>
      </c>
      <c r="B48" s="191"/>
      <c r="C48" s="191"/>
      <c r="D48" s="191"/>
      <c r="E48" s="191"/>
      <c r="F48" s="191"/>
      <c r="G48" s="191"/>
      <c r="H48" s="101"/>
      <c r="I48" s="94" t="s">
        <v>23</v>
      </c>
    </row>
    <row r="49" spans="1:9" ht="13.7" customHeight="1" x14ac:dyDescent="0.2">
      <c r="A49" s="94" t="s">
        <v>2</v>
      </c>
      <c r="B49" s="194" t="s">
        <v>50</v>
      </c>
      <c r="C49" s="195"/>
      <c r="D49" s="195"/>
      <c r="E49" s="195"/>
      <c r="F49" s="195"/>
      <c r="G49" s="195"/>
      <c r="H49" s="91" t="s">
        <v>51</v>
      </c>
      <c r="I49" s="34">
        <f>(4.3*2*22)-(I23*0.06)</f>
        <v>79.447999999999993</v>
      </c>
    </row>
    <row r="50" spans="1:9" ht="13.7" customHeight="1" x14ac:dyDescent="0.2">
      <c r="A50" s="94" t="s">
        <v>4</v>
      </c>
      <c r="B50" s="194" t="s">
        <v>52</v>
      </c>
      <c r="C50" s="195"/>
      <c r="D50" s="195"/>
      <c r="E50" s="195"/>
      <c r="F50" s="195"/>
      <c r="G50" s="195"/>
      <c r="H50" s="91" t="s">
        <v>51</v>
      </c>
      <c r="I50" s="34">
        <f>36.08*22*0.8</f>
        <v>635.00800000000004</v>
      </c>
    </row>
    <row r="51" spans="1:9" ht="13.7" customHeight="1" x14ac:dyDescent="0.2">
      <c r="A51" s="94" t="s">
        <v>7</v>
      </c>
      <c r="B51" s="196" t="s">
        <v>287</v>
      </c>
      <c r="C51" s="195"/>
      <c r="D51" s="195"/>
      <c r="E51" s="195"/>
      <c r="F51" s="195"/>
      <c r="G51" s="195"/>
      <c r="H51" s="91" t="s">
        <v>51</v>
      </c>
      <c r="I51" s="34">
        <v>13.38</v>
      </c>
    </row>
    <row r="52" spans="1:9" ht="13.7" customHeight="1" x14ac:dyDescent="0.2">
      <c r="A52" s="94" t="s">
        <v>10</v>
      </c>
      <c r="B52" s="197" t="s">
        <v>53</v>
      </c>
      <c r="C52" s="198"/>
      <c r="D52" s="198"/>
      <c r="E52" s="198"/>
      <c r="F52" s="198"/>
      <c r="G52" s="199"/>
      <c r="H52" s="91" t="s">
        <v>51</v>
      </c>
      <c r="I52" s="34">
        <v>29.66</v>
      </c>
    </row>
    <row r="53" spans="1:9" ht="13.7" customHeight="1" x14ac:dyDescent="0.2">
      <c r="A53" s="94" t="s">
        <v>28</v>
      </c>
      <c r="B53" s="194" t="s">
        <v>54</v>
      </c>
      <c r="C53" s="195"/>
      <c r="D53" s="195"/>
      <c r="E53" s="195"/>
      <c r="F53" s="195"/>
      <c r="G53" s="195"/>
      <c r="H53" s="91" t="s">
        <v>51</v>
      </c>
      <c r="I53" s="34">
        <v>0</v>
      </c>
    </row>
    <row r="54" spans="1:9" ht="13.7" customHeight="1" x14ac:dyDescent="0.2">
      <c r="A54" s="94" t="s">
        <v>30</v>
      </c>
      <c r="B54" s="196" t="s">
        <v>273</v>
      </c>
      <c r="C54" s="195"/>
      <c r="D54" s="195"/>
      <c r="E54" s="195"/>
      <c r="F54" s="195"/>
      <c r="G54" s="195"/>
      <c r="H54" s="91" t="s">
        <v>51</v>
      </c>
      <c r="I54" s="34">
        <v>0</v>
      </c>
    </row>
    <row r="55" spans="1:9" ht="13.7" customHeight="1" x14ac:dyDescent="0.2">
      <c r="A55" s="190" t="s">
        <v>55</v>
      </c>
      <c r="B55" s="191"/>
      <c r="C55" s="191"/>
      <c r="D55" s="191"/>
      <c r="E55" s="191"/>
      <c r="F55" s="191"/>
      <c r="G55" s="191"/>
      <c r="H55" s="191"/>
      <c r="I55" s="98">
        <f>TRUNC(SUM(I49:I54),2)</f>
        <v>757.49</v>
      </c>
    </row>
    <row r="56" spans="1:9" ht="13.7" customHeight="1" x14ac:dyDescent="0.2">
      <c r="A56" s="191"/>
      <c r="B56" s="191"/>
      <c r="C56" s="191"/>
      <c r="D56" s="191"/>
      <c r="E56" s="191"/>
      <c r="F56" s="191"/>
      <c r="G56" s="191"/>
      <c r="H56" s="191"/>
      <c r="I56" s="193"/>
    </row>
    <row r="57" spans="1:9" ht="13.7" customHeight="1" x14ac:dyDescent="0.2">
      <c r="A57" s="256" t="s">
        <v>56</v>
      </c>
      <c r="B57" s="257"/>
      <c r="C57" s="257"/>
      <c r="D57" s="257"/>
      <c r="E57" s="257"/>
      <c r="F57" s="257"/>
      <c r="G57" s="257"/>
      <c r="H57" s="257"/>
      <c r="I57" s="257"/>
    </row>
    <row r="58" spans="1:9" ht="13.7" customHeight="1" x14ac:dyDescent="0.2">
      <c r="A58" s="190" t="s">
        <v>57</v>
      </c>
      <c r="B58" s="191"/>
      <c r="C58" s="191"/>
      <c r="D58" s="191"/>
      <c r="E58" s="191"/>
      <c r="F58" s="191"/>
      <c r="G58" s="191"/>
      <c r="H58" s="191"/>
      <c r="I58" s="94" t="s">
        <v>23</v>
      </c>
    </row>
    <row r="59" spans="1:9" ht="13.7" customHeight="1" x14ac:dyDescent="0.2">
      <c r="A59" s="94" t="s">
        <v>58</v>
      </c>
      <c r="B59" s="177" t="s">
        <v>59</v>
      </c>
      <c r="C59" s="178"/>
      <c r="D59" s="178"/>
      <c r="E59" s="178"/>
      <c r="F59" s="178"/>
      <c r="G59" s="178"/>
      <c r="H59" s="178"/>
      <c r="I59" s="96">
        <f>I35</f>
        <v>485.81</v>
      </c>
    </row>
    <row r="60" spans="1:9" ht="13.7" customHeight="1" x14ac:dyDescent="0.2">
      <c r="A60" s="94" t="s">
        <v>60</v>
      </c>
      <c r="B60" s="177" t="s">
        <v>61</v>
      </c>
      <c r="C60" s="178"/>
      <c r="D60" s="178"/>
      <c r="E60" s="178"/>
      <c r="F60" s="178"/>
      <c r="G60" s="178"/>
      <c r="H60" s="178"/>
      <c r="I60" s="96">
        <f>I46</f>
        <v>1053.8599999999999</v>
      </c>
    </row>
    <row r="61" spans="1:9" ht="13.7" customHeight="1" x14ac:dyDescent="0.2">
      <c r="A61" s="94" t="s">
        <v>62</v>
      </c>
      <c r="B61" s="177" t="s">
        <v>63</v>
      </c>
      <c r="C61" s="178"/>
      <c r="D61" s="178"/>
      <c r="E61" s="178"/>
      <c r="F61" s="178"/>
      <c r="G61" s="178"/>
      <c r="H61" s="178"/>
      <c r="I61" s="96">
        <f>I55</f>
        <v>757.49</v>
      </c>
    </row>
    <row r="62" spans="1:9" ht="13.7" customHeight="1" x14ac:dyDescent="0.2">
      <c r="A62" s="190" t="s">
        <v>64</v>
      </c>
      <c r="B62" s="191"/>
      <c r="C62" s="191"/>
      <c r="D62" s="191"/>
      <c r="E62" s="191"/>
      <c r="F62" s="191"/>
      <c r="G62" s="191"/>
      <c r="H62" s="191"/>
      <c r="I62" s="98">
        <f>TRUNC(SUM(I59:I61),2)</f>
        <v>2297.16</v>
      </c>
    </row>
    <row r="63" spans="1:9" ht="13.7" customHeight="1" x14ac:dyDescent="0.2">
      <c r="A63" s="200"/>
      <c r="B63" s="201"/>
      <c r="C63" s="201"/>
      <c r="D63" s="201"/>
      <c r="E63" s="201"/>
      <c r="F63" s="201"/>
      <c r="G63" s="201"/>
      <c r="H63" s="201"/>
      <c r="I63" s="201"/>
    </row>
    <row r="64" spans="1:9" ht="13.7" customHeight="1" x14ac:dyDescent="0.2">
      <c r="A64" s="256" t="s">
        <v>65</v>
      </c>
      <c r="B64" s="257"/>
      <c r="C64" s="257"/>
      <c r="D64" s="257"/>
      <c r="E64" s="257"/>
      <c r="F64" s="257"/>
      <c r="G64" s="257"/>
      <c r="H64" s="257"/>
      <c r="I64" s="257"/>
    </row>
    <row r="65" spans="1:9" ht="13.7" customHeight="1" x14ac:dyDescent="0.2">
      <c r="A65" s="93">
        <v>3</v>
      </c>
      <c r="B65" s="190" t="s">
        <v>66</v>
      </c>
      <c r="C65" s="191"/>
      <c r="D65" s="191"/>
      <c r="E65" s="191"/>
      <c r="F65" s="191"/>
      <c r="G65" s="191"/>
      <c r="H65" s="94" t="s">
        <v>22</v>
      </c>
      <c r="I65" s="94" t="s">
        <v>23</v>
      </c>
    </row>
    <row r="66" spans="1:9" ht="13.7" customHeight="1" x14ac:dyDescent="0.2">
      <c r="A66" s="94" t="s">
        <v>2</v>
      </c>
      <c r="B66" s="173" t="s">
        <v>67</v>
      </c>
      <c r="C66" s="174"/>
      <c r="D66" s="174"/>
      <c r="E66" s="174"/>
      <c r="F66" s="174"/>
      <c r="G66" s="174"/>
      <c r="H66" s="97">
        <v>4.1999999999999997E-3</v>
      </c>
      <c r="I66" s="96">
        <f t="shared" ref="I66:I71" si="1">H66*$I$29</f>
        <v>9.9874320000000001</v>
      </c>
    </row>
    <row r="67" spans="1:9" ht="13.7" customHeight="1" x14ac:dyDescent="0.2">
      <c r="A67" s="94" t="s">
        <v>4</v>
      </c>
      <c r="B67" s="173" t="s">
        <v>68</v>
      </c>
      <c r="C67" s="174"/>
      <c r="D67" s="174"/>
      <c r="E67" s="174"/>
      <c r="F67" s="174"/>
      <c r="G67" s="174"/>
      <c r="H67" s="97">
        <v>3.3E-4</v>
      </c>
      <c r="I67" s="96">
        <f t="shared" si="1"/>
        <v>0.78472680000000006</v>
      </c>
    </row>
    <row r="68" spans="1:9" ht="13.7" customHeight="1" x14ac:dyDescent="0.2">
      <c r="A68" s="94" t="s">
        <v>7</v>
      </c>
      <c r="B68" s="173" t="s">
        <v>69</v>
      </c>
      <c r="C68" s="174"/>
      <c r="D68" s="174"/>
      <c r="E68" s="174"/>
      <c r="F68" s="174"/>
      <c r="G68" s="174"/>
      <c r="H68" s="97">
        <v>3.2000000000000001E-2</v>
      </c>
      <c r="I68" s="96">
        <f t="shared" si="1"/>
        <v>76.094720000000009</v>
      </c>
    </row>
    <row r="69" spans="1:9" ht="13.7" customHeight="1" x14ac:dyDescent="0.2">
      <c r="A69" s="94" t="s">
        <v>10</v>
      </c>
      <c r="B69" s="173" t="s">
        <v>70</v>
      </c>
      <c r="C69" s="174"/>
      <c r="D69" s="174"/>
      <c r="E69" s="174"/>
      <c r="F69" s="174"/>
      <c r="G69" s="174"/>
      <c r="H69" s="97">
        <v>1.9400000000000001E-2</v>
      </c>
      <c r="I69" s="96">
        <f t="shared" si="1"/>
        <v>46.132424</v>
      </c>
    </row>
    <row r="70" spans="1:9" ht="13.7" customHeight="1" x14ac:dyDescent="0.2">
      <c r="A70" s="106" t="s">
        <v>28</v>
      </c>
      <c r="B70" s="173" t="s">
        <v>71</v>
      </c>
      <c r="C70" s="174"/>
      <c r="D70" s="174"/>
      <c r="E70" s="174"/>
      <c r="F70" s="174"/>
      <c r="G70" s="174"/>
      <c r="H70" s="97">
        <f>TRUNC(H46*H69,4)</f>
        <v>7.1000000000000004E-3</v>
      </c>
      <c r="I70" s="96">
        <f t="shared" si="1"/>
        <v>16.883516</v>
      </c>
    </row>
    <row r="71" spans="1:9" ht="13.7" customHeight="1" x14ac:dyDescent="0.2">
      <c r="A71" s="94" t="s">
        <v>30</v>
      </c>
      <c r="B71" s="173" t="s">
        <v>72</v>
      </c>
      <c r="C71" s="174"/>
      <c r="D71" s="174"/>
      <c r="E71" s="174"/>
      <c r="F71" s="174"/>
      <c r="G71" s="174"/>
      <c r="H71" s="97">
        <v>8.0000000000000002E-3</v>
      </c>
      <c r="I71" s="96">
        <f t="shared" si="1"/>
        <v>19.023680000000002</v>
      </c>
    </row>
    <row r="72" spans="1:9" ht="13.7" customHeight="1" x14ac:dyDescent="0.2">
      <c r="A72" s="190" t="s">
        <v>73</v>
      </c>
      <c r="B72" s="191"/>
      <c r="C72" s="191"/>
      <c r="D72" s="191"/>
      <c r="E72" s="191"/>
      <c r="F72" s="191"/>
      <c r="G72" s="191"/>
      <c r="H72" s="101">
        <f>TRUNC(SUM(H66:H71),4)</f>
        <v>7.0999999999999994E-2</v>
      </c>
      <c r="I72" s="98">
        <f>TRUNC(SUM(I66:I71),2)</f>
        <v>168.9</v>
      </c>
    </row>
    <row r="73" spans="1:9" ht="13.7" customHeight="1" x14ac:dyDescent="0.2">
      <c r="A73" s="202"/>
      <c r="B73" s="203"/>
      <c r="C73" s="203"/>
      <c r="D73" s="203"/>
      <c r="E73" s="203"/>
      <c r="F73" s="203"/>
      <c r="G73" s="203"/>
      <c r="H73" s="203"/>
      <c r="I73" s="203"/>
    </row>
    <row r="74" spans="1:9" ht="13.7" customHeight="1" x14ac:dyDescent="0.2">
      <c r="A74" s="256" t="s">
        <v>74</v>
      </c>
      <c r="B74" s="257"/>
      <c r="C74" s="257"/>
      <c r="D74" s="257"/>
      <c r="E74" s="257"/>
      <c r="F74" s="257"/>
      <c r="G74" s="257"/>
      <c r="H74" s="257"/>
      <c r="I74" s="257"/>
    </row>
    <row r="75" spans="1:9" ht="13.7" customHeight="1" x14ac:dyDescent="0.2">
      <c r="A75" s="190" t="s">
        <v>76</v>
      </c>
      <c r="B75" s="191"/>
      <c r="C75" s="191"/>
      <c r="D75" s="191"/>
      <c r="E75" s="191"/>
      <c r="F75" s="191"/>
      <c r="G75" s="191"/>
      <c r="H75" s="94" t="s">
        <v>22</v>
      </c>
      <c r="I75" s="94" t="s">
        <v>23</v>
      </c>
    </row>
    <row r="76" spans="1:9" ht="13.7" customHeight="1" x14ac:dyDescent="0.2">
      <c r="A76" s="94" t="s">
        <v>2</v>
      </c>
      <c r="B76" s="173" t="s">
        <v>77</v>
      </c>
      <c r="C76" s="174"/>
      <c r="D76" s="174"/>
      <c r="E76" s="174"/>
      <c r="F76" s="174"/>
      <c r="G76" s="174"/>
      <c r="H76" s="97">
        <v>0</v>
      </c>
      <c r="I76" s="96">
        <f t="shared" ref="I76:I81" si="2">$I$93*H76</f>
        <v>0</v>
      </c>
    </row>
    <row r="77" spans="1:9" ht="13.7" customHeight="1" x14ac:dyDescent="0.2">
      <c r="A77" s="94" t="s">
        <v>4</v>
      </c>
      <c r="B77" s="173" t="s">
        <v>78</v>
      </c>
      <c r="C77" s="174"/>
      <c r="D77" s="174"/>
      <c r="E77" s="174"/>
      <c r="F77" s="174"/>
      <c r="G77" s="174"/>
      <c r="H77" s="400">
        <v>8.2000000000000007E-3</v>
      </c>
      <c r="I77" s="96">
        <f t="shared" si="2"/>
        <v>39.720964000000009</v>
      </c>
    </row>
    <row r="78" spans="1:9" ht="13.7" customHeight="1" x14ac:dyDescent="0.2">
      <c r="A78" s="94" t="s">
        <v>7</v>
      </c>
      <c r="B78" s="173" t="s">
        <v>79</v>
      </c>
      <c r="C78" s="174"/>
      <c r="D78" s="174"/>
      <c r="E78" s="174"/>
      <c r="F78" s="174"/>
      <c r="G78" s="174"/>
      <c r="H78" s="400">
        <v>2.0000000000000001E-4</v>
      </c>
      <c r="I78" s="96">
        <f t="shared" si="2"/>
        <v>0.96880400000000011</v>
      </c>
    </row>
    <row r="79" spans="1:9" ht="13.7" customHeight="1" x14ac:dyDescent="0.2">
      <c r="A79" s="94" t="s">
        <v>10</v>
      </c>
      <c r="B79" s="173" t="s">
        <v>80</v>
      </c>
      <c r="C79" s="174"/>
      <c r="D79" s="174"/>
      <c r="E79" s="174"/>
      <c r="F79" s="174"/>
      <c r="G79" s="174"/>
      <c r="H79" s="400">
        <v>2.9999999999999997E-4</v>
      </c>
      <c r="I79" s="96">
        <f t="shared" si="2"/>
        <v>1.453206</v>
      </c>
    </row>
    <row r="80" spans="1:9" ht="13.7" customHeight="1" x14ac:dyDescent="0.2">
      <c r="A80" s="94" t="s">
        <v>28</v>
      </c>
      <c r="B80" s="173" t="s">
        <v>81</v>
      </c>
      <c r="C80" s="174"/>
      <c r="D80" s="174"/>
      <c r="E80" s="174"/>
      <c r="F80" s="174"/>
      <c r="G80" s="174"/>
      <c r="H80" s="400">
        <v>1.2999999999999999E-3</v>
      </c>
      <c r="I80" s="96">
        <f t="shared" si="2"/>
        <v>6.2972260000000002</v>
      </c>
    </row>
    <row r="81" spans="1:9" ht="13.7" customHeight="1" x14ac:dyDescent="0.2">
      <c r="A81" s="94" t="s">
        <v>30</v>
      </c>
      <c r="B81" s="173" t="s">
        <v>82</v>
      </c>
      <c r="C81" s="174"/>
      <c r="D81" s="174"/>
      <c r="E81" s="174"/>
      <c r="F81" s="174"/>
      <c r="G81" s="174"/>
      <c r="H81" s="400">
        <v>0</v>
      </c>
      <c r="I81" s="96">
        <f t="shared" si="2"/>
        <v>0</v>
      </c>
    </row>
    <row r="82" spans="1:9" ht="13.7" customHeight="1" x14ac:dyDescent="0.2">
      <c r="A82" s="190" t="s">
        <v>83</v>
      </c>
      <c r="B82" s="191"/>
      <c r="C82" s="191"/>
      <c r="D82" s="191"/>
      <c r="E82" s="191"/>
      <c r="F82" s="191"/>
      <c r="G82" s="191"/>
      <c r="H82" s="101">
        <f>TRUNC(SUM(H76:H81),4)</f>
        <v>0.01</v>
      </c>
      <c r="I82" s="98">
        <f>TRUNC(SUM(I76:I81),2)</f>
        <v>48.44</v>
      </c>
    </row>
    <row r="83" spans="1:9" ht="13.7" customHeight="1" x14ac:dyDescent="0.2">
      <c r="A83" s="200"/>
      <c r="B83" s="201"/>
      <c r="C83" s="201"/>
      <c r="D83" s="201"/>
      <c r="E83" s="201"/>
      <c r="F83" s="201"/>
      <c r="G83" s="201"/>
      <c r="H83" s="201"/>
      <c r="I83" s="201"/>
    </row>
    <row r="84" spans="1:9" ht="13.7" customHeight="1" x14ac:dyDescent="0.2">
      <c r="A84" s="190" t="s">
        <v>84</v>
      </c>
      <c r="B84" s="191"/>
      <c r="C84" s="191"/>
      <c r="D84" s="191"/>
      <c r="E84" s="191"/>
      <c r="F84" s="191"/>
      <c r="G84" s="191"/>
      <c r="H84" s="94" t="s">
        <v>22</v>
      </c>
      <c r="I84" s="94" t="s">
        <v>23</v>
      </c>
    </row>
    <row r="85" spans="1:9" ht="13.7" customHeight="1" x14ac:dyDescent="0.2">
      <c r="A85" s="94" t="s">
        <v>2</v>
      </c>
      <c r="B85" s="173" t="s">
        <v>85</v>
      </c>
      <c r="C85" s="174"/>
      <c r="D85" s="174"/>
      <c r="E85" s="174"/>
      <c r="F85" s="174"/>
      <c r="G85" s="174"/>
      <c r="H85" s="97">
        <v>0</v>
      </c>
      <c r="I85" s="96">
        <f>$I$29*H85</f>
        <v>0</v>
      </c>
    </row>
    <row r="86" spans="1:9" ht="13.7" customHeight="1" x14ac:dyDescent="0.2">
      <c r="A86" s="190" t="s">
        <v>86</v>
      </c>
      <c r="B86" s="191"/>
      <c r="C86" s="191"/>
      <c r="D86" s="191"/>
      <c r="E86" s="191"/>
      <c r="F86" s="191"/>
      <c r="G86" s="191"/>
      <c r="H86" s="101">
        <f>TRUNC(SUM(H85),4)</f>
        <v>0</v>
      </c>
      <c r="I86" s="98">
        <f>TRUNC(SUM(I85),2)</f>
        <v>0</v>
      </c>
    </row>
    <row r="87" spans="1:9" ht="13.7" customHeight="1" x14ac:dyDescent="0.2">
      <c r="A87" s="200"/>
      <c r="B87" s="201"/>
      <c r="C87" s="201"/>
      <c r="D87" s="201"/>
      <c r="E87" s="201"/>
      <c r="F87" s="201"/>
      <c r="G87" s="201"/>
      <c r="H87" s="201"/>
      <c r="I87" s="201"/>
    </row>
    <row r="88" spans="1:9" ht="13.7" customHeight="1" x14ac:dyDescent="0.2">
      <c r="A88" s="256" t="s">
        <v>87</v>
      </c>
      <c r="B88" s="257"/>
      <c r="C88" s="257"/>
      <c r="D88" s="257"/>
      <c r="E88" s="257"/>
      <c r="F88" s="257"/>
      <c r="G88" s="257"/>
      <c r="H88" s="257"/>
      <c r="I88" s="257"/>
    </row>
    <row r="89" spans="1:9" ht="13.7" customHeight="1" x14ac:dyDescent="0.2">
      <c r="A89" s="190" t="s">
        <v>88</v>
      </c>
      <c r="B89" s="191"/>
      <c r="C89" s="191"/>
      <c r="D89" s="191"/>
      <c r="E89" s="191"/>
      <c r="F89" s="191"/>
      <c r="G89" s="191"/>
      <c r="H89" s="191"/>
      <c r="I89" s="94" t="s">
        <v>23</v>
      </c>
    </row>
    <row r="90" spans="1:9" ht="13.7" customHeight="1" x14ac:dyDescent="0.2">
      <c r="A90" s="94" t="s">
        <v>89</v>
      </c>
      <c r="B90" s="177" t="s">
        <v>90</v>
      </c>
      <c r="C90" s="178"/>
      <c r="D90" s="178"/>
      <c r="E90" s="178"/>
      <c r="F90" s="178"/>
      <c r="G90" s="178"/>
      <c r="H90" s="178"/>
      <c r="I90" s="96">
        <f>I82</f>
        <v>48.44</v>
      </c>
    </row>
    <row r="91" spans="1:9" ht="13.7" customHeight="1" x14ac:dyDescent="0.2">
      <c r="A91" s="94" t="s">
        <v>91</v>
      </c>
      <c r="B91" s="177" t="s">
        <v>92</v>
      </c>
      <c r="C91" s="178"/>
      <c r="D91" s="178"/>
      <c r="E91" s="178"/>
      <c r="F91" s="178"/>
      <c r="G91" s="178"/>
      <c r="H91" s="178"/>
      <c r="I91" s="96">
        <f>I86</f>
        <v>0</v>
      </c>
    </row>
    <row r="92" spans="1:9" ht="13.7" customHeight="1" x14ac:dyDescent="0.2">
      <c r="A92" s="190" t="s">
        <v>93</v>
      </c>
      <c r="B92" s="191"/>
      <c r="C92" s="191"/>
      <c r="D92" s="191"/>
      <c r="E92" s="191"/>
      <c r="F92" s="191"/>
      <c r="G92" s="191"/>
      <c r="H92" s="191"/>
      <c r="I92" s="98">
        <f>TRUNC(SUM(I90:I91),2)</f>
        <v>48.44</v>
      </c>
    </row>
    <row r="93" spans="1:9" ht="13.7" customHeight="1" x14ac:dyDescent="0.2">
      <c r="A93" s="102"/>
      <c r="B93" s="103"/>
      <c r="C93" s="103"/>
      <c r="D93" s="103"/>
      <c r="E93" s="103"/>
      <c r="F93" s="103"/>
      <c r="G93" s="103"/>
      <c r="H93" s="107" t="s">
        <v>75</v>
      </c>
      <c r="I93" s="105">
        <f>TRUNC(I29+I62+I72,2)</f>
        <v>4844.0200000000004</v>
      </c>
    </row>
    <row r="94" spans="1:9" ht="13.7" customHeight="1" x14ac:dyDescent="0.2">
      <c r="A94" s="256" t="s">
        <v>94</v>
      </c>
      <c r="B94" s="257"/>
      <c r="C94" s="257"/>
      <c r="D94" s="257"/>
      <c r="E94" s="257"/>
      <c r="F94" s="257"/>
      <c r="G94" s="257"/>
      <c r="H94" s="257"/>
      <c r="I94" s="257"/>
    </row>
    <row r="95" spans="1:9" ht="13.7" customHeight="1" x14ac:dyDescent="0.2">
      <c r="A95" s="93">
        <v>5</v>
      </c>
      <c r="B95" s="190" t="s">
        <v>95</v>
      </c>
      <c r="C95" s="191"/>
      <c r="D95" s="191"/>
      <c r="E95" s="191"/>
      <c r="F95" s="191"/>
      <c r="G95" s="191"/>
      <c r="H95" s="108"/>
      <c r="I95" s="94" t="s">
        <v>23</v>
      </c>
    </row>
    <row r="96" spans="1:9" ht="13.7" customHeight="1" x14ac:dyDescent="0.2">
      <c r="A96" s="94" t="s">
        <v>2</v>
      </c>
      <c r="B96" s="194" t="s">
        <v>96</v>
      </c>
      <c r="C96" s="195"/>
      <c r="D96" s="195"/>
      <c r="E96" s="195"/>
      <c r="F96" s="195"/>
      <c r="G96" s="195"/>
      <c r="H96" s="91" t="s">
        <v>51</v>
      </c>
      <c r="I96" s="109">
        <f>Uniformes!J61</f>
        <v>249.42</v>
      </c>
    </row>
    <row r="97" spans="1:9" ht="13.7" customHeight="1" x14ac:dyDescent="0.2">
      <c r="A97" s="94" t="s">
        <v>4</v>
      </c>
      <c r="B97" s="194" t="s">
        <v>97</v>
      </c>
      <c r="C97" s="195"/>
      <c r="D97" s="195"/>
      <c r="E97" s="195"/>
      <c r="F97" s="195"/>
      <c r="G97" s="195"/>
      <c r="H97" s="91" t="s">
        <v>51</v>
      </c>
      <c r="I97" s="109">
        <f>'Equipamentos e Materiais'!H36</f>
        <v>0.11468253968253968</v>
      </c>
    </row>
    <row r="98" spans="1:9" ht="13.7" customHeight="1" x14ac:dyDescent="0.2">
      <c r="A98" s="94" t="s">
        <v>7</v>
      </c>
      <c r="B98" s="194" t="s">
        <v>98</v>
      </c>
      <c r="C98" s="195"/>
      <c r="D98" s="195"/>
      <c r="E98" s="195"/>
      <c r="F98" s="195"/>
      <c r="G98" s="195"/>
      <c r="H98" s="91" t="s">
        <v>51</v>
      </c>
      <c r="I98" s="109">
        <f>'Equip. Manutenção e Depreciação'!E33</f>
        <v>50.046392857142848</v>
      </c>
    </row>
    <row r="99" spans="1:9" ht="13.7" customHeight="1" x14ac:dyDescent="0.2">
      <c r="A99" s="94" t="s">
        <v>10</v>
      </c>
      <c r="B99" s="402" t="s">
        <v>31</v>
      </c>
      <c r="C99" s="403"/>
      <c r="D99" s="403"/>
      <c r="E99" s="403"/>
      <c r="F99" s="403"/>
      <c r="G99" s="403"/>
      <c r="H99" s="91" t="s">
        <v>51</v>
      </c>
      <c r="I99" s="405">
        <v>0</v>
      </c>
    </row>
    <row r="100" spans="1:9" ht="13.7" customHeight="1" x14ac:dyDescent="0.2">
      <c r="A100" s="190" t="s">
        <v>99</v>
      </c>
      <c r="B100" s="191"/>
      <c r="C100" s="191"/>
      <c r="D100" s="191"/>
      <c r="E100" s="191"/>
      <c r="F100" s="191"/>
      <c r="G100" s="191"/>
      <c r="H100" s="94" t="s">
        <v>51</v>
      </c>
      <c r="I100" s="110">
        <f>TRUNC(SUM(I96:I99),2)</f>
        <v>299.58</v>
      </c>
    </row>
    <row r="101" spans="1:9" ht="13.7" customHeight="1" x14ac:dyDescent="0.2">
      <c r="A101" s="200"/>
      <c r="B101" s="201"/>
      <c r="C101" s="201"/>
      <c r="D101" s="201"/>
      <c r="E101" s="201"/>
      <c r="F101" s="201"/>
      <c r="G101" s="201"/>
      <c r="H101" s="201"/>
      <c r="I101" s="201"/>
    </row>
    <row r="102" spans="1:9" ht="13.7" customHeight="1" x14ac:dyDescent="0.2">
      <c r="A102" s="256" t="s">
        <v>100</v>
      </c>
      <c r="B102" s="257"/>
      <c r="C102" s="257"/>
      <c r="D102" s="257"/>
      <c r="E102" s="257"/>
      <c r="F102" s="257"/>
      <c r="G102" s="257"/>
      <c r="H102" s="257"/>
      <c r="I102" s="257"/>
    </row>
    <row r="103" spans="1:9" ht="13.7" customHeight="1" x14ac:dyDescent="0.2">
      <c r="A103" s="93">
        <v>6</v>
      </c>
      <c r="B103" s="190" t="s">
        <v>101</v>
      </c>
      <c r="C103" s="191"/>
      <c r="D103" s="191"/>
      <c r="E103" s="191"/>
      <c r="F103" s="191"/>
      <c r="G103" s="191"/>
      <c r="H103" s="94" t="s">
        <v>22</v>
      </c>
      <c r="I103" s="94" t="s">
        <v>23</v>
      </c>
    </row>
    <row r="104" spans="1:9" ht="13.7" customHeight="1" x14ac:dyDescent="0.2">
      <c r="A104" s="94" t="s">
        <v>2</v>
      </c>
      <c r="B104" s="173" t="s">
        <v>102</v>
      </c>
      <c r="C104" s="174"/>
      <c r="D104" s="174"/>
      <c r="E104" s="174"/>
      <c r="F104" s="174"/>
      <c r="G104" s="174"/>
      <c r="H104" s="406">
        <v>0.03</v>
      </c>
      <c r="I104" s="96">
        <f>TRUNC(H104*I129,2)</f>
        <v>155.76</v>
      </c>
    </row>
    <row r="105" spans="1:9" ht="13.7" customHeight="1" x14ac:dyDescent="0.2">
      <c r="A105" s="94" t="s">
        <v>4</v>
      </c>
      <c r="B105" s="173" t="s">
        <v>103</v>
      </c>
      <c r="C105" s="174"/>
      <c r="D105" s="174"/>
      <c r="E105" s="174"/>
      <c r="F105" s="174"/>
      <c r="G105" s="174"/>
      <c r="H105" s="407">
        <v>6.7900000000000002E-2</v>
      </c>
      <c r="I105" s="96">
        <f>TRUNC(H105*(I104+I129),2)</f>
        <v>363.11</v>
      </c>
    </row>
    <row r="106" spans="1:9" ht="13.7" customHeight="1" x14ac:dyDescent="0.2">
      <c r="A106" s="94" t="s">
        <v>7</v>
      </c>
      <c r="B106" s="204" t="s">
        <v>104</v>
      </c>
      <c r="C106" s="205"/>
      <c r="D106" s="205"/>
      <c r="E106" s="205"/>
      <c r="F106" s="205"/>
      <c r="G106" s="205"/>
      <c r="H106" s="97"/>
      <c r="I106" s="112"/>
    </row>
    <row r="107" spans="1:9" ht="13.7" customHeight="1" x14ac:dyDescent="0.2">
      <c r="A107" s="94" t="s">
        <v>105</v>
      </c>
      <c r="B107" s="173" t="s">
        <v>106</v>
      </c>
      <c r="C107" s="174"/>
      <c r="D107" s="174"/>
      <c r="E107" s="174"/>
      <c r="F107" s="174"/>
      <c r="G107" s="174"/>
      <c r="H107" s="111">
        <v>6.4999999999999997E-3</v>
      </c>
      <c r="I107" s="96">
        <f>H107*I118</f>
        <v>40.635919999999999</v>
      </c>
    </row>
    <row r="108" spans="1:9" ht="13.7" customHeight="1" x14ac:dyDescent="0.2">
      <c r="A108" s="94" t="s">
        <v>107</v>
      </c>
      <c r="B108" s="173" t="s">
        <v>108</v>
      </c>
      <c r="C108" s="174"/>
      <c r="D108" s="174"/>
      <c r="E108" s="174"/>
      <c r="F108" s="174"/>
      <c r="G108" s="174"/>
      <c r="H108" s="113">
        <v>0.03</v>
      </c>
      <c r="I108" s="96">
        <f>H108*I118</f>
        <v>187.5504</v>
      </c>
    </row>
    <row r="109" spans="1:9" ht="13.7" customHeight="1" x14ac:dyDescent="0.2">
      <c r="A109" s="94" t="s">
        <v>109</v>
      </c>
      <c r="B109" s="173" t="s">
        <v>110</v>
      </c>
      <c r="C109" s="174"/>
      <c r="D109" s="174"/>
      <c r="E109" s="174"/>
      <c r="F109" s="174"/>
      <c r="G109" s="174"/>
      <c r="H109" s="33">
        <v>0.05</v>
      </c>
      <c r="I109" s="96">
        <f>H109*I118</f>
        <v>312.58400000000006</v>
      </c>
    </row>
    <row r="110" spans="1:9" s="10" customFormat="1" ht="13.7" customHeight="1" x14ac:dyDescent="0.2">
      <c r="A110" s="382"/>
      <c r="B110" s="408"/>
      <c r="C110" s="409"/>
      <c r="D110" s="409"/>
      <c r="E110" s="409"/>
      <c r="F110" s="409"/>
      <c r="G110" s="410"/>
      <c r="H110" s="412"/>
      <c r="I110" s="96">
        <f>H110*I118</f>
        <v>0</v>
      </c>
    </row>
    <row r="111" spans="1:9" ht="13.7" customHeight="1" x14ac:dyDescent="0.2">
      <c r="A111" s="190" t="s">
        <v>111</v>
      </c>
      <c r="B111" s="191"/>
      <c r="C111" s="191"/>
      <c r="D111" s="191"/>
      <c r="E111" s="191"/>
      <c r="F111" s="191"/>
      <c r="G111" s="191"/>
      <c r="H111" s="111"/>
      <c r="I111" s="98">
        <f>TRUNC(SUM(I104:I109),2)</f>
        <v>1059.6400000000001</v>
      </c>
    </row>
    <row r="112" spans="1:9" ht="13.7" customHeight="1" x14ac:dyDescent="0.2">
      <c r="A112" s="114"/>
      <c r="B112" s="198"/>
      <c r="C112" s="198"/>
      <c r="D112" s="198"/>
      <c r="E112" s="198"/>
      <c r="F112" s="198"/>
      <c r="G112" s="198"/>
      <c r="H112" s="198"/>
      <c r="I112" s="198"/>
    </row>
    <row r="113" spans="1:9" ht="13.7" customHeight="1" x14ac:dyDescent="0.2">
      <c r="A113" s="115" t="s">
        <v>112</v>
      </c>
      <c r="B113" s="210" t="s">
        <v>113</v>
      </c>
      <c r="C113" s="211"/>
      <c r="D113" s="211"/>
      <c r="E113" s="211"/>
      <c r="F113" s="211"/>
      <c r="G113" s="211"/>
      <c r="H113" s="116">
        <f>TRUNC(H107+H108+H109+H110,4)</f>
        <v>8.6499999999999994E-2</v>
      </c>
      <c r="I113" s="117"/>
    </row>
    <row r="114" spans="1:9" ht="13.7" customHeight="1" x14ac:dyDescent="0.2">
      <c r="A114" s="118"/>
      <c r="B114" s="212">
        <v>100</v>
      </c>
      <c r="C114" s="207"/>
      <c r="D114" s="207"/>
      <c r="E114" s="207"/>
      <c r="F114" s="207"/>
      <c r="G114" s="207"/>
      <c r="H114" s="119"/>
      <c r="I114" s="120"/>
    </row>
    <row r="115" spans="1:9" ht="13.7" customHeight="1" x14ac:dyDescent="0.2">
      <c r="A115" s="121"/>
      <c r="B115" s="122"/>
      <c r="C115" s="122"/>
      <c r="D115" s="122"/>
      <c r="E115" s="122"/>
      <c r="F115" s="122"/>
      <c r="G115" s="122"/>
      <c r="H115" s="119"/>
      <c r="I115" s="120"/>
    </row>
    <row r="116" spans="1:9" ht="13.7" customHeight="1" x14ac:dyDescent="0.2">
      <c r="A116" s="123" t="s">
        <v>114</v>
      </c>
      <c r="B116" s="206" t="s">
        <v>115</v>
      </c>
      <c r="C116" s="207"/>
      <c r="D116" s="207"/>
      <c r="E116" s="207"/>
      <c r="F116" s="207"/>
      <c r="G116" s="207"/>
      <c r="H116" s="119"/>
      <c r="I116" s="120">
        <f>TRUNC(I129+I104+I105,2)</f>
        <v>5710.91</v>
      </c>
    </row>
    <row r="117" spans="1:9" ht="13.7" customHeight="1" x14ac:dyDescent="0.2">
      <c r="A117" s="118"/>
      <c r="B117" s="122"/>
      <c r="C117" s="122"/>
      <c r="D117" s="122"/>
      <c r="E117" s="122"/>
      <c r="F117" s="122"/>
      <c r="G117" s="122"/>
      <c r="H117" s="119"/>
      <c r="I117" s="120"/>
    </row>
    <row r="118" spans="1:9" ht="13.7" customHeight="1" x14ac:dyDescent="0.2">
      <c r="A118" s="123" t="s">
        <v>116</v>
      </c>
      <c r="B118" s="206" t="s">
        <v>117</v>
      </c>
      <c r="C118" s="207"/>
      <c r="D118" s="207"/>
      <c r="E118" s="207"/>
      <c r="F118" s="207"/>
      <c r="G118" s="207"/>
      <c r="H118" s="119"/>
      <c r="I118" s="120">
        <f>TRUNC(I116/(1-H113),2)</f>
        <v>6251.68</v>
      </c>
    </row>
    <row r="119" spans="1:9" ht="13.7" customHeight="1" x14ac:dyDescent="0.2">
      <c r="A119" s="118"/>
      <c r="B119" s="122"/>
      <c r="C119" s="122"/>
      <c r="D119" s="122"/>
      <c r="E119" s="122"/>
      <c r="F119" s="122"/>
      <c r="G119" s="122"/>
      <c r="H119" s="119"/>
      <c r="I119" s="120"/>
    </row>
    <row r="120" spans="1:9" ht="13.7" customHeight="1" x14ac:dyDescent="0.2">
      <c r="A120" s="124"/>
      <c r="B120" s="208" t="s">
        <v>118</v>
      </c>
      <c r="C120" s="209"/>
      <c r="D120" s="209"/>
      <c r="E120" s="209"/>
      <c r="F120" s="209"/>
      <c r="G120" s="209"/>
      <c r="H120" s="125"/>
      <c r="I120" s="126">
        <f>TRUNC(I118-I116,2)</f>
        <v>540.77</v>
      </c>
    </row>
    <row r="121" spans="1:9" ht="13.7" customHeight="1" x14ac:dyDescent="0.2">
      <c r="A121" s="114"/>
      <c r="B121" s="114"/>
      <c r="C121" s="114"/>
      <c r="D121" s="114"/>
      <c r="E121" s="114"/>
      <c r="F121" s="114"/>
      <c r="G121" s="114"/>
      <c r="H121" s="114"/>
      <c r="I121" s="100"/>
    </row>
    <row r="122" spans="1:9" ht="13.7" customHeight="1" x14ac:dyDescent="0.2">
      <c r="A122" s="256" t="s">
        <v>119</v>
      </c>
      <c r="B122" s="257"/>
      <c r="C122" s="257"/>
      <c r="D122" s="257"/>
      <c r="E122" s="257"/>
      <c r="F122" s="257"/>
      <c r="G122" s="257"/>
      <c r="H122" s="257"/>
      <c r="I122" s="257"/>
    </row>
    <row r="123" spans="1:9" ht="13.7" customHeight="1" x14ac:dyDescent="0.2">
      <c r="A123" s="190" t="s">
        <v>120</v>
      </c>
      <c r="B123" s="191"/>
      <c r="C123" s="191"/>
      <c r="D123" s="191"/>
      <c r="E123" s="191"/>
      <c r="F123" s="191"/>
      <c r="G123" s="191"/>
      <c r="H123" s="191"/>
      <c r="I123" s="94" t="s">
        <v>23</v>
      </c>
    </row>
    <row r="124" spans="1:9" ht="13.7" customHeight="1" x14ac:dyDescent="0.2">
      <c r="A124" s="91" t="s">
        <v>2</v>
      </c>
      <c r="B124" s="173" t="str">
        <f>A21</f>
        <v>MÓDULO 1 - COMPOSIÇÃO DA REMUNERAÇÃO</v>
      </c>
      <c r="C124" s="174"/>
      <c r="D124" s="174"/>
      <c r="E124" s="174"/>
      <c r="F124" s="174"/>
      <c r="G124" s="174"/>
      <c r="H124" s="174"/>
      <c r="I124" s="96">
        <f>I29</f>
        <v>2377.96</v>
      </c>
    </row>
    <row r="125" spans="1:9" ht="13.7" customHeight="1" x14ac:dyDescent="0.2">
      <c r="A125" s="91" t="s">
        <v>4</v>
      </c>
      <c r="B125" s="173" t="str">
        <f>A31</f>
        <v>MÓDULO 2 – ENCARGOS E BENEFÍCIOS ANUAIS, MENSAIS E DIÁRIOS</v>
      </c>
      <c r="C125" s="174"/>
      <c r="D125" s="174"/>
      <c r="E125" s="174"/>
      <c r="F125" s="174"/>
      <c r="G125" s="174"/>
      <c r="H125" s="174"/>
      <c r="I125" s="96">
        <f>I62</f>
        <v>2297.16</v>
      </c>
    </row>
    <row r="126" spans="1:9" ht="13.7" customHeight="1" x14ac:dyDescent="0.2">
      <c r="A126" s="91" t="s">
        <v>7</v>
      </c>
      <c r="B126" s="173" t="str">
        <f>A64</f>
        <v>MÓDULO 3 – PROVISÃO PARA RESCISÃO</v>
      </c>
      <c r="C126" s="174"/>
      <c r="D126" s="174"/>
      <c r="E126" s="174"/>
      <c r="F126" s="174"/>
      <c r="G126" s="174"/>
      <c r="H126" s="174"/>
      <c r="I126" s="96">
        <f>I72</f>
        <v>168.9</v>
      </c>
    </row>
    <row r="127" spans="1:9" ht="13.7" customHeight="1" x14ac:dyDescent="0.2">
      <c r="A127" s="91" t="s">
        <v>10</v>
      </c>
      <c r="B127" s="173" t="str">
        <f>A74</f>
        <v>MÓDULO 4 – CUSTO DE REPOSIÇÃO DO PROFISSIONAL AUSENTE</v>
      </c>
      <c r="C127" s="174"/>
      <c r="D127" s="174"/>
      <c r="E127" s="174"/>
      <c r="F127" s="174"/>
      <c r="G127" s="174"/>
      <c r="H127" s="174"/>
      <c r="I127" s="96">
        <f>I92</f>
        <v>48.44</v>
      </c>
    </row>
    <row r="128" spans="1:9" ht="13.7" customHeight="1" x14ac:dyDescent="0.2">
      <c r="A128" s="91" t="s">
        <v>28</v>
      </c>
      <c r="B128" s="173" t="str">
        <f>A94</f>
        <v>MÓDULO 5 – INSUMOS DIVERSOS</v>
      </c>
      <c r="C128" s="174"/>
      <c r="D128" s="174"/>
      <c r="E128" s="174"/>
      <c r="F128" s="174"/>
      <c r="G128" s="174"/>
      <c r="H128" s="174"/>
      <c r="I128" s="96">
        <f>I100</f>
        <v>299.58</v>
      </c>
    </row>
    <row r="129" spans="1:9" ht="13.7" customHeight="1" x14ac:dyDescent="0.2">
      <c r="A129" s="108"/>
      <c r="B129" s="190" t="s">
        <v>121</v>
      </c>
      <c r="C129" s="191"/>
      <c r="D129" s="191"/>
      <c r="E129" s="191"/>
      <c r="F129" s="191"/>
      <c r="G129" s="191"/>
      <c r="H129" s="191"/>
      <c r="I129" s="98">
        <f>TRUNC(SUM(I124:I128),2)</f>
        <v>5192.04</v>
      </c>
    </row>
    <row r="130" spans="1:9" ht="13.7" customHeight="1" x14ac:dyDescent="0.2">
      <c r="A130" s="91" t="s">
        <v>30</v>
      </c>
      <c r="B130" s="173" t="str">
        <f>A102</f>
        <v>MÓDULO 6 – CUSTOS INDIRETOS, TRIBUTOS E LUCRO</v>
      </c>
      <c r="C130" s="174"/>
      <c r="D130" s="174"/>
      <c r="E130" s="174"/>
      <c r="F130" s="174"/>
      <c r="G130" s="174"/>
      <c r="H130" s="174"/>
      <c r="I130" s="96">
        <f>I111</f>
        <v>1059.6400000000001</v>
      </c>
    </row>
    <row r="131" spans="1:9" ht="13.7" customHeight="1" x14ac:dyDescent="0.2">
      <c r="A131" s="190" t="s">
        <v>122</v>
      </c>
      <c r="B131" s="191"/>
      <c r="C131" s="191"/>
      <c r="D131" s="191"/>
      <c r="E131" s="191"/>
      <c r="F131" s="191"/>
      <c r="G131" s="191"/>
      <c r="H131" s="191"/>
      <c r="I131" s="98">
        <f>TRUNC(SUM(I129:I130),2)</f>
        <v>6251.68</v>
      </c>
    </row>
    <row r="132" spans="1:9" ht="13.7" customHeight="1" x14ac:dyDescent="0.2">
      <c r="A132" s="127"/>
      <c r="B132" s="127"/>
      <c r="C132" s="127"/>
      <c r="D132" s="127"/>
      <c r="E132" s="127"/>
      <c r="F132" s="127"/>
      <c r="G132" s="127"/>
      <c r="H132" s="127"/>
      <c r="I132" s="128"/>
    </row>
    <row r="133" spans="1:9" ht="9" hidden="1" customHeight="1" x14ac:dyDescent="0.2">
      <c r="A133" s="129"/>
      <c r="B133" s="213" t="s">
        <v>123</v>
      </c>
      <c r="C133" s="181"/>
      <c r="D133" s="181"/>
      <c r="E133" s="181"/>
      <c r="F133" s="181"/>
      <c r="G133" s="181"/>
      <c r="H133" s="130"/>
      <c r="I133" s="130"/>
    </row>
    <row r="134" spans="1:9" ht="40.5" hidden="1" customHeight="1" x14ac:dyDescent="0.2">
      <c r="A134" s="214" t="s">
        <v>124</v>
      </c>
      <c r="B134" s="215"/>
      <c r="C134" s="214" t="s">
        <v>125</v>
      </c>
      <c r="D134" s="215"/>
      <c r="E134" s="214" t="s">
        <v>126</v>
      </c>
      <c r="F134" s="215"/>
      <c r="G134" s="131" t="s">
        <v>127</v>
      </c>
      <c r="H134" s="131" t="s">
        <v>128</v>
      </c>
      <c r="I134" s="132" t="s">
        <v>23</v>
      </c>
    </row>
    <row r="135" spans="1:9" ht="9" hidden="1" customHeight="1" x14ac:dyDescent="0.2">
      <c r="A135" s="216" t="s">
        <v>129</v>
      </c>
      <c r="B135" s="217"/>
      <c r="C135" s="218" t="s">
        <v>130</v>
      </c>
      <c r="D135" s="219"/>
      <c r="E135" s="220"/>
      <c r="F135" s="217"/>
      <c r="G135" s="133" t="s">
        <v>130</v>
      </c>
      <c r="H135" s="134"/>
      <c r="I135" s="135">
        <v>0</v>
      </c>
    </row>
    <row r="136" spans="1:9" ht="9" hidden="1" customHeight="1" x14ac:dyDescent="0.2">
      <c r="A136" s="216" t="s">
        <v>131</v>
      </c>
      <c r="B136" s="217"/>
      <c r="C136" s="218" t="s">
        <v>130</v>
      </c>
      <c r="D136" s="219"/>
      <c r="E136" s="220"/>
      <c r="F136" s="217"/>
      <c r="G136" s="133" t="s">
        <v>130</v>
      </c>
      <c r="H136" s="134"/>
      <c r="I136" s="135">
        <v>0</v>
      </c>
    </row>
    <row r="137" spans="1:9" ht="9" hidden="1" customHeight="1" x14ac:dyDescent="0.2">
      <c r="A137" s="216" t="s">
        <v>132</v>
      </c>
      <c r="B137" s="217"/>
      <c r="C137" s="218" t="s">
        <v>130</v>
      </c>
      <c r="D137" s="219"/>
      <c r="E137" s="220"/>
      <c r="F137" s="217"/>
      <c r="G137" s="133" t="s">
        <v>130</v>
      </c>
      <c r="H137" s="134"/>
      <c r="I137" s="135">
        <v>0</v>
      </c>
    </row>
    <row r="138" spans="1:9" ht="9" hidden="1" customHeight="1" x14ac:dyDescent="0.2">
      <c r="A138" s="216" t="s">
        <v>133</v>
      </c>
      <c r="B138" s="217"/>
      <c r="C138" s="218" t="s">
        <v>130</v>
      </c>
      <c r="D138" s="219"/>
      <c r="E138" s="220"/>
      <c r="F138" s="217"/>
      <c r="G138" s="133" t="s">
        <v>130</v>
      </c>
      <c r="H138" s="134"/>
      <c r="I138" s="135">
        <v>0</v>
      </c>
    </row>
    <row r="139" spans="1:9" ht="9" hidden="1" customHeight="1" x14ac:dyDescent="0.2">
      <c r="A139" s="221"/>
      <c r="B139" s="222"/>
      <c r="C139" s="220"/>
      <c r="D139" s="217"/>
      <c r="E139" s="220"/>
      <c r="F139" s="217"/>
      <c r="G139" s="136"/>
      <c r="H139" s="136"/>
      <c r="I139" s="135"/>
    </row>
    <row r="140" spans="1:9" ht="13.5" hidden="1" customHeight="1" x14ac:dyDescent="0.2">
      <c r="A140" s="221"/>
      <c r="B140" s="222"/>
      <c r="C140" s="220"/>
      <c r="D140" s="217"/>
      <c r="E140" s="220"/>
      <c r="F140" s="217"/>
      <c r="G140" s="134"/>
      <c r="H140" s="134"/>
      <c r="I140" s="135"/>
    </row>
    <row r="141" spans="1:9" ht="13.5" hidden="1" customHeight="1" x14ac:dyDescent="0.2">
      <c r="A141" s="230" t="s">
        <v>134</v>
      </c>
      <c r="B141" s="231"/>
      <c r="C141" s="231"/>
      <c r="D141" s="231"/>
      <c r="E141" s="231"/>
      <c r="F141" s="231"/>
      <c r="G141" s="231"/>
      <c r="H141" s="232"/>
      <c r="I141" s="137">
        <f>SUM(I139:I140)</f>
        <v>0</v>
      </c>
    </row>
    <row r="142" spans="1:9" ht="9" hidden="1" customHeight="1" x14ac:dyDescent="0.2">
      <c r="A142" s="138"/>
      <c r="B142" s="138"/>
      <c r="C142" s="138"/>
      <c r="D142" s="138"/>
      <c r="E142" s="138"/>
      <c r="F142" s="138"/>
      <c r="G142" s="138"/>
      <c r="H142" s="138"/>
      <c r="I142" s="138"/>
    </row>
    <row r="143" spans="1:9" ht="9" hidden="1" customHeight="1" x14ac:dyDescent="0.2">
      <c r="A143" s="139" t="s">
        <v>135</v>
      </c>
      <c r="B143" s="213" t="s">
        <v>136</v>
      </c>
      <c r="C143" s="181"/>
      <c r="D143" s="181"/>
      <c r="E143" s="181"/>
      <c r="F143" s="181"/>
      <c r="G143" s="181"/>
      <c r="H143" s="130"/>
      <c r="I143" s="130"/>
    </row>
    <row r="144" spans="1:9" ht="13.5" hidden="1" customHeight="1" x14ac:dyDescent="0.2">
      <c r="A144" s="230" t="s">
        <v>137</v>
      </c>
      <c r="B144" s="231"/>
      <c r="C144" s="231"/>
      <c r="D144" s="231"/>
      <c r="E144" s="231"/>
      <c r="F144" s="231"/>
      <c r="G144" s="231"/>
      <c r="H144" s="231"/>
      <c r="I144" s="233"/>
    </row>
    <row r="145" spans="1:9" ht="13.5" hidden="1" customHeight="1" x14ac:dyDescent="0.2">
      <c r="A145" s="140"/>
      <c r="B145" s="223" t="s">
        <v>138</v>
      </c>
      <c r="C145" s="183"/>
      <c r="D145" s="183"/>
      <c r="E145" s="183"/>
      <c r="F145" s="183"/>
      <c r="G145" s="183"/>
      <c r="H145" s="224"/>
      <c r="I145" s="132" t="s">
        <v>23</v>
      </c>
    </row>
    <row r="146" spans="1:9" ht="9" hidden="1" customHeight="1" x14ac:dyDescent="0.2">
      <c r="A146" s="141" t="s">
        <v>2</v>
      </c>
      <c r="B146" s="225" t="s">
        <v>139</v>
      </c>
      <c r="C146" s="226"/>
      <c r="D146" s="226"/>
      <c r="E146" s="226"/>
      <c r="F146" s="226"/>
      <c r="G146" s="226"/>
      <c r="H146" s="227"/>
      <c r="I146" s="142">
        <f>I107</f>
        <v>40.635919999999999</v>
      </c>
    </row>
    <row r="147" spans="1:9" ht="9" hidden="1" customHeight="1" x14ac:dyDescent="0.2">
      <c r="A147" s="141" t="s">
        <v>4</v>
      </c>
      <c r="B147" s="225" t="s">
        <v>140</v>
      </c>
      <c r="C147" s="226"/>
      <c r="D147" s="226"/>
      <c r="E147" s="226"/>
      <c r="F147" s="226"/>
      <c r="G147" s="226"/>
      <c r="H147" s="227"/>
      <c r="I147" s="142"/>
    </row>
    <row r="148" spans="1:9" ht="13.5" hidden="1" customHeight="1" x14ac:dyDescent="0.2">
      <c r="A148" s="141" t="s">
        <v>7</v>
      </c>
      <c r="B148" s="225" t="s">
        <v>141</v>
      </c>
      <c r="C148" s="226"/>
      <c r="D148" s="226"/>
      <c r="E148" s="226"/>
      <c r="F148" s="226"/>
      <c r="G148" s="226"/>
      <c r="H148" s="227"/>
      <c r="I148" s="142">
        <f>I111</f>
        <v>1059.6400000000001</v>
      </c>
    </row>
    <row r="149" spans="1:9" ht="13.5" hidden="1" customHeight="1" x14ac:dyDescent="0.2">
      <c r="A149" s="228" t="s">
        <v>142</v>
      </c>
      <c r="B149" s="181"/>
      <c r="C149" s="181"/>
      <c r="D149" s="181"/>
      <c r="E149" s="181"/>
      <c r="F149" s="181"/>
      <c r="G149" s="181"/>
      <c r="H149" s="229"/>
      <c r="I149" s="137">
        <f>SUM(I146:I148)</f>
        <v>1100.27592</v>
      </c>
    </row>
    <row r="150" spans="1:9" ht="9" hidden="1" customHeight="1" x14ac:dyDescent="0.2">
      <c r="A150" s="139" t="s">
        <v>143</v>
      </c>
      <c r="B150" s="143" t="s">
        <v>144</v>
      </c>
      <c r="C150" s="138"/>
      <c r="D150" s="138"/>
      <c r="E150" s="138"/>
      <c r="F150" s="138"/>
      <c r="G150" s="138"/>
      <c r="H150" s="138"/>
      <c r="I150" s="138"/>
    </row>
    <row r="151" spans="1:9" ht="9" hidden="1" customHeight="1" x14ac:dyDescent="0.2">
      <c r="A151" s="138"/>
      <c r="B151" s="138"/>
      <c r="C151" s="138"/>
      <c r="D151" s="138"/>
      <c r="E151" s="138"/>
      <c r="F151" s="138"/>
      <c r="G151" s="138"/>
      <c r="H151" s="138"/>
      <c r="I151" s="138"/>
    </row>
    <row r="152" spans="1:9" ht="9" hidden="1" customHeight="1" x14ac:dyDescent="0.2">
      <c r="A152" s="138"/>
      <c r="B152" s="138"/>
      <c r="C152" s="138"/>
      <c r="D152" s="138"/>
      <c r="E152" s="138"/>
      <c r="F152" s="138"/>
      <c r="G152" s="138"/>
      <c r="H152" s="138"/>
      <c r="I152" s="138"/>
    </row>
    <row r="153" spans="1:9" ht="13.7" customHeight="1" x14ac:dyDescent="0.2">
      <c r="A153" s="144" t="s">
        <v>145</v>
      </c>
      <c r="B153" s="145">
        <f>I131/I124</f>
        <v>2.6290097394405287</v>
      </c>
      <c r="C153" s="138"/>
      <c r="D153" s="138"/>
      <c r="E153" s="138"/>
      <c r="F153" s="138"/>
      <c r="G153" s="138"/>
      <c r="H153" s="138"/>
      <c r="I153" s="138"/>
    </row>
    <row r="154" spans="1:9" ht="13.7" customHeight="1" x14ac:dyDescent="0.2">
      <c r="A154" s="146"/>
      <c r="B154" s="147"/>
      <c r="C154" s="138"/>
      <c r="D154" s="138"/>
      <c r="E154" s="148"/>
      <c r="F154" s="138"/>
      <c r="G154" s="138"/>
      <c r="H154" s="138"/>
      <c r="I154" s="138"/>
    </row>
    <row r="155" spans="1:9" ht="13.7" customHeight="1" x14ac:dyDescent="0.2">
      <c r="A155" s="144" t="s">
        <v>146</v>
      </c>
      <c r="B155" s="147"/>
      <c r="C155" s="146">
        <f>E12*I131</f>
        <v>6251.68</v>
      </c>
      <c r="D155" s="138"/>
      <c r="E155" s="138"/>
      <c r="F155" s="138"/>
      <c r="G155" s="138"/>
      <c r="H155" s="138"/>
      <c r="I155" s="138"/>
    </row>
    <row r="156" spans="1:9" ht="13.7" customHeight="1" x14ac:dyDescent="0.2">
      <c r="A156" s="144" t="s">
        <v>316</v>
      </c>
      <c r="B156" s="147"/>
      <c r="C156" s="146">
        <f>H8*C155</f>
        <v>75020.160000000003</v>
      </c>
      <c r="D156" s="138"/>
      <c r="E156" s="138"/>
      <c r="F156" s="138"/>
      <c r="G156" s="138"/>
      <c r="H156" s="138"/>
      <c r="I156" s="138"/>
    </row>
    <row r="157" spans="1:9" ht="13.7" customHeight="1" x14ac:dyDescent="0.2">
      <c r="A157" s="148"/>
      <c r="B157" s="138"/>
      <c r="C157" s="138"/>
      <c r="D157" s="138"/>
      <c r="E157" s="138"/>
      <c r="F157" s="138"/>
      <c r="G157" s="138"/>
      <c r="H157" s="138"/>
      <c r="I157" s="138"/>
    </row>
    <row r="158" spans="1:9" ht="13.7" customHeight="1" x14ac:dyDescent="0.2">
      <c r="A158" s="148"/>
      <c r="B158" s="138"/>
      <c r="C158" s="138"/>
      <c r="D158" s="138"/>
      <c r="E158" s="138"/>
      <c r="F158" s="138"/>
      <c r="G158" s="138"/>
      <c r="H158" s="138"/>
      <c r="I158" s="138"/>
    </row>
  </sheetData>
  <sheetProtection algorithmName="SHA-512" hashValue="n6/8SpFoG4FFLmq4Ko64wnZJFsdxeCelTOTso3/0QGgQZWUIzqUuqwfoQtK6cAMNhpNTDcXeiLmUY2RwpkZRKw==" saltValue="+v6demgASBJBy9a+iHFQSg==" spinCount="100000" sheet="1" objects="1" scenarios="1" selectLockedCells="1"/>
  <mergeCells count="165">
    <mergeCell ref="B145:H145"/>
    <mergeCell ref="B146:H146"/>
    <mergeCell ref="B147:H147"/>
    <mergeCell ref="B148:H148"/>
    <mergeCell ref="A149:H149"/>
    <mergeCell ref="A140:B140"/>
    <mergeCell ref="C140:D140"/>
    <mergeCell ref="E140:F140"/>
    <mergeCell ref="A141:H141"/>
    <mergeCell ref="B143:G143"/>
    <mergeCell ref="A144:I144"/>
    <mergeCell ref="A138:B138"/>
    <mergeCell ref="C138:D138"/>
    <mergeCell ref="E138:F138"/>
    <mergeCell ref="A139:B139"/>
    <mergeCell ref="C139:D139"/>
    <mergeCell ref="E139:F139"/>
    <mergeCell ref="A136:B136"/>
    <mergeCell ref="C136:D136"/>
    <mergeCell ref="E136:F136"/>
    <mergeCell ref="A137:B137"/>
    <mergeCell ref="C137:D137"/>
    <mergeCell ref="E137:F137"/>
    <mergeCell ref="B133:G133"/>
    <mergeCell ref="A134:B134"/>
    <mergeCell ref="C134:D134"/>
    <mergeCell ref="E134:F134"/>
    <mergeCell ref="A135:B135"/>
    <mergeCell ref="C135:D135"/>
    <mergeCell ref="E135:F135"/>
    <mergeCell ref="B126:H126"/>
    <mergeCell ref="B127:H127"/>
    <mergeCell ref="B128:H128"/>
    <mergeCell ref="B129:H129"/>
    <mergeCell ref="B130:H130"/>
    <mergeCell ref="A131:H131"/>
    <mergeCell ref="B118:G118"/>
    <mergeCell ref="B120:G120"/>
    <mergeCell ref="A122:I122"/>
    <mergeCell ref="A123:H123"/>
    <mergeCell ref="B124:H124"/>
    <mergeCell ref="B125:H125"/>
    <mergeCell ref="B109:G109"/>
    <mergeCell ref="A111:G111"/>
    <mergeCell ref="B112:I112"/>
    <mergeCell ref="B113:G113"/>
    <mergeCell ref="B114:G114"/>
    <mergeCell ref="B116:G116"/>
    <mergeCell ref="B110:G110"/>
    <mergeCell ref="B103:G103"/>
    <mergeCell ref="B104:G104"/>
    <mergeCell ref="B105:G105"/>
    <mergeCell ref="B106:G106"/>
    <mergeCell ref="B107:G107"/>
    <mergeCell ref="B108:G108"/>
    <mergeCell ref="B97:G97"/>
    <mergeCell ref="B98:G98"/>
    <mergeCell ref="B99:G99"/>
    <mergeCell ref="A100:G100"/>
    <mergeCell ref="A101:I101"/>
    <mergeCell ref="A102:I102"/>
    <mergeCell ref="B91:H91"/>
    <mergeCell ref="A92:H92"/>
    <mergeCell ref="A94:I94"/>
    <mergeCell ref="B95:G95"/>
    <mergeCell ref="B96:G96"/>
    <mergeCell ref="B85:G85"/>
    <mergeCell ref="A86:G86"/>
    <mergeCell ref="A87:I87"/>
    <mergeCell ref="A88:I88"/>
    <mergeCell ref="A89:H89"/>
    <mergeCell ref="B90:H90"/>
    <mergeCell ref="B79:G79"/>
    <mergeCell ref="B80:G80"/>
    <mergeCell ref="B81:G81"/>
    <mergeCell ref="A82:G82"/>
    <mergeCell ref="A83:I83"/>
    <mergeCell ref="A84:G84"/>
    <mergeCell ref="A73:I73"/>
    <mergeCell ref="A74:I74"/>
    <mergeCell ref="A75:G75"/>
    <mergeCell ref="B76:G76"/>
    <mergeCell ref="B77:G77"/>
    <mergeCell ref="B78:G78"/>
    <mergeCell ref="B67:G67"/>
    <mergeCell ref="B68:G68"/>
    <mergeCell ref="B69:G69"/>
    <mergeCell ref="B70:G70"/>
    <mergeCell ref="B71:G71"/>
    <mergeCell ref="A72:G72"/>
    <mergeCell ref="B61:H61"/>
    <mergeCell ref="A62:H62"/>
    <mergeCell ref="A63:I63"/>
    <mergeCell ref="A64:I64"/>
    <mergeCell ref="B65:G65"/>
    <mergeCell ref="B66:G66"/>
    <mergeCell ref="A55:H55"/>
    <mergeCell ref="A56:I56"/>
    <mergeCell ref="A57:I57"/>
    <mergeCell ref="A58:H58"/>
    <mergeCell ref="B59:H59"/>
    <mergeCell ref="B60:H60"/>
    <mergeCell ref="B49:G49"/>
    <mergeCell ref="B50:G50"/>
    <mergeCell ref="B51:G51"/>
    <mergeCell ref="B52:G52"/>
    <mergeCell ref="B53:G53"/>
    <mergeCell ref="B54:G54"/>
    <mergeCell ref="B43:G43"/>
    <mergeCell ref="B44:G44"/>
    <mergeCell ref="B45:G45"/>
    <mergeCell ref="A46:G46"/>
    <mergeCell ref="A47:I47"/>
    <mergeCell ref="A48:G48"/>
    <mergeCell ref="A37:G37"/>
    <mergeCell ref="B38:G38"/>
    <mergeCell ref="B39:G39"/>
    <mergeCell ref="B40:G40"/>
    <mergeCell ref="B41:G41"/>
    <mergeCell ref="B42:G42"/>
    <mergeCell ref="A31:I31"/>
    <mergeCell ref="A32:G32"/>
    <mergeCell ref="B33:G33"/>
    <mergeCell ref="B34:G34"/>
    <mergeCell ref="A35:G35"/>
    <mergeCell ref="B24:G24"/>
    <mergeCell ref="B25:G25"/>
    <mergeCell ref="B26:G26"/>
    <mergeCell ref="B27:G27"/>
    <mergeCell ref="B28:G28"/>
    <mergeCell ref="A29:H29"/>
    <mergeCell ref="B19:G19"/>
    <mergeCell ref="H19:I19"/>
    <mergeCell ref="A20:I20"/>
    <mergeCell ref="A21:I21"/>
    <mergeCell ref="B22:G22"/>
    <mergeCell ref="B23:G23"/>
    <mergeCell ref="B16:G16"/>
    <mergeCell ref="H16:I16"/>
    <mergeCell ref="B17:G17"/>
    <mergeCell ref="H17:I17"/>
    <mergeCell ref="B18:G18"/>
    <mergeCell ref="H18:I18"/>
    <mergeCell ref="A14:I14"/>
    <mergeCell ref="B15:G15"/>
    <mergeCell ref="H15:I15"/>
    <mergeCell ref="B7:G7"/>
    <mergeCell ref="H7:I7"/>
    <mergeCell ref="B8:G8"/>
    <mergeCell ref="H8:I8"/>
    <mergeCell ref="A9:I9"/>
    <mergeCell ref="A1:I1"/>
    <mergeCell ref="A2:I2"/>
    <mergeCell ref="A4:I4"/>
    <mergeCell ref="B5:G5"/>
    <mergeCell ref="H5:I5"/>
    <mergeCell ref="B6:G6"/>
    <mergeCell ref="H6:I6"/>
    <mergeCell ref="A10:I10"/>
    <mergeCell ref="A11:B11"/>
    <mergeCell ref="C11:D11"/>
    <mergeCell ref="E11:I11"/>
    <mergeCell ref="A12:B12"/>
    <mergeCell ref="C12:D12"/>
    <mergeCell ref="E12:I12"/>
  </mergeCells>
  <conditionalFormatting sqref="H17">
    <cfRule type="cellIs" dxfId="0" priority="1" stopIfTrue="1" operator="lessThan">
      <formula>0</formula>
    </cfRule>
  </conditionalFormatting>
  <pageMargins left="0.39305600000000002" right="0.19652800000000001" top="1.115278" bottom="0.39305600000000002" header="0.156944" footer="0.156944"/>
  <pageSetup paperSize="9" scale="76" orientation="portrait" r:id="rId1"/>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showGridLines="0" workbookViewId="0">
      <selection activeCell="P10" sqref="P10"/>
    </sheetView>
  </sheetViews>
  <sheetFormatPr defaultRowHeight="12.75" customHeight="1" x14ac:dyDescent="0.2"/>
  <cols>
    <col min="1" max="1" width="8.42578125" style="29" customWidth="1"/>
    <col min="2" max="2" width="5.85546875" style="29" customWidth="1"/>
    <col min="3" max="3" width="40" style="29" customWidth="1"/>
    <col min="4" max="4" width="7.5703125" style="29" bestFit="1" customWidth="1"/>
    <col min="5" max="5" width="15.5703125" style="29" customWidth="1"/>
    <col min="6" max="6" width="13" style="29" customWidth="1"/>
    <col min="7" max="7" width="9.85546875" style="29" bestFit="1" customWidth="1"/>
    <col min="8" max="8" width="14" style="29" bestFit="1" customWidth="1"/>
    <col min="9" max="9" width="14" style="29" customWidth="1"/>
    <col min="10" max="10" width="15.85546875" style="29" customWidth="1"/>
    <col min="11" max="11" width="8.85546875" style="6" customWidth="1"/>
    <col min="12" max="12" width="8.85546875" style="10" customWidth="1"/>
    <col min="13" max="13" width="12.85546875" style="6" bestFit="1" customWidth="1"/>
    <col min="14" max="14" width="8.85546875" style="6"/>
    <col min="15" max="15" width="10.28515625" style="6" bestFit="1" customWidth="1"/>
    <col min="16" max="16" width="12.85546875" style="6" bestFit="1" customWidth="1"/>
    <col min="17" max="16384" width="9.140625" style="6"/>
  </cols>
  <sheetData>
    <row r="1" spans="1:15" s="10" customFormat="1" ht="12.75" customHeight="1" x14ac:dyDescent="0.2">
      <c r="A1" s="265" t="s">
        <v>303</v>
      </c>
      <c r="B1" s="265"/>
      <c r="C1" s="265"/>
      <c r="D1" s="265"/>
      <c r="E1" s="265"/>
      <c r="F1" s="265"/>
      <c r="G1" s="265"/>
      <c r="H1" s="265"/>
      <c r="I1" s="265"/>
      <c r="J1" s="265"/>
    </row>
    <row r="2" spans="1:15" s="10" customFormat="1" ht="12.75" customHeight="1" x14ac:dyDescent="0.2">
      <c r="A2" s="265" t="s">
        <v>304</v>
      </c>
      <c r="B2" s="265"/>
      <c r="C2" s="265"/>
      <c r="D2" s="265"/>
      <c r="E2" s="265"/>
      <c r="F2" s="265"/>
      <c r="G2" s="265"/>
      <c r="H2" s="265"/>
      <c r="I2" s="265"/>
      <c r="J2" s="265"/>
    </row>
    <row r="3" spans="1:15" s="10" customFormat="1" ht="12.75" customHeight="1" x14ac:dyDescent="0.2">
      <c r="A3" s="265" t="s">
        <v>305</v>
      </c>
      <c r="B3" s="265"/>
      <c r="C3" s="265"/>
      <c r="D3" s="265"/>
      <c r="E3" s="265"/>
      <c r="F3" s="265"/>
      <c r="G3" s="265"/>
      <c r="H3" s="265"/>
      <c r="I3" s="265"/>
      <c r="J3" s="265"/>
    </row>
    <row r="4" spans="1:15" s="10" customFormat="1" ht="12.75" customHeight="1" x14ac:dyDescent="0.2">
      <c r="A4" s="29"/>
      <c r="B4" s="29"/>
      <c r="C4" s="29"/>
      <c r="D4" s="29"/>
      <c r="E4" s="29"/>
      <c r="F4" s="29"/>
      <c r="G4" s="29"/>
      <c r="H4" s="29"/>
      <c r="I4" s="29"/>
      <c r="J4" s="29"/>
    </row>
    <row r="5" spans="1:15" ht="21.75" customHeight="1" x14ac:dyDescent="0.2">
      <c r="A5" s="272" t="s">
        <v>323</v>
      </c>
      <c r="B5" s="273"/>
      <c r="C5" s="273"/>
      <c r="D5" s="273"/>
      <c r="E5" s="273"/>
      <c r="F5" s="273"/>
      <c r="G5" s="273"/>
      <c r="H5" s="273"/>
      <c r="I5" s="273"/>
      <c r="J5" s="274"/>
    </row>
    <row r="6" spans="1:15" ht="57" customHeight="1" x14ac:dyDescent="0.2">
      <c r="A6" s="266" t="s">
        <v>299</v>
      </c>
      <c r="B6" s="82" t="s">
        <v>298</v>
      </c>
      <c r="C6" s="82" t="s">
        <v>124</v>
      </c>
      <c r="D6" s="86" t="s">
        <v>300</v>
      </c>
      <c r="E6" s="82" t="s">
        <v>149</v>
      </c>
      <c r="F6" s="82" t="s">
        <v>150</v>
      </c>
      <c r="G6" s="82" t="s">
        <v>151</v>
      </c>
      <c r="H6" s="82" t="s">
        <v>272</v>
      </c>
      <c r="I6" s="82" t="s">
        <v>271</v>
      </c>
      <c r="J6" s="82" t="s">
        <v>322</v>
      </c>
    </row>
    <row r="7" spans="1:15" ht="24.75" customHeight="1" x14ac:dyDescent="0.2">
      <c r="A7" s="267"/>
      <c r="B7" s="87">
        <v>1</v>
      </c>
      <c r="C7" s="166" t="s">
        <v>268</v>
      </c>
      <c r="D7" s="84" t="s">
        <v>301</v>
      </c>
      <c r="E7" s="83">
        <f>'Vigilante 12x36 diurno'!I131</f>
        <v>5932.74</v>
      </c>
      <c r="F7" s="84">
        <v>2</v>
      </c>
      <c r="G7" s="84">
        <v>2</v>
      </c>
      <c r="H7" s="84">
        <v>4</v>
      </c>
      <c r="I7" s="83">
        <f t="shared" ref="I7:I12" si="0">E7*H7</f>
        <v>23730.959999999999</v>
      </c>
      <c r="J7" s="83">
        <f>I7*12</f>
        <v>284771.52</v>
      </c>
      <c r="M7" s="30"/>
      <c r="O7" s="30"/>
    </row>
    <row r="8" spans="1:15" ht="25.5" customHeight="1" x14ac:dyDescent="0.2">
      <c r="A8" s="267"/>
      <c r="B8" s="87">
        <v>2</v>
      </c>
      <c r="C8" s="167" t="s">
        <v>274</v>
      </c>
      <c r="D8" s="84" t="s">
        <v>301</v>
      </c>
      <c r="E8" s="83">
        <f>'Superv. de posto 12x36 diurno '!I131</f>
        <v>6453.81</v>
      </c>
      <c r="F8" s="84">
        <v>2</v>
      </c>
      <c r="G8" s="84">
        <v>1</v>
      </c>
      <c r="H8" s="84">
        <v>2</v>
      </c>
      <c r="I8" s="83">
        <f t="shared" si="0"/>
        <v>12907.62</v>
      </c>
      <c r="J8" s="83">
        <f>I8*12</f>
        <v>154891.44</v>
      </c>
      <c r="M8" s="30"/>
    </row>
    <row r="9" spans="1:15" ht="24" customHeight="1" x14ac:dyDescent="0.2">
      <c r="A9" s="267"/>
      <c r="B9" s="87">
        <v>3</v>
      </c>
      <c r="C9" s="166" t="s">
        <v>269</v>
      </c>
      <c r="D9" s="84" t="s">
        <v>301</v>
      </c>
      <c r="E9" s="83">
        <f>'Vigilante 12x36 noturno '!I131</f>
        <v>6466.46</v>
      </c>
      <c r="F9" s="84">
        <v>2</v>
      </c>
      <c r="G9" s="84">
        <v>2</v>
      </c>
      <c r="H9" s="84">
        <v>4</v>
      </c>
      <c r="I9" s="83">
        <f t="shared" si="0"/>
        <v>25865.84</v>
      </c>
      <c r="J9" s="83">
        <f t="shared" ref="J9:J12" si="1">I9*12</f>
        <v>310390.08</v>
      </c>
      <c r="M9" s="30"/>
    </row>
    <row r="10" spans="1:15" ht="25.5" customHeight="1" x14ac:dyDescent="0.2">
      <c r="A10" s="267"/>
      <c r="B10" s="87">
        <v>4</v>
      </c>
      <c r="C10" s="167" t="s">
        <v>284</v>
      </c>
      <c r="D10" s="84" t="s">
        <v>301</v>
      </c>
      <c r="E10" s="83">
        <f>'Superv. de posto 12x36 noturno '!I131</f>
        <v>7045.01</v>
      </c>
      <c r="F10" s="84">
        <v>2</v>
      </c>
      <c r="G10" s="84">
        <v>1</v>
      </c>
      <c r="H10" s="84">
        <v>2</v>
      </c>
      <c r="I10" s="83">
        <f t="shared" si="0"/>
        <v>14090.02</v>
      </c>
      <c r="J10" s="83">
        <f t="shared" si="1"/>
        <v>169080.24</v>
      </c>
      <c r="K10" s="31"/>
      <c r="L10" s="31"/>
      <c r="M10" s="30"/>
    </row>
    <row r="11" spans="1:15" ht="24.75" customHeight="1" x14ac:dyDescent="0.2">
      <c r="A11" s="267"/>
      <c r="B11" s="87">
        <v>5</v>
      </c>
      <c r="C11" s="167" t="s">
        <v>270</v>
      </c>
      <c r="D11" s="84" t="s">
        <v>301</v>
      </c>
      <c r="E11" s="83">
        <f>'Vigilante 44h controle de aces.'!I131</f>
        <v>6251.68</v>
      </c>
      <c r="F11" s="85">
        <v>1</v>
      </c>
      <c r="G11" s="85">
        <v>1</v>
      </c>
      <c r="H11" s="85">
        <v>1</v>
      </c>
      <c r="I11" s="83">
        <f t="shared" si="0"/>
        <v>6251.68</v>
      </c>
      <c r="J11" s="83">
        <f t="shared" si="1"/>
        <v>75020.160000000003</v>
      </c>
      <c r="K11" s="31"/>
      <c r="L11" s="31"/>
      <c r="M11" s="30"/>
    </row>
    <row r="12" spans="1:15" ht="27.75" customHeight="1" x14ac:dyDescent="0.2">
      <c r="A12" s="268"/>
      <c r="B12" s="87">
        <v>6</v>
      </c>
      <c r="C12" s="167" t="s">
        <v>307</v>
      </c>
      <c r="D12" s="84" t="s">
        <v>301</v>
      </c>
      <c r="E12" s="83">
        <f>'Vigilante 44h monitoramento'!I131</f>
        <v>6251.68</v>
      </c>
      <c r="F12" s="85">
        <v>1</v>
      </c>
      <c r="G12" s="85">
        <v>1</v>
      </c>
      <c r="H12" s="85">
        <v>1</v>
      </c>
      <c r="I12" s="83">
        <f t="shared" si="0"/>
        <v>6251.68</v>
      </c>
      <c r="J12" s="83">
        <f t="shared" si="1"/>
        <v>75020.160000000003</v>
      </c>
      <c r="K12" s="31"/>
      <c r="L12" s="31"/>
      <c r="M12" s="30"/>
    </row>
    <row r="13" spans="1:15" ht="13.5" customHeight="1" x14ac:dyDescent="0.2">
      <c r="A13" s="269" t="s">
        <v>302</v>
      </c>
      <c r="B13" s="270"/>
      <c r="C13" s="270"/>
      <c r="D13" s="270"/>
      <c r="E13" s="270"/>
      <c r="F13" s="270"/>
      <c r="G13" s="271"/>
      <c r="H13" s="164">
        <f>SUM(H7:H12)</f>
        <v>14</v>
      </c>
      <c r="I13" s="165">
        <f>SUM(I7:I12)</f>
        <v>89097.799999999988</v>
      </c>
      <c r="J13" s="165">
        <f>SUM(J7:J12)</f>
        <v>1069173.6000000001</v>
      </c>
      <c r="M13" s="10"/>
    </row>
    <row r="14" spans="1:15" ht="12.75" customHeight="1" x14ac:dyDescent="0.2">
      <c r="M14" s="30"/>
    </row>
    <row r="16" spans="1:15" ht="12.75" customHeight="1" x14ac:dyDescent="0.2">
      <c r="A16" s="90" t="s">
        <v>306</v>
      </c>
    </row>
  </sheetData>
  <sheetProtection algorithmName="SHA-512" hashValue="6SnoWR9SerLoJG0J4zyJftrcYIWpdx3MmEv2x27LpRk5QtrE86P9nUkPKCrvXk7BTxVhnWs6JkKpXC2xMI0UdA==" saltValue="wJrXeCkZoim7C0eNOUotnw==" spinCount="100000" sheet="1" objects="1" scenarios="1" selectLockedCells="1"/>
  <mergeCells count="6">
    <mergeCell ref="A1:J1"/>
    <mergeCell ref="A2:J2"/>
    <mergeCell ref="A3:J3"/>
    <mergeCell ref="A6:A12"/>
    <mergeCell ref="A13:G13"/>
    <mergeCell ref="A5:J5"/>
  </mergeCells>
  <pageMargins left="0.51181100000000002" right="0.51181100000000002" top="1.3474020000000002" bottom="0.78740200000000005" header="0.31496099999999999" footer="0.31496099999999999"/>
  <pageSetup paperSize="9" scale="95" orientation="landscape" r:id="rId1"/>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election activeCell="B8" sqref="B8"/>
    </sheetView>
  </sheetViews>
  <sheetFormatPr defaultColWidth="9" defaultRowHeight="12.75" customHeight="1" x14ac:dyDescent="0.2"/>
  <cols>
    <col min="1" max="1" width="66.85546875" style="7" customWidth="1"/>
    <col min="2" max="2" width="24.42578125" style="7" customWidth="1"/>
    <col min="3" max="3" width="9" style="7" customWidth="1"/>
    <col min="4" max="16384" width="9" style="7"/>
  </cols>
  <sheetData>
    <row r="1" spans="1:2" ht="13.7" customHeight="1" x14ac:dyDescent="0.2">
      <c r="A1" s="39" t="s">
        <v>138</v>
      </c>
      <c r="B1" s="39" t="s">
        <v>152</v>
      </c>
    </row>
    <row r="2" spans="1:2" ht="13.7" customHeight="1" x14ac:dyDescent="0.2">
      <c r="A2" s="40" t="s">
        <v>268</v>
      </c>
      <c r="B2" s="41">
        <v>4</v>
      </c>
    </row>
    <row r="3" spans="1:2" ht="13.7" customHeight="1" x14ac:dyDescent="0.2">
      <c r="A3" s="42" t="s">
        <v>274</v>
      </c>
      <c r="B3" s="41">
        <v>2</v>
      </c>
    </row>
    <row r="4" spans="1:2" ht="13.7" customHeight="1" x14ac:dyDescent="0.2">
      <c r="A4" s="42" t="s">
        <v>269</v>
      </c>
      <c r="B4" s="41">
        <v>4</v>
      </c>
    </row>
    <row r="5" spans="1:2" ht="13.7" customHeight="1" x14ac:dyDescent="0.2">
      <c r="A5" s="42" t="s">
        <v>284</v>
      </c>
      <c r="B5" s="41">
        <v>2</v>
      </c>
    </row>
    <row r="6" spans="1:2" ht="13.7" customHeight="1" x14ac:dyDescent="0.2">
      <c r="A6" s="42" t="s">
        <v>270</v>
      </c>
      <c r="B6" s="41">
        <v>1</v>
      </c>
    </row>
    <row r="7" spans="1:2" ht="13.7" customHeight="1" x14ac:dyDescent="0.2">
      <c r="A7" s="42" t="s">
        <v>308</v>
      </c>
      <c r="B7" s="41">
        <v>1</v>
      </c>
    </row>
    <row r="8" spans="1:2" ht="13.7" customHeight="1" x14ac:dyDescent="0.2">
      <c r="A8" s="39" t="s">
        <v>142</v>
      </c>
      <c r="B8" s="43">
        <f>SUM(B2:B7)</f>
        <v>14</v>
      </c>
    </row>
  </sheetData>
  <sheetProtection algorithmName="SHA-512" hashValue="h4Yv/bHyBC5sjER9MxF2LZdIa5W1vnROp9vwsCvHuPJcFzElc7zjk4aF7h6+DjHGW9sEiQ8vya/IPSpQbKmI3g==" saltValue="hY34Zd8DL4TMHnt6cUcQZg==" spinCount="100000" sheet="1" objects="1" scenarios="1" selectLockedCells="1"/>
  <pageMargins left="0.51180599999999998" right="0.51180599999999998" top="1.3468059999999999" bottom="0.78680600000000001" header="0.314583" footer="0.314583"/>
  <pageSetup paperSize="9" scale="95" orientation="portrait" r:id="rId1"/>
  <headerFooter>
    <oddFooter>&amp;C&amp;"Helvetica Neue,Regular"&amp;12&amp;K000000&amp;P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tabSelected="1" workbookViewId="0">
      <selection activeCell="D23" sqref="D23:D25"/>
    </sheetView>
  </sheetViews>
  <sheetFormatPr defaultRowHeight="12.75" customHeight="1" x14ac:dyDescent="0.2"/>
  <cols>
    <col min="1" max="1" width="9.85546875" style="29" customWidth="1"/>
    <col min="2" max="2" width="31.140625" style="29" customWidth="1"/>
    <col min="3" max="3" width="20.7109375" style="29" customWidth="1"/>
    <col min="4" max="4" width="19.85546875" style="29" customWidth="1"/>
    <col min="5" max="5" width="14.28515625" style="29" customWidth="1"/>
    <col min="6" max="6" width="14.28515625" style="10" customWidth="1"/>
    <col min="7" max="7" width="20.7109375" style="10" customWidth="1"/>
    <col min="8" max="8" width="8.85546875" style="10" customWidth="1"/>
    <col min="9" max="16384" width="9.140625" style="10"/>
  </cols>
  <sheetData>
    <row r="1" spans="1:7" ht="15" customHeight="1" thickBot="1" x14ac:dyDescent="0.3">
      <c r="A1" s="280" t="s">
        <v>256</v>
      </c>
      <c r="B1" s="280"/>
      <c r="C1" s="280"/>
      <c r="D1" s="280"/>
      <c r="E1" s="280"/>
      <c r="F1" s="74"/>
      <c r="G1" s="11"/>
    </row>
    <row r="2" spans="1:7" ht="15.75" customHeight="1" thickBot="1" x14ac:dyDescent="0.3">
      <c r="A2" s="281"/>
      <c r="B2" s="282"/>
      <c r="C2" s="282"/>
      <c r="D2" s="282"/>
      <c r="E2" s="282"/>
      <c r="F2" s="14"/>
      <c r="G2" s="14"/>
    </row>
    <row r="3" spans="1:7" ht="15" customHeight="1" thickBot="1" x14ac:dyDescent="0.3">
      <c r="A3" s="278" t="s">
        <v>278</v>
      </c>
      <c r="B3" s="279"/>
      <c r="C3" s="279"/>
      <c r="D3" s="279"/>
      <c r="E3" s="279"/>
      <c r="F3" s="14"/>
    </row>
    <row r="4" spans="1:7" ht="15" customHeight="1" x14ac:dyDescent="0.25">
      <c r="A4" s="71" t="s">
        <v>156</v>
      </c>
      <c r="B4" s="71" t="s">
        <v>257</v>
      </c>
      <c r="C4" s="71" t="s">
        <v>258</v>
      </c>
      <c r="D4" s="72" t="s">
        <v>259</v>
      </c>
      <c r="E4" s="71" t="s">
        <v>260</v>
      </c>
      <c r="F4" s="61"/>
    </row>
    <row r="5" spans="1:7" ht="25.5" customHeight="1" x14ac:dyDescent="0.25">
      <c r="A5" s="57">
        <v>1</v>
      </c>
      <c r="B5" s="58" t="s">
        <v>261</v>
      </c>
      <c r="C5" s="59">
        <v>3</v>
      </c>
      <c r="D5" s="413">
        <v>6735.3333333333303</v>
      </c>
      <c r="E5" s="60">
        <f t="shared" ref="E5:E13" si="0">C5*D5</f>
        <v>20205.999999999993</v>
      </c>
      <c r="F5" s="14"/>
    </row>
    <row r="6" spans="1:7" ht="51" x14ac:dyDescent="0.25">
      <c r="A6" s="57">
        <v>2</v>
      </c>
      <c r="B6" s="58" t="s">
        <v>288</v>
      </c>
      <c r="C6" s="59">
        <v>3</v>
      </c>
      <c r="D6" s="413">
        <v>177.26666666666699</v>
      </c>
      <c r="E6" s="60">
        <f t="shared" si="0"/>
        <v>531.80000000000098</v>
      </c>
      <c r="F6" s="14"/>
    </row>
    <row r="7" spans="1:7" ht="25.5" customHeight="1" x14ac:dyDescent="0.25">
      <c r="A7" s="57">
        <v>3</v>
      </c>
      <c r="B7" s="58" t="s">
        <v>230</v>
      </c>
      <c r="C7" s="59">
        <v>6</v>
      </c>
      <c r="D7" s="413">
        <v>77.933333333333294</v>
      </c>
      <c r="E7" s="60">
        <f t="shared" si="0"/>
        <v>467.5999999999998</v>
      </c>
      <c r="F7" s="14"/>
    </row>
    <row r="8" spans="1:7" ht="15" customHeight="1" x14ac:dyDescent="0.25">
      <c r="A8" s="57">
        <v>4</v>
      </c>
      <c r="B8" s="58" t="s">
        <v>233</v>
      </c>
      <c r="C8" s="59">
        <f>$C$5</f>
        <v>3</v>
      </c>
      <c r="D8" s="413">
        <v>22.706666666666699</v>
      </c>
      <c r="E8" s="60">
        <f t="shared" si="0"/>
        <v>68.12000000000009</v>
      </c>
      <c r="F8" s="14"/>
    </row>
    <row r="9" spans="1:7" ht="15" customHeight="1" x14ac:dyDescent="0.25">
      <c r="A9" s="57">
        <v>5</v>
      </c>
      <c r="B9" s="58" t="s">
        <v>236</v>
      </c>
      <c r="C9" s="59">
        <f>$C$5</f>
        <v>3</v>
      </c>
      <c r="D9" s="413">
        <v>99.316666666666706</v>
      </c>
      <c r="E9" s="60">
        <f t="shared" si="0"/>
        <v>297.9500000000001</v>
      </c>
      <c r="F9" s="14"/>
    </row>
    <row r="10" spans="1:7" ht="15" customHeight="1" x14ac:dyDescent="0.25">
      <c r="A10" s="57">
        <v>6</v>
      </c>
      <c r="B10" s="58" t="s">
        <v>239</v>
      </c>
      <c r="C10" s="59">
        <v>5</v>
      </c>
      <c r="D10" s="413">
        <v>42.6</v>
      </c>
      <c r="E10" s="60">
        <f t="shared" si="0"/>
        <v>213</v>
      </c>
      <c r="F10" s="14"/>
    </row>
    <row r="11" spans="1:7" ht="15" customHeight="1" x14ac:dyDescent="0.25">
      <c r="A11" s="57">
        <v>7</v>
      </c>
      <c r="B11" s="58" t="s">
        <v>262</v>
      </c>
      <c r="C11" s="59">
        <v>14</v>
      </c>
      <c r="D11" s="413">
        <v>33.94</v>
      </c>
      <c r="E11" s="60">
        <f t="shared" si="0"/>
        <v>475.15999999999997</v>
      </c>
      <c r="F11" s="14"/>
    </row>
    <row r="12" spans="1:7" ht="44.25" customHeight="1" x14ac:dyDescent="0.25">
      <c r="A12" s="57">
        <v>8</v>
      </c>
      <c r="B12" s="58" t="s">
        <v>263</v>
      </c>
      <c r="C12" s="59">
        <v>6</v>
      </c>
      <c r="D12" s="413">
        <v>2036.35</v>
      </c>
      <c r="E12" s="60">
        <f t="shared" si="0"/>
        <v>12218.099999999999</v>
      </c>
      <c r="F12" s="14"/>
      <c r="G12" s="14"/>
    </row>
    <row r="13" spans="1:7" ht="15" customHeight="1" x14ac:dyDescent="0.25">
      <c r="A13" s="57">
        <v>9</v>
      </c>
      <c r="B13" s="58" t="s">
        <v>252</v>
      </c>
      <c r="C13" s="59">
        <f>C12</f>
        <v>6</v>
      </c>
      <c r="D13" s="413">
        <v>430.30666666666701</v>
      </c>
      <c r="E13" s="60">
        <f t="shared" si="0"/>
        <v>2581.840000000002</v>
      </c>
      <c r="F13" s="14"/>
      <c r="G13" s="14"/>
    </row>
    <row r="14" spans="1:7" ht="15" customHeight="1" x14ac:dyDescent="0.25">
      <c r="A14" s="283" t="s">
        <v>264</v>
      </c>
      <c r="B14" s="283"/>
      <c r="C14" s="283"/>
      <c r="D14" s="283"/>
      <c r="E14" s="63">
        <f>SUM(E5:E13)</f>
        <v>37059.569999999992</v>
      </c>
      <c r="F14" s="14"/>
      <c r="G14" s="14"/>
    </row>
    <row r="15" spans="1:7" ht="15" customHeight="1" x14ac:dyDescent="0.25">
      <c r="A15" s="284" t="s">
        <v>275</v>
      </c>
      <c r="B15" s="284"/>
      <c r="C15" s="284"/>
      <c r="D15" s="284"/>
      <c r="E15" s="64">
        <f>E14*0.2</f>
        <v>7411.9139999999989</v>
      </c>
      <c r="F15" s="14"/>
      <c r="G15" s="14"/>
    </row>
    <row r="16" spans="1:7" ht="15" customHeight="1" x14ac:dyDescent="0.25">
      <c r="A16" s="284" t="s">
        <v>276</v>
      </c>
      <c r="B16" s="284"/>
      <c r="C16" s="284"/>
      <c r="D16" s="284"/>
      <c r="E16" s="64">
        <f>E15/12</f>
        <v>617.65949999999987</v>
      </c>
      <c r="F16" s="14"/>
      <c r="G16" s="14"/>
    </row>
    <row r="17" spans="1:7" ht="15" customHeight="1" thickBot="1" x14ac:dyDescent="0.3">
      <c r="A17" s="288" t="s">
        <v>277</v>
      </c>
      <c r="B17" s="289"/>
      <c r="C17" s="289"/>
      <c r="D17" s="289"/>
      <c r="E17" s="68">
        <v>14</v>
      </c>
      <c r="F17" s="14"/>
      <c r="G17" s="14"/>
    </row>
    <row r="18" spans="1:7" ht="12.75" customHeight="1" thickBot="1" x14ac:dyDescent="0.25">
      <c r="A18" s="290" t="s">
        <v>265</v>
      </c>
      <c r="B18" s="291"/>
      <c r="C18" s="291"/>
      <c r="D18" s="292"/>
      <c r="E18" s="69">
        <f>E16/E17</f>
        <v>44.118535714285706</v>
      </c>
      <c r="F18" s="62"/>
    </row>
    <row r="19" spans="1:7" ht="12.75" customHeight="1" x14ac:dyDescent="0.2">
      <c r="E19" s="73"/>
    </row>
    <row r="20" spans="1:7" ht="12.75" customHeight="1" thickBot="1" x14ac:dyDescent="0.25"/>
    <row r="21" spans="1:7" ht="12.75" customHeight="1" thickBot="1" x14ac:dyDescent="0.25">
      <c r="A21" s="285" t="s">
        <v>278</v>
      </c>
      <c r="B21" s="286"/>
      <c r="C21" s="286"/>
      <c r="D21" s="286"/>
      <c r="E21" s="287"/>
    </row>
    <row r="22" spans="1:7" ht="15" customHeight="1" x14ac:dyDescent="0.25">
      <c r="A22" s="71" t="s">
        <v>156</v>
      </c>
      <c r="B22" s="71" t="s">
        <v>257</v>
      </c>
      <c r="C22" s="71" t="s">
        <v>258</v>
      </c>
      <c r="D22" s="72" t="s">
        <v>259</v>
      </c>
      <c r="E22" s="71" t="s">
        <v>260</v>
      </c>
      <c r="F22" s="14"/>
    </row>
    <row r="23" spans="1:7" ht="51" x14ac:dyDescent="0.25">
      <c r="A23" s="57">
        <v>10</v>
      </c>
      <c r="B23" s="58" t="s">
        <v>279</v>
      </c>
      <c r="C23" s="59">
        <v>3</v>
      </c>
      <c r="D23" s="413">
        <v>379.66</v>
      </c>
      <c r="E23" s="60">
        <f>C23*D23</f>
        <v>1138.98</v>
      </c>
      <c r="F23" s="14"/>
      <c r="G23" s="14"/>
    </row>
    <row r="24" spans="1:7" ht="25.5" x14ac:dyDescent="0.25">
      <c r="A24" s="57">
        <v>11</v>
      </c>
      <c r="B24" s="58" t="s">
        <v>289</v>
      </c>
      <c r="C24" s="81">
        <v>6</v>
      </c>
      <c r="D24" s="413">
        <v>111.33</v>
      </c>
      <c r="E24" s="60">
        <f t="shared" ref="E24" si="1">C24*D24</f>
        <v>667.98</v>
      </c>
      <c r="F24" s="14"/>
    </row>
    <row r="25" spans="1:7" ht="15" customHeight="1" x14ac:dyDescent="0.25">
      <c r="A25" s="57">
        <v>12</v>
      </c>
      <c r="B25" s="58" t="s">
        <v>247</v>
      </c>
      <c r="C25" s="59">
        <v>3</v>
      </c>
      <c r="D25" s="413">
        <v>61.6</v>
      </c>
      <c r="E25" s="60">
        <f>C25*D25</f>
        <v>184.8</v>
      </c>
      <c r="F25" s="14"/>
    </row>
    <row r="26" spans="1:7" ht="15" customHeight="1" x14ac:dyDescent="0.25">
      <c r="A26" s="283" t="s">
        <v>264</v>
      </c>
      <c r="B26" s="283"/>
      <c r="C26" s="283"/>
      <c r="D26" s="283"/>
      <c r="E26" s="63">
        <f>SUM(E23:E25)</f>
        <v>1991.76</v>
      </c>
      <c r="F26" s="14"/>
      <c r="G26" s="14"/>
    </row>
    <row r="27" spans="1:7" ht="15" customHeight="1" x14ac:dyDescent="0.25">
      <c r="A27" s="284" t="s">
        <v>280</v>
      </c>
      <c r="B27" s="284"/>
      <c r="C27" s="284"/>
      <c r="D27" s="284"/>
      <c r="E27" s="64">
        <f>E26*0.5</f>
        <v>995.88</v>
      </c>
      <c r="F27" s="14"/>
      <c r="G27" s="14"/>
    </row>
    <row r="28" spans="1:7" ht="15" customHeight="1" x14ac:dyDescent="0.25">
      <c r="A28" s="284" t="s">
        <v>276</v>
      </c>
      <c r="B28" s="284"/>
      <c r="C28" s="284"/>
      <c r="D28" s="284"/>
      <c r="E28" s="64">
        <f>E27/12</f>
        <v>82.99</v>
      </c>
      <c r="F28" s="14"/>
      <c r="G28" s="14"/>
    </row>
    <row r="29" spans="1:7" ht="15" customHeight="1" thickBot="1" x14ac:dyDescent="0.3">
      <c r="A29" s="293" t="s">
        <v>277</v>
      </c>
      <c r="B29" s="294"/>
      <c r="C29" s="294"/>
      <c r="D29" s="294"/>
      <c r="E29" s="70">
        <v>14</v>
      </c>
      <c r="F29" s="12"/>
      <c r="G29" s="14"/>
    </row>
    <row r="30" spans="1:7" ht="12.75" customHeight="1" thickBot="1" x14ac:dyDescent="0.25">
      <c r="A30" s="295" t="s">
        <v>265</v>
      </c>
      <c r="B30" s="296"/>
      <c r="C30" s="296"/>
      <c r="D30" s="296"/>
      <c r="E30" s="67">
        <f>E28/E29</f>
        <v>5.9278571428571425</v>
      </c>
      <c r="F30" s="65"/>
    </row>
    <row r="32" spans="1:7" ht="12.75" customHeight="1" thickBot="1" x14ac:dyDescent="0.25"/>
    <row r="33" spans="1:5" ht="12.75" customHeight="1" thickBot="1" x14ac:dyDescent="0.25">
      <c r="A33" s="275" t="s">
        <v>281</v>
      </c>
      <c r="B33" s="276"/>
      <c r="C33" s="276"/>
      <c r="D33" s="277"/>
      <c r="E33" s="66">
        <f>SUM(E18,E30)</f>
        <v>50.046392857142848</v>
      </c>
    </row>
  </sheetData>
  <sheetProtection algorithmName="SHA-512" hashValue="ri1stIB2MIuUcyxdp1hGIikKWM2WPq64Z2crrWnOecwK2wnoCeOaSoQMtCtkAr2dRWC/JMlObz8zgV+z3xCVrA==" saltValue="Jsocx0TvFSXgysjp9kY+xw==" spinCount="100000" sheet="1" objects="1" scenarios="1" selectLockedCells="1"/>
  <mergeCells count="15">
    <mergeCell ref="A33:D33"/>
    <mergeCell ref="A3:E3"/>
    <mergeCell ref="A1:E1"/>
    <mergeCell ref="A2:E2"/>
    <mergeCell ref="A14:D14"/>
    <mergeCell ref="A15:D15"/>
    <mergeCell ref="A16:D16"/>
    <mergeCell ref="A21:E21"/>
    <mergeCell ref="A17:D17"/>
    <mergeCell ref="A18:D18"/>
    <mergeCell ref="A27:D27"/>
    <mergeCell ref="A28:D28"/>
    <mergeCell ref="A26:D26"/>
    <mergeCell ref="A29:D29"/>
    <mergeCell ref="A30:D30"/>
  </mergeCells>
  <pageMargins left="0.51181100000000002" right="0.51181100000000002" top="1.3474020000000002" bottom="0.78740200000000005" header="0.31496099999999999" footer="0.31496099999999999"/>
  <pageSetup paperSize="9" scale="95"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Vigilante 12x36 diurno</vt:lpstr>
      <vt:lpstr>Superv. de posto 12x36 diurno </vt:lpstr>
      <vt:lpstr>Vigilante 12x36 noturno </vt:lpstr>
      <vt:lpstr>Superv. de posto 12x36 noturno </vt:lpstr>
      <vt:lpstr>Vigilante 44h controle de aces.</vt:lpstr>
      <vt:lpstr>Vigilante 44h monitoramento</vt:lpstr>
      <vt:lpstr>Quadro Resumo</vt:lpstr>
      <vt:lpstr>Quantidade de Vigilantes</vt:lpstr>
      <vt:lpstr>Equip. Manutenção e Depreciação</vt:lpstr>
      <vt:lpstr>Uniformes</vt:lpstr>
      <vt:lpstr>Equipamentos e Materiais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Daniele Figueira da Conceição de Macedo - G4F</dc:creator>
  <cp:lastModifiedBy>simone.chiapetta</cp:lastModifiedBy>
  <cp:lastPrinted>2024-09-17T14:55:40Z</cp:lastPrinted>
  <dcterms:created xsi:type="dcterms:W3CDTF">2024-07-11T20:54:55Z</dcterms:created>
  <dcterms:modified xsi:type="dcterms:W3CDTF">2024-10-09T14:02:35Z</dcterms:modified>
</cp:coreProperties>
</file>