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20400" windowHeight="7755" tabRatio="764" activeTab="2"/>
  </bookViews>
  <sheets>
    <sheet name="MC" sheetId="1" r:id="rId1"/>
    <sheet name="Insumos" sheetId="2" r:id="rId2"/>
    <sheet name="Resumo Proposta" sheetId="5" r:id="rId3"/>
    <sheet name="Prod. GEXFLO" sheetId="6" r:id="rId4"/>
    <sheet name="GEXFLO Limp.Ord." sheetId="7" r:id="rId5"/>
    <sheet name="GEXFLO Covid" sheetId="12" r:id="rId6"/>
    <sheet name="Prod. GEXBLU" sheetId="9" r:id="rId7"/>
    <sheet name="GEXBLU Limp.Ord. " sheetId="15" r:id="rId8"/>
    <sheet name="GEXBLU Covid" sheetId="16" r:id="rId9"/>
    <sheet name="Prod. GEXJVL" sheetId="17" r:id="rId10"/>
    <sheet name="GEXJVL Limp.Ord." sheetId="18" r:id="rId11"/>
    <sheet name="GEXJVL Covid" sheetId="19" r:id="rId12"/>
    <sheet name="GEXJVL L.Ord e Covid - APS PR" sheetId="13" r:id="rId13"/>
  </sheets>
  <definedNames>
    <definedName name="_xlnm._FilterDatabase" localSheetId="6">'Prod. GEXBLU'!$A$2:$Q$2</definedName>
    <definedName name="_xlnm._FilterDatabase" localSheetId="9">'Prod. GEXJVL'!$A$2:$Q$2</definedName>
    <definedName name="Print_Area" localSheetId="8">'GEXBLU Covid'!$A$1:$D$151</definedName>
    <definedName name="Print_Area" localSheetId="7">'GEXBLU Limp.Ord. '!$A$1:$D$199</definedName>
    <definedName name="Print_Area" localSheetId="5">'GEXFLO Covid'!$A$1:$D$144</definedName>
    <definedName name="Print_Area" localSheetId="4">'GEXFLO Limp.Ord.'!$A$1:$D$192</definedName>
    <definedName name="Print_Area" localSheetId="11">'GEXJVL Covid'!$A$1:$D$151</definedName>
    <definedName name="Print_Area" localSheetId="12">'GEXJVL L.Ord e Covid - APS PR'!$A$1:$D$192</definedName>
    <definedName name="Print_Area" localSheetId="10">'GEXJVL Limp.Ord.'!$A$1:$D$199</definedName>
    <definedName name="Print_Area" localSheetId="0">MC!$A$3:$V$24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96" i="2" l="1"/>
  <c r="E42" i="13"/>
  <c r="E41" i="13"/>
  <c r="D42" i="13"/>
  <c r="D41" i="13"/>
  <c r="C42" i="13"/>
  <c r="C41" i="13"/>
  <c r="B42" i="13"/>
  <c r="B41" i="13"/>
  <c r="E39" i="13"/>
  <c r="D39" i="13"/>
  <c r="C39" i="13"/>
  <c r="B39" i="13"/>
  <c r="E19" i="13" l="1"/>
  <c r="D19" i="13"/>
  <c r="C19" i="13"/>
  <c r="E13" i="13"/>
  <c r="D13" i="13"/>
  <c r="C13" i="13"/>
  <c r="E7" i="13"/>
  <c r="D7" i="13"/>
  <c r="C7" i="13"/>
  <c r="E6" i="13"/>
  <c r="D6" i="13"/>
  <c r="C6" i="13"/>
  <c r="E5" i="13"/>
  <c r="D5" i="13"/>
  <c r="C5" i="13"/>
  <c r="B23" i="13"/>
  <c r="D23" i="13"/>
  <c r="E23" i="13"/>
  <c r="B24" i="13"/>
  <c r="D24" i="13"/>
  <c r="E24" i="13"/>
  <c r="B25" i="13"/>
  <c r="D25" i="13"/>
  <c r="E25" i="13"/>
  <c r="D28" i="13"/>
  <c r="E28" i="13"/>
  <c r="D29" i="13"/>
  <c r="E29" i="13"/>
  <c r="D30" i="13"/>
  <c r="E30" i="13"/>
  <c r="D31" i="13"/>
  <c r="E31" i="13"/>
  <c r="D32" i="13"/>
  <c r="E32" i="13"/>
  <c r="D33" i="13"/>
  <c r="E33" i="13"/>
  <c r="D34" i="13"/>
  <c r="E34" i="13"/>
  <c r="D35" i="13"/>
  <c r="E35" i="13"/>
  <c r="B36" i="13"/>
  <c r="D36" i="13"/>
  <c r="E36" i="13"/>
  <c r="B38" i="13"/>
  <c r="C38" i="13"/>
  <c r="D38" i="13"/>
  <c r="E38" i="13"/>
  <c r="C44" i="13"/>
  <c r="D44" i="13"/>
  <c r="D48" i="13" s="1"/>
  <c r="D49" i="13" s="1"/>
  <c r="E44" i="13"/>
  <c r="B46" i="13"/>
  <c r="D46" i="13"/>
  <c r="E46" i="13"/>
  <c r="B47" i="13"/>
  <c r="D47" i="13"/>
  <c r="E47" i="13"/>
  <c r="C48" i="13"/>
  <c r="E48" i="13"/>
  <c r="E49" i="13" s="1"/>
  <c r="B54" i="13"/>
  <c r="D54" i="13"/>
  <c r="E54" i="13"/>
  <c r="B55" i="13"/>
  <c r="D55" i="13"/>
  <c r="E55" i="13"/>
  <c r="D56" i="13"/>
  <c r="E56" i="13"/>
  <c r="B57" i="13"/>
  <c r="D57" i="13"/>
  <c r="E57" i="13"/>
  <c r="B58" i="13"/>
  <c r="D58" i="13"/>
  <c r="E58" i="13"/>
  <c r="B59" i="13"/>
  <c r="D59" i="13"/>
  <c r="E59" i="13"/>
  <c r="B60" i="13"/>
  <c r="D60" i="13"/>
  <c r="E60" i="13"/>
  <c r="B64" i="13"/>
  <c r="B65" i="13"/>
  <c r="B66" i="13"/>
  <c r="B67" i="13"/>
  <c r="B69" i="13"/>
  <c r="C72" i="13"/>
  <c r="B74" i="13"/>
  <c r="E74" i="13"/>
  <c r="E79" i="13" s="1"/>
  <c r="B77" i="13"/>
  <c r="B78" i="13"/>
  <c r="C78" i="13"/>
  <c r="D78" i="13"/>
  <c r="E78" i="13"/>
  <c r="B79" i="13"/>
  <c r="B95" i="13"/>
  <c r="B96" i="13"/>
  <c r="B98" i="13"/>
  <c r="B97" i="13" s="1"/>
  <c r="B101" i="13"/>
  <c r="B100" i="13" s="1"/>
  <c r="B104" i="13"/>
  <c r="B103" i="13" s="1"/>
  <c r="B107" i="13"/>
  <c r="B106" i="13" s="1"/>
  <c r="B110" i="13"/>
  <c r="B109" i="13" s="1"/>
  <c r="B113" i="13"/>
  <c r="B112" i="13" s="1"/>
  <c r="C125" i="13"/>
  <c r="D125" i="13"/>
  <c r="E125" i="13"/>
  <c r="D127" i="13"/>
  <c r="E127" i="13"/>
  <c r="D129" i="13"/>
  <c r="E129" i="13"/>
  <c r="B154" i="13"/>
  <c r="B155" i="13"/>
  <c r="B160" i="13"/>
  <c r="B161" i="13"/>
  <c r="B166" i="13"/>
  <c r="B167" i="13"/>
  <c r="B172" i="13"/>
  <c r="B173" i="13"/>
  <c r="B178" i="13"/>
  <c r="B179" i="13"/>
  <c r="B181" i="13"/>
  <c r="B182" i="13"/>
  <c r="B184" i="13"/>
  <c r="B185" i="13"/>
  <c r="B190" i="13"/>
  <c r="B191" i="13"/>
  <c r="B193" i="13"/>
  <c r="B194" i="13"/>
  <c r="B196" i="13"/>
  <c r="B197" i="13"/>
  <c r="J29" i="1"/>
  <c r="J28" i="1"/>
  <c r="J26" i="1"/>
  <c r="I22" i="1"/>
  <c r="H22" i="1"/>
  <c r="J22" i="1" s="1"/>
  <c r="J21" i="1"/>
  <c r="I13" i="1"/>
  <c r="H12" i="1"/>
  <c r="I11" i="1"/>
  <c r="H11" i="1"/>
  <c r="G14" i="1"/>
  <c r="D6" i="5"/>
  <c r="E6" i="5"/>
  <c r="E24" i="5" s="1"/>
  <c r="G6" i="5"/>
  <c r="G24" i="5" s="1"/>
  <c r="I6" i="5"/>
  <c r="K6" i="5"/>
  <c r="M6" i="5"/>
  <c r="M24" i="5" s="1"/>
  <c r="O6" i="5"/>
  <c r="O24" i="5" s="1"/>
  <c r="Q6" i="5"/>
  <c r="S6" i="5"/>
  <c r="AC6" i="5"/>
  <c r="AC24" i="5" s="1"/>
  <c r="D7" i="5"/>
  <c r="B5" i="6" s="1"/>
  <c r="E7" i="5"/>
  <c r="G7" i="5"/>
  <c r="I7" i="5"/>
  <c r="K7" i="5"/>
  <c r="M7" i="5"/>
  <c r="O7" i="5"/>
  <c r="Q7" i="5"/>
  <c r="S7" i="5"/>
  <c r="D8" i="5"/>
  <c r="E8" i="5"/>
  <c r="G8" i="5"/>
  <c r="I8" i="5"/>
  <c r="I24" i="5" s="1"/>
  <c r="K8" i="5"/>
  <c r="M8" i="5"/>
  <c r="O8" i="5"/>
  <c r="Q8" i="5"/>
  <c r="Q24" i="5" s="1"/>
  <c r="S8" i="5"/>
  <c r="D9" i="5"/>
  <c r="E9" i="5"/>
  <c r="G9" i="5"/>
  <c r="I9" i="5"/>
  <c r="K9" i="5"/>
  <c r="M9" i="5"/>
  <c r="O9" i="5"/>
  <c r="Q9" i="5"/>
  <c r="S9" i="5"/>
  <c r="D10" i="5"/>
  <c r="E10" i="5"/>
  <c r="G10" i="5"/>
  <c r="I10" i="5"/>
  <c r="K10" i="5"/>
  <c r="M10" i="5"/>
  <c r="O10" i="5"/>
  <c r="Q10" i="5"/>
  <c r="S10" i="5"/>
  <c r="D11" i="5"/>
  <c r="E11" i="5"/>
  <c r="G11" i="5"/>
  <c r="I11" i="5"/>
  <c r="K11" i="5"/>
  <c r="M11" i="5"/>
  <c r="O11" i="5"/>
  <c r="Q11" i="5"/>
  <c r="S11" i="5"/>
  <c r="D12" i="5"/>
  <c r="E12" i="5"/>
  <c r="G12" i="5"/>
  <c r="I12" i="5"/>
  <c r="K12" i="5"/>
  <c r="M12" i="5"/>
  <c r="O12" i="5"/>
  <c r="Q12" i="5"/>
  <c r="S12" i="5"/>
  <c r="D13" i="5"/>
  <c r="E13" i="5"/>
  <c r="G13" i="5"/>
  <c r="I13" i="5"/>
  <c r="K13" i="5"/>
  <c r="M13" i="5"/>
  <c r="O13" i="5"/>
  <c r="Q13" i="5"/>
  <c r="S13" i="5"/>
  <c r="D14" i="5"/>
  <c r="E14" i="5"/>
  <c r="G14" i="5"/>
  <c r="I14" i="5"/>
  <c r="K14" i="5"/>
  <c r="M14" i="5"/>
  <c r="O14" i="5"/>
  <c r="Q14" i="5"/>
  <c r="S14" i="5"/>
  <c r="D15" i="5"/>
  <c r="E15" i="5"/>
  <c r="G15" i="5"/>
  <c r="I15" i="5"/>
  <c r="K15" i="5"/>
  <c r="M15" i="5"/>
  <c r="O15" i="5"/>
  <c r="Q15" i="5"/>
  <c r="S15" i="5"/>
  <c r="D16" i="5"/>
  <c r="E16" i="5"/>
  <c r="G16" i="5"/>
  <c r="I16" i="5"/>
  <c r="K16" i="5"/>
  <c r="M16" i="5"/>
  <c r="O16" i="5"/>
  <c r="Q16" i="5"/>
  <c r="S16" i="5"/>
  <c r="D17" i="5"/>
  <c r="E17" i="5"/>
  <c r="G17" i="5"/>
  <c r="I17" i="5"/>
  <c r="K17" i="5"/>
  <c r="M17" i="5"/>
  <c r="O17" i="5"/>
  <c r="Q17" i="5"/>
  <c r="S17" i="5"/>
  <c r="D18" i="5"/>
  <c r="E18" i="5"/>
  <c r="G18" i="5"/>
  <c r="I18" i="5"/>
  <c r="K18" i="5"/>
  <c r="M18" i="5"/>
  <c r="O18" i="5"/>
  <c r="Q18" i="5"/>
  <c r="S18" i="5"/>
  <c r="D19" i="5"/>
  <c r="E19" i="5"/>
  <c r="G19" i="5"/>
  <c r="I19" i="5"/>
  <c r="K19" i="5"/>
  <c r="M19" i="5"/>
  <c r="O19" i="5"/>
  <c r="Q19" i="5"/>
  <c r="S19" i="5"/>
  <c r="D20" i="5"/>
  <c r="E20" i="5"/>
  <c r="G20" i="5"/>
  <c r="I20" i="5"/>
  <c r="K20" i="5"/>
  <c r="M20" i="5"/>
  <c r="O20" i="5"/>
  <c r="Q20" i="5"/>
  <c r="S20" i="5"/>
  <c r="D21" i="5"/>
  <c r="E21" i="5"/>
  <c r="G21" i="5"/>
  <c r="I21" i="5"/>
  <c r="K21" i="5"/>
  <c r="M21" i="5"/>
  <c r="O21" i="5"/>
  <c r="Q21" i="5"/>
  <c r="S21" i="5"/>
  <c r="D22" i="5"/>
  <c r="E22" i="5"/>
  <c r="G22" i="5"/>
  <c r="I22" i="5"/>
  <c r="K22" i="5"/>
  <c r="M22" i="5"/>
  <c r="O22" i="5"/>
  <c r="Q22" i="5"/>
  <c r="S22" i="5"/>
  <c r="D23" i="5"/>
  <c r="E23" i="5"/>
  <c r="G23" i="5"/>
  <c r="I23" i="5"/>
  <c r="K23" i="5"/>
  <c r="M23" i="5"/>
  <c r="O23" i="5"/>
  <c r="Q23" i="5"/>
  <c r="S23" i="5"/>
  <c r="S24" i="5" s="1"/>
  <c r="K24" i="5"/>
  <c r="U24" i="5"/>
  <c r="W24" i="5"/>
  <c r="A25" i="5"/>
  <c r="D25" i="5"/>
  <c r="B4" i="9" s="1"/>
  <c r="E25" i="5"/>
  <c r="G25" i="5"/>
  <c r="I25" i="5"/>
  <c r="I37" i="5" s="1"/>
  <c r="K25" i="5"/>
  <c r="K37" i="5" s="1"/>
  <c r="M25" i="5"/>
  <c r="O25" i="5"/>
  <c r="Q25" i="5"/>
  <c r="Q37" i="5" s="1"/>
  <c r="S25" i="5"/>
  <c r="S37" i="5" s="1"/>
  <c r="U25" i="5"/>
  <c r="W25" i="5"/>
  <c r="AC25" i="5"/>
  <c r="AC37" i="5" s="1"/>
  <c r="AD81" i="5" s="1"/>
  <c r="A26" i="5"/>
  <c r="D26" i="5"/>
  <c r="E26" i="5"/>
  <c r="G26" i="5"/>
  <c r="G37" i="5" s="1"/>
  <c r="I26" i="5"/>
  <c r="K26" i="5"/>
  <c r="M26" i="5"/>
  <c r="O26" i="5"/>
  <c r="O37" i="5" s="1"/>
  <c r="Q26" i="5"/>
  <c r="S26" i="5"/>
  <c r="U26" i="5"/>
  <c r="W26" i="5"/>
  <c r="W37" i="5" s="1"/>
  <c r="A27" i="5"/>
  <c r="D27" i="5"/>
  <c r="E27" i="5"/>
  <c r="G27" i="5"/>
  <c r="I27" i="5"/>
  <c r="K27" i="5"/>
  <c r="M27" i="5"/>
  <c r="O27" i="5"/>
  <c r="Q27" i="5"/>
  <c r="S27" i="5"/>
  <c r="U27" i="5"/>
  <c r="W27" i="5"/>
  <c r="A28" i="5"/>
  <c r="D28" i="5"/>
  <c r="E28" i="5"/>
  <c r="G28" i="5"/>
  <c r="I28" i="5"/>
  <c r="K28" i="5"/>
  <c r="M28" i="5"/>
  <c r="O28" i="5"/>
  <c r="Q28" i="5"/>
  <c r="S28" i="5"/>
  <c r="U28" i="5"/>
  <c r="W28" i="5"/>
  <c r="A29" i="5"/>
  <c r="D29" i="5"/>
  <c r="E29" i="5"/>
  <c r="G29" i="5"/>
  <c r="I29" i="5"/>
  <c r="K29" i="5"/>
  <c r="M29" i="5"/>
  <c r="O29" i="5"/>
  <c r="Q29" i="5"/>
  <c r="S29" i="5"/>
  <c r="U29" i="5"/>
  <c r="W29" i="5"/>
  <c r="A30" i="5"/>
  <c r="D30" i="5"/>
  <c r="E30" i="5"/>
  <c r="G30" i="5"/>
  <c r="I30" i="5"/>
  <c r="K30" i="5"/>
  <c r="M30" i="5"/>
  <c r="O30" i="5"/>
  <c r="Q30" i="5"/>
  <c r="S30" i="5"/>
  <c r="U30" i="5"/>
  <c r="W30" i="5"/>
  <c r="A31" i="5"/>
  <c r="D31" i="5"/>
  <c r="E31" i="5"/>
  <c r="G31" i="5"/>
  <c r="I31" i="5"/>
  <c r="K31" i="5"/>
  <c r="M31" i="5"/>
  <c r="O31" i="5"/>
  <c r="Q31" i="5"/>
  <c r="S31" i="5"/>
  <c r="U31" i="5"/>
  <c r="W31" i="5"/>
  <c r="A32" i="5"/>
  <c r="D32" i="5"/>
  <c r="E32" i="5"/>
  <c r="G32" i="5"/>
  <c r="I32" i="5"/>
  <c r="K32" i="5"/>
  <c r="M32" i="5"/>
  <c r="O32" i="5"/>
  <c r="Q32" i="5"/>
  <c r="S32" i="5"/>
  <c r="U32" i="5"/>
  <c r="W32" i="5"/>
  <c r="A33" i="5"/>
  <c r="D33" i="5"/>
  <c r="E33" i="5"/>
  <c r="G33" i="5"/>
  <c r="I33" i="5"/>
  <c r="K33" i="5"/>
  <c r="M33" i="5"/>
  <c r="O33" i="5"/>
  <c r="Q33" i="5"/>
  <c r="S33" i="5"/>
  <c r="U33" i="5"/>
  <c r="W33" i="5"/>
  <c r="A34" i="5"/>
  <c r="D34" i="5"/>
  <c r="E34" i="5"/>
  <c r="G34" i="5"/>
  <c r="I34" i="5"/>
  <c r="K34" i="5"/>
  <c r="M34" i="5"/>
  <c r="O34" i="5"/>
  <c r="Q34" i="5"/>
  <c r="S34" i="5"/>
  <c r="U34" i="5"/>
  <c r="W34" i="5"/>
  <c r="A35" i="5"/>
  <c r="D35" i="5"/>
  <c r="E35" i="5"/>
  <c r="G35" i="5"/>
  <c r="I35" i="5"/>
  <c r="K35" i="5"/>
  <c r="M35" i="5"/>
  <c r="O35" i="5"/>
  <c r="Q35" i="5"/>
  <c r="S35" i="5"/>
  <c r="U35" i="5"/>
  <c r="W35" i="5"/>
  <c r="A36" i="5"/>
  <c r="D36" i="5"/>
  <c r="E36" i="5"/>
  <c r="G36" i="5"/>
  <c r="I36" i="5"/>
  <c r="K36" i="5"/>
  <c r="M36" i="5"/>
  <c r="O36" i="5"/>
  <c r="Q36" i="5"/>
  <c r="S36" i="5"/>
  <c r="U36" i="5"/>
  <c r="W36" i="5"/>
  <c r="E37" i="5"/>
  <c r="M37" i="5"/>
  <c r="U37" i="5"/>
  <c r="D38" i="5"/>
  <c r="E38" i="5"/>
  <c r="E48" i="5" s="1"/>
  <c r="G38" i="5"/>
  <c r="I38" i="5"/>
  <c r="K38" i="5"/>
  <c r="K48" i="5" s="1"/>
  <c r="M38" i="5"/>
  <c r="M48" i="5" s="1"/>
  <c r="O38" i="5"/>
  <c r="Q38" i="5"/>
  <c r="W38" i="5"/>
  <c r="AC38" i="5"/>
  <c r="D39" i="5"/>
  <c r="E39" i="5"/>
  <c r="G39" i="5"/>
  <c r="I39" i="5"/>
  <c r="K39" i="5"/>
  <c r="M39" i="5"/>
  <c r="O39" i="5"/>
  <c r="Q39" i="5"/>
  <c r="W39" i="5"/>
  <c r="D40" i="5"/>
  <c r="E40" i="5"/>
  <c r="G40" i="5"/>
  <c r="G48" i="5" s="1"/>
  <c r="I40" i="5"/>
  <c r="K40" i="5"/>
  <c r="M40" i="5"/>
  <c r="O40" i="5"/>
  <c r="O48" i="5" s="1"/>
  <c r="Q40" i="5"/>
  <c r="W40" i="5"/>
  <c r="D41" i="5"/>
  <c r="E41" i="5"/>
  <c r="G41" i="5"/>
  <c r="I41" i="5"/>
  <c r="K41" i="5"/>
  <c r="M41" i="5"/>
  <c r="O41" i="5"/>
  <c r="Q41" i="5"/>
  <c r="W41" i="5"/>
  <c r="D42" i="5"/>
  <c r="B8" i="17" s="1"/>
  <c r="E42" i="5"/>
  <c r="G42" i="5"/>
  <c r="I42" i="5"/>
  <c r="K42" i="5"/>
  <c r="M42" i="5"/>
  <c r="O42" i="5"/>
  <c r="Q42" i="5"/>
  <c r="W42" i="5"/>
  <c r="W48" i="5" s="1"/>
  <c r="D43" i="5"/>
  <c r="B9" i="17" s="1"/>
  <c r="E43" i="5"/>
  <c r="G43" i="5"/>
  <c r="I43" i="5"/>
  <c r="K43" i="5"/>
  <c r="M43" i="5"/>
  <c r="O43" i="5"/>
  <c r="Q43" i="5"/>
  <c r="W43" i="5"/>
  <c r="D44" i="5"/>
  <c r="E44" i="5"/>
  <c r="G44" i="5"/>
  <c r="I44" i="5"/>
  <c r="K44" i="5"/>
  <c r="M44" i="5"/>
  <c r="O44" i="5"/>
  <c r="Q44" i="5"/>
  <c r="W44" i="5"/>
  <c r="Z44" i="5"/>
  <c r="D45" i="5"/>
  <c r="E45" i="5"/>
  <c r="G45" i="5"/>
  <c r="I45" i="5"/>
  <c r="K45" i="5"/>
  <c r="M45" i="5"/>
  <c r="O45" i="5"/>
  <c r="Q45" i="5"/>
  <c r="W45" i="5"/>
  <c r="Z45" i="5"/>
  <c r="D46" i="5"/>
  <c r="E46" i="5"/>
  <c r="G46" i="5"/>
  <c r="I46" i="5"/>
  <c r="K46" i="5"/>
  <c r="M46" i="5"/>
  <c r="O46" i="5"/>
  <c r="Q46" i="5"/>
  <c r="W46" i="5"/>
  <c r="Z46" i="5"/>
  <c r="D47" i="5"/>
  <c r="B13" i="17" s="1"/>
  <c r="E47" i="5"/>
  <c r="G47" i="5"/>
  <c r="I47" i="5"/>
  <c r="K47" i="5"/>
  <c r="M47" i="5"/>
  <c r="O47" i="5"/>
  <c r="Q47" i="5"/>
  <c r="W47" i="5"/>
  <c r="Z47" i="5"/>
  <c r="I48" i="5"/>
  <c r="Q48" i="5"/>
  <c r="S48" i="5"/>
  <c r="U48" i="5"/>
  <c r="AC48" i="5"/>
  <c r="AA47" i="13"/>
  <c r="K96" i="2"/>
  <c r="J96" i="2"/>
  <c r="E95" i="2"/>
  <c r="D95" i="2"/>
  <c r="B196" i="18"/>
  <c r="B193" i="18"/>
  <c r="B190" i="18"/>
  <c r="B184" i="18"/>
  <c r="B181" i="18"/>
  <c r="B178" i="18"/>
  <c r="B172" i="18"/>
  <c r="B166" i="18"/>
  <c r="B160" i="18"/>
  <c r="B154" i="18"/>
  <c r="B5" i="17"/>
  <c r="B6" i="17"/>
  <c r="B7" i="17"/>
  <c r="B10" i="17"/>
  <c r="B11" i="17"/>
  <c r="B12" i="17"/>
  <c r="B4" i="17"/>
  <c r="D125" i="19"/>
  <c r="C125" i="19"/>
  <c r="B113" i="19"/>
  <c r="B112" i="19"/>
  <c r="B110" i="19"/>
  <c r="B109" i="19"/>
  <c r="B107" i="19"/>
  <c r="B106" i="19"/>
  <c r="B104" i="19"/>
  <c r="B103" i="19"/>
  <c r="B101" i="19"/>
  <c r="B100" i="19"/>
  <c r="B98" i="19"/>
  <c r="B97" i="19"/>
  <c r="D78" i="19"/>
  <c r="B78" i="19"/>
  <c r="B74" i="19"/>
  <c r="B79" i="19" s="1"/>
  <c r="C72" i="19"/>
  <c r="C78" i="19" s="1"/>
  <c r="B67" i="19"/>
  <c r="B66" i="19"/>
  <c r="B64" i="19"/>
  <c r="B59" i="19"/>
  <c r="B57" i="19"/>
  <c r="B54" i="19"/>
  <c r="B42" i="19"/>
  <c r="B40" i="19"/>
  <c r="B36" i="19"/>
  <c r="B24" i="19"/>
  <c r="B23" i="19"/>
  <c r="D8" i="19"/>
  <c r="C8" i="19"/>
  <c r="D7" i="19"/>
  <c r="C7" i="19"/>
  <c r="D6" i="19"/>
  <c r="C6" i="19"/>
  <c r="C5" i="19"/>
  <c r="C13" i="19" s="1"/>
  <c r="F125" i="18"/>
  <c r="E125" i="18"/>
  <c r="D125" i="18"/>
  <c r="C125" i="18"/>
  <c r="B113" i="18"/>
  <c r="B112" i="18"/>
  <c r="B110" i="18"/>
  <c r="B109" i="18"/>
  <c r="B107" i="18"/>
  <c r="B106" i="18"/>
  <c r="B104" i="18"/>
  <c r="B103" i="18"/>
  <c r="B101" i="18"/>
  <c r="B100" i="18"/>
  <c r="B98" i="18"/>
  <c r="B97" i="18"/>
  <c r="B96" i="18"/>
  <c r="B95" i="18"/>
  <c r="F90" i="18"/>
  <c r="F78" i="18"/>
  <c r="E78" i="18"/>
  <c r="D78" i="18"/>
  <c r="B78" i="18"/>
  <c r="B74" i="18"/>
  <c r="B79" i="18" s="1"/>
  <c r="C72" i="18"/>
  <c r="C78" i="18" s="1"/>
  <c r="B67" i="18"/>
  <c r="B66" i="18"/>
  <c r="B64" i="18"/>
  <c r="B59" i="18"/>
  <c r="B57" i="18"/>
  <c r="B54" i="18"/>
  <c r="B42" i="18"/>
  <c r="E40" i="18"/>
  <c r="B40" i="18"/>
  <c r="B36" i="18"/>
  <c r="B24" i="18"/>
  <c r="B23" i="18"/>
  <c r="F8" i="18"/>
  <c r="F6" i="18"/>
  <c r="F5" i="18"/>
  <c r="F13" i="18" s="1"/>
  <c r="C5" i="18"/>
  <c r="C13" i="18" s="1"/>
  <c r="Q74" i="1"/>
  <c r="Q75" i="1"/>
  <c r="Q76" i="1"/>
  <c r="Q77" i="1"/>
  <c r="Q78" i="1"/>
  <c r="Q79" i="1"/>
  <c r="Q80" i="1"/>
  <c r="Q81" i="1"/>
  <c r="Q82" i="1"/>
  <c r="R82" i="1" s="1"/>
  <c r="Q73" i="1"/>
  <c r="Q83" i="1" s="1"/>
  <c r="M5" i="17"/>
  <c r="M7" i="17"/>
  <c r="M12" i="17"/>
  <c r="M13" i="17"/>
  <c r="M4" i="17"/>
  <c r="D11" i="17"/>
  <c r="C14" i="17"/>
  <c r="D14" i="17"/>
  <c r="E14" i="17"/>
  <c r="F14" i="17"/>
  <c r="G14" i="17"/>
  <c r="H14" i="17"/>
  <c r="I14" i="17"/>
  <c r="J14" i="17"/>
  <c r="K14" i="17"/>
  <c r="L14" i="17"/>
  <c r="U14" i="17"/>
  <c r="T14" i="17"/>
  <c r="S14" i="17"/>
  <c r="R14" i="17"/>
  <c r="Q14" i="17"/>
  <c r="P14" i="17"/>
  <c r="O14" i="17"/>
  <c r="N14" i="17"/>
  <c r="J16" i="17"/>
  <c r="J17" i="17" s="1"/>
  <c r="R81" i="1"/>
  <c r="R80" i="1"/>
  <c r="R79" i="1"/>
  <c r="R78" i="1"/>
  <c r="R77" i="1"/>
  <c r="R76" i="1"/>
  <c r="R75" i="1"/>
  <c r="R74" i="1"/>
  <c r="R73" i="1"/>
  <c r="R83" i="1" s="1"/>
  <c r="P84" i="1" s="1"/>
  <c r="P83" i="1"/>
  <c r="B107" i="16"/>
  <c r="B106" i="16"/>
  <c r="B107" i="15"/>
  <c r="B106" i="15" s="1"/>
  <c r="B196" i="15"/>
  <c r="B193" i="15"/>
  <c r="B190" i="15"/>
  <c r="B184" i="15"/>
  <c r="B181" i="15"/>
  <c r="B178" i="15"/>
  <c r="B172" i="15"/>
  <c r="B166" i="15"/>
  <c r="B160" i="15"/>
  <c r="B154" i="15"/>
  <c r="B6" i="9"/>
  <c r="B7" i="9"/>
  <c r="B8" i="9"/>
  <c r="B9" i="9"/>
  <c r="B10" i="9"/>
  <c r="B11" i="9"/>
  <c r="B12" i="9"/>
  <c r="B13" i="9"/>
  <c r="B14" i="9"/>
  <c r="B15" i="9"/>
  <c r="B5" i="9"/>
  <c r="K74" i="1"/>
  <c r="K75" i="1"/>
  <c r="K76" i="1"/>
  <c r="K77" i="1"/>
  <c r="K78" i="1"/>
  <c r="K79" i="1"/>
  <c r="K80" i="1"/>
  <c r="K81" i="1"/>
  <c r="K82" i="1"/>
  <c r="K83" i="1"/>
  <c r="K84" i="1"/>
  <c r="K73" i="1"/>
  <c r="K85" i="1" s="1"/>
  <c r="L84" i="1"/>
  <c r="S16" i="9"/>
  <c r="U16" i="9"/>
  <c r="T16" i="9"/>
  <c r="R16" i="9"/>
  <c r="M24" i="9"/>
  <c r="Q16" i="9"/>
  <c r="P16" i="9"/>
  <c r="O16" i="9"/>
  <c r="N16" i="9"/>
  <c r="O17" i="9" s="1"/>
  <c r="J16" i="9"/>
  <c r="J18" i="9" s="1"/>
  <c r="J19" i="9" s="1"/>
  <c r="I16" i="9"/>
  <c r="H16" i="9"/>
  <c r="G16" i="9"/>
  <c r="F16" i="9"/>
  <c r="E16" i="9"/>
  <c r="D16" i="9"/>
  <c r="C16" i="9"/>
  <c r="L15" i="9"/>
  <c r="L14" i="9"/>
  <c r="K13" i="9"/>
  <c r="K12" i="9"/>
  <c r="K11" i="9"/>
  <c r="K10" i="9"/>
  <c r="L9" i="9"/>
  <c r="L8" i="9"/>
  <c r="K7" i="9"/>
  <c r="L6" i="9"/>
  <c r="K5" i="9"/>
  <c r="L4" i="9"/>
  <c r="D125" i="16"/>
  <c r="C125" i="16"/>
  <c r="B113" i="16"/>
  <c r="B112" i="16"/>
  <c r="B110" i="16"/>
  <c r="B109" i="16"/>
  <c r="B104" i="16"/>
  <c r="B103" i="16"/>
  <c r="B101" i="16"/>
  <c r="B100" i="16"/>
  <c r="B98" i="16"/>
  <c r="B97" i="16"/>
  <c r="D78" i="16"/>
  <c r="B78" i="16"/>
  <c r="B74" i="16"/>
  <c r="B79" i="16" s="1"/>
  <c r="C72" i="16"/>
  <c r="C78" i="16" s="1"/>
  <c r="B67" i="16"/>
  <c r="B66" i="16"/>
  <c r="B64" i="16"/>
  <c r="B59" i="16"/>
  <c r="B57" i="16"/>
  <c r="B54" i="16"/>
  <c r="B42" i="16"/>
  <c r="B40" i="16"/>
  <c r="B36" i="16"/>
  <c r="B24" i="16"/>
  <c r="B23" i="16"/>
  <c r="D8" i="16"/>
  <c r="C8" i="16"/>
  <c r="D7" i="16"/>
  <c r="C7" i="16"/>
  <c r="D6" i="16"/>
  <c r="C6" i="16"/>
  <c r="C5" i="16"/>
  <c r="C13" i="16" s="1"/>
  <c r="F125" i="15"/>
  <c r="E125" i="15"/>
  <c r="D125" i="15"/>
  <c r="C125" i="15"/>
  <c r="B113" i="15"/>
  <c r="B112" i="15"/>
  <c r="B110" i="15"/>
  <c r="B109" i="15"/>
  <c r="B104" i="15"/>
  <c r="B103" i="15"/>
  <c r="B101" i="15"/>
  <c r="B100" i="15"/>
  <c r="B98" i="15"/>
  <c r="B97" i="15"/>
  <c r="B96" i="15"/>
  <c r="B95" i="15"/>
  <c r="F90" i="15"/>
  <c r="F78" i="15"/>
  <c r="E78" i="15"/>
  <c r="D78" i="15"/>
  <c r="B78" i="15"/>
  <c r="B74" i="15"/>
  <c r="B79" i="15" s="1"/>
  <c r="C72" i="15"/>
  <c r="C78" i="15" s="1"/>
  <c r="B67" i="15"/>
  <c r="B66" i="15"/>
  <c r="B64" i="15"/>
  <c r="B59" i="15"/>
  <c r="B57" i="15"/>
  <c r="B54" i="15"/>
  <c r="B42" i="15"/>
  <c r="E40" i="15"/>
  <c r="B40" i="15"/>
  <c r="B36" i="15"/>
  <c r="B24" i="15"/>
  <c r="B23" i="15"/>
  <c r="F8" i="15"/>
  <c r="F6" i="15"/>
  <c r="F5" i="15"/>
  <c r="F13" i="15" s="1"/>
  <c r="C5" i="15"/>
  <c r="C13" i="15" s="1"/>
  <c r="B42" i="12"/>
  <c r="B40" i="12"/>
  <c r="C5" i="12"/>
  <c r="B189" i="7"/>
  <c r="B186" i="7"/>
  <c r="B183" i="7"/>
  <c r="B177" i="7"/>
  <c r="B174" i="7"/>
  <c r="B171" i="7"/>
  <c r="B165" i="7"/>
  <c r="B159" i="7"/>
  <c r="B153" i="7"/>
  <c r="B147" i="7"/>
  <c r="E11" i="1"/>
  <c r="B42" i="7"/>
  <c r="C88" i="2"/>
  <c r="C89" i="2" s="1"/>
  <c r="C90" i="2" s="1"/>
  <c r="C91" i="2" s="1"/>
  <c r="C92" i="2" s="1"/>
  <c r="C93" i="2" s="1"/>
  <c r="C94" i="2" s="1"/>
  <c r="C95" i="2" s="1"/>
  <c r="E82" i="1"/>
  <c r="E74" i="1"/>
  <c r="C22" i="6"/>
  <c r="E22" i="6"/>
  <c r="F22" i="6"/>
  <c r="G22" i="6"/>
  <c r="H22" i="6"/>
  <c r="I22" i="6"/>
  <c r="K22" i="6"/>
  <c r="L22" i="6"/>
  <c r="D22" i="6"/>
  <c r="J21" i="6"/>
  <c r="J19" i="6"/>
  <c r="J18" i="6"/>
  <c r="J17" i="6"/>
  <c r="J16" i="6"/>
  <c r="J15" i="6"/>
  <c r="J14" i="6"/>
  <c r="J13" i="6"/>
  <c r="J12" i="6"/>
  <c r="J11" i="6"/>
  <c r="J10" i="6"/>
  <c r="J9" i="6"/>
  <c r="J8" i="6"/>
  <c r="J7" i="6"/>
  <c r="J6" i="6"/>
  <c r="J5" i="6"/>
  <c r="J4" i="6"/>
  <c r="M5" i="6"/>
  <c r="M6" i="6"/>
  <c r="M7" i="6"/>
  <c r="M8" i="6"/>
  <c r="M9" i="6"/>
  <c r="M10" i="6"/>
  <c r="M11" i="6"/>
  <c r="M12" i="6"/>
  <c r="M13" i="6"/>
  <c r="M14" i="6"/>
  <c r="M15" i="6"/>
  <c r="M16" i="6"/>
  <c r="M17" i="6"/>
  <c r="M18" i="6"/>
  <c r="M19" i="6"/>
  <c r="M20" i="6"/>
  <c r="M21" i="6"/>
  <c r="E75" i="1"/>
  <c r="E76" i="1"/>
  <c r="E77" i="1"/>
  <c r="E78" i="1"/>
  <c r="E79" i="1"/>
  <c r="E80" i="1"/>
  <c r="E81" i="1"/>
  <c r="E83" i="1"/>
  <c r="E84" i="1"/>
  <c r="E85" i="1"/>
  <c r="E86" i="1"/>
  <c r="E87" i="1"/>
  <c r="E88" i="1"/>
  <c r="E89" i="1"/>
  <c r="E90" i="1"/>
  <c r="E73" i="1"/>
  <c r="E91" i="1" s="1"/>
  <c r="M4" i="6"/>
  <c r="B6" i="6"/>
  <c r="B7" i="6"/>
  <c r="B8" i="6"/>
  <c r="B9" i="6"/>
  <c r="B10" i="6"/>
  <c r="B11" i="6"/>
  <c r="B12" i="6"/>
  <c r="B13" i="6"/>
  <c r="B14" i="6"/>
  <c r="B15" i="6"/>
  <c r="B16" i="6"/>
  <c r="B17" i="6"/>
  <c r="B18" i="6"/>
  <c r="B19" i="6"/>
  <c r="B20" i="6"/>
  <c r="B21" i="6"/>
  <c r="B4" i="6"/>
  <c r="M22" i="6"/>
  <c r="K25" i="6" s="1"/>
  <c r="D5" i="7"/>
  <c r="C5" i="7"/>
  <c r="F5" i="7"/>
  <c r="H95" i="2"/>
  <c r="I95" i="2" s="1"/>
  <c r="L24" i="6"/>
  <c r="K24" i="6"/>
  <c r="D24" i="6"/>
  <c r="E24" i="6"/>
  <c r="F24" i="6"/>
  <c r="G24" i="6"/>
  <c r="H24" i="6"/>
  <c r="I24" i="6"/>
  <c r="P22" i="6"/>
  <c r="Q22" i="6"/>
  <c r="R22" i="6"/>
  <c r="S22" i="6"/>
  <c r="T22" i="6"/>
  <c r="U22" i="6"/>
  <c r="O22" i="6"/>
  <c r="N22" i="6"/>
  <c r="O23" i="6" s="1"/>
  <c r="D91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73" i="1"/>
  <c r="F91" i="1" s="1"/>
  <c r="D92" i="1" s="1"/>
  <c r="E25" i="1"/>
  <c r="C22" i="1"/>
  <c r="C21" i="1"/>
  <c r="E21" i="1" s="1"/>
  <c r="C14" i="1"/>
  <c r="E5" i="18" s="1"/>
  <c r="E13" i="18" s="1"/>
  <c r="C68" i="2"/>
  <c r="C132" i="2"/>
  <c r="D132" i="2"/>
  <c r="D127" i="2"/>
  <c r="D126" i="2"/>
  <c r="C126" i="2"/>
  <c r="C125" i="2"/>
  <c r="D125" i="2"/>
  <c r="D124" i="2"/>
  <c r="D123" i="2"/>
  <c r="C123" i="2"/>
  <c r="C124" i="2"/>
  <c r="C127" i="2"/>
  <c r="C66" i="2"/>
  <c r="C64" i="2"/>
  <c r="C63" i="2"/>
  <c r="C24" i="6"/>
  <c r="B96" i="7"/>
  <c r="B95" i="7"/>
  <c r="F6" i="7"/>
  <c r="F8" i="7"/>
  <c r="E78" i="7"/>
  <c r="F78" i="7"/>
  <c r="E121" i="7"/>
  <c r="F121" i="7"/>
  <c r="D121" i="12"/>
  <c r="C121" i="12"/>
  <c r="B110" i="12"/>
  <c r="B109" i="12"/>
  <c r="B107" i="12"/>
  <c r="B106" i="12"/>
  <c r="B104" i="12"/>
  <c r="B103" i="12"/>
  <c r="B101" i="12"/>
  <c r="B100" i="12"/>
  <c r="B98" i="12"/>
  <c r="B97" i="12"/>
  <c r="D78" i="12"/>
  <c r="B78" i="12"/>
  <c r="B74" i="12"/>
  <c r="B79" i="12" s="1"/>
  <c r="C72" i="12"/>
  <c r="C78" i="12" s="1"/>
  <c r="B67" i="12"/>
  <c r="B66" i="12"/>
  <c r="B64" i="12"/>
  <c r="B59" i="12"/>
  <c r="B57" i="12"/>
  <c r="B54" i="12"/>
  <c r="B36" i="12"/>
  <c r="B24" i="12"/>
  <c r="B23" i="12"/>
  <c r="D8" i="12"/>
  <c r="C8" i="12"/>
  <c r="D7" i="12"/>
  <c r="C7" i="12"/>
  <c r="D6" i="12"/>
  <c r="C6" i="12"/>
  <c r="D146" i="2"/>
  <c r="H146" i="2" s="1"/>
  <c r="F49" i="2"/>
  <c r="G49" i="2" s="1"/>
  <c r="B74" i="7"/>
  <c r="B67" i="7"/>
  <c r="B66" i="7"/>
  <c r="D22" i="1"/>
  <c r="E22" i="1" s="1"/>
  <c r="D11" i="1"/>
  <c r="H30" i="9"/>
  <c r="J30" i="9" s="1"/>
  <c r="J31" i="9" s="1"/>
  <c r="D121" i="7"/>
  <c r="C121" i="7"/>
  <c r="B110" i="7"/>
  <c r="B109" i="7"/>
  <c r="B107" i="7"/>
  <c r="B106" i="7"/>
  <c r="B104" i="7"/>
  <c r="B103" i="7"/>
  <c r="B101" i="7"/>
  <c r="B100" i="7"/>
  <c r="B98" i="7"/>
  <c r="B97" i="7"/>
  <c r="D78" i="7"/>
  <c r="B78" i="7"/>
  <c r="B79" i="7"/>
  <c r="C72" i="7"/>
  <c r="C78" i="7" s="1"/>
  <c r="B64" i="7"/>
  <c r="B59" i="7"/>
  <c r="B57" i="7"/>
  <c r="B54" i="7"/>
  <c r="B40" i="7"/>
  <c r="B36" i="7"/>
  <c r="B24" i="7"/>
  <c r="B23" i="7"/>
  <c r="C176" i="6"/>
  <c r="H145" i="2"/>
  <c r="G133" i="2"/>
  <c r="G132" i="2"/>
  <c r="G131" i="2"/>
  <c r="G130" i="2"/>
  <c r="G127" i="2"/>
  <c r="G126" i="2"/>
  <c r="G125" i="2"/>
  <c r="G124" i="2"/>
  <c r="G123" i="2"/>
  <c r="F116" i="2"/>
  <c r="F115" i="2"/>
  <c r="F114" i="2"/>
  <c r="F113" i="2"/>
  <c r="F111" i="2"/>
  <c r="F110" i="2"/>
  <c r="F109" i="2"/>
  <c r="F108" i="2"/>
  <c r="F107" i="2"/>
  <c r="F106" i="2"/>
  <c r="H94" i="2"/>
  <c r="H93" i="2"/>
  <c r="H92" i="2"/>
  <c r="H91" i="2"/>
  <c r="H90" i="2"/>
  <c r="H89" i="2"/>
  <c r="H88" i="2"/>
  <c r="H87" i="2"/>
  <c r="F68" i="2"/>
  <c r="F66" i="2"/>
  <c r="F65" i="2"/>
  <c r="F64" i="2"/>
  <c r="F63" i="2"/>
  <c r="F57" i="2"/>
  <c r="G57" i="2" s="1"/>
  <c r="F56" i="2"/>
  <c r="F55" i="2"/>
  <c r="G55" i="2" s="1"/>
  <c r="F54" i="2"/>
  <c r="G54" i="2" s="1"/>
  <c r="F53" i="2"/>
  <c r="G53" i="2" s="1"/>
  <c r="F52" i="2"/>
  <c r="F51" i="2"/>
  <c r="G51" i="2" s="1"/>
  <c r="F50" i="2"/>
  <c r="G50" i="2" s="1"/>
  <c r="F48" i="2"/>
  <c r="F47" i="2"/>
  <c r="G47" i="2" s="1"/>
  <c r="F46" i="2"/>
  <c r="G46" i="2" s="1"/>
  <c r="F45" i="2"/>
  <c r="F44" i="2"/>
  <c r="G44" i="2" s="1"/>
  <c r="F43" i="2"/>
  <c r="G43" i="2" s="1"/>
  <c r="F42" i="2"/>
  <c r="G42" i="2" s="1"/>
  <c r="F41" i="2"/>
  <c r="G41" i="2" s="1"/>
  <c r="F40" i="2"/>
  <c r="G40" i="2" s="1"/>
  <c r="F39" i="2"/>
  <c r="G39" i="2" s="1"/>
  <c r="F36" i="2"/>
  <c r="G36" i="2" s="1"/>
  <c r="F35" i="2"/>
  <c r="G35" i="2" s="1"/>
  <c r="F34" i="2"/>
  <c r="G34" i="2" s="1"/>
  <c r="F33" i="2"/>
  <c r="G33" i="2" s="1"/>
  <c r="F32" i="2"/>
  <c r="G32" i="2" s="1"/>
  <c r="F31" i="2"/>
  <c r="G31" i="2" s="1"/>
  <c r="F30" i="2"/>
  <c r="G30" i="2" s="1"/>
  <c r="F29" i="2"/>
  <c r="G29" i="2" s="1"/>
  <c r="F28" i="2"/>
  <c r="G28" i="2" s="1"/>
  <c r="F27" i="2"/>
  <c r="G27" i="2" s="1"/>
  <c r="F26" i="2"/>
  <c r="G26" i="2" s="1"/>
  <c r="F25" i="2"/>
  <c r="F24" i="2"/>
  <c r="G24" i="2" s="1"/>
  <c r="F23" i="2"/>
  <c r="G23" i="2" s="1"/>
  <c r="F22" i="2"/>
  <c r="G22" i="2" s="1"/>
  <c r="F21" i="2"/>
  <c r="G21" i="2" s="1"/>
  <c r="F20" i="2"/>
  <c r="G20" i="2" s="1"/>
  <c r="F19" i="2"/>
  <c r="G19" i="2" s="1"/>
  <c r="F18" i="2"/>
  <c r="G18" i="2" s="1"/>
  <c r="F17" i="2"/>
  <c r="G17" i="2" s="1"/>
  <c r="F16" i="2"/>
  <c r="G16" i="2" s="1"/>
  <c r="F15" i="2"/>
  <c r="G15" i="2" s="1"/>
  <c r="F14" i="2"/>
  <c r="G14" i="2" s="1"/>
  <c r="F13" i="2"/>
  <c r="G13" i="2" s="1"/>
  <c r="F12" i="2"/>
  <c r="G12" i="2" s="1"/>
  <c r="F11" i="2"/>
  <c r="G11" i="2" s="1"/>
  <c r="F10" i="2"/>
  <c r="G10" i="2" s="1"/>
  <c r="F9" i="2"/>
  <c r="G9" i="2" s="1"/>
  <c r="F8" i="2"/>
  <c r="G8" i="2" s="1"/>
  <c r="F7" i="2"/>
  <c r="G7" i="2" s="1"/>
  <c r="F6" i="2"/>
  <c r="G6" i="2" s="1"/>
  <c r="F5" i="2"/>
  <c r="G5" i="2" s="1"/>
  <c r="F4" i="2"/>
  <c r="G4" i="2" s="1"/>
  <c r="F3" i="2"/>
  <c r="G3" i="2" s="1"/>
  <c r="J85" i="1"/>
  <c r="L83" i="1"/>
  <c r="L78" i="1"/>
  <c r="L77" i="1"/>
  <c r="L75" i="1"/>
  <c r="E56" i="1"/>
  <c r="E64" i="13" l="1"/>
  <c r="E65" i="13"/>
  <c r="E67" i="13"/>
  <c r="E68" i="13"/>
  <c r="E128" i="13"/>
  <c r="E66" i="13"/>
  <c r="D65" i="13"/>
  <c r="D66" i="13"/>
  <c r="D128" i="13"/>
  <c r="D64" i="13"/>
  <c r="D67" i="13"/>
  <c r="D74" i="13"/>
  <c r="D79" i="13" s="1"/>
  <c r="AC50" i="5"/>
  <c r="B65" i="19"/>
  <c r="B65" i="18"/>
  <c r="D39" i="19"/>
  <c r="D39" i="18"/>
  <c r="C39" i="19"/>
  <c r="F39" i="18"/>
  <c r="E39" i="18"/>
  <c r="C39" i="18"/>
  <c r="B41" i="19"/>
  <c r="B41" i="18"/>
  <c r="D5" i="19"/>
  <c r="D13" i="19" s="1"/>
  <c r="D5" i="18"/>
  <c r="D13" i="18" s="1"/>
  <c r="M6" i="9"/>
  <c r="M8" i="9"/>
  <c r="M9" i="9"/>
  <c r="M14" i="9"/>
  <c r="M15" i="9"/>
  <c r="B197" i="15"/>
  <c r="B194" i="15"/>
  <c r="B155" i="15"/>
  <c r="B161" i="15"/>
  <c r="B167" i="15"/>
  <c r="B173" i="15"/>
  <c r="B179" i="15"/>
  <c r="B182" i="15"/>
  <c r="B185" i="15"/>
  <c r="O15" i="17"/>
  <c r="O16" i="17"/>
  <c r="K87" i="2"/>
  <c r="J87" i="2"/>
  <c r="I87" i="2"/>
  <c r="K88" i="2"/>
  <c r="J88" i="2"/>
  <c r="K89" i="2"/>
  <c r="J89" i="2"/>
  <c r="K90" i="2"/>
  <c r="J90" i="2"/>
  <c r="K91" i="2"/>
  <c r="J91" i="2"/>
  <c r="K92" i="2"/>
  <c r="J92" i="2"/>
  <c r="K93" i="2"/>
  <c r="J93" i="2"/>
  <c r="K94" i="2"/>
  <c r="J94" i="2"/>
  <c r="B89" i="18"/>
  <c r="F89" i="18" s="1"/>
  <c r="B89" i="15"/>
  <c r="F89" i="15" s="1"/>
  <c r="J95" i="2"/>
  <c r="K95" i="2"/>
  <c r="O24" i="6"/>
  <c r="B190" i="7"/>
  <c r="B187" i="7"/>
  <c r="B148" i="7"/>
  <c r="B154" i="7"/>
  <c r="B160" i="7"/>
  <c r="B166" i="7"/>
  <c r="B172" i="7"/>
  <c r="B175" i="7"/>
  <c r="B178" i="7"/>
  <c r="B38" i="19"/>
  <c r="B38" i="18"/>
  <c r="B194" i="18"/>
  <c r="B197" i="18"/>
  <c r="B185" i="18"/>
  <c r="B182" i="18"/>
  <c r="B179" i="18"/>
  <c r="B173" i="18"/>
  <c r="B167" i="18"/>
  <c r="B161" i="18"/>
  <c r="B155" i="18"/>
  <c r="M6" i="17"/>
  <c r="M8" i="17"/>
  <c r="M9" i="17"/>
  <c r="M10" i="17"/>
  <c r="M11" i="17"/>
  <c r="C14" i="19"/>
  <c r="C19" i="19" s="1"/>
  <c r="D14" i="19"/>
  <c r="D19" i="19" s="1"/>
  <c r="B25" i="19"/>
  <c r="B46" i="19" s="1"/>
  <c r="D23" i="19"/>
  <c r="C23" i="19"/>
  <c r="B58" i="19"/>
  <c r="B47" i="19"/>
  <c r="D38" i="19"/>
  <c r="C38" i="19"/>
  <c r="D41" i="19"/>
  <c r="C41" i="19"/>
  <c r="D42" i="19"/>
  <c r="C42" i="19"/>
  <c r="B55" i="19"/>
  <c r="B69" i="19"/>
  <c r="B77" i="19" s="1"/>
  <c r="C14" i="18"/>
  <c r="C19" i="18" s="1"/>
  <c r="D14" i="18"/>
  <c r="D19" i="18" s="1"/>
  <c r="E18" i="18"/>
  <c r="E19" i="18" s="1"/>
  <c r="F14" i="18"/>
  <c r="F19" i="18" s="1"/>
  <c r="B25" i="18"/>
  <c r="B46" i="18" s="1"/>
  <c r="F23" i="18"/>
  <c r="E23" i="18"/>
  <c r="D23" i="18"/>
  <c r="C23" i="18"/>
  <c r="B58" i="18"/>
  <c r="B47" i="18"/>
  <c r="F38" i="18"/>
  <c r="E38" i="18"/>
  <c r="D38" i="18"/>
  <c r="C38" i="18"/>
  <c r="F41" i="18"/>
  <c r="E41" i="18"/>
  <c r="D41" i="18"/>
  <c r="C41" i="18"/>
  <c r="F42" i="18"/>
  <c r="E42" i="18"/>
  <c r="D42" i="18"/>
  <c r="C42" i="18"/>
  <c r="B55" i="18"/>
  <c r="B69" i="18"/>
  <c r="B77" i="18" s="1"/>
  <c r="B191" i="18"/>
  <c r="K16" i="17"/>
  <c r="C16" i="17"/>
  <c r="D16" i="17"/>
  <c r="E16" i="17"/>
  <c r="F16" i="17"/>
  <c r="G16" i="17"/>
  <c r="H16" i="17"/>
  <c r="I16" i="17"/>
  <c r="O18" i="9"/>
  <c r="B65" i="16"/>
  <c r="B65" i="15"/>
  <c r="D39" i="16"/>
  <c r="D39" i="15"/>
  <c r="D39" i="7"/>
  <c r="E5" i="15"/>
  <c r="E13" i="15" s="1"/>
  <c r="E5" i="7"/>
  <c r="E13" i="7" s="1"/>
  <c r="C39" i="16"/>
  <c r="F39" i="15"/>
  <c r="E39" i="15"/>
  <c r="C39" i="15"/>
  <c r="C39" i="7"/>
  <c r="B41" i="16"/>
  <c r="B41" i="15"/>
  <c r="B41" i="12"/>
  <c r="B41" i="7"/>
  <c r="D5" i="16"/>
  <c r="D13" i="16" s="1"/>
  <c r="D5" i="15"/>
  <c r="D13" i="15" s="1"/>
  <c r="B38" i="12"/>
  <c r="B38" i="7"/>
  <c r="L25" i="6"/>
  <c r="J22" i="6"/>
  <c r="J24" i="6" s="1"/>
  <c r="D25" i="6"/>
  <c r="I25" i="6"/>
  <c r="H25" i="6"/>
  <c r="G25" i="6"/>
  <c r="F25" i="6"/>
  <c r="E25" i="6"/>
  <c r="C25" i="6"/>
  <c r="M4" i="9"/>
  <c r="K16" i="9"/>
  <c r="K18" i="9" s="1"/>
  <c r="L5" i="9"/>
  <c r="L7" i="9"/>
  <c r="L10" i="9"/>
  <c r="L11" i="9"/>
  <c r="L12" i="9"/>
  <c r="L13" i="9"/>
  <c r="C18" i="9"/>
  <c r="D18" i="9"/>
  <c r="E18" i="9"/>
  <c r="F18" i="9"/>
  <c r="G18" i="9"/>
  <c r="H18" i="9"/>
  <c r="I18" i="9"/>
  <c r="C14" i="16"/>
  <c r="C19" i="16" s="1"/>
  <c r="D14" i="16"/>
  <c r="D19" i="16" s="1"/>
  <c r="B25" i="16"/>
  <c r="B46" i="16" s="1"/>
  <c r="D23" i="16"/>
  <c r="C23" i="16"/>
  <c r="B58" i="16"/>
  <c r="B47" i="16"/>
  <c r="D41" i="16"/>
  <c r="C41" i="16"/>
  <c r="D42" i="16"/>
  <c r="C42" i="16"/>
  <c r="B55" i="16"/>
  <c r="B69" i="16"/>
  <c r="B77" i="16" s="1"/>
  <c r="C14" i="15"/>
  <c r="C19" i="15" s="1"/>
  <c r="D14" i="15"/>
  <c r="D19" i="15" s="1"/>
  <c r="E18" i="15"/>
  <c r="E19" i="15" s="1"/>
  <c r="F14" i="15"/>
  <c r="F19" i="15" s="1"/>
  <c r="B25" i="15"/>
  <c r="B46" i="15" s="1"/>
  <c r="F23" i="15"/>
  <c r="E23" i="15"/>
  <c r="D23" i="15"/>
  <c r="C23" i="15"/>
  <c r="B58" i="15"/>
  <c r="B47" i="15"/>
  <c r="F41" i="15"/>
  <c r="E41" i="15"/>
  <c r="D41" i="15"/>
  <c r="C41" i="15"/>
  <c r="F42" i="15"/>
  <c r="E42" i="15"/>
  <c r="D42" i="15"/>
  <c r="C42" i="15"/>
  <c r="B55" i="15"/>
  <c r="B69" i="15"/>
  <c r="B77" i="15" s="1"/>
  <c r="B191" i="15"/>
  <c r="Q23" i="6"/>
  <c r="F13" i="7"/>
  <c r="E40" i="7"/>
  <c r="I88" i="2"/>
  <c r="I89" i="2"/>
  <c r="I90" i="2"/>
  <c r="I91" i="2"/>
  <c r="I92" i="2"/>
  <c r="I93" i="2"/>
  <c r="I94" i="2"/>
  <c r="I96" i="2"/>
  <c r="H130" i="2"/>
  <c r="I130" i="2"/>
  <c r="H131" i="2"/>
  <c r="I131" i="2"/>
  <c r="H133" i="2"/>
  <c r="I133" i="2"/>
  <c r="I123" i="2"/>
  <c r="I124" i="2"/>
  <c r="I125" i="2"/>
  <c r="I126" i="2"/>
  <c r="I127" i="2"/>
  <c r="I132" i="2"/>
  <c r="H132" i="2"/>
  <c r="H129" i="2" s="1"/>
  <c r="D87" i="13" s="1"/>
  <c r="G63" i="2"/>
  <c r="G68" i="2"/>
  <c r="G45" i="2"/>
  <c r="G48" i="2"/>
  <c r="G52" i="2"/>
  <c r="G56" i="2"/>
  <c r="G25" i="2"/>
  <c r="G37" i="2" s="1"/>
  <c r="B89" i="7"/>
  <c r="F89" i="7" s="1"/>
  <c r="F90" i="7"/>
  <c r="E39" i="7"/>
  <c r="F39" i="7"/>
  <c r="C39" i="12"/>
  <c r="B65" i="12"/>
  <c r="B65" i="7"/>
  <c r="C13" i="12"/>
  <c r="C13" i="7"/>
  <c r="D5" i="12"/>
  <c r="D13" i="12" s="1"/>
  <c r="D13" i="7"/>
  <c r="F14" i="7"/>
  <c r="F19" i="7"/>
  <c r="D39" i="12"/>
  <c r="F23" i="7"/>
  <c r="F24" i="7"/>
  <c r="F54" i="7"/>
  <c r="F57" i="7"/>
  <c r="F59" i="7"/>
  <c r="B184" i="7"/>
  <c r="C14" i="12"/>
  <c r="C19" i="12" s="1"/>
  <c r="C42" i="12" s="1"/>
  <c r="D14" i="12"/>
  <c r="D19" i="12" s="1"/>
  <c r="D42" i="12" s="1"/>
  <c r="B25" i="12"/>
  <c r="B46" i="12" s="1"/>
  <c r="D23" i="12"/>
  <c r="C23" i="12"/>
  <c r="B58" i="12"/>
  <c r="B47" i="12"/>
  <c r="D41" i="12"/>
  <c r="C41" i="12"/>
  <c r="B55" i="12"/>
  <c r="B69" i="12"/>
  <c r="B77" i="12" s="1"/>
  <c r="H126" i="2"/>
  <c r="H127" i="2"/>
  <c r="H125" i="2"/>
  <c r="H123" i="2"/>
  <c r="H124" i="2"/>
  <c r="G106" i="2"/>
  <c r="G107" i="2"/>
  <c r="G108" i="2"/>
  <c r="G109" i="2"/>
  <c r="G110" i="2"/>
  <c r="G111" i="2"/>
  <c r="G113" i="2"/>
  <c r="G114" i="2"/>
  <c r="G115" i="2"/>
  <c r="G116" i="2"/>
  <c r="B25" i="7"/>
  <c r="B46" i="7" s="1"/>
  <c r="B58" i="7"/>
  <c r="B47" i="7"/>
  <c r="B55" i="7"/>
  <c r="B69" i="7"/>
  <c r="B77" i="7" s="1"/>
  <c r="D69" i="13" l="1"/>
  <c r="D77" i="13" s="1"/>
  <c r="D80" i="13" s="1"/>
  <c r="D130" i="13" s="1"/>
  <c r="E69" i="13"/>
  <c r="E77" i="13" s="1"/>
  <c r="E80" i="13" s="1"/>
  <c r="D87" i="18"/>
  <c r="D87" i="15"/>
  <c r="D87" i="7"/>
  <c r="J97" i="2"/>
  <c r="J98" i="2" s="1"/>
  <c r="J99" i="2" s="1"/>
  <c r="B86" i="15" s="1"/>
  <c r="K97" i="2"/>
  <c r="K98" i="2" s="1"/>
  <c r="K99" i="2" s="1"/>
  <c r="B86" i="13" s="1"/>
  <c r="M14" i="17"/>
  <c r="D55" i="19"/>
  <c r="C55" i="19"/>
  <c r="B60" i="19"/>
  <c r="C44" i="19"/>
  <c r="C48" i="19" s="1"/>
  <c r="D44" i="19"/>
  <c r="D48" i="19" s="1"/>
  <c r="D58" i="19"/>
  <c r="C58" i="19"/>
  <c r="D127" i="19"/>
  <c r="D59" i="19"/>
  <c r="D57" i="19"/>
  <c r="D54" i="19"/>
  <c r="D24" i="19"/>
  <c r="D25" i="19" s="1"/>
  <c r="C127" i="19"/>
  <c r="C59" i="19"/>
  <c r="C57" i="19"/>
  <c r="C54" i="19"/>
  <c r="C24" i="19"/>
  <c r="C25" i="19" s="1"/>
  <c r="F55" i="18"/>
  <c r="E55" i="18"/>
  <c r="D55" i="18"/>
  <c r="C55" i="18"/>
  <c r="B60" i="18"/>
  <c r="C44" i="18"/>
  <c r="C48" i="18" s="1"/>
  <c r="D44" i="18"/>
  <c r="D48" i="18" s="1"/>
  <c r="E44" i="18"/>
  <c r="E48" i="18" s="1"/>
  <c r="F44" i="18"/>
  <c r="F48" i="18" s="1"/>
  <c r="F58" i="18"/>
  <c r="E58" i="18"/>
  <c r="D58" i="18"/>
  <c r="C58" i="18"/>
  <c r="F127" i="18"/>
  <c r="F59" i="18"/>
  <c r="F57" i="18"/>
  <c r="F54" i="18"/>
  <c r="F24" i="18"/>
  <c r="F25" i="18" s="1"/>
  <c r="E127" i="18"/>
  <c r="E59" i="18"/>
  <c r="E57" i="18"/>
  <c r="E54" i="18"/>
  <c r="E24" i="18"/>
  <c r="E25" i="18" s="1"/>
  <c r="D127" i="18"/>
  <c r="D59" i="18"/>
  <c r="D57" i="18"/>
  <c r="D54" i="18"/>
  <c r="D24" i="18"/>
  <c r="D25" i="18" s="1"/>
  <c r="C127" i="18"/>
  <c r="C59" i="18"/>
  <c r="C57" i="18"/>
  <c r="C54" i="18"/>
  <c r="C24" i="18"/>
  <c r="C25" i="18" s="1"/>
  <c r="L16" i="17"/>
  <c r="M16" i="17" s="1"/>
  <c r="F123" i="7"/>
  <c r="F42" i="7"/>
  <c r="E18" i="7"/>
  <c r="E19" i="7"/>
  <c r="J25" i="6"/>
  <c r="M25" i="6" s="1"/>
  <c r="M24" i="6"/>
  <c r="M13" i="9"/>
  <c r="L82" i="1" s="1"/>
  <c r="M12" i="9"/>
  <c r="L81" i="1" s="1"/>
  <c r="M11" i="9"/>
  <c r="L80" i="1" s="1"/>
  <c r="M10" i="9"/>
  <c r="L79" i="1" s="1"/>
  <c r="M7" i="9"/>
  <c r="L76" i="1" s="1"/>
  <c r="L16" i="9"/>
  <c r="M5" i="9"/>
  <c r="L74" i="1" s="1"/>
  <c r="M16" i="9"/>
  <c r="D55" i="16"/>
  <c r="C55" i="16"/>
  <c r="B60" i="16"/>
  <c r="D58" i="16"/>
  <c r="C58" i="16"/>
  <c r="D127" i="16"/>
  <c r="D59" i="16"/>
  <c r="D57" i="16"/>
  <c r="D54" i="16"/>
  <c r="D24" i="16"/>
  <c r="D25" i="16" s="1"/>
  <c r="C127" i="16"/>
  <c r="C59" i="16"/>
  <c r="C57" i="16"/>
  <c r="C54" i="16"/>
  <c r="C24" i="16"/>
  <c r="C25" i="16" s="1"/>
  <c r="F55" i="15"/>
  <c r="E55" i="15"/>
  <c r="D55" i="15"/>
  <c r="C55" i="15"/>
  <c r="B60" i="15"/>
  <c r="F58" i="15"/>
  <c r="E58" i="15"/>
  <c r="D58" i="15"/>
  <c r="C58" i="15"/>
  <c r="F127" i="15"/>
  <c r="F59" i="15"/>
  <c r="F57" i="15"/>
  <c r="F54" i="15"/>
  <c r="F24" i="15"/>
  <c r="F25" i="15" s="1"/>
  <c r="E127" i="15"/>
  <c r="E59" i="15"/>
  <c r="E57" i="15"/>
  <c r="E54" i="15"/>
  <c r="E24" i="15"/>
  <c r="E25" i="15" s="1"/>
  <c r="D127" i="15"/>
  <c r="D59" i="15"/>
  <c r="D57" i="15"/>
  <c r="D54" i="15"/>
  <c r="D24" i="15"/>
  <c r="D25" i="15" s="1"/>
  <c r="C127" i="15"/>
  <c r="C59" i="15"/>
  <c r="C57" i="15"/>
  <c r="C54" i="15"/>
  <c r="C24" i="15"/>
  <c r="C25" i="15" s="1"/>
  <c r="I97" i="2"/>
  <c r="I98" i="2" s="1"/>
  <c r="I99" i="2" s="1"/>
  <c r="G58" i="2"/>
  <c r="I122" i="2"/>
  <c r="E87" i="13" s="1"/>
  <c r="I129" i="2"/>
  <c r="C87" i="13" s="1"/>
  <c r="H122" i="2"/>
  <c r="G66" i="2"/>
  <c r="G65" i="2"/>
  <c r="G64" i="2"/>
  <c r="E55" i="7"/>
  <c r="F55" i="7"/>
  <c r="E58" i="7"/>
  <c r="F58" i="7"/>
  <c r="E38" i="7"/>
  <c r="F38" i="7"/>
  <c r="E41" i="7"/>
  <c r="F41" i="7"/>
  <c r="F25" i="7"/>
  <c r="D55" i="12"/>
  <c r="C55" i="12"/>
  <c r="B60" i="12"/>
  <c r="D58" i="12"/>
  <c r="C58" i="12"/>
  <c r="D123" i="12"/>
  <c r="D59" i="12"/>
  <c r="D57" i="12"/>
  <c r="D54" i="12"/>
  <c r="D24" i="12"/>
  <c r="D25" i="12" s="1"/>
  <c r="D46" i="12" s="1"/>
  <c r="C123" i="12"/>
  <c r="C59" i="12"/>
  <c r="C57" i="12"/>
  <c r="C54" i="12"/>
  <c r="C24" i="12"/>
  <c r="C25" i="12" s="1"/>
  <c r="C46" i="12" s="1"/>
  <c r="B60" i="7"/>
  <c r="G112" i="2"/>
  <c r="G118" i="2" s="1"/>
  <c r="G105" i="2"/>
  <c r="D41" i="7"/>
  <c r="C41" i="7"/>
  <c r="B86" i="18" l="1"/>
  <c r="C86" i="18" s="1"/>
  <c r="D86" i="13"/>
  <c r="C86" i="13"/>
  <c r="G117" i="2"/>
  <c r="B84" i="15" s="1"/>
  <c r="B84" i="13"/>
  <c r="E130" i="13"/>
  <c r="B84" i="16"/>
  <c r="F84" i="7"/>
  <c r="F91" i="7" s="1"/>
  <c r="F127" i="7" s="1"/>
  <c r="F84" i="18"/>
  <c r="F91" i="18" s="1"/>
  <c r="F131" i="18" s="1"/>
  <c r="F84" i="15"/>
  <c r="F91" i="15" s="1"/>
  <c r="F131" i="15" s="1"/>
  <c r="D87" i="19"/>
  <c r="D87" i="16"/>
  <c r="D87" i="12"/>
  <c r="C87" i="18"/>
  <c r="C87" i="15"/>
  <c r="C87" i="7"/>
  <c r="C87" i="19"/>
  <c r="C87" i="16"/>
  <c r="C87" i="12"/>
  <c r="D86" i="15"/>
  <c r="C86" i="15"/>
  <c r="D86" i="18"/>
  <c r="C46" i="19"/>
  <c r="C35" i="19"/>
  <c r="C56" i="19" s="1"/>
  <c r="C34" i="19"/>
  <c r="C33" i="19"/>
  <c r="C32" i="19"/>
  <c r="C31" i="19"/>
  <c r="C30" i="19"/>
  <c r="C29" i="19"/>
  <c r="C28" i="19"/>
  <c r="C36" i="19" s="1"/>
  <c r="C60" i="19"/>
  <c r="C129" i="19" s="1"/>
  <c r="D46" i="19"/>
  <c r="D35" i="19"/>
  <c r="D56" i="19" s="1"/>
  <c r="D34" i="19"/>
  <c r="D33" i="19"/>
  <c r="D32" i="19"/>
  <c r="D31" i="19"/>
  <c r="D30" i="19"/>
  <c r="D29" i="19"/>
  <c r="D28" i="19"/>
  <c r="D36" i="19" s="1"/>
  <c r="D60" i="19"/>
  <c r="D129" i="19" s="1"/>
  <c r="C46" i="18"/>
  <c r="C35" i="18"/>
  <c r="C56" i="18" s="1"/>
  <c r="C34" i="18"/>
  <c r="C33" i="18"/>
  <c r="C32" i="18"/>
  <c r="C31" i="18"/>
  <c r="C30" i="18"/>
  <c r="C29" i="18"/>
  <c r="C28" i="18"/>
  <c r="C36" i="18" s="1"/>
  <c r="C60" i="18"/>
  <c r="C129" i="18" s="1"/>
  <c r="D46" i="18"/>
  <c r="D35" i="18"/>
  <c r="D56" i="18" s="1"/>
  <c r="D34" i="18"/>
  <c r="D33" i="18"/>
  <c r="D32" i="18"/>
  <c r="D31" i="18"/>
  <c r="D30" i="18"/>
  <c r="D29" i="18"/>
  <c r="D28" i="18"/>
  <c r="D36" i="18" s="1"/>
  <c r="D60" i="18"/>
  <c r="D129" i="18" s="1"/>
  <c r="E46" i="18"/>
  <c r="E35" i="18"/>
  <c r="E56" i="18" s="1"/>
  <c r="E34" i="18"/>
  <c r="E33" i="18"/>
  <c r="E32" i="18"/>
  <c r="E31" i="18"/>
  <c r="E30" i="18"/>
  <c r="E29" i="18"/>
  <c r="E28" i="18"/>
  <c r="E36" i="18" s="1"/>
  <c r="E60" i="18"/>
  <c r="E129" i="18" s="1"/>
  <c r="F46" i="18"/>
  <c r="F35" i="18"/>
  <c r="F56" i="18" s="1"/>
  <c r="F34" i="18"/>
  <c r="F33" i="18"/>
  <c r="F32" i="18"/>
  <c r="F31" i="18"/>
  <c r="F30" i="18"/>
  <c r="F29" i="18"/>
  <c r="F28" i="18"/>
  <c r="F36" i="18" s="1"/>
  <c r="F60" i="18"/>
  <c r="F129" i="18" s="1"/>
  <c r="L19" i="9"/>
  <c r="K19" i="9"/>
  <c r="D19" i="9"/>
  <c r="E19" i="9"/>
  <c r="F19" i="9"/>
  <c r="G19" i="9"/>
  <c r="H19" i="9"/>
  <c r="I19" i="9"/>
  <c r="C19" i="9"/>
  <c r="E123" i="7"/>
  <c r="E42" i="7"/>
  <c r="E23" i="7"/>
  <c r="E24" i="7"/>
  <c r="E54" i="7"/>
  <c r="E57" i="7"/>
  <c r="E59" i="7"/>
  <c r="B86" i="7"/>
  <c r="L73" i="1"/>
  <c r="L18" i="9"/>
  <c r="C46" i="16"/>
  <c r="C35" i="16"/>
  <c r="C56" i="16" s="1"/>
  <c r="C34" i="16"/>
  <c r="C33" i="16"/>
  <c r="C32" i="16"/>
  <c r="C31" i="16"/>
  <c r="C30" i="16"/>
  <c r="C29" i="16"/>
  <c r="C28" i="16"/>
  <c r="C36" i="16" s="1"/>
  <c r="C60" i="16"/>
  <c r="C129" i="16" s="1"/>
  <c r="D46" i="16"/>
  <c r="D35" i="16"/>
  <c r="D56" i="16" s="1"/>
  <c r="D34" i="16"/>
  <c r="D33" i="16"/>
  <c r="D32" i="16"/>
  <c r="D31" i="16"/>
  <c r="D30" i="16"/>
  <c r="D29" i="16"/>
  <c r="D28" i="16"/>
  <c r="D36" i="16" s="1"/>
  <c r="D60" i="16"/>
  <c r="D129" i="16" s="1"/>
  <c r="C46" i="15"/>
  <c r="C35" i="15"/>
  <c r="C56" i="15" s="1"/>
  <c r="C34" i="15"/>
  <c r="C33" i="15"/>
  <c r="C32" i="15"/>
  <c r="C31" i="15"/>
  <c r="C30" i="15"/>
  <c r="C29" i="15"/>
  <c r="C28" i="15"/>
  <c r="C36" i="15" s="1"/>
  <c r="C60" i="15"/>
  <c r="C129" i="15" s="1"/>
  <c r="D46" i="15"/>
  <c r="D35" i="15"/>
  <c r="D56" i="15" s="1"/>
  <c r="D34" i="15"/>
  <c r="D33" i="15"/>
  <c r="D32" i="15"/>
  <c r="D31" i="15"/>
  <c r="D30" i="15"/>
  <c r="D29" i="15"/>
  <c r="D28" i="15"/>
  <c r="D36" i="15" s="1"/>
  <c r="D60" i="15"/>
  <c r="D129" i="15" s="1"/>
  <c r="E46" i="15"/>
  <c r="E35" i="15"/>
  <c r="E56" i="15" s="1"/>
  <c r="E34" i="15"/>
  <c r="E33" i="15"/>
  <c r="E32" i="15"/>
  <c r="E31" i="15"/>
  <c r="E30" i="15"/>
  <c r="E29" i="15"/>
  <c r="E28" i="15"/>
  <c r="E36" i="15" s="1"/>
  <c r="E60" i="15"/>
  <c r="E129" i="15" s="1"/>
  <c r="F46" i="15"/>
  <c r="F35" i="15"/>
  <c r="F56" i="15" s="1"/>
  <c r="F34" i="15"/>
  <c r="F33" i="15"/>
  <c r="F32" i="15"/>
  <c r="F31" i="15"/>
  <c r="F30" i="15"/>
  <c r="F29" i="15"/>
  <c r="F28" i="15"/>
  <c r="F36" i="15" s="1"/>
  <c r="F60" i="15"/>
  <c r="F129" i="15" s="1"/>
  <c r="G69" i="2"/>
  <c r="E85" i="13" s="1"/>
  <c r="E84" i="7"/>
  <c r="B84" i="12"/>
  <c r="D38" i="12"/>
  <c r="C38" i="12"/>
  <c r="F28" i="7"/>
  <c r="F29" i="7"/>
  <c r="F30" i="7"/>
  <c r="F31" i="7"/>
  <c r="F32" i="7"/>
  <c r="F33" i="7"/>
  <c r="F34" i="7"/>
  <c r="F35" i="7"/>
  <c r="F56" i="7" s="1"/>
  <c r="F60" i="7" s="1"/>
  <c r="F125" i="7" s="1"/>
  <c r="F46" i="7"/>
  <c r="F44" i="7"/>
  <c r="F48" i="7" s="1"/>
  <c r="E44" i="7"/>
  <c r="E48" i="7" s="1"/>
  <c r="C35" i="12"/>
  <c r="C56" i="12" s="1"/>
  <c r="C34" i="12"/>
  <c r="C33" i="12"/>
  <c r="C32" i="12"/>
  <c r="C31" i="12"/>
  <c r="C30" i="12"/>
  <c r="C29" i="12"/>
  <c r="C28" i="12"/>
  <c r="C36" i="12" s="1"/>
  <c r="C47" i="12" s="1"/>
  <c r="C60" i="12"/>
  <c r="C125" i="12" s="1"/>
  <c r="D35" i="12"/>
  <c r="D56" i="12" s="1"/>
  <c r="D34" i="12"/>
  <c r="D33" i="12"/>
  <c r="D32" i="12"/>
  <c r="D31" i="12"/>
  <c r="D30" i="12"/>
  <c r="D29" i="12"/>
  <c r="D28" i="12"/>
  <c r="D36" i="12" s="1"/>
  <c r="D47" i="12" s="1"/>
  <c r="D60" i="12"/>
  <c r="D125" i="12" s="1"/>
  <c r="C14" i="7"/>
  <c r="C19" i="7" s="1"/>
  <c r="C42" i="7" s="1"/>
  <c r="D14" i="7"/>
  <c r="D19" i="7" s="1"/>
  <c r="D42" i="7" s="1"/>
  <c r="D38" i="7"/>
  <c r="D44" i="7" s="1"/>
  <c r="D48" i="7" s="1"/>
  <c r="C38" i="7"/>
  <c r="C44" i="7" s="1"/>
  <c r="C48" i="7" s="1"/>
  <c r="B84" i="7"/>
  <c r="B84" i="18" l="1"/>
  <c r="D84" i="15"/>
  <c r="C84" i="15"/>
  <c r="E84" i="15"/>
  <c r="C84" i="18"/>
  <c r="D84" i="18"/>
  <c r="E84" i="18"/>
  <c r="D84" i="13"/>
  <c r="C84" i="13"/>
  <c r="E84" i="13"/>
  <c r="E91" i="13" s="1"/>
  <c r="B84" i="19"/>
  <c r="D84" i="16"/>
  <c r="C84" i="16"/>
  <c r="D84" i="7"/>
  <c r="C84" i="7"/>
  <c r="C84" i="12"/>
  <c r="D84" i="12"/>
  <c r="B85" i="19"/>
  <c r="B85" i="16"/>
  <c r="B85" i="12"/>
  <c r="D86" i="7"/>
  <c r="C86" i="7"/>
  <c r="D47" i="19"/>
  <c r="D74" i="19"/>
  <c r="D79" i="19" s="1"/>
  <c r="D49" i="19"/>
  <c r="C47" i="19"/>
  <c r="C74" i="19"/>
  <c r="C79" i="19" s="1"/>
  <c r="C49" i="19"/>
  <c r="F47" i="18"/>
  <c r="F74" i="18"/>
  <c r="F79" i="18" s="1"/>
  <c r="F49" i="18"/>
  <c r="E47" i="18"/>
  <c r="E74" i="18"/>
  <c r="E79" i="18" s="1"/>
  <c r="E49" i="18"/>
  <c r="D47" i="18"/>
  <c r="D74" i="18"/>
  <c r="D79" i="18" s="1"/>
  <c r="D49" i="18"/>
  <c r="C47" i="18"/>
  <c r="C74" i="18"/>
  <c r="C79" i="18" s="1"/>
  <c r="C49" i="18"/>
  <c r="E25" i="7"/>
  <c r="C44" i="12"/>
  <c r="C48" i="12" s="1"/>
  <c r="D44" i="12"/>
  <c r="D48" i="12" s="1"/>
  <c r="M19" i="9"/>
  <c r="M18" i="9"/>
  <c r="L85" i="1"/>
  <c r="J86" i="1" s="1"/>
  <c r="D47" i="16"/>
  <c r="C47" i="16"/>
  <c r="F47" i="15"/>
  <c r="E47" i="15"/>
  <c r="D47" i="15"/>
  <c r="C47" i="15"/>
  <c r="F36" i="7"/>
  <c r="D59" i="7"/>
  <c r="D57" i="7"/>
  <c r="D54" i="7"/>
  <c r="D55" i="7"/>
  <c r="D58" i="7"/>
  <c r="D74" i="12"/>
  <c r="D79" i="12" s="1"/>
  <c r="D49" i="12"/>
  <c r="C74" i="12"/>
  <c r="C79" i="12" s="1"/>
  <c r="C49" i="12"/>
  <c r="D123" i="7"/>
  <c r="D24" i="7"/>
  <c r="D23" i="7"/>
  <c r="D25" i="7" s="1"/>
  <c r="C123" i="7"/>
  <c r="C59" i="7"/>
  <c r="C57" i="7"/>
  <c r="C54" i="7"/>
  <c r="C24" i="7"/>
  <c r="C23" i="7"/>
  <c r="C25" i="7" s="1"/>
  <c r="C55" i="7"/>
  <c r="C58" i="7"/>
  <c r="D84" i="19" l="1"/>
  <c r="C84" i="19"/>
  <c r="E131" i="13"/>
  <c r="E132" i="13" s="1"/>
  <c r="E95" i="13"/>
  <c r="D85" i="12"/>
  <c r="D91" i="12" s="1"/>
  <c r="D127" i="12" s="1"/>
  <c r="C85" i="12"/>
  <c r="C91" i="12" s="1"/>
  <c r="C127" i="12" s="1"/>
  <c r="D85" i="16"/>
  <c r="D91" i="16" s="1"/>
  <c r="D131" i="16" s="1"/>
  <c r="C85" i="16"/>
  <c r="C91" i="16" s="1"/>
  <c r="C131" i="16" s="1"/>
  <c r="D85" i="19"/>
  <c r="D91" i="19" s="1"/>
  <c r="D131" i="19" s="1"/>
  <c r="C85" i="19"/>
  <c r="C91" i="19" s="1"/>
  <c r="C131" i="19" s="1"/>
  <c r="C128" i="19"/>
  <c r="C64" i="19"/>
  <c r="C65" i="19"/>
  <c r="C66" i="19"/>
  <c r="C67" i="19"/>
  <c r="D128" i="19"/>
  <c r="D64" i="19"/>
  <c r="D65" i="19"/>
  <c r="D66" i="19"/>
  <c r="D67" i="19"/>
  <c r="C128" i="18"/>
  <c r="C64" i="18"/>
  <c r="C65" i="18"/>
  <c r="C66" i="18"/>
  <c r="C67" i="18"/>
  <c r="D128" i="18"/>
  <c r="D64" i="18"/>
  <c r="D65" i="18"/>
  <c r="D66" i="18"/>
  <c r="D67" i="18"/>
  <c r="E128" i="18"/>
  <c r="E64" i="18"/>
  <c r="E65" i="18"/>
  <c r="E66" i="18"/>
  <c r="E67" i="18"/>
  <c r="E68" i="18"/>
  <c r="F128" i="18"/>
  <c r="F64" i="18"/>
  <c r="F65" i="18"/>
  <c r="F66" i="18"/>
  <c r="F67" i="18"/>
  <c r="B38" i="16"/>
  <c r="B38" i="15"/>
  <c r="E28" i="7"/>
  <c r="E29" i="7"/>
  <c r="E30" i="7"/>
  <c r="E31" i="7"/>
  <c r="E32" i="7"/>
  <c r="E33" i="7"/>
  <c r="E34" i="7"/>
  <c r="E35" i="7"/>
  <c r="E56" i="7" s="1"/>
  <c r="E60" i="7" s="1"/>
  <c r="E125" i="7" s="1"/>
  <c r="E46" i="7"/>
  <c r="F47" i="7"/>
  <c r="F49" i="7" s="1"/>
  <c r="F74" i="7"/>
  <c r="F79" i="7" s="1"/>
  <c r="C124" i="12"/>
  <c r="C64" i="12"/>
  <c r="C65" i="12"/>
  <c r="C66" i="12"/>
  <c r="C67" i="12"/>
  <c r="D124" i="12"/>
  <c r="D64" i="12"/>
  <c r="D65" i="12"/>
  <c r="D66" i="12"/>
  <c r="D67" i="12"/>
  <c r="C46" i="7"/>
  <c r="C35" i="7"/>
  <c r="C56" i="7" s="1"/>
  <c r="C34" i="7"/>
  <c r="C33" i="7"/>
  <c r="C32" i="7"/>
  <c r="C31" i="7"/>
  <c r="C30" i="7"/>
  <c r="C29" i="7"/>
  <c r="C28" i="7"/>
  <c r="C36" i="7" s="1"/>
  <c r="C60" i="7"/>
  <c r="C125" i="7" s="1"/>
  <c r="D46" i="7"/>
  <c r="D35" i="7"/>
  <c r="D56" i="7" s="1"/>
  <c r="D34" i="7"/>
  <c r="D33" i="7"/>
  <c r="D32" i="7"/>
  <c r="D31" i="7"/>
  <c r="D30" i="7"/>
  <c r="D29" i="7"/>
  <c r="D28" i="7"/>
  <c r="D36" i="7" s="1"/>
  <c r="D60" i="7"/>
  <c r="D125" i="7" s="1"/>
  <c r="E96" i="13" l="1"/>
  <c r="D69" i="19"/>
  <c r="D77" i="19" s="1"/>
  <c r="D80" i="19" s="1"/>
  <c r="C69" i="19"/>
  <c r="C77" i="19" s="1"/>
  <c r="C80" i="19" s="1"/>
  <c r="F69" i="18"/>
  <c r="E69" i="18"/>
  <c r="E77" i="18" s="1"/>
  <c r="E80" i="18" s="1"/>
  <c r="E88" i="18"/>
  <c r="E91" i="18" s="1"/>
  <c r="E131" i="18" s="1"/>
  <c r="D69" i="18"/>
  <c r="D77" i="18" s="1"/>
  <c r="D80" i="18" s="1"/>
  <c r="C69" i="18"/>
  <c r="C77" i="18" s="1"/>
  <c r="C80" i="18" s="1"/>
  <c r="F38" i="15"/>
  <c r="F44" i="15" s="1"/>
  <c r="E38" i="15"/>
  <c r="E44" i="15" s="1"/>
  <c r="D38" i="15"/>
  <c r="D44" i="15" s="1"/>
  <c r="C38" i="15"/>
  <c r="C44" i="15" s="1"/>
  <c r="D38" i="16"/>
  <c r="D44" i="16" s="1"/>
  <c r="C38" i="16"/>
  <c r="C44" i="16" s="1"/>
  <c r="E36" i="7"/>
  <c r="F124" i="7"/>
  <c r="F64" i="7"/>
  <c r="F65" i="7"/>
  <c r="F66" i="7"/>
  <c r="F67" i="7"/>
  <c r="D69" i="12"/>
  <c r="D77" i="12" s="1"/>
  <c r="D80" i="12" s="1"/>
  <c r="C69" i="12"/>
  <c r="C77" i="12" s="1"/>
  <c r="C80" i="12" s="1"/>
  <c r="D47" i="7"/>
  <c r="D74" i="7"/>
  <c r="D79" i="7" s="1"/>
  <c r="D49" i="7"/>
  <c r="C47" i="7"/>
  <c r="C74" i="7"/>
  <c r="C79" i="7" s="1"/>
  <c r="C49" i="7"/>
  <c r="E112" i="13" l="1"/>
  <c r="E120" i="13" s="1"/>
  <c r="E138" i="13" s="1"/>
  <c r="E144" i="13" s="1"/>
  <c r="E150" i="13" s="1"/>
  <c r="E106" i="13"/>
  <c r="E118" i="13" s="1"/>
  <c r="E136" i="13" s="1"/>
  <c r="E142" i="13" s="1"/>
  <c r="E148" i="13" s="1"/>
  <c r="E102" i="13"/>
  <c r="E113" i="13"/>
  <c r="E103" i="13"/>
  <c r="E117" i="13" s="1"/>
  <c r="E135" i="13" s="1"/>
  <c r="E141" i="13" s="1"/>
  <c r="E147" i="13" s="1"/>
  <c r="E110" i="13"/>
  <c r="E108" i="13"/>
  <c r="E107" i="13"/>
  <c r="E104" i="13"/>
  <c r="E105" i="13"/>
  <c r="E98" i="13"/>
  <c r="E100" i="13"/>
  <c r="E116" i="13" s="1"/>
  <c r="E134" i="13" s="1"/>
  <c r="E140" i="13" s="1"/>
  <c r="E146" i="13" s="1"/>
  <c r="E111" i="13"/>
  <c r="E99" i="13"/>
  <c r="E114" i="13"/>
  <c r="E101" i="13"/>
  <c r="E97" i="13"/>
  <c r="E115" i="13" s="1"/>
  <c r="E133" i="13" s="1"/>
  <c r="E139" i="13" s="1"/>
  <c r="E145" i="13" s="1"/>
  <c r="E109" i="13"/>
  <c r="E119" i="13" s="1"/>
  <c r="E137" i="13" s="1"/>
  <c r="E143" i="13" s="1"/>
  <c r="E149" i="13" s="1"/>
  <c r="C130" i="19"/>
  <c r="C132" i="19" s="1"/>
  <c r="C95" i="19"/>
  <c r="D130" i="19"/>
  <c r="D132" i="19" s="1"/>
  <c r="D95" i="19"/>
  <c r="C130" i="18"/>
  <c r="D130" i="18"/>
  <c r="E130" i="18"/>
  <c r="E132" i="18" s="1"/>
  <c r="E95" i="18"/>
  <c r="F130" i="18"/>
  <c r="F132" i="18" s="1"/>
  <c r="F77" i="18"/>
  <c r="F80" i="18" s="1"/>
  <c r="C48" i="16"/>
  <c r="C49" i="16" s="1"/>
  <c r="C74" i="16"/>
  <c r="C79" i="16" s="1"/>
  <c r="D48" i="16"/>
  <c r="D49" i="16" s="1"/>
  <c r="D74" i="16"/>
  <c r="D79" i="16" s="1"/>
  <c r="C48" i="15"/>
  <c r="C49" i="15" s="1"/>
  <c r="C74" i="15"/>
  <c r="C79" i="15" s="1"/>
  <c r="D48" i="15"/>
  <c r="D49" i="15" s="1"/>
  <c r="D74" i="15"/>
  <c r="D79" i="15" s="1"/>
  <c r="E48" i="15"/>
  <c r="E49" i="15" s="1"/>
  <c r="E74" i="15"/>
  <c r="E79" i="15" s="1"/>
  <c r="F48" i="15"/>
  <c r="F49" i="15" s="1"/>
  <c r="F74" i="15"/>
  <c r="F79" i="15" s="1"/>
  <c r="E47" i="7"/>
  <c r="E49" i="7" s="1"/>
  <c r="E74" i="7"/>
  <c r="E79" i="7" s="1"/>
  <c r="F69" i="7"/>
  <c r="C126" i="12"/>
  <c r="C128" i="12" s="1"/>
  <c r="C95" i="12"/>
  <c r="D126" i="12"/>
  <c r="D128" i="12" s="1"/>
  <c r="D95" i="12"/>
  <c r="C124" i="7"/>
  <c r="C64" i="7"/>
  <c r="C65" i="7"/>
  <c r="C66" i="7"/>
  <c r="C67" i="7"/>
  <c r="D124" i="7"/>
  <c r="D64" i="7"/>
  <c r="D65" i="7"/>
  <c r="D66" i="7"/>
  <c r="D67" i="7"/>
  <c r="F190" i="13" l="1"/>
  <c r="G190" i="13" s="1"/>
  <c r="AB47" i="5"/>
  <c r="D96" i="19"/>
  <c r="C96" i="19"/>
  <c r="F95" i="18"/>
  <c r="E96" i="18"/>
  <c r="F128" i="15"/>
  <c r="F64" i="15"/>
  <c r="F65" i="15"/>
  <c r="F66" i="15"/>
  <c r="F67" i="15"/>
  <c r="E128" i="15"/>
  <c r="E88" i="15" s="1"/>
  <c r="E91" i="15" s="1"/>
  <c r="E131" i="15" s="1"/>
  <c r="E64" i="15"/>
  <c r="E65" i="15"/>
  <c r="E66" i="15"/>
  <c r="E67" i="15"/>
  <c r="E68" i="15"/>
  <c r="D128" i="15"/>
  <c r="D64" i="15"/>
  <c r="D65" i="15"/>
  <c r="D66" i="15"/>
  <c r="D67" i="15"/>
  <c r="C128" i="15"/>
  <c r="C64" i="15"/>
  <c r="C65" i="15"/>
  <c r="C66" i="15"/>
  <c r="C67" i="15"/>
  <c r="D128" i="16"/>
  <c r="D64" i="16"/>
  <c r="D65" i="16"/>
  <c r="D66" i="16"/>
  <c r="D67" i="16"/>
  <c r="C128" i="16"/>
  <c r="C64" i="16"/>
  <c r="C65" i="16"/>
  <c r="C66" i="16"/>
  <c r="C67" i="16"/>
  <c r="E68" i="7"/>
  <c r="E124" i="7"/>
  <c r="E88" i="7" s="1"/>
  <c r="E91" i="7" s="1"/>
  <c r="E127" i="7" s="1"/>
  <c r="E64" i="7"/>
  <c r="E65" i="7"/>
  <c r="E66" i="7"/>
  <c r="E67" i="7"/>
  <c r="F77" i="7"/>
  <c r="F80" i="7" s="1"/>
  <c r="F126" i="7"/>
  <c r="F128" i="7" s="1"/>
  <c r="D96" i="12"/>
  <c r="C96" i="12"/>
  <c r="D69" i="7"/>
  <c r="C69" i="7"/>
  <c r="C114" i="19" l="1"/>
  <c r="C113" i="19"/>
  <c r="C112" i="19"/>
  <c r="C120" i="19" s="1"/>
  <c r="C138" i="19" s="1"/>
  <c r="C144" i="19" s="1"/>
  <c r="Z40" i="5" s="1"/>
  <c r="C111" i="19"/>
  <c r="C110" i="19"/>
  <c r="C109" i="19"/>
  <c r="C119" i="19" s="1"/>
  <c r="C137" i="19" s="1"/>
  <c r="C143" i="19" s="1"/>
  <c r="C149" i="19" s="1"/>
  <c r="C108" i="19"/>
  <c r="C107" i="19"/>
  <c r="C106" i="19"/>
  <c r="C118" i="19" s="1"/>
  <c r="C136" i="19" s="1"/>
  <c r="C142" i="19" s="1"/>
  <c r="C148" i="19" s="1"/>
  <c r="C105" i="19"/>
  <c r="C104" i="19"/>
  <c r="C103" i="19"/>
  <c r="C117" i="19" s="1"/>
  <c r="C135" i="19" s="1"/>
  <c r="C141" i="19" s="1"/>
  <c r="C147" i="19" s="1"/>
  <c r="C102" i="19"/>
  <c r="C101" i="19"/>
  <c r="C100" i="19"/>
  <c r="C116" i="19" s="1"/>
  <c r="C134" i="19" s="1"/>
  <c r="C140" i="19" s="1"/>
  <c r="Z41" i="5" s="1"/>
  <c r="C99" i="19"/>
  <c r="C98" i="19"/>
  <c r="C97" i="19"/>
  <c r="C115" i="19" s="1"/>
  <c r="C133" i="19" s="1"/>
  <c r="C139" i="19" s="1"/>
  <c r="C145" i="19" s="1"/>
  <c r="AB46" i="5" s="1"/>
  <c r="D114" i="19"/>
  <c r="D113" i="19"/>
  <c r="D112" i="19"/>
  <c r="D120" i="19" s="1"/>
  <c r="D138" i="19" s="1"/>
  <c r="D144" i="19" s="1"/>
  <c r="D111" i="19"/>
  <c r="D110" i="19"/>
  <c r="D109" i="19"/>
  <c r="D119" i="19" s="1"/>
  <c r="D137" i="19" s="1"/>
  <c r="D143" i="19" s="1"/>
  <c r="D108" i="19"/>
  <c r="D107" i="19"/>
  <c r="D106" i="19"/>
  <c r="D118" i="19" s="1"/>
  <c r="D136" i="19" s="1"/>
  <c r="D142" i="19" s="1"/>
  <c r="D105" i="19"/>
  <c r="D104" i="19"/>
  <c r="D103" i="19"/>
  <c r="D117" i="19" s="1"/>
  <c r="D135" i="19" s="1"/>
  <c r="D141" i="19" s="1"/>
  <c r="D102" i="19"/>
  <c r="D101" i="19"/>
  <c r="D100" i="19"/>
  <c r="D116" i="19" s="1"/>
  <c r="D134" i="19" s="1"/>
  <c r="D140" i="19" s="1"/>
  <c r="D99" i="19"/>
  <c r="D98" i="19"/>
  <c r="D97" i="19"/>
  <c r="D115" i="19" s="1"/>
  <c r="D133" i="19" s="1"/>
  <c r="D139" i="19" s="1"/>
  <c r="E114" i="18"/>
  <c r="E113" i="18"/>
  <c r="E112" i="18"/>
  <c r="E120" i="18" s="1"/>
  <c r="E138" i="18" s="1"/>
  <c r="E144" i="18" s="1"/>
  <c r="M190" i="18" s="1"/>
  <c r="E111" i="18"/>
  <c r="E110" i="18"/>
  <c r="E109" i="18"/>
  <c r="E119" i="18" s="1"/>
  <c r="E137" i="18" s="1"/>
  <c r="E143" i="18" s="1"/>
  <c r="K190" i="18" s="1"/>
  <c r="E108" i="18"/>
  <c r="E107" i="18"/>
  <c r="E106" i="18"/>
  <c r="E118" i="18" s="1"/>
  <c r="E136" i="18" s="1"/>
  <c r="E142" i="18" s="1"/>
  <c r="I190" i="18" s="1"/>
  <c r="E105" i="18"/>
  <c r="E104" i="18"/>
  <c r="E103" i="18"/>
  <c r="E117" i="18" s="1"/>
  <c r="E135" i="18" s="1"/>
  <c r="E141" i="18" s="1"/>
  <c r="G190" i="18" s="1"/>
  <c r="E102" i="18"/>
  <c r="E101" i="18"/>
  <c r="E100" i="18"/>
  <c r="E116" i="18" s="1"/>
  <c r="E134" i="18" s="1"/>
  <c r="E140" i="18" s="1"/>
  <c r="E190" i="18" s="1"/>
  <c r="E99" i="18"/>
  <c r="E98" i="18"/>
  <c r="E97" i="18"/>
  <c r="E115" i="18" s="1"/>
  <c r="E133" i="18" s="1"/>
  <c r="E139" i="18" s="1"/>
  <c r="C190" i="18" s="1"/>
  <c r="F96" i="18"/>
  <c r="C69" i="16"/>
  <c r="C77" i="16" s="1"/>
  <c r="C80" i="16" s="1"/>
  <c r="D69" i="16"/>
  <c r="D77" i="16" s="1"/>
  <c r="D80" i="16" s="1"/>
  <c r="C69" i="15"/>
  <c r="C77" i="15" s="1"/>
  <c r="C80" i="15" s="1"/>
  <c r="D69" i="15"/>
  <c r="D77" i="15" s="1"/>
  <c r="D80" i="15" s="1"/>
  <c r="E69" i="15"/>
  <c r="E77" i="15" s="1"/>
  <c r="E80" i="15" s="1"/>
  <c r="F69" i="15"/>
  <c r="E69" i="7"/>
  <c r="E77" i="7" s="1"/>
  <c r="E80" i="7" s="1"/>
  <c r="F95" i="7"/>
  <c r="F96" i="7" s="1"/>
  <c r="F101" i="7" s="1"/>
  <c r="C111" i="12"/>
  <c r="C110" i="12"/>
  <c r="C109" i="12"/>
  <c r="C116" i="12" s="1"/>
  <c r="C133" i="12" s="1"/>
  <c r="C138" i="12" s="1"/>
  <c r="C108" i="12"/>
  <c r="C107" i="12"/>
  <c r="C106" i="12"/>
  <c r="C115" i="12" s="1"/>
  <c r="C132" i="12" s="1"/>
  <c r="C137" i="12" s="1"/>
  <c r="C105" i="12"/>
  <c r="C104" i="12"/>
  <c r="C103" i="12"/>
  <c r="C114" i="12" s="1"/>
  <c r="C131" i="12" s="1"/>
  <c r="C136" i="12" s="1"/>
  <c r="Z8" i="5" s="1"/>
  <c r="C102" i="12"/>
  <c r="C101" i="12"/>
  <c r="C100" i="12"/>
  <c r="C113" i="12" s="1"/>
  <c r="C130" i="12" s="1"/>
  <c r="C135" i="12" s="1"/>
  <c r="C99" i="12"/>
  <c r="C98" i="12"/>
  <c r="C97" i="12"/>
  <c r="C112" i="12" s="1"/>
  <c r="C129" i="12" s="1"/>
  <c r="C134" i="12" s="1"/>
  <c r="D111" i="12"/>
  <c r="D110" i="12"/>
  <c r="D109" i="12"/>
  <c r="D116" i="12" s="1"/>
  <c r="D133" i="12" s="1"/>
  <c r="D138" i="12" s="1"/>
  <c r="Z9" i="5" s="1"/>
  <c r="D108" i="12"/>
  <c r="D107" i="12"/>
  <c r="D106" i="12"/>
  <c r="D115" i="12" s="1"/>
  <c r="D132" i="12" s="1"/>
  <c r="D137" i="12" s="1"/>
  <c r="D105" i="12"/>
  <c r="D104" i="12"/>
  <c r="D103" i="12"/>
  <c r="D114" i="12" s="1"/>
  <c r="D131" i="12" s="1"/>
  <c r="D136" i="12" s="1"/>
  <c r="Z16" i="5" s="1"/>
  <c r="D102" i="12"/>
  <c r="D101" i="12"/>
  <c r="D100" i="12"/>
  <c r="D113" i="12" s="1"/>
  <c r="D130" i="12" s="1"/>
  <c r="D135" i="12" s="1"/>
  <c r="D99" i="12"/>
  <c r="D98" i="12"/>
  <c r="D97" i="12"/>
  <c r="D112" i="12" s="1"/>
  <c r="D129" i="12" s="1"/>
  <c r="D134" i="12" s="1"/>
  <c r="Z18" i="5" s="1"/>
  <c r="C77" i="7"/>
  <c r="C80" i="7" s="1"/>
  <c r="D77" i="7"/>
  <c r="D80" i="7" s="1"/>
  <c r="F108" i="7" l="1"/>
  <c r="F97" i="7"/>
  <c r="F104" i="7"/>
  <c r="F100" i="7"/>
  <c r="F113" i="7" s="1"/>
  <c r="F130" i="7" s="1"/>
  <c r="F135" i="7" s="1"/>
  <c r="F111" i="7"/>
  <c r="F107" i="7"/>
  <c r="F103" i="7"/>
  <c r="F99" i="7"/>
  <c r="F110" i="7"/>
  <c r="F106" i="7"/>
  <c r="F102" i="7"/>
  <c r="F98" i="7"/>
  <c r="F109" i="7"/>
  <c r="F105" i="7"/>
  <c r="Z14" i="5"/>
  <c r="Z15" i="5"/>
  <c r="Z10" i="5"/>
  <c r="Z17" i="5"/>
  <c r="Z22" i="5"/>
  <c r="Z12" i="5"/>
  <c r="Z13" i="5"/>
  <c r="Z39" i="5"/>
  <c r="Z42" i="5"/>
  <c r="Z43" i="5"/>
  <c r="AB39" i="5"/>
  <c r="AB42" i="5"/>
  <c r="AB43" i="5"/>
  <c r="C146" i="19"/>
  <c r="AB38" i="5" s="1"/>
  <c r="C150" i="19"/>
  <c r="F114" i="18"/>
  <c r="F113" i="18"/>
  <c r="F112" i="18"/>
  <c r="F120" i="18" s="1"/>
  <c r="F138" i="18" s="1"/>
  <c r="F144" i="18" s="1"/>
  <c r="F111" i="18"/>
  <c r="F110" i="18"/>
  <c r="F109" i="18"/>
  <c r="F119" i="18" s="1"/>
  <c r="F137" i="18" s="1"/>
  <c r="F143" i="18" s="1"/>
  <c r="F108" i="18"/>
  <c r="F107" i="18"/>
  <c r="F106" i="18"/>
  <c r="F118" i="18" s="1"/>
  <c r="F136" i="18" s="1"/>
  <c r="F142" i="18" s="1"/>
  <c r="F105" i="18"/>
  <c r="F104" i="18"/>
  <c r="F103" i="18"/>
  <c r="F117" i="18" s="1"/>
  <c r="F135" i="18" s="1"/>
  <c r="F141" i="18" s="1"/>
  <c r="F102" i="18"/>
  <c r="F101" i="18"/>
  <c r="F100" i="18"/>
  <c r="F116" i="18" s="1"/>
  <c r="F134" i="18" s="1"/>
  <c r="F140" i="18" s="1"/>
  <c r="F99" i="18"/>
  <c r="F98" i="18"/>
  <c r="F97" i="18"/>
  <c r="F115" i="18" s="1"/>
  <c r="F133" i="18" s="1"/>
  <c r="F139" i="18" s="1"/>
  <c r="D190" i="18"/>
  <c r="F190" i="18"/>
  <c r="H190" i="18"/>
  <c r="J190" i="18"/>
  <c r="L190" i="18"/>
  <c r="N190" i="18"/>
  <c r="F130" i="15"/>
  <c r="F132" i="15" s="1"/>
  <c r="F77" i="15"/>
  <c r="F80" i="15" s="1"/>
  <c r="E130" i="15"/>
  <c r="E132" i="15" s="1"/>
  <c r="E95" i="15"/>
  <c r="E96" i="15" s="1"/>
  <c r="D130" i="15"/>
  <c r="C130" i="15"/>
  <c r="D130" i="16"/>
  <c r="D132" i="16" s="1"/>
  <c r="D95" i="16"/>
  <c r="D96" i="16" s="1"/>
  <c r="C130" i="16"/>
  <c r="C132" i="16" s="1"/>
  <c r="C95" i="16"/>
  <c r="C96" i="16" s="1"/>
  <c r="E126" i="7"/>
  <c r="E128" i="7" s="1"/>
  <c r="E95" i="7"/>
  <c r="E96" i="7" s="1"/>
  <c r="E99" i="7" s="1"/>
  <c r="F112" i="7"/>
  <c r="F129" i="7" s="1"/>
  <c r="F134" i="7" s="1"/>
  <c r="F114" i="7"/>
  <c r="F131" i="7" s="1"/>
  <c r="F136" i="7" s="1"/>
  <c r="F115" i="7"/>
  <c r="F132" i="7" s="1"/>
  <c r="F137" i="7" s="1"/>
  <c r="F116" i="7"/>
  <c r="F133" i="7" s="1"/>
  <c r="F138" i="7" s="1"/>
  <c r="C139" i="12"/>
  <c r="C140" i="12"/>
  <c r="C141" i="12"/>
  <c r="C142" i="12"/>
  <c r="C143" i="12"/>
  <c r="D126" i="7"/>
  <c r="C126" i="7"/>
  <c r="E108" i="7" l="1"/>
  <c r="Z24" i="5"/>
  <c r="E102" i="7"/>
  <c r="E111" i="7"/>
  <c r="E106" i="7"/>
  <c r="E101" i="7"/>
  <c r="E110" i="7"/>
  <c r="E105" i="7"/>
  <c r="E100" i="7"/>
  <c r="E109" i="7"/>
  <c r="E104" i="7"/>
  <c r="E98" i="7"/>
  <c r="E97" i="7"/>
  <c r="E107" i="7"/>
  <c r="E103" i="7"/>
  <c r="E114" i="7" s="1"/>
  <c r="E131" i="7" s="1"/>
  <c r="E136" i="7" s="1"/>
  <c r="G183" i="7" s="1"/>
  <c r="AB7" i="5"/>
  <c r="AB9" i="5"/>
  <c r="AB12" i="5"/>
  <c r="AB13" i="5"/>
  <c r="AB8" i="5"/>
  <c r="AB16" i="5"/>
  <c r="AB6" i="5"/>
  <c r="AB10" i="5"/>
  <c r="AB11" i="5"/>
  <c r="AB17" i="5"/>
  <c r="AB20" i="5"/>
  <c r="AB21" i="5"/>
  <c r="AB22" i="5"/>
  <c r="AB23" i="5"/>
  <c r="AB14" i="5"/>
  <c r="AB15" i="5"/>
  <c r="AB18" i="5"/>
  <c r="AB19" i="5"/>
  <c r="AB40" i="5"/>
  <c r="AB44" i="5"/>
  <c r="Z48" i="5"/>
  <c r="M155" i="18"/>
  <c r="N155" i="18" s="1"/>
  <c r="M161" i="18"/>
  <c r="N161" i="18" s="1"/>
  <c r="M167" i="18"/>
  <c r="N167" i="18" s="1"/>
  <c r="M173" i="18"/>
  <c r="M179" i="18"/>
  <c r="N179" i="18" s="1"/>
  <c r="M182" i="18"/>
  <c r="N182" i="18" s="1"/>
  <c r="M185" i="18"/>
  <c r="M191" i="18"/>
  <c r="K197" i="18"/>
  <c r="K194" i="18"/>
  <c r="M194" i="18"/>
  <c r="N194" i="18" s="1"/>
  <c r="M197" i="18"/>
  <c r="I167" i="18"/>
  <c r="J167" i="18" s="1"/>
  <c r="G167" i="18"/>
  <c r="H167" i="18" s="1"/>
  <c r="I161" i="18"/>
  <c r="J161" i="18" s="1"/>
  <c r="G161" i="18"/>
  <c r="I155" i="18"/>
  <c r="J155" i="18" s="1"/>
  <c r="G155" i="18"/>
  <c r="I179" i="18"/>
  <c r="J179" i="18" s="1"/>
  <c r="I173" i="18"/>
  <c r="I182" i="18"/>
  <c r="I185" i="18"/>
  <c r="I191" i="18"/>
  <c r="J191" i="18" s="1"/>
  <c r="J192" i="18" s="1"/>
  <c r="I194" i="18"/>
  <c r="I197" i="18"/>
  <c r="J197" i="18" s="1"/>
  <c r="G197" i="18"/>
  <c r="H197" i="18" s="1"/>
  <c r="G194" i="18"/>
  <c r="H194" i="18" s="1"/>
  <c r="G191" i="18"/>
  <c r="G185" i="18"/>
  <c r="H185" i="18" s="1"/>
  <c r="G182" i="18"/>
  <c r="H182" i="18" s="1"/>
  <c r="G179" i="18"/>
  <c r="H179" i="18" s="1"/>
  <c r="G173" i="18"/>
  <c r="C197" i="18"/>
  <c r="C194" i="18"/>
  <c r="C191" i="18"/>
  <c r="C185" i="18"/>
  <c r="C182" i="18"/>
  <c r="C179" i="18"/>
  <c r="C173" i="18"/>
  <c r="C167" i="18"/>
  <c r="C161" i="18"/>
  <c r="C155" i="18"/>
  <c r="F197" i="13"/>
  <c r="F194" i="13"/>
  <c r="F191" i="13"/>
  <c r="F185" i="13"/>
  <c r="F182" i="13"/>
  <c r="F179" i="13"/>
  <c r="F173" i="13"/>
  <c r="F167" i="13"/>
  <c r="F161" i="13"/>
  <c r="F155" i="13"/>
  <c r="K190" i="7"/>
  <c r="G187" i="7"/>
  <c r="I187" i="7"/>
  <c r="K187" i="7"/>
  <c r="K184" i="7"/>
  <c r="I184" i="7"/>
  <c r="G184" i="7"/>
  <c r="E178" i="7"/>
  <c r="G178" i="7"/>
  <c r="I178" i="7"/>
  <c r="K178" i="7"/>
  <c r="K175" i="7"/>
  <c r="I175" i="7"/>
  <c r="G175" i="7"/>
  <c r="G172" i="7"/>
  <c r="I172" i="7"/>
  <c r="K172" i="7"/>
  <c r="K166" i="7"/>
  <c r="I166" i="7"/>
  <c r="G166" i="7"/>
  <c r="K160" i="7"/>
  <c r="I160" i="7"/>
  <c r="G160" i="7"/>
  <c r="G154" i="7"/>
  <c r="I154" i="7"/>
  <c r="K154" i="7"/>
  <c r="K148" i="7"/>
  <c r="I148" i="7"/>
  <c r="G148" i="7"/>
  <c r="C148" i="7"/>
  <c r="G197" i="13"/>
  <c r="G194" i="13"/>
  <c r="G191" i="13"/>
  <c r="G192" i="13" s="1"/>
  <c r="G185" i="13"/>
  <c r="G182" i="13"/>
  <c r="G179" i="13"/>
  <c r="G173" i="13"/>
  <c r="G167" i="13"/>
  <c r="G161" i="13"/>
  <c r="G155" i="13"/>
  <c r="D197" i="18"/>
  <c r="D194" i="18"/>
  <c r="D191" i="18"/>
  <c r="D192" i="18" s="1"/>
  <c r="T46" i="5" s="1"/>
  <c r="D185" i="18"/>
  <c r="D182" i="18"/>
  <c r="D179" i="18"/>
  <c r="D173" i="18"/>
  <c r="D167" i="18"/>
  <c r="D161" i="18"/>
  <c r="D155" i="18"/>
  <c r="E197" i="18"/>
  <c r="F197" i="18" s="1"/>
  <c r="E194" i="18"/>
  <c r="F194" i="18" s="1"/>
  <c r="E191" i="18"/>
  <c r="F191" i="18" s="1"/>
  <c r="F192" i="18" s="1"/>
  <c r="E185" i="18"/>
  <c r="F185" i="18" s="1"/>
  <c r="E182" i="18"/>
  <c r="F182" i="18" s="1"/>
  <c r="E179" i="18"/>
  <c r="F179" i="18" s="1"/>
  <c r="E173" i="18"/>
  <c r="F173" i="18" s="1"/>
  <c r="E167" i="18"/>
  <c r="F167" i="18" s="1"/>
  <c r="E161" i="18"/>
  <c r="F161" i="18" s="1"/>
  <c r="E155" i="18"/>
  <c r="F155" i="18" s="1"/>
  <c r="H191" i="18"/>
  <c r="H192" i="18" s="1"/>
  <c r="H173" i="18"/>
  <c r="H161" i="18"/>
  <c r="H155" i="18"/>
  <c r="J194" i="18"/>
  <c r="J185" i="18"/>
  <c r="J182" i="18"/>
  <c r="J173" i="18"/>
  <c r="L197" i="18"/>
  <c r="L194" i="18"/>
  <c r="K191" i="18"/>
  <c r="L191" i="18" s="1"/>
  <c r="L192" i="18" s="1"/>
  <c r="K185" i="18"/>
  <c r="L185" i="18" s="1"/>
  <c r="K182" i="18"/>
  <c r="L182" i="18" s="1"/>
  <c r="K179" i="18"/>
  <c r="L179" i="18" s="1"/>
  <c r="K173" i="18"/>
  <c r="L173" i="18" s="1"/>
  <c r="K167" i="18"/>
  <c r="L167" i="18" s="1"/>
  <c r="K161" i="18"/>
  <c r="L161" i="18" s="1"/>
  <c r="K155" i="18"/>
  <c r="L155" i="18" s="1"/>
  <c r="N197" i="18"/>
  <c r="N191" i="18"/>
  <c r="N192" i="18" s="1"/>
  <c r="N185" i="18"/>
  <c r="N173" i="18"/>
  <c r="C190" i="7"/>
  <c r="C187" i="7"/>
  <c r="C184" i="7"/>
  <c r="C178" i="7"/>
  <c r="C175" i="7"/>
  <c r="C172" i="7"/>
  <c r="C166" i="7"/>
  <c r="C160" i="7"/>
  <c r="C154" i="7"/>
  <c r="C106" i="16"/>
  <c r="C118" i="16" s="1"/>
  <c r="C136" i="16" s="1"/>
  <c r="C142" i="16" s="1"/>
  <c r="C148" i="16" s="1"/>
  <c r="AB36" i="5" s="1"/>
  <c r="C108" i="16"/>
  <c r="C107" i="16"/>
  <c r="C114" i="16"/>
  <c r="C113" i="16"/>
  <c r="C112" i="16"/>
  <c r="C120" i="16" s="1"/>
  <c r="C138" i="16" s="1"/>
  <c r="C144" i="16" s="1"/>
  <c r="C150" i="16" s="1"/>
  <c r="AB29" i="5" s="1"/>
  <c r="C111" i="16"/>
  <c r="C110" i="16"/>
  <c r="C109" i="16"/>
  <c r="C119" i="16" s="1"/>
  <c r="C137" i="16" s="1"/>
  <c r="C143" i="16" s="1"/>
  <c r="C149" i="16" s="1"/>
  <c r="C105" i="16"/>
  <c r="C104" i="16"/>
  <c r="C103" i="16"/>
  <c r="C117" i="16" s="1"/>
  <c r="C135" i="16" s="1"/>
  <c r="C141" i="16" s="1"/>
  <c r="Z27" i="5" s="1"/>
  <c r="C102" i="16"/>
  <c r="C101" i="16"/>
  <c r="C100" i="16"/>
  <c r="C116" i="16" s="1"/>
  <c r="C134" i="16" s="1"/>
  <c r="C140" i="16" s="1"/>
  <c r="Z34" i="5" s="1"/>
  <c r="C99" i="16"/>
  <c r="C98" i="16"/>
  <c r="C97" i="16"/>
  <c r="C115" i="16" s="1"/>
  <c r="C133" i="16" s="1"/>
  <c r="C139" i="16" s="1"/>
  <c r="D106" i="16"/>
  <c r="D118" i="16" s="1"/>
  <c r="D136" i="16" s="1"/>
  <c r="D142" i="16" s="1"/>
  <c r="D108" i="16"/>
  <c r="D107" i="16"/>
  <c r="D114" i="16"/>
  <c r="D113" i="16"/>
  <c r="D112" i="16"/>
  <c r="D120" i="16" s="1"/>
  <c r="D138" i="16" s="1"/>
  <c r="D144" i="16" s="1"/>
  <c r="D111" i="16"/>
  <c r="D110" i="16"/>
  <c r="D109" i="16"/>
  <c r="D119" i="16" s="1"/>
  <c r="D137" i="16" s="1"/>
  <c r="D143" i="16" s="1"/>
  <c r="D105" i="16"/>
  <c r="D104" i="16"/>
  <c r="D103" i="16"/>
  <c r="D117" i="16" s="1"/>
  <c r="D135" i="16" s="1"/>
  <c r="D141" i="16" s="1"/>
  <c r="Z33" i="5" s="1"/>
  <c r="D102" i="16"/>
  <c r="D101" i="16"/>
  <c r="D100" i="16"/>
  <c r="D116" i="16" s="1"/>
  <c r="D134" i="16" s="1"/>
  <c r="D140" i="16" s="1"/>
  <c r="D99" i="16"/>
  <c r="D98" i="16"/>
  <c r="D97" i="16"/>
  <c r="D115" i="16" s="1"/>
  <c r="D133" i="16" s="1"/>
  <c r="D139" i="16" s="1"/>
  <c r="E106" i="15"/>
  <c r="E118" i="15" s="1"/>
  <c r="E136" i="15" s="1"/>
  <c r="E142" i="15" s="1"/>
  <c r="I190" i="15" s="1"/>
  <c r="E107" i="15"/>
  <c r="E108" i="15"/>
  <c r="E114" i="15"/>
  <c r="E113" i="15"/>
  <c r="E112" i="15"/>
  <c r="E120" i="15" s="1"/>
  <c r="E138" i="15" s="1"/>
  <c r="E144" i="15" s="1"/>
  <c r="M190" i="15" s="1"/>
  <c r="E111" i="15"/>
  <c r="E110" i="15"/>
  <c r="E109" i="15"/>
  <c r="E119" i="15" s="1"/>
  <c r="E137" i="15" s="1"/>
  <c r="E143" i="15" s="1"/>
  <c r="K190" i="15" s="1"/>
  <c r="E105" i="15"/>
  <c r="E104" i="15"/>
  <c r="E103" i="15"/>
  <c r="E117" i="15" s="1"/>
  <c r="E135" i="15" s="1"/>
  <c r="E141" i="15" s="1"/>
  <c r="G190" i="15" s="1"/>
  <c r="E102" i="15"/>
  <c r="E101" i="15"/>
  <c r="E100" i="15"/>
  <c r="E116" i="15" s="1"/>
  <c r="E134" i="15" s="1"/>
  <c r="E140" i="15" s="1"/>
  <c r="E190" i="15" s="1"/>
  <c r="E99" i="15"/>
  <c r="E98" i="15"/>
  <c r="E97" i="15"/>
  <c r="E115" i="15" s="1"/>
  <c r="E133" i="15" s="1"/>
  <c r="E139" i="15" s="1"/>
  <c r="C190" i="15" s="1"/>
  <c r="F95" i="15"/>
  <c r="F96" i="15" s="1"/>
  <c r="E112" i="7"/>
  <c r="E129" i="7" s="1"/>
  <c r="E134" i="7" s="1"/>
  <c r="C183" i="7" s="1"/>
  <c r="E113" i="7"/>
  <c r="E130" i="7" s="1"/>
  <c r="E135" i="7" s="1"/>
  <c r="E183" i="7" s="1"/>
  <c r="E115" i="7"/>
  <c r="E132" i="7" s="1"/>
  <c r="E137" i="7" s="1"/>
  <c r="I183" i="7" s="1"/>
  <c r="E116" i="7"/>
  <c r="E133" i="7" s="1"/>
  <c r="E138" i="7" s="1"/>
  <c r="K183" i="7" s="1"/>
  <c r="E148" i="7"/>
  <c r="F148" i="7" s="1"/>
  <c r="E154" i="7"/>
  <c r="F154" i="7" s="1"/>
  <c r="E160" i="7"/>
  <c r="F160" i="7" s="1"/>
  <c r="E166" i="7"/>
  <c r="F166" i="7" s="1"/>
  <c r="E172" i="7"/>
  <c r="F172" i="7" s="1"/>
  <c r="E175" i="7"/>
  <c r="F175" i="7" s="1"/>
  <c r="F178" i="7"/>
  <c r="E184" i="7"/>
  <c r="F184" i="7" s="1"/>
  <c r="E187" i="7"/>
  <c r="F187" i="7" s="1"/>
  <c r="E190" i="7"/>
  <c r="F190" i="7" s="1"/>
  <c r="AB24" i="5" l="1"/>
  <c r="Z28" i="5"/>
  <c r="Z31" i="5"/>
  <c r="Z32" i="5"/>
  <c r="T40" i="5"/>
  <c r="T44" i="5"/>
  <c r="T39" i="5"/>
  <c r="T42" i="5"/>
  <c r="T43" i="5"/>
  <c r="T38" i="5"/>
  <c r="T41" i="5"/>
  <c r="T45" i="5"/>
  <c r="F106" i="15"/>
  <c r="F118" i="15" s="1"/>
  <c r="F136" i="15" s="1"/>
  <c r="F142" i="15" s="1"/>
  <c r="F107" i="15"/>
  <c r="F108" i="15"/>
  <c r="F114" i="15"/>
  <c r="F113" i="15"/>
  <c r="F112" i="15"/>
  <c r="F120" i="15" s="1"/>
  <c r="F138" i="15" s="1"/>
  <c r="F144" i="15" s="1"/>
  <c r="F111" i="15"/>
  <c r="F110" i="15"/>
  <c r="F109" i="15"/>
  <c r="F119" i="15" s="1"/>
  <c r="F137" i="15" s="1"/>
  <c r="F143" i="15" s="1"/>
  <c r="F105" i="15"/>
  <c r="F104" i="15"/>
  <c r="F103" i="15"/>
  <c r="F117" i="15" s="1"/>
  <c r="F135" i="15" s="1"/>
  <c r="F141" i="15" s="1"/>
  <c r="F102" i="15"/>
  <c r="F101" i="15"/>
  <c r="F100" i="15"/>
  <c r="F116" i="15" s="1"/>
  <c r="F134" i="15" s="1"/>
  <c r="F140" i="15" s="1"/>
  <c r="F99" i="15"/>
  <c r="F98" i="15"/>
  <c r="F97" i="15"/>
  <c r="F115" i="15" s="1"/>
  <c r="F133" i="15" s="1"/>
  <c r="F139" i="15" s="1"/>
  <c r="D190" i="15"/>
  <c r="F190" i="15"/>
  <c r="H190" i="15"/>
  <c r="L190" i="15"/>
  <c r="N190" i="15"/>
  <c r="J190" i="15"/>
  <c r="C145" i="16"/>
  <c r="C146" i="16"/>
  <c r="AB34" i="5" s="1"/>
  <c r="C147" i="16"/>
  <c r="D184" i="7"/>
  <c r="D190" i="7"/>
  <c r="D187" i="7"/>
  <c r="D178" i="7"/>
  <c r="D175" i="7"/>
  <c r="D172" i="7"/>
  <c r="D160" i="7"/>
  <c r="H184" i="7"/>
  <c r="G190" i="7"/>
  <c r="H190" i="7" s="1"/>
  <c r="H187" i="7"/>
  <c r="H178" i="7"/>
  <c r="H175" i="7"/>
  <c r="H172" i="7"/>
  <c r="H160" i="7"/>
  <c r="J184" i="7"/>
  <c r="I190" i="7"/>
  <c r="J190" i="7" s="1"/>
  <c r="J187" i="7"/>
  <c r="J178" i="7"/>
  <c r="J175" i="7"/>
  <c r="J172" i="7"/>
  <c r="J160" i="7"/>
  <c r="L184" i="7"/>
  <c r="L190" i="7"/>
  <c r="L187" i="7"/>
  <c r="L178" i="7"/>
  <c r="L175" i="7"/>
  <c r="L172" i="7"/>
  <c r="L166" i="7"/>
  <c r="L160" i="7"/>
  <c r="D183" i="7"/>
  <c r="H183" i="7"/>
  <c r="J183" i="7"/>
  <c r="L183" i="7"/>
  <c r="D154" i="7"/>
  <c r="H166" i="7"/>
  <c r="H154" i="7"/>
  <c r="H148" i="7"/>
  <c r="J154" i="7"/>
  <c r="J148" i="7"/>
  <c r="L154" i="7"/>
  <c r="L148" i="7"/>
  <c r="Z37" i="5" l="1"/>
  <c r="Z50" i="5" s="1"/>
  <c r="AA81" i="5"/>
  <c r="AB25" i="5"/>
  <c r="AB26" i="5"/>
  <c r="AB27" i="5"/>
  <c r="AB30" i="5"/>
  <c r="AB33" i="5"/>
  <c r="AB35" i="5"/>
  <c r="AB28" i="5"/>
  <c r="AB31" i="5"/>
  <c r="AB32" i="5"/>
  <c r="M197" i="15"/>
  <c r="N197" i="15" s="1"/>
  <c r="M194" i="15"/>
  <c r="M191" i="15"/>
  <c r="M185" i="15"/>
  <c r="N185" i="15" s="1"/>
  <c r="M182" i="15"/>
  <c r="N182" i="15" s="1"/>
  <c r="M179" i="15"/>
  <c r="M173" i="15"/>
  <c r="K173" i="15"/>
  <c r="L173" i="15" s="1"/>
  <c r="K179" i="15"/>
  <c r="L179" i="15" s="1"/>
  <c r="K182" i="15"/>
  <c r="K185" i="15"/>
  <c r="K191" i="15"/>
  <c r="L191" i="15" s="1"/>
  <c r="L192" i="15" s="1"/>
  <c r="K194" i="15"/>
  <c r="L194" i="15" s="1"/>
  <c r="K197" i="15"/>
  <c r="I197" i="15"/>
  <c r="I194" i="15"/>
  <c r="J194" i="15" s="1"/>
  <c r="I191" i="15"/>
  <c r="J191" i="15" s="1"/>
  <c r="J192" i="15" s="1"/>
  <c r="I185" i="15"/>
  <c r="I182" i="15"/>
  <c r="I179" i="15"/>
  <c r="J179" i="15" s="1"/>
  <c r="I173" i="15"/>
  <c r="J173" i="15" s="1"/>
  <c r="I167" i="15"/>
  <c r="E173" i="15"/>
  <c r="E179" i="15"/>
  <c r="F179" i="15" s="1"/>
  <c r="E182" i="15"/>
  <c r="E185" i="15"/>
  <c r="E191" i="15"/>
  <c r="E194" i="15"/>
  <c r="F194" i="15" s="1"/>
  <c r="E197" i="15"/>
  <c r="F197" i="15" s="1"/>
  <c r="C197" i="15"/>
  <c r="C194" i="15"/>
  <c r="C191" i="15"/>
  <c r="D191" i="15" s="1"/>
  <c r="D192" i="15" s="1"/>
  <c r="C185" i="15"/>
  <c r="D185" i="15" s="1"/>
  <c r="C182" i="15"/>
  <c r="C179" i="15"/>
  <c r="C173" i="15"/>
  <c r="D173" i="15" s="1"/>
  <c r="C167" i="15"/>
  <c r="D167" i="15" s="1"/>
  <c r="C161" i="15"/>
  <c r="E161" i="15"/>
  <c r="I161" i="15"/>
  <c r="J161" i="15" s="1"/>
  <c r="K161" i="15"/>
  <c r="L161" i="15" s="1"/>
  <c r="M161" i="15"/>
  <c r="M155" i="15"/>
  <c r="K155" i="15"/>
  <c r="L155" i="15" s="1"/>
  <c r="I155" i="15"/>
  <c r="J155" i="15" s="1"/>
  <c r="E155" i="15"/>
  <c r="C155" i="15"/>
  <c r="D197" i="15"/>
  <c r="D194" i="15"/>
  <c r="D182" i="15"/>
  <c r="D179" i="15"/>
  <c r="D161" i="15"/>
  <c r="D155" i="15"/>
  <c r="F191" i="15"/>
  <c r="F192" i="15" s="1"/>
  <c r="F185" i="15"/>
  <c r="F182" i="15"/>
  <c r="F173" i="15"/>
  <c r="E167" i="15"/>
  <c r="F167" i="15" s="1"/>
  <c r="F161" i="15"/>
  <c r="F155" i="15"/>
  <c r="G197" i="15"/>
  <c r="H197" i="15" s="1"/>
  <c r="G194" i="15"/>
  <c r="H194" i="15" s="1"/>
  <c r="G191" i="15"/>
  <c r="H191" i="15" s="1"/>
  <c r="H192" i="15" s="1"/>
  <c r="G185" i="15"/>
  <c r="H185" i="15" s="1"/>
  <c r="G182" i="15"/>
  <c r="H182" i="15" s="1"/>
  <c r="G179" i="15"/>
  <c r="H179" i="15" s="1"/>
  <c r="G173" i="15"/>
  <c r="H173" i="15" s="1"/>
  <c r="G167" i="15"/>
  <c r="H167" i="15" s="1"/>
  <c r="G161" i="15"/>
  <c r="H161" i="15" s="1"/>
  <c r="G155" i="15"/>
  <c r="H155" i="15" s="1"/>
  <c r="L197" i="15"/>
  <c r="L185" i="15"/>
  <c r="L182" i="15"/>
  <c r="K167" i="15"/>
  <c r="L167" i="15" s="1"/>
  <c r="N194" i="15"/>
  <c r="N191" i="15"/>
  <c r="N192" i="15" s="1"/>
  <c r="N179" i="15"/>
  <c r="N173" i="15"/>
  <c r="M167" i="15"/>
  <c r="N167" i="15" s="1"/>
  <c r="N161" i="15"/>
  <c r="N155" i="15"/>
  <c r="J197" i="15"/>
  <c r="J185" i="15"/>
  <c r="J182" i="15"/>
  <c r="J167" i="15"/>
  <c r="F183" i="7"/>
  <c r="F185" i="7" s="1"/>
  <c r="D166" i="7"/>
  <c r="D148" i="7"/>
  <c r="T6" i="5" l="1"/>
  <c r="T10" i="5"/>
  <c r="T11" i="5"/>
  <c r="T17" i="5"/>
  <c r="T20" i="5"/>
  <c r="T21" i="5"/>
  <c r="T22" i="5"/>
  <c r="T23" i="5"/>
  <c r="AB37" i="5"/>
  <c r="D185" i="7"/>
  <c r="J166" i="7"/>
  <c r="T14" i="5" l="1"/>
  <c r="T15" i="5"/>
  <c r="T18" i="5"/>
  <c r="T19" i="5"/>
  <c r="AC81" i="5"/>
  <c r="H185" i="7"/>
  <c r="T8" i="5" l="1"/>
  <c r="T16" i="5"/>
  <c r="J185" i="7"/>
  <c r="L185" i="7"/>
  <c r="T7" i="5" l="1"/>
  <c r="T9" i="5"/>
  <c r="T12" i="5"/>
  <c r="T13" i="5"/>
  <c r="G59" i="2"/>
  <c r="B85" i="13" s="1"/>
  <c r="D85" i="13" l="1"/>
  <c r="D91" i="13" s="1"/>
  <c r="C85" i="13"/>
  <c r="C91" i="13" s="1"/>
  <c r="C131" i="13" s="1"/>
  <c r="B85" i="18"/>
  <c r="B85" i="15"/>
  <c r="B85" i="7"/>
  <c r="D131" i="13" l="1"/>
  <c r="D132" i="13" s="1"/>
  <c r="D95" i="13"/>
  <c r="D85" i="7"/>
  <c r="D91" i="7" s="1"/>
  <c r="C85" i="7"/>
  <c r="C91" i="7" s="1"/>
  <c r="D85" i="15"/>
  <c r="D91" i="15" s="1"/>
  <c r="C85" i="15"/>
  <c r="C91" i="15" s="1"/>
  <c r="D85" i="18"/>
  <c r="D91" i="18" s="1"/>
  <c r="C85" i="18"/>
  <c r="C91" i="18" s="1"/>
  <c r="D96" i="13" l="1"/>
  <c r="D103" i="13" s="1"/>
  <c r="D117" i="13" s="1"/>
  <c r="D135" i="13" s="1"/>
  <c r="D141" i="13" s="1"/>
  <c r="D131" i="15"/>
  <c r="D132" i="15" s="1"/>
  <c r="D95" i="15"/>
  <c r="D96" i="15" s="1"/>
  <c r="D99" i="13"/>
  <c r="C131" i="15"/>
  <c r="C132" i="15" s="1"/>
  <c r="C95" i="15"/>
  <c r="C96" i="15" s="1"/>
  <c r="C101" i="15" s="1"/>
  <c r="C131" i="18"/>
  <c r="C132" i="18" s="1"/>
  <c r="C95" i="18"/>
  <c r="C96" i="18" s="1"/>
  <c r="C127" i="7"/>
  <c r="C128" i="7" s="1"/>
  <c r="C95" i="7"/>
  <c r="D131" i="18"/>
  <c r="D132" i="18" s="1"/>
  <c r="D95" i="18"/>
  <c r="D96" i="18" s="1"/>
  <c r="D127" i="7"/>
  <c r="D128" i="7" s="1"/>
  <c r="D95" i="7"/>
  <c r="D96" i="7" s="1"/>
  <c r="D106" i="15" l="1"/>
  <c r="D118" i="15" s="1"/>
  <c r="D136" i="15" s="1"/>
  <c r="D142" i="15" s="1"/>
  <c r="D109" i="15"/>
  <c r="D119" i="15" s="1"/>
  <c r="D137" i="15" s="1"/>
  <c r="D143" i="15" s="1"/>
  <c r="D97" i="15"/>
  <c r="D115" i="15" s="1"/>
  <c r="D133" i="15" s="1"/>
  <c r="D139" i="15" s="1"/>
  <c r="C111" i="15"/>
  <c r="C96" i="7"/>
  <c r="C105" i="7" s="1"/>
  <c r="C109" i="15"/>
  <c r="C119" i="15" s="1"/>
  <c r="C137" i="15" s="1"/>
  <c r="C143" i="15" s="1"/>
  <c r="D112" i="15"/>
  <c r="D120" i="15" s="1"/>
  <c r="D138" i="15" s="1"/>
  <c r="D144" i="15" s="1"/>
  <c r="D111" i="15"/>
  <c r="D110" i="15"/>
  <c r="D97" i="13"/>
  <c r="D115" i="13" s="1"/>
  <c r="D133" i="13" s="1"/>
  <c r="D139" i="13" s="1"/>
  <c r="D100" i="13"/>
  <c r="D116" i="13" s="1"/>
  <c r="D134" i="13" s="1"/>
  <c r="D140" i="13" s="1"/>
  <c r="D111" i="13"/>
  <c r="D98" i="13"/>
  <c r="D101" i="13"/>
  <c r="D110" i="13"/>
  <c r="D109" i="13"/>
  <c r="D119" i="13" s="1"/>
  <c r="D137" i="13" s="1"/>
  <c r="D143" i="13" s="1"/>
  <c r="D108" i="13"/>
  <c r="D106" i="13"/>
  <c r="D118" i="13" s="1"/>
  <c r="D136" i="13" s="1"/>
  <c r="D142" i="13" s="1"/>
  <c r="D113" i="13"/>
  <c r="D102" i="13"/>
  <c r="D105" i="13"/>
  <c r="D112" i="13"/>
  <c r="D120" i="13" s="1"/>
  <c r="D138" i="13" s="1"/>
  <c r="D144" i="13" s="1"/>
  <c r="C103" i="15"/>
  <c r="C117" i="15" s="1"/>
  <c r="C135" i="15" s="1"/>
  <c r="C141" i="15" s="1"/>
  <c r="G172" i="15" s="1"/>
  <c r="H172" i="15" s="1"/>
  <c r="H174" i="15" s="1"/>
  <c r="C105" i="15"/>
  <c r="D107" i="15"/>
  <c r="D99" i="15"/>
  <c r="D114" i="13"/>
  <c r="C104" i="15"/>
  <c r="C107" i="15"/>
  <c r="D108" i="15"/>
  <c r="D102" i="15"/>
  <c r="D114" i="15"/>
  <c r="D104" i="13"/>
  <c r="D107" i="13"/>
  <c r="D100" i="7"/>
  <c r="D113" i="7" s="1"/>
  <c r="D130" i="7" s="1"/>
  <c r="D135" i="7" s="1"/>
  <c r="D99" i="7"/>
  <c r="D106" i="7"/>
  <c r="D115" i="7" s="1"/>
  <c r="D132" i="7" s="1"/>
  <c r="D137" i="7" s="1"/>
  <c r="D101" i="7"/>
  <c r="D108" i="7"/>
  <c r="D107" i="7"/>
  <c r="D97" i="7"/>
  <c r="D112" i="7" s="1"/>
  <c r="D129" i="7" s="1"/>
  <c r="D134" i="7" s="1"/>
  <c r="D98" i="7"/>
  <c r="D103" i="7"/>
  <c r="D114" i="7" s="1"/>
  <c r="D131" i="7" s="1"/>
  <c r="D136" i="7" s="1"/>
  <c r="D105" i="7"/>
  <c r="D104" i="7"/>
  <c r="D110" i="7"/>
  <c r="D105" i="18"/>
  <c r="D111" i="18"/>
  <c r="D102" i="18"/>
  <c r="C106" i="18"/>
  <c r="C118" i="18" s="1"/>
  <c r="C136" i="18" s="1"/>
  <c r="C142" i="18" s="1"/>
  <c r="C103" i="18"/>
  <c r="C117" i="18" s="1"/>
  <c r="C135" i="18" s="1"/>
  <c r="C141" i="18" s="1"/>
  <c r="C101" i="18"/>
  <c r="C112" i="18"/>
  <c r="C120" i="18" s="1"/>
  <c r="C138" i="18" s="1"/>
  <c r="C144" i="18" s="1"/>
  <c r="C114" i="18"/>
  <c r="C98" i="18"/>
  <c r="C109" i="18"/>
  <c r="C119" i="18" s="1"/>
  <c r="C137" i="18" s="1"/>
  <c r="C143" i="18" s="1"/>
  <c r="C107" i="18"/>
  <c r="C104" i="18"/>
  <c r="C111" i="18"/>
  <c r="C105" i="18"/>
  <c r="C99" i="18"/>
  <c r="C110" i="18"/>
  <c r="C100" i="18"/>
  <c r="C116" i="18" s="1"/>
  <c r="C134" i="18" s="1"/>
  <c r="C140" i="18" s="1"/>
  <c r="C149" i="15"/>
  <c r="K196" i="15"/>
  <c r="L196" i="15" s="1"/>
  <c r="L198" i="15" s="1"/>
  <c r="K181" i="15"/>
  <c r="L181" i="15" s="1"/>
  <c r="L183" i="15" s="1"/>
  <c r="K160" i="15"/>
  <c r="L160" i="15" s="1"/>
  <c r="L162" i="15" s="1"/>
  <c r="K166" i="15"/>
  <c r="L166" i="15" s="1"/>
  <c r="L168" i="15" s="1"/>
  <c r="K193" i="15"/>
  <c r="L193" i="15" s="1"/>
  <c r="L195" i="15" s="1"/>
  <c r="K178" i="15"/>
  <c r="L178" i="15" s="1"/>
  <c r="L180" i="15" s="1"/>
  <c r="K154" i="15"/>
  <c r="L154" i="15" s="1"/>
  <c r="L156" i="15" s="1"/>
  <c r="K184" i="15"/>
  <c r="L184" i="15" s="1"/>
  <c r="L186" i="15" s="1"/>
  <c r="K172" i="15"/>
  <c r="L172" i="15" s="1"/>
  <c r="L174" i="15" s="1"/>
  <c r="D104" i="18"/>
  <c r="G181" i="15"/>
  <c r="H181" i="15" s="1"/>
  <c r="H183" i="15" s="1"/>
  <c r="D101" i="18"/>
  <c r="D106" i="18"/>
  <c r="D118" i="18" s="1"/>
  <c r="D136" i="18" s="1"/>
  <c r="D142" i="18" s="1"/>
  <c r="D99" i="18"/>
  <c r="D97" i="18"/>
  <c r="D115" i="18" s="1"/>
  <c r="D133" i="18" s="1"/>
  <c r="D139" i="18" s="1"/>
  <c r="D108" i="18"/>
  <c r="C102" i="15"/>
  <c r="C110" i="15"/>
  <c r="C108" i="15"/>
  <c r="C112" i="15"/>
  <c r="C120" i="15" s="1"/>
  <c r="C138" i="15" s="1"/>
  <c r="C144" i="15" s="1"/>
  <c r="D102" i="7"/>
  <c r="D109" i="7"/>
  <c r="D116" i="7" s="1"/>
  <c r="D133" i="7" s="1"/>
  <c r="D138" i="7" s="1"/>
  <c r="D111" i="7"/>
  <c r="D113" i="18"/>
  <c r="D110" i="18"/>
  <c r="D103" i="18"/>
  <c r="D117" i="18" s="1"/>
  <c r="D135" i="18" s="1"/>
  <c r="D141" i="18" s="1"/>
  <c r="D109" i="18"/>
  <c r="D119" i="18" s="1"/>
  <c r="D137" i="18" s="1"/>
  <c r="D143" i="18" s="1"/>
  <c r="D112" i="18"/>
  <c r="D120" i="18" s="1"/>
  <c r="D138" i="18" s="1"/>
  <c r="D144" i="18" s="1"/>
  <c r="C104" i="7"/>
  <c r="C109" i="7"/>
  <c r="C116" i="7" s="1"/>
  <c r="C133" i="7" s="1"/>
  <c r="C138" i="7" s="1"/>
  <c r="C106" i="7"/>
  <c r="C115" i="7" s="1"/>
  <c r="C132" i="7" s="1"/>
  <c r="C137" i="7" s="1"/>
  <c r="C103" i="7"/>
  <c r="C114" i="7" s="1"/>
  <c r="C131" i="7" s="1"/>
  <c r="C136" i="7" s="1"/>
  <c r="C108" i="18"/>
  <c r="C97" i="18"/>
  <c r="C115" i="18" s="1"/>
  <c r="C133" i="18" s="1"/>
  <c r="C139" i="18" s="1"/>
  <c r="C113" i="18"/>
  <c r="C102" i="18"/>
  <c r="C113" i="15"/>
  <c r="C114" i="15"/>
  <c r="C106" i="15"/>
  <c r="C118" i="15" s="1"/>
  <c r="C136" i="15" s="1"/>
  <c r="C142" i="15" s="1"/>
  <c r="C97" i="15"/>
  <c r="C115" i="15" s="1"/>
  <c r="C133" i="15" s="1"/>
  <c r="C139" i="15" s="1"/>
  <c r="D101" i="15"/>
  <c r="D104" i="15"/>
  <c r="D113" i="15"/>
  <c r="D103" i="15"/>
  <c r="D117" i="15" s="1"/>
  <c r="D135" i="15" s="1"/>
  <c r="D141" i="15" s="1"/>
  <c r="D98" i="18"/>
  <c r="D114" i="18"/>
  <c r="D107" i="18"/>
  <c r="D100" i="18"/>
  <c r="D116" i="18" s="1"/>
  <c r="D134" i="18" s="1"/>
  <c r="D140" i="18" s="1"/>
  <c r="C97" i="7"/>
  <c r="C112" i="7" s="1"/>
  <c r="C129" i="7" s="1"/>
  <c r="C134" i="7" s="1"/>
  <c r="C100" i="7"/>
  <c r="C113" i="7" s="1"/>
  <c r="C130" i="7" s="1"/>
  <c r="C135" i="7" s="1"/>
  <c r="C110" i="7"/>
  <c r="C99" i="15"/>
  <c r="C100" i="15"/>
  <c r="C116" i="15" s="1"/>
  <c r="C134" i="15" s="1"/>
  <c r="C140" i="15" s="1"/>
  <c r="C98" i="15"/>
  <c r="D100" i="15"/>
  <c r="D116" i="15" s="1"/>
  <c r="D134" i="15" s="1"/>
  <c r="D140" i="15" s="1"/>
  <c r="D105" i="15"/>
  <c r="D98" i="15"/>
  <c r="C17" i="17"/>
  <c r="I17" i="17"/>
  <c r="H17" i="17"/>
  <c r="G17" i="17"/>
  <c r="F17" i="17"/>
  <c r="E17" i="17"/>
  <c r="D17" i="17"/>
  <c r="K17" i="17"/>
  <c r="L17" i="17"/>
  <c r="G184" i="15" l="1"/>
  <c r="H184" i="15" s="1"/>
  <c r="H186" i="15" s="1"/>
  <c r="G196" i="15"/>
  <c r="H196" i="15" s="1"/>
  <c r="H198" i="15" s="1"/>
  <c r="X26" i="5" s="1"/>
  <c r="C147" i="15"/>
  <c r="G193" i="15"/>
  <c r="H193" i="15" s="1"/>
  <c r="H195" i="15" s="1"/>
  <c r="V33" i="5" s="1"/>
  <c r="C107" i="7"/>
  <c r="C101" i="7"/>
  <c r="C108" i="7"/>
  <c r="C98" i="7"/>
  <c r="C102" i="7"/>
  <c r="C111" i="7"/>
  <c r="G154" i="15"/>
  <c r="H154" i="15" s="1"/>
  <c r="H156" i="15" s="1"/>
  <c r="G178" i="15"/>
  <c r="H178" i="15" s="1"/>
  <c r="H180" i="15" s="1"/>
  <c r="N26" i="5" s="1"/>
  <c r="G160" i="15"/>
  <c r="H160" i="15" s="1"/>
  <c r="H162" i="15" s="1"/>
  <c r="H27" i="5" s="1"/>
  <c r="G166" i="15"/>
  <c r="H166" i="15" s="1"/>
  <c r="H168" i="15" s="1"/>
  <c r="J26" i="5" s="1"/>
  <c r="C99" i="7"/>
  <c r="C146" i="15"/>
  <c r="AA34" i="5" s="1"/>
  <c r="E196" i="15"/>
  <c r="F196" i="15" s="1"/>
  <c r="F198" i="15" s="1"/>
  <c r="X34" i="5" s="1"/>
  <c r="E181" i="15"/>
  <c r="F181" i="15" s="1"/>
  <c r="F183" i="15" s="1"/>
  <c r="P34" i="5" s="1"/>
  <c r="E160" i="15"/>
  <c r="F160" i="15" s="1"/>
  <c r="F162" i="15" s="1"/>
  <c r="H34" i="5" s="1"/>
  <c r="E184" i="15"/>
  <c r="F184" i="15" s="1"/>
  <c r="F186" i="15" s="1"/>
  <c r="R34" i="5" s="1"/>
  <c r="E193" i="15"/>
  <c r="F193" i="15" s="1"/>
  <c r="F195" i="15" s="1"/>
  <c r="V34" i="5" s="1"/>
  <c r="E178" i="15"/>
  <c r="F178" i="15" s="1"/>
  <c r="F180" i="15" s="1"/>
  <c r="N34" i="5" s="1"/>
  <c r="E154" i="15"/>
  <c r="F154" i="15" s="1"/>
  <c r="F156" i="15" s="1"/>
  <c r="F34" i="5" s="1"/>
  <c r="E166" i="15"/>
  <c r="F166" i="15" s="1"/>
  <c r="F168" i="15" s="1"/>
  <c r="J34" i="5" s="1"/>
  <c r="E172" i="15"/>
  <c r="F172" i="15" s="1"/>
  <c r="F174" i="15" s="1"/>
  <c r="L34" i="5" s="1"/>
  <c r="P25" i="5"/>
  <c r="P33" i="5"/>
  <c r="P35" i="5"/>
  <c r="P26" i="5"/>
  <c r="P30" i="5"/>
  <c r="P27" i="5"/>
  <c r="C148" i="18"/>
  <c r="I196" i="18"/>
  <c r="J196" i="18" s="1"/>
  <c r="J198" i="18" s="1"/>
  <c r="I181" i="18"/>
  <c r="J181" i="18" s="1"/>
  <c r="J183" i="18" s="1"/>
  <c r="I160" i="18"/>
  <c r="J160" i="18" s="1"/>
  <c r="J162" i="18" s="1"/>
  <c r="I193" i="18"/>
  <c r="J193" i="18" s="1"/>
  <c r="J195" i="18" s="1"/>
  <c r="I178" i="18"/>
  <c r="J178" i="18" s="1"/>
  <c r="J180" i="18" s="1"/>
  <c r="I154" i="18"/>
  <c r="J154" i="18" s="1"/>
  <c r="J156" i="18" s="1"/>
  <c r="I166" i="18"/>
  <c r="J166" i="18" s="1"/>
  <c r="J168" i="18" s="1"/>
  <c r="I172" i="18"/>
  <c r="J172" i="18" s="1"/>
  <c r="J174" i="18" s="1"/>
  <c r="I184" i="18"/>
  <c r="J184" i="18" s="1"/>
  <c r="J186" i="18" s="1"/>
  <c r="C174" i="7"/>
  <c r="D174" i="7" s="1"/>
  <c r="D176" i="7" s="1"/>
  <c r="C153" i="7"/>
  <c r="D153" i="7" s="1"/>
  <c r="D155" i="7" s="1"/>
  <c r="C147" i="7"/>
  <c r="D147" i="7" s="1"/>
  <c r="D149" i="7" s="1"/>
  <c r="C159" i="7"/>
  <c r="D159" i="7" s="1"/>
  <c r="D161" i="7" s="1"/>
  <c r="C189" i="7"/>
  <c r="D189" i="7" s="1"/>
  <c r="D191" i="7" s="1"/>
  <c r="C171" i="7"/>
  <c r="D171" i="7" s="1"/>
  <c r="D173" i="7" s="1"/>
  <c r="C186" i="7"/>
  <c r="D186" i="7" s="1"/>
  <c r="D188" i="7" s="1"/>
  <c r="C165" i="7"/>
  <c r="D165" i="7" s="1"/>
  <c r="D167" i="7" s="1"/>
  <c r="C177" i="7"/>
  <c r="D177" i="7" s="1"/>
  <c r="D179" i="7" s="1"/>
  <c r="C139" i="7"/>
  <c r="R27" i="5"/>
  <c r="R33" i="5"/>
  <c r="R25" i="5"/>
  <c r="R35" i="5"/>
  <c r="R26" i="5"/>
  <c r="R30" i="5"/>
  <c r="C172" i="15"/>
  <c r="D172" i="15" s="1"/>
  <c r="D174" i="15" s="1"/>
  <c r="C145" i="15"/>
  <c r="C184" i="15"/>
  <c r="D184" i="15" s="1"/>
  <c r="D186" i="15" s="1"/>
  <c r="C166" i="15"/>
  <c r="D166" i="15" s="1"/>
  <c r="D168" i="15" s="1"/>
  <c r="C193" i="15"/>
  <c r="D193" i="15" s="1"/>
  <c r="D195" i="15" s="1"/>
  <c r="C178" i="15"/>
  <c r="D178" i="15" s="1"/>
  <c r="D180" i="15" s="1"/>
  <c r="C154" i="15"/>
  <c r="D154" i="15" s="1"/>
  <c r="D156" i="15" s="1"/>
  <c r="C196" i="15"/>
  <c r="D196" i="15" s="1"/>
  <c r="D198" i="15" s="1"/>
  <c r="C181" i="15"/>
  <c r="D181" i="15" s="1"/>
  <c r="D183" i="15" s="1"/>
  <c r="C160" i="15"/>
  <c r="D160" i="15" s="1"/>
  <c r="D162" i="15" s="1"/>
  <c r="G174" i="7"/>
  <c r="H174" i="7" s="1"/>
  <c r="H176" i="7" s="1"/>
  <c r="G159" i="7"/>
  <c r="H159" i="7" s="1"/>
  <c r="H161" i="7" s="1"/>
  <c r="G189" i="7"/>
  <c r="H189" i="7" s="1"/>
  <c r="H191" i="7" s="1"/>
  <c r="G171" i="7"/>
  <c r="H171" i="7" s="1"/>
  <c r="H173" i="7" s="1"/>
  <c r="G186" i="7"/>
  <c r="H186" i="7" s="1"/>
  <c r="H188" i="7" s="1"/>
  <c r="G165" i="7"/>
  <c r="H165" i="7" s="1"/>
  <c r="H167" i="7" s="1"/>
  <c r="G153" i="7"/>
  <c r="H153" i="7" s="1"/>
  <c r="H155" i="7" s="1"/>
  <c r="G177" i="7"/>
  <c r="H177" i="7" s="1"/>
  <c r="H179" i="7" s="1"/>
  <c r="G147" i="7"/>
  <c r="H147" i="7" s="1"/>
  <c r="H149" i="7" s="1"/>
  <c r="C141" i="7"/>
  <c r="M172" i="15"/>
  <c r="N172" i="15" s="1"/>
  <c r="N174" i="15" s="1"/>
  <c r="L29" i="5" s="1"/>
  <c r="M154" i="15"/>
  <c r="N154" i="15" s="1"/>
  <c r="N156" i="15" s="1"/>
  <c r="F29" i="5" s="1"/>
  <c r="M184" i="15"/>
  <c r="N184" i="15" s="1"/>
  <c r="N186" i="15" s="1"/>
  <c r="R29" i="5" s="1"/>
  <c r="M166" i="15"/>
  <c r="N166" i="15" s="1"/>
  <c r="N168" i="15" s="1"/>
  <c r="J29" i="5" s="1"/>
  <c r="M193" i="15"/>
  <c r="N193" i="15" s="1"/>
  <c r="N195" i="15" s="1"/>
  <c r="V29" i="5" s="1"/>
  <c r="C150" i="15"/>
  <c r="AA29" i="5" s="1"/>
  <c r="M196" i="15"/>
  <c r="N196" i="15" s="1"/>
  <c r="N198" i="15" s="1"/>
  <c r="X29" i="5" s="1"/>
  <c r="M181" i="15"/>
  <c r="N181" i="15" s="1"/>
  <c r="N183" i="15" s="1"/>
  <c r="P29" i="5" s="1"/>
  <c r="M160" i="15"/>
  <c r="N160" i="15" s="1"/>
  <c r="N162" i="15" s="1"/>
  <c r="H29" i="5" s="1"/>
  <c r="M178" i="15"/>
  <c r="N178" i="15" s="1"/>
  <c r="N180" i="15" s="1"/>
  <c r="N29" i="5" s="1"/>
  <c r="X27" i="5"/>
  <c r="X33" i="5"/>
  <c r="X25" i="5"/>
  <c r="AA27" i="5"/>
  <c r="AA33" i="5"/>
  <c r="AA26" i="5"/>
  <c r="AA30" i="5"/>
  <c r="AA25" i="5"/>
  <c r="AA35" i="5"/>
  <c r="M196" i="18"/>
  <c r="N196" i="18" s="1"/>
  <c r="N198" i="18" s="1"/>
  <c r="M181" i="18"/>
  <c r="N181" i="18" s="1"/>
  <c r="N183" i="18" s="1"/>
  <c r="M160" i="18"/>
  <c r="N160" i="18" s="1"/>
  <c r="N162" i="18" s="1"/>
  <c r="M166" i="18"/>
  <c r="N166" i="18" s="1"/>
  <c r="N168" i="18" s="1"/>
  <c r="M193" i="18"/>
  <c r="N193" i="18" s="1"/>
  <c r="N195" i="18" s="1"/>
  <c r="M178" i="18"/>
  <c r="N178" i="18" s="1"/>
  <c r="N180" i="18" s="1"/>
  <c r="M154" i="18"/>
  <c r="N154" i="18" s="1"/>
  <c r="N156" i="18" s="1"/>
  <c r="C150" i="18"/>
  <c r="M184" i="18"/>
  <c r="N184" i="18" s="1"/>
  <c r="N186" i="18" s="1"/>
  <c r="M172" i="18"/>
  <c r="N172" i="18" s="1"/>
  <c r="N174" i="18" s="1"/>
  <c r="I196" i="15"/>
  <c r="J196" i="15" s="1"/>
  <c r="J198" i="15" s="1"/>
  <c r="X36" i="5" s="1"/>
  <c r="I181" i="15"/>
  <c r="J181" i="15" s="1"/>
  <c r="J183" i="15" s="1"/>
  <c r="P36" i="5" s="1"/>
  <c r="I160" i="15"/>
  <c r="J160" i="15" s="1"/>
  <c r="J162" i="15" s="1"/>
  <c r="H36" i="5" s="1"/>
  <c r="I193" i="15"/>
  <c r="J193" i="15" s="1"/>
  <c r="J195" i="15" s="1"/>
  <c r="V36" i="5" s="1"/>
  <c r="I178" i="15"/>
  <c r="J178" i="15" s="1"/>
  <c r="J180" i="15" s="1"/>
  <c r="N36" i="5" s="1"/>
  <c r="I154" i="15"/>
  <c r="J154" i="15" s="1"/>
  <c r="J156" i="15" s="1"/>
  <c r="F36" i="5" s="1"/>
  <c r="I184" i="15"/>
  <c r="J184" i="15" s="1"/>
  <c r="J186" i="15" s="1"/>
  <c r="R36" i="5" s="1"/>
  <c r="I172" i="15"/>
  <c r="J172" i="15" s="1"/>
  <c r="J174" i="15" s="1"/>
  <c r="L36" i="5" s="1"/>
  <c r="C148" i="15"/>
  <c r="AA36" i="5" s="1"/>
  <c r="I166" i="15"/>
  <c r="J166" i="15" s="1"/>
  <c r="J168" i="15" s="1"/>
  <c r="J36" i="5" s="1"/>
  <c r="C142" i="7"/>
  <c r="I174" i="7"/>
  <c r="J174" i="7" s="1"/>
  <c r="J176" i="7" s="1"/>
  <c r="I153" i="7"/>
  <c r="J153" i="7" s="1"/>
  <c r="J155" i="7" s="1"/>
  <c r="I189" i="7"/>
  <c r="J189" i="7" s="1"/>
  <c r="J191" i="7" s="1"/>
  <c r="I171" i="7"/>
  <c r="J171" i="7" s="1"/>
  <c r="J173" i="7" s="1"/>
  <c r="I147" i="7"/>
  <c r="J147" i="7" s="1"/>
  <c r="J149" i="7" s="1"/>
  <c r="I177" i="7"/>
  <c r="J177" i="7" s="1"/>
  <c r="J179" i="7" s="1"/>
  <c r="I186" i="7"/>
  <c r="J186" i="7" s="1"/>
  <c r="J188" i="7" s="1"/>
  <c r="I165" i="7"/>
  <c r="J165" i="7" s="1"/>
  <c r="J167" i="7" s="1"/>
  <c r="I159" i="7"/>
  <c r="J159" i="7" s="1"/>
  <c r="J161" i="7" s="1"/>
  <c r="F27" i="5"/>
  <c r="F30" i="5"/>
  <c r="F33" i="5"/>
  <c r="F26" i="5"/>
  <c r="F25" i="5"/>
  <c r="F35" i="5"/>
  <c r="N27" i="5"/>
  <c r="N35" i="5"/>
  <c r="N30" i="5"/>
  <c r="V25" i="5"/>
  <c r="V30" i="5"/>
  <c r="V35" i="5"/>
  <c r="C149" i="18"/>
  <c r="K172" i="18"/>
  <c r="L172" i="18" s="1"/>
  <c r="L174" i="18" s="1"/>
  <c r="K193" i="18"/>
  <c r="L193" i="18" s="1"/>
  <c r="L195" i="18" s="1"/>
  <c r="K184" i="18"/>
  <c r="L184" i="18" s="1"/>
  <c r="L186" i="18" s="1"/>
  <c r="K166" i="18"/>
  <c r="L166" i="18" s="1"/>
  <c r="L168" i="18" s="1"/>
  <c r="K178" i="18"/>
  <c r="L178" i="18" s="1"/>
  <c r="L180" i="18" s="1"/>
  <c r="K196" i="18"/>
  <c r="L196" i="18" s="1"/>
  <c r="L198" i="18" s="1"/>
  <c r="K181" i="18"/>
  <c r="L181" i="18" s="1"/>
  <c r="L183" i="18" s="1"/>
  <c r="K160" i="18"/>
  <c r="L160" i="18" s="1"/>
  <c r="L162" i="18" s="1"/>
  <c r="K154" i="18"/>
  <c r="L154" i="18" s="1"/>
  <c r="L156" i="18" s="1"/>
  <c r="E153" i="7"/>
  <c r="F153" i="7" s="1"/>
  <c r="F155" i="7" s="1"/>
  <c r="E177" i="7"/>
  <c r="F177" i="7" s="1"/>
  <c r="F179" i="7" s="1"/>
  <c r="E159" i="7"/>
  <c r="F159" i="7" s="1"/>
  <c r="F161" i="7" s="1"/>
  <c r="E165" i="7"/>
  <c r="F165" i="7" s="1"/>
  <c r="F167" i="7" s="1"/>
  <c r="E186" i="7"/>
  <c r="F186" i="7" s="1"/>
  <c r="F188" i="7" s="1"/>
  <c r="E189" i="7"/>
  <c r="F189" i="7" s="1"/>
  <c r="F191" i="7" s="1"/>
  <c r="E171" i="7"/>
  <c r="F171" i="7" s="1"/>
  <c r="F173" i="7" s="1"/>
  <c r="C140" i="7"/>
  <c r="E147" i="7"/>
  <c r="F147" i="7" s="1"/>
  <c r="F149" i="7" s="1"/>
  <c r="E174" i="7"/>
  <c r="F174" i="7" s="1"/>
  <c r="F176" i="7" s="1"/>
  <c r="C145" i="18"/>
  <c r="AA46" i="5" s="1"/>
  <c r="C172" i="18"/>
  <c r="D172" i="18" s="1"/>
  <c r="D174" i="18" s="1"/>
  <c r="L46" i="5" s="1"/>
  <c r="C184" i="18"/>
  <c r="D184" i="18" s="1"/>
  <c r="D186" i="18" s="1"/>
  <c r="R46" i="5" s="1"/>
  <c r="C166" i="18"/>
  <c r="D166" i="18" s="1"/>
  <c r="D168" i="18" s="1"/>
  <c r="J46" i="5" s="1"/>
  <c r="C193" i="18"/>
  <c r="D193" i="18" s="1"/>
  <c r="D195" i="18" s="1"/>
  <c r="V46" i="5" s="1"/>
  <c r="C178" i="18"/>
  <c r="D178" i="18" s="1"/>
  <c r="D180" i="18" s="1"/>
  <c r="N46" i="5" s="1"/>
  <c r="C154" i="18"/>
  <c r="D154" i="18" s="1"/>
  <c r="D156" i="18" s="1"/>
  <c r="F46" i="5" s="1"/>
  <c r="C196" i="18"/>
  <c r="D196" i="18" s="1"/>
  <c r="D198" i="18" s="1"/>
  <c r="X46" i="5" s="1"/>
  <c r="C181" i="18"/>
  <c r="D181" i="18" s="1"/>
  <c r="D183" i="18" s="1"/>
  <c r="P46" i="5" s="1"/>
  <c r="C160" i="18"/>
  <c r="D160" i="18" s="1"/>
  <c r="D162" i="18" s="1"/>
  <c r="H46" i="5" s="1"/>
  <c r="K174" i="7"/>
  <c r="L174" i="7" s="1"/>
  <c r="L176" i="7" s="1"/>
  <c r="K147" i="7"/>
  <c r="L147" i="7" s="1"/>
  <c r="L149" i="7" s="1"/>
  <c r="K171" i="7"/>
  <c r="L171" i="7" s="1"/>
  <c r="L173" i="7" s="1"/>
  <c r="K177" i="7"/>
  <c r="L177" i="7" s="1"/>
  <c r="L179" i="7" s="1"/>
  <c r="K189" i="7"/>
  <c r="L189" i="7" s="1"/>
  <c r="L191" i="7" s="1"/>
  <c r="K186" i="7"/>
  <c r="L186" i="7" s="1"/>
  <c r="L188" i="7" s="1"/>
  <c r="K165" i="7"/>
  <c r="L165" i="7" s="1"/>
  <c r="L167" i="7" s="1"/>
  <c r="K159" i="7"/>
  <c r="L159" i="7" s="1"/>
  <c r="L161" i="7" s="1"/>
  <c r="K153" i="7"/>
  <c r="L153" i="7" s="1"/>
  <c r="L155" i="7" s="1"/>
  <c r="C143" i="7"/>
  <c r="J27" i="5"/>
  <c r="J30" i="5"/>
  <c r="J33" i="5"/>
  <c r="L25" i="5"/>
  <c r="L33" i="5"/>
  <c r="L26" i="5"/>
  <c r="L35" i="5"/>
  <c r="L27" i="5"/>
  <c r="L30" i="5"/>
  <c r="C146" i="18"/>
  <c r="E196" i="18"/>
  <c r="F196" i="18" s="1"/>
  <c r="F198" i="18" s="1"/>
  <c r="E181" i="18"/>
  <c r="F181" i="18" s="1"/>
  <c r="F183" i="18" s="1"/>
  <c r="E160" i="18"/>
  <c r="F160" i="18" s="1"/>
  <c r="F162" i="18" s="1"/>
  <c r="E184" i="18"/>
  <c r="F184" i="18" s="1"/>
  <c r="F186" i="18" s="1"/>
  <c r="E193" i="18"/>
  <c r="F193" i="18" s="1"/>
  <c r="F195" i="18" s="1"/>
  <c r="E178" i="18"/>
  <c r="F178" i="18" s="1"/>
  <c r="F180" i="18" s="1"/>
  <c r="E154" i="18"/>
  <c r="F154" i="18" s="1"/>
  <c r="F156" i="18" s="1"/>
  <c r="E166" i="18"/>
  <c r="F166" i="18" s="1"/>
  <c r="F168" i="18" s="1"/>
  <c r="E172" i="18"/>
  <c r="F172" i="18" s="1"/>
  <c r="F174" i="18" s="1"/>
  <c r="G172" i="18"/>
  <c r="H172" i="18" s="1"/>
  <c r="H174" i="18" s="1"/>
  <c r="G193" i="18"/>
  <c r="H193" i="18" s="1"/>
  <c r="H195" i="18" s="1"/>
  <c r="G154" i="18"/>
  <c r="H154" i="18" s="1"/>
  <c r="H156" i="18" s="1"/>
  <c r="C147" i="18"/>
  <c r="G184" i="18"/>
  <c r="H184" i="18" s="1"/>
  <c r="H186" i="18" s="1"/>
  <c r="G166" i="18"/>
  <c r="H166" i="18" s="1"/>
  <c r="H168" i="18" s="1"/>
  <c r="G178" i="18"/>
  <c r="H178" i="18" s="1"/>
  <c r="H180" i="18" s="1"/>
  <c r="G196" i="18"/>
  <c r="H196" i="18" s="1"/>
  <c r="H198" i="18" s="1"/>
  <c r="G181" i="18"/>
  <c r="H181" i="18" s="1"/>
  <c r="H183" i="18" s="1"/>
  <c r="G160" i="18"/>
  <c r="H160" i="18" s="1"/>
  <c r="H162" i="18" s="1"/>
  <c r="M17" i="17"/>
  <c r="C54" i="13"/>
  <c r="C23" i="13"/>
  <c r="C59" i="13"/>
  <c r="C58" i="13"/>
  <c r="C57" i="13"/>
  <c r="C55" i="13"/>
  <c r="C24" i="13"/>
  <c r="C127" i="13"/>
  <c r="H35" i="5" l="1"/>
  <c r="H33" i="5"/>
  <c r="J35" i="5"/>
  <c r="V27" i="5"/>
  <c r="Y27" i="5" s="1"/>
  <c r="N33" i="5"/>
  <c r="N25" i="5"/>
  <c r="X35" i="5"/>
  <c r="X30" i="5"/>
  <c r="Y30" i="5" s="1"/>
  <c r="J25" i="5"/>
  <c r="V26" i="5"/>
  <c r="H30" i="5"/>
  <c r="H25" i="5"/>
  <c r="Y34" i="5"/>
  <c r="H26" i="5"/>
  <c r="X43" i="5"/>
  <c r="X39" i="5"/>
  <c r="X42" i="5"/>
  <c r="AA42" i="5"/>
  <c r="AA43" i="5"/>
  <c r="AA39" i="5"/>
  <c r="V38" i="5"/>
  <c r="V45" i="5"/>
  <c r="V41" i="5"/>
  <c r="AA9" i="5"/>
  <c r="AA7" i="5"/>
  <c r="AA12" i="5"/>
  <c r="AA13" i="5"/>
  <c r="F9" i="5"/>
  <c r="F12" i="5"/>
  <c r="F13" i="5"/>
  <c r="F7" i="5"/>
  <c r="P10" i="5"/>
  <c r="P21" i="5"/>
  <c r="P11" i="5"/>
  <c r="P22" i="5"/>
  <c r="P23" i="5"/>
  <c r="P6" i="5"/>
  <c r="P20" i="5"/>
  <c r="P17" i="5"/>
  <c r="R10" i="5"/>
  <c r="R21" i="5"/>
  <c r="R11" i="5"/>
  <c r="R22" i="5"/>
  <c r="R23" i="5"/>
  <c r="R6" i="5"/>
  <c r="R17" i="5"/>
  <c r="R20" i="5"/>
  <c r="Y36" i="5"/>
  <c r="J44" i="5"/>
  <c r="J40" i="5"/>
  <c r="Y29" i="5"/>
  <c r="N8" i="5"/>
  <c r="N16" i="5"/>
  <c r="N28" i="5"/>
  <c r="N31" i="5"/>
  <c r="N32" i="5"/>
  <c r="AA19" i="5"/>
  <c r="AA15" i="5"/>
  <c r="AA14" i="5"/>
  <c r="AA18" i="5"/>
  <c r="N42" i="5"/>
  <c r="N39" i="5"/>
  <c r="N43" i="5"/>
  <c r="R41" i="5"/>
  <c r="R45" i="5"/>
  <c r="R38" i="5"/>
  <c r="H9" i="5"/>
  <c r="H12" i="5"/>
  <c r="H7" i="5"/>
  <c r="H13" i="5"/>
  <c r="X7" i="5"/>
  <c r="X12" i="5"/>
  <c r="X9" i="5"/>
  <c r="X13" i="5"/>
  <c r="P7" i="5"/>
  <c r="P9" i="5"/>
  <c r="P12" i="5"/>
  <c r="P13" i="5"/>
  <c r="V10" i="5"/>
  <c r="V21" i="5"/>
  <c r="V11" i="5"/>
  <c r="V22" i="5"/>
  <c r="V23" i="5"/>
  <c r="V6" i="5"/>
  <c r="V17" i="5"/>
  <c r="V20" i="5"/>
  <c r="Y25" i="5"/>
  <c r="H40" i="5"/>
  <c r="H44" i="5"/>
  <c r="H23" i="5"/>
  <c r="H8" i="5"/>
  <c r="H16" i="5"/>
  <c r="H22" i="5"/>
  <c r="P31" i="5"/>
  <c r="P28" i="5"/>
  <c r="P32" i="5"/>
  <c r="L28" i="5"/>
  <c r="L32" i="5"/>
  <c r="L31" i="5"/>
  <c r="X15" i="5"/>
  <c r="X18" i="5"/>
  <c r="X19" i="5"/>
  <c r="X14" i="5"/>
  <c r="H43" i="5"/>
  <c r="H39" i="5"/>
  <c r="H42" i="5"/>
  <c r="J39" i="5"/>
  <c r="J43" i="5"/>
  <c r="J42" i="5"/>
  <c r="V42" i="5"/>
  <c r="V39" i="5"/>
  <c r="V43" i="5"/>
  <c r="F38" i="5"/>
  <c r="F45" i="5"/>
  <c r="F41" i="5"/>
  <c r="H38" i="5"/>
  <c r="H41" i="5"/>
  <c r="H45" i="5"/>
  <c r="J13" i="5"/>
  <c r="J7" i="5"/>
  <c r="J9" i="5"/>
  <c r="J12" i="5"/>
  <c r="R7" i="5"/>
  <c r="R12" i="5"/>
  <c r="R9" i="5"/>
  <c r="R13" i="5"/>
  <c r="AA17" i="5"/>
  <c r="AA23" i="5"/>
  <c r="AA20" i="5"/>
  <c r="AA6" i="5"/>
  <c r="AA21" i="5"/>
  <c r="AA11" i="5"/>
  <c r="AA10" i="5"/>
  <c r="AA22" i="5"/>
  <c r="L10" i="5"/>
  <c r="L21" i="5"/>
  <c r="L11" i="5"/>
  <c r="L23" i="5"/>
  <c r="L17" i="5"/>
  <c r="L22" i="5"/>
  <c r="L6" i="5"/>
  <c r="L20" i="5"/>
  <c r="Y26" i="5"/>
  <c r="L40" i="5"/>
  <c r="L44" i="5"/>
  <c r="N44" i="5"/>
  <c r="N40" i="5"/>
  <c r="P40" i="5"/>
  <c r="P44" i="5"/>
  <c r="AA16" i="5"/>
  <c r="AA8" i="5"/>
  <c r="L16" i="5"/>
  <c r="L8" i="5"/>
  <c r="J8" i="5"/>
  <c r="J16" i="5"/>
  <c r="X28" i="5"/>
  <c r="X31" i="5"/>
  <c r="X32" i="5"/>
  <c r="J32" i="5"/>
  <c r="J31" i="5"/>
  <c r="J28" i="5"/>
  <c r="L19" i="5"/>
  <c r="L14" i="5"/>
  <c r="L15" i="5"/>
  <c r="L18" i="5"/>
  <c r="J15" i="5"/>
  <c r="J18" i="5"/>
  <c r="J19" i="5"/>
  <c r="J14" i="5"/>
  <c r="L45" i="5"/>
  <c r="L38" i="5"/>
  <c r="L41" i="5"/>
  <c r="X38" i="5"/>
  <c r="X41" i="5"/>
  <c r="X45" i="5"/>
  <c r="V7" i="5"/>
  <c r="V9" i="5"/>
  <c r="V13" i="5"/>
  <c r="V12" i="5"/>
  <c r="X10" i="5"/>
  <c r="X21" i="5"/>
  <c r="X11" i="5"/>
  <c r="X22" i="5"/>
  <c r="X23" i="5"/>
  <c r="X6" i="5"/>
  <c r="X17" i="5"/>
  <c r="X20" i="5"/>
  <c r="Y35" i="5"/>
  <c r="AB45" i="5"/>
  <c r="AA40" i="5"/>
  <c r="AA44" i="5"/>
  <c r="AB41" i="5"/>
  <c r="R8" i="5"/>
  <c r="R16" i="5"/>
  <c r="H31" i="5"/>
  <c r="H28" i="5"/>
  <c r="H32" i="5"/>
  <c r="AA28" i="5"/>
  <c r="AA31" i="5"/>
  <c r="AA32" i="5"/>
  <c r="N15" i="5"/>
  <c r="N18" i="5"/>
  <c r="N19" i="5"/>
  <c r="N14" i="5"/>
  <c r="H19" i="5"/>
  <c r="H14" i="5"/>
  <c r="H15" i="5"/>
  <c r="H18" i="5"/>
  <c r="F42" i="5"/>
  <c r="F39" i="5"/>
  <c r="F43" i="5"/>
  <c r="J41" i="5"/>
  <c r="J38" i="5"/>
  <c r="J45" i="5"/>
  <c r="AA45" i="5"/>
  <c r="AA41" i="5"/>
  <c r="AA38" i="5"/>
  <c r="Y46" i="5"/>
  <c r="F6" i="5"/>
  <c r="F20" i="5"/>
  <c r="F11" i="5"/>
  <c r="F23" i="5"/>
  <c r="F10" i="5"/>
  <c r="F17" i="5"/>
  <c r="F21" i="5"/>
  <c r="F22" i="5"/>
  <c r="H11" i="5"/>
  <c r="H17" i="5"/>
  <c r="H20" i="5"/>
  <c r="H10" i="5"/>
  <c r="H6" i="5"/>
  <c r="H21" i="5"/>
  <c r="F44" i="5"/>
  <c r="F40" i="5"/>
  <c r="X16" i="5"/>
  <c r="X8" i="5"/>
  <c r="V32" i="5"/>
  <c r="V31" i="5"/>
  <c r="V28" i="5"/>
  <c r="R15" i="5"/>
  <c r="R18" i="5"/>
  <c r="R14" i="5"/>
  <c r="R19" i="5"/>
  <c r="P15" i="5"/>
  <c r="P14" i="5"/>
  <c r="P18" i="5"/>
  <c r="P19" i="5"/>
  <c r="P43" i="5"/>
  <c r="P39" i="5"/>
  <c r="P42" i="5"/>
  <c r="R43" i="5"/>
  <c r="R39" i="5"/>
  <c r="R42" i="5"/>
  <c r="L39" i="5"/>
  <c r="L42" i="5"/>
  <c r="L43" i="5"/>
  <c r="N38" i="5"/>
  <c r="N45" i="5"/>
  <c r="N41" i="5"/>
  <c r="P38" i="5"/>
  <c r="P41" i="5"/>
  <c r="P45" i="5"/>
  <c r="L9" i="5"/>
  <c r="L13" i="5"/>
  <c r="L12" i="5"/>
  <c r="L7" i="5"/>
  <c r="N7" i="5"/>
  <c r="N9" i="5"/>
  <c r="N13" i="5"/>
  <c r="N12" i="5"/>
  <c r="N10" i="5"/>
  <c r="N21" i="5"/>
  <c r="N11" i="5"/>
  <c r="N22" i="5"/>
  <c r="N23" i="5"/>
  <c r="N20" i="5"/>
  <c r="N6" i="5"/>
  <c r="N17" i="5"/>
  <c r="J10" i="5"/>
  <c r="J11" i="5"/>
  <c r="J22" i="5"/>
  <c r="J21" i="5"/>
  <c r="J6" i="5"/>
  <c r="J23" i="5"/>
  <c r="J17" i="5"/>
  <c r="J20" i="5"/>
  <c r="Y33" i="5"/>
  <c r="R44" i="5"/>
  <c r="R40" i="5"/>
  <c r="V44" i="5"/>
  <c r="V40" i="5"/>
  <c r="X40" i="5"/>
  <c r="X44" i="5"/>
  <c r="F8" i="5"/>
  <c r="F16" i="5"/>
  <c r="V16" i="5"/>
  <c r="V8" i="5"/>
  <c r="P16" i="5"/>
  <c r="P8" i="5"/>
  <c r="F28" i="5"/>
  <c r="F32" i="5"/>
  <c r="F31" i="5"/>
  <c r="R32" i="5"/>
  <c r="R28" i="5"/>
  <c r="R31" i="5"/>
  <c r="V15" i="5"/>
  <c r="V14" i="5"/>
  <c r="V18" i="5"/>
  <c r="V19" i="5"/>
  <c r="F15" i="5"/>
  <c r="F14" i="5"/>
  <c r="F18" i="5"/>
  <c r="F19" i="5"/>
  <c r="C25" i="13"/>
  <c r="Y14" i="5" l="1"/>
  <c r="Y16" i="5"/>
  <c r="H37" i="5"/>
  <c r="Y44" i="5"/>
  <c r="Y22" i="5"/>
  <c r="AA37" i="5"/>
  <c r="Y23" i="5"/>
  <c r="Y39" i="5"/>
  <c r="Y13" i="5"/>
  <c r="Y31" i="5"/>
  <c r="Y11" i="5"/>
  <c r="Y42" i="5"/>
  <c r="Y12" i="5"/>
  <c r="Y19" i="5"/>
  <c r="Y32" i="5"/>
  <c r="Y17" i="5"/>
  <c r="Y20" i="5"/>
  <c r="AB48" i="5"/>
  <c r="AB50" i="5" s="1"/>
  <c r="Y9" i="5"/>
  <c r="AA24" i="5"/>
  <c r="AB81" i="5" s="1"/>
  <c r="Y45" i="5"/>
  <c r="Y15" i="5"/>
  <c r="Y8" i="5"/>
  <c r="Y21" i="5"/>
  <c r="Y38" i="5"/>
  <c r="Y18" i="5"/>
  <c r="Y28" i="5"/>
  <c r="Y40" i="5"/>
  <c r="Y10" i="5"/>
  <c r="Y6" i="5"/>
  <c r="Y43" i="5"/>
  <c r="Y41" i="5"/>
  <c r="Y7" i="5"/>
  <c r="C46" i="13"/>
  <c r="C35" i="13"/>
  <c r="C56" i="13" s="1"/>
  <c r="C60" i="13" s="1"/>
  <c r="C129" i="13" s="1"/>
  <c r="C28" i="13"/>
  <c r="C34" i="13"/>
  <c r="C33" i="13"/>
  <c r="C32" i="13"/>
  <c r="C31" i="13"/>
  <c r="C30" i="13"/>
  <c r="C29" i="13"/>
  <c r="Y37" i="5" l="1"/>
  <c r="Y24" i="5"/>
  <c r="Z81" i="5" s="1"/>
  <c r="AD83" i="5" s="1"/>
  <c r="AD84" i="5" s="1"/>
  <c r="C36" i="13"/>
  <c r="C74" i="13" l="1"/>
  <c r="C79" i="13" s="1"/>
  <c r="C47" i="13"/>
  <c r="C49" i="13" s="1"/>
  <c r="C64" i="13" l="1"/>
  <c r="C128" i="13"/>
  <c r="C67" i="13"/>
  <c r="C66" i="13"/>
  <c r="C65" i="13"/>
  <c r="C69" i="13" l="1"/>
  <c r="C77" i="13" s="1"/>
  <c r="C80" i="13" s="1"/>
  <c r="C130" i="13" l="1"/>
  <c r="C132" i="13" s="1"/>
  <c r="C95" i="13"/>
  <c r="C96" i="13" l="1"/>
  <c r="C97" i="13" l="1"/>
  <c r="C115" i="13" s="1"/>
  <c r="C133" i="13" s="1"/>
  <c r="C139" i="13" s="1"/>
  <c r="C145" i="13" s="1"/>
  <c r="C100" i="13"/>
  <c r="C116" i="13" s="1"/>
  <c r="C134" i="13" s="1"/>
  <c r="C140" i="13" s="1"/>
  <c r="C146" i="13" s="1"/>
  <c r="C103" i="13"/>
  <c r="C117" i="13" s="1"/>
  <c r="C135" i="13" s="1"/>
  <c r="C141" i="13" s="1"/>
  <c r="C106" i="13"/>
  <c r="C118" i="13" s="1"/>
  <c r="C136" i="13" s="1"/>
  <c r="C142" i="13" s="1"/>
  <c r="C148" i="13" s="1"/>
  <c r="C109" i="13"/>
  <c r="C119" i="13" s="1"/>
  <c r="C137" i="13" s="1"/>
  <c r="C143" i="13" s="1"/>
  <c r="C149" i="13" s="1"/>
  <c r="C112" i="13"/>
  <c r="C120" i="13" s="1"/>
  <c r="C138" i="13" s="1"/>
  <c r="C144" i="13" s="1"/>
  <c r="C150" i="13" s="1"/>
  <c r="C114" i="13"/>
  <c r="C113" i="13"/>
  <c r="C111" i="13"/>
  <c r="C110" i="13"/>
  <c r="C108" i="13"/>
  <c r="C107" i="13"/>
  <c r="C105" i="13"/>
  <c r="C104" i="13"/>
  <c r="C102" i="13"/>
  <c r="C101" i="13"/>
  <c r="C99" i="13"/>
  <c r="C98" i="13"/>
  <c r="F154" i="13" l="1"/>
  <c r="G154" i="13" s="1"/>
  <c r="G156" i="13" s="1"/>
  <c r="F47" i="5" s="1"/>
  <c r="C147" i="13"/>
  <c r="AA47" i="5" s="1"/>
  <c r="AA48" i="5" s="1"/>
  <c r="AA50" i="5" s="1"/>
  <c r="F160" i="13"/>
  <c r="G160" i="13" s="1"/>
  <c r="G162" i="13" s="1"/>
  <c r="H47" i="5" s="1"/>
  <c r="H48" i="5" s="1"/>
  <c r="F196" i="13"/>
  <c r="G196" i="13" s="1"/>
  <c r="G198" i="13" s="1"/>
  <c r="X47" i="5" s="1"/>
  <c r="F193" i="13"/>
  <c r="G193" i="13" s="1"/>
  <c r="G195" i="13" s="1"/>
  <c r="V47" i="5" s="1"/>
  <c r="F184" i="13"/>
  <c r="G184" i="13" s="1"/>
  <c r="G186" i="13" s="1"/>
  <c r="R47" i="5" s="1"/>
  <c r="F181" i="13"/>
  <c r="G181" i="13" s="1"/>
  <c r="G183" i="13" s="1"/>
  <c r="P47" i="5" s="1"/>
  <c r="F178" i="13"/>
  <c r="G178" i="13" s="1"/>
  <c r="G180" i="13" s="1"/>
  <c r="N47" i="5" s="1"/>
  <c r="F172" i="13"/>
  <c r="G172" i="13" s="1"/>
  <c r="G174" i="13" s="1"/>
  <c r="L47" i="5" s="1"/>
  <c r="F166" i="13"/>
  <c r="G166" i="13" s="1"/>
  <c r="G168" i="13" s="1"/>
  <c r="J47" i="5" s="1"/>
  <c r="Y47" i="5" l="1"/>
  <c r="Y48" i="5" s="1"/>
  <c r="Y50" i="5" s="1"/>
  <c r="AC52" i="5" l="1"/>
  <c r="AC53" i="5" s="1"/>
</calcChain>
</file>

<file path=xl/sharedStrings.xml><?xml version="1.0" encoding="utf-8"?>
<sst xmlns="http://schemas.openxmlformats.org/spreadsheetml/2006/main" count="2693" uniqueCount="633">
  <si>
    <t>MEMÓRIA DE CÁLCULO</t>
  </si>
  <si>
    <t>Premissas Utilizadas</t>
  </si>
  <si>
    <t>Quantidade média de dias úteis no mês</t>
  </si>
  <si>
    <t>Quantidade de dias no mês</t>
  </si>
  <si>
    <t>Módulo 1</t>
  </si>
  <si>
    <t>Salário Normativo</t>
  </si>
  <si>
    <t>CCT</t>
  </si>
  <si>
    <t>Data Base</t>
  </si>
  <si>
    <t>CBO</t>
  </si>
  <si>
    <t>SC000316/2022</t>
  </si>
  <si>
    <t>5143-20</t>
  </si>
  <si>
    <t>PR000321/2022</t>
  </si>
  <si>
    <t>Carga horária semanal</t>
  </si>
  <si>
    <t>Salário Base (Cl. 3ª 01)</t>
  </si>
  <si>
    <t>Encarregado de 16 a 35 empregados</t>
  </si>
  <si>
    <t>+ 20% insalubridade</t>
  </si>
  <si>
    <t>Encarregado de 36 a 100 empregados (Cl. 3º CCT)</t>
  </si>
  <si>
    <t>Adicional de risco limpeza de vidros e fachadas de risco ( Cl.3º)</t>
  </si>
  <si>
    <t>+ 30% de periculosidade</t>
  </si>
  <si>
    <t xml:space="preserve">Valor da diária do carregador </t>
  </si>
  <si>
    <t>Valor baseado em Pesquisa de Preços anexa ao Processo</t>
  </si>
  <si>
    <t>módulo 2</t>
  </si>
  <si>
    <t>Módulo 2.3</t>
  </si>
  <si>
    <t>custo empregado</t>
  </si>
  <si>
    <t>custo da empresa</t>
  </si>
  <si>
    <t>Auxílio alimentação 44h  ( Cl.12ª)</t>
  </si>
  <si>
    <t>Auxílio alimentação 44h  ( Cl.13ª)</t>
  </si>
  <si>
    <t>Auxílio alimentação 30h  ( Cl.12ª)</t>
  </si>
  <si>
    <t>Auxílio alimentação 30h  ( Cl.13ª)</t>
  </si>
  <si>
    <t>Auxílio transporte  ( Cl.14ª)</t>
  </si>
  <si>
    <t>Prêmio Assiduidade  ( Cl.11º)</t>
  </si>
  <si>
    <t>Prêmio Assiduidade  ( Cl.)</t>
  </si>
  <si>
    <t>Assistência ao Trabalhador  ( Cl.16º)</t>
  </si>
  <si>
    <t>Assistência ao Trabalhador  ( Cl.)</t>
  </si>
  <si>
    <t>Ajuda de Custo  limpeza de vidros e fachadas de risco  ( Cl.12º)</t>
  </si>
  <si>
    <t>Benefício assistência médica  ( Cl.15ª)</t>
  </si>
  <si>
    <t>Benefício social familiar  ( Cl.16ª)</t>
  </si>
  <si>
    <t>Módulo 3</t>
  </si>
  <si>
    <t>3.1 -A - Aviso Prévio Indenizado:  Fórmula do Percentual: 1/12 x 5% = 0,42%; Fórmula: Total da Remuneração x 0,42%</t>
  </si>
  <si>
    <t>→ Proporção estimada dos empregados demitidos com Aviso Prévio Indenizado, no primeiro período de 12 meses, durante a vigência do contrato: 5%.</t>
  </si>
  <si>
    <t>C - Multa do FGTS sobre Aviso Prévio Indenizado -</t>
  </si>
  <si>
    <t>(Considerando que a multa do FGTS  incide uma única vez sobre a totalidade dos meses de contrato, independentemente da espécie de Aviso Prévio  - trabalhado ou indenizado -,  zeramos essa rubrica e aportamos na sua totalidade na alínea “f” deste mesmo módulo.)</t>
  </si>
  <si>
    <t>D - Aviso Prévio Trabalhado: Fórmula do Percentual: 1 / 30 dias x 7 dias / 12 meses = 1,94%; Fórmula: Total da Remuneração x 1,</t>
  </si>
  <si>
    <t>→ Foi considerado que 100% dos empregados seriam demitidos com Aviso Prévio Trabalhado ao final do contrato.</t>
  </si>
  <si>
    <t>(Esta parcela e seus reflexos  deverão ser reduzidos após o primeiro ano da contratação para o percentual máximo de 0,194% e, 0,072%, respectivamente: Acórdão 1.186/2017-P).</t>
  </si>
  <si>
    <t>OBS: Nas prorrogações deverá constar da planilha de custos somente a previsão da extensão do aviso prévio, consoante disposto na Lei nº 12.506/2011, de 03 dias a mais por ano trabalhado, até o limite máximo de 42 dias, haja vista que os contratos poderão ser prorrogados até 60 meses.</t>
  </si>
  <si>
    <t>F - Multa FGTS e contribuição social - Fórmula do Percentual: Alíquota do FGTS (8%) x Multa do FGTS (40%) x 90% x (1 + 1/12 + 1/12 + 1/3 x 1/12) = 3,44% ; Fórmula: (Total da Remuneração) x 3,44%</t>
  </si>
  <si>
    <t>→ Foi considerado que 10% dos empregados pedem as contas.</t>
  </si>
  <si>
    <t>Módulo 4</t>
  </si>
  <si>
    <t>4.1 - Substituto nas Ausências Legais</t>
  </si>
  <si>
    <t>A - Substituto na cobertura de Férias</t>
  </si>
  <si>
    <t>Provisão para as despesas com o pagamento do substituto do empregado residente, quando este se ausentar em razões de suas férias - Fórmula do Percentual: 1/12 = 8,33% ; Fórmula: (MÓDULO 1 + 2 + 3) x 8,33%</t>
  </si>
  <si>
    <t>B – Subs. cobertura de Ausências Legais</t>
  </si>
  <si>
    <t>Provisão para cobertura das despesas eventuais com outras faltas legais (justificadas ou abonadas por lei) - Fórmula do Percentual: Média de ausências por ano * (4,874) / dias do mês (30) / doze meses = 1,3538%;    Fórmula: (MÓDULO 1 + 2 + 3) x 1,3538%</t>
  </si>
  <si>
    <t>Ausência justificada</t>
  </si>
  <si>
    <t>Afastamento por doença</t>
  </si>
  <si>
    <t>* Fonte: Caderno técnico de Limpeza 2019 - Paraná - SEGES/ME</t>
  </si>
  <si>
    <t>Consulta médica filho</t>
  </si>
  <si>
    <t>Óbitos na família</t>
  </si>
  <si>
    <t>Casamento</t>
  </si>
  <si>
    <t>Doação de sangue</t>
  </si>
  <si>
    <t>Testemunho</t>
  </si>
  <si>
    <t>Consulta pré-natal</t>
  </si>
  <si>
    <t>TOTAL</t>
  </si>
  <si>
    <t>C - Subst. cobertura de Licença Parternidade</t>
  </si>
  <si>
    <t>Fórmula do Percentual: 5 dias de licença (5 / 30) / 12 meses x percentual estatístico* x percentual de empregados do sexo masculino** ;    Fórmula: (MÓDULO 1 + 2 + 3) x 0,02%</t>
  </si>
  <si>
    <t xml:space="preserve">*Expectativa anual de nascimento de filhos dos trabalhadores (IBGE – Manual de Preenchimento da Planilha de Custos): </t>
  </si>
  <si>
    <t>**Percentual de Homens: Limpeza 51,67%</t>
  </si>
  <si>
    <t>D - Subst.  cobertura de Ausências por acidente de trabalho</t>
  </si>
  <si>
    <t>Lei  8.213/91 obriga o empregador a assumir o ônus financeiro pelo prazo de 15 dias, no caso de acidente de trabalho previsto no art. 131 da CLT. Fórmula do Percentual: 0,9659 * dias / 30 dias do mês / 12 meses = 0,2681% ; Fórmula: (MÓDULO 1 + 2 + 3) x 0,2681%</t>
  </si>
  <si>
    <t>* Média de faltas anuais por acidente de trabalho( dias)</t>
  </si>
  <si>
    <t>4.3 - Afastamento Maternidade</t>
  </si>
  <si>
    <t>A - Afastamento Maternidade</t>
  </si>
  <si>
    <t>Fórmula do Percentual: (Dias licença: 120 / Dias no mês: 30 ) x Percentual de Mulheres* x Expectativa mensal de Afastamento Maternidade**;  Fórmula: (13° Salário + Férias + Adicional Férias + Submódulo 2.2 + Benefícios Mensais excluídos vale transporte e vale refeição) x Percentual Encontrado</t>
  </si>
  <si>
    <t xml:space="preserve">*Percentual de Mulheres Limpeza </t>
  </si>
  <si>
    <t>**Expectativa mensal Afastamento Maternidade (Censo IBGE)</t>
  </si>
  <si>
    <t>Módulo 6</t>
  </si>
  <si>
    <t>A - Custos Indiretos</t>
  </si>
  <si>
    <t>B - Lucro</t>
  </si>
  <si>
    <t>Vale Transporte e ISS</t>
  </si>
  <si>
    <t>Unidade Orgânica GEX Florianópolis</t>
  </si>
  <si>
    <t>ISS</t>
  </si>
  <si>
    <t>VT</t>
  </si>
  <si>
    <t>Serventes</t>
  </si>
  <si>
    <t>VT*Servente</t>
  </si>
  <si>
    <t>Unidade Orgânica GEX Blumenau</t>
  </si>
  <si>
    <t>Unidade Orgânica</t>
  </si>
  <si>
    <t>GERÊNCIA EXECUTIVA FLORIANÓPOLIS</t>
  </si>
  <si>
    <t>GERÊNCIA EXECUTIVA BLUMENAU</t>
  </si>
  <si>
    <t>GERÊNCIA EXECUTIVA JOINVILLE</t>
  </si>
  <si>
    <t>APS ALFREDO WAGNER</t>
  </si>
  <si>
    <t>CEDOC Prev</t>
  </si>
  <si>
    <t>APS CANOINHAS</t>
  </si>
  <si>
    <t>APS BIGUAÇÚ</t>
  </si>
  <si>
    <t>APS BLUMENAU</t>
  </si>
  <si>
    <t>APS JARAGUÁ DO SUL</t>
  </si>
  <si>
    <t>APS CURITIBANOS</t>
  </si>
  <si>
    <t>APS BRUSQUE</t>
  </si>
  <si>
    <t>APS JOINVILLE - CENTRO</t>
  </si>
  <si>
    <t>APS FLORIANÓPOLIS - CENTRO</t>
  </si>
  <si>
    <t>APS IBIRAMA</t>
  </si>
  <si>
    <t>APS MAFRA</t>
  </si>
  <si>
    <t>APS FLORIANÓPOLIS - CONTINENTE</t>
  </si>
  <si>
    <t>APS INDAIAL</t>
  </si>
  <si>
    <t>APS SÃO BENTO DO SUL</t>
  </si>
  <si>
    <t>5,25</t>
  </si>
  <si>
    <t>APS IMBITUBA</t>
  </si>
  <si>
    <t>APS ITAJAÍ</t>
  </si>
  <si>
    <t>APS SÃO FRANCISCO DO SUL</t>
  </si>
  <si>
    <t>APS ITAPEMA</t>
  </si>
  <si>
    <t>APS RIO DO SUL</t>
  </si>
  <si>
    <t>PRÉDIO JOINVILLE - GUANABARA (DEPÓSITO/ARQUIVO)</t>
  </si>
  <si>
    <t>APS LAGES</t>
  </si>
  <si>
    <t>APS TIMBÓ</t>
  </si>
  <si>
    <t>APS GUARAMIRIM</t>
  </si>
  <si>
    <t>APS PALHOÇA</t>
  </si>
  <si>
    <t>APS BALNEÁRIO DE CAMBORIÚ</t>
  </si>
  <si>
    <t>APS RIO NEGRO/PR</t>
  </si>
  <si>
    <t>APS SÃO JOAQUIM</t>
  </si>
  <si>
    <t>APS PENHA</t>
  </si>
  <si>
    <t>Média Simples VT</t>
  </si>
  <si>
    <t>APS SÃO JOSÉ</t>
  </si>
  <si>
    <t>APS POMERODE</t>
  </si>
  <si>
    <t>Média Ponderada VT</t>
  </si>
  <si>
    <t>APS TIJUCAS</t>
  </si>
  <si>
    <t>Arquivo Palhoça</t>
  </si>
  <si>
    <t>GALPÕES MAURO RAMOS</t>
  </si>
  <si>
    <t>SALAS COMERCIAIS NO EDIFÍCIO EMEDAUX</t>
  </si>
  <si>
    <t>APS BI - Perícias</t>
  </si>
  <si>
    <t>SUPERINTENDÊNCIA – SRIII</t>
  </si>
  <si>
    <t>MATERIAIS</t>
  </si>
  <si>
    <t>Formalização da pesquisa de preços</t>
  </si>
  <si>
    <t>DISCRIMINAÇÃO</t>
  </si>
  <si>
    <t>UNIDADE</t>
  </si>
  <si>
    <t>QUANTIDADE DEFINIDA POR SERVENTE</t>
  </si>
  <si>
    <t>PREÇO MEDIO – PAINEL DE PREÇOS (R$)</t>
  </si>
  <si>
    <t>PREÇO MÉDIO - INTERNET (R$)</t>
  </si>
  <si>
    <t>CUSTO MÉDIO (R$)</t>
  </si>
  <si>
    <t>CUSTO MENSAL MATERIAIS POR SERVENTE</t>
  </si>
  <si>
    <t>USO(*)</t>
  </si>
  <si>
    <t>Art. 3º A pesquisa de preços será materializada em documento que conterá, no mínimo:</t>
  </si>
  <si>
    <t>Ácido Muriático</t>
  </si>
  <si>
    <t>litro</t>
  </si>
  <si>
    <t>VII</t>
  </si>
  <si>
    <t>I - identificação do agente responsável pela cotação;</t>
  </si>
  <si>
    <t>Agua Sanitária</t>
  </si>
  <si>
    <t>II,III</t>
  </si>
  <si>
    <t>II - caracterização das fontes consultadas;</t>
  </si>
  <si>
    <t>Álcool Gel 70%</t>
  </si>
  <si>
    <t>500 ml</t>
  </si>
  <si>
    <t>IX</t>
  </si>
  <si>
    <t>III - série de preços coletados;</t>
  </si>
  <si>
    <t>Álcool Liquido 70%</t>
  </si>
  <si>
    <t>V - justificativas para a metodologia utilizada, em especial para a desconsideração de valores inexequíveis, inconsistentes e excessivamente elevados, se aplicável.</t>
  </si>
  <si>
    <t>Cera Líquida</t>
  </si>
  <si>
    <t>5 litros</t>
  </si>
  <si>
    <t>I, X</t>
  </si>
  <si>
    <t>Desinfetante de uso geral/banheiro</t>
  </si>
  <si>
    <t>II, X</t>
  </si>
  <si>
    <t>Desincrustante limpeza pesada piso</t>
  </si>
  <si>
    <t>I, II, VII</t>
  </si>
  <si>
    <t>Detergente liquido neutro</t>
  </si>
  <si>
    <t>X</t>
  </si>
  <si>
    <t>Detergente para Louça</t>
  </si>
  <si>
    <t>II</t>
  </si>
  <si>
    <t>Estopa 500g</t>
  </si>
  <si>
    <t>Unidade</t>
  </si>
  <si>
    <t>I, II, X</t>
  </si>
  <si>
    <t>Fibra de limpeza pesada, 230mmx150mm</t>
  </si>
  <si>
    <t>I</t>
  </si>
  <si>
    <t>Esponja dupla face, 110mmx75mmx20mm</t>
  </si>
  <si>
    <t>Flanela de algodão 40cm x 60cm</t>
  </si>
  <si>
    <t>II,, III, XI,X</t>
  </si>
  <si>
    <t>Inseticida aerosol 300ml</t>
  </si>
  <si>
    <t>I, II,X</t>
  </si>
  <si>
    <t>Lã de aço fina uso doméstico</t>
  </si>
  <si>
    <t>PC  8UN</t>
  </si>
  <si>
    <t>Limpa-metais (polidor)</t>
  </si>
  <si>
    <t>VI</t>
  </si>
  <si>
    <t>Limpa Vidro líquido</t>
  </si>
  <si>
    <t>500ml</t>
  </si>
  <si>
    <t>IV</t>
  </si>
  <si>
    <t>Limpador Multiuso (Veja ou similar)</t>
  </si>
  <si>
    <t>Lustra Móveis líquido</t>
  </si>
  <si>
    <t>100 ml</t>
  </si>
  <si>
    <t>Luva borracha para limpeza (tamanho p/m/g)</t>
  </si>
  <si>
    <t>Par</t>
  </si>
  <si>
    <t>Odorizador de ambiente spray 360ml</t>
  </si>
  <si>
    <t>Pano para limpeza algodão alvejado 70 x 45 cm ( 120g)</t>
  </si>
  <si>
    <t>Papel higiênico 1ª qual,  branca, fl. dupla 30m x 10cm ( farto 64un)</t>
  </si>
  <si>
    <t>Fardo 64un</t>
  </si>
  <si>
    <t>Papel Higiênico Rolão com 300 metros x 10 cm (BRANCO, MACIO)</t>
  </si>
  <si>
    <t>Rolão ( fardo 8un)</t>
  </si>
  <si>
    <t>Papel Toalha interfolhada, cor branca, 21cmx22cm PC com 1000 fls</t>
  </si>
  <si>
    <t>Pacote</t>
  </si>
  <si>
    <t>Pastilha Sanitária com suporte</t>
  </si>
  <si>
    <t>pacote 25g</t>
  </si>
  <si>
    <t>Sabão em líquido neutro litros</t>
  </si>
  <si>
    <t>Sabão em Barra neutro 200g</t>
  </si>
  <si>
    <t>Sabão em pó</t>
  </si>
  <si>
    <t>Kg</t>
  </si>
  <si>
    <t>Sabonete Líquido neutro, 1ª qualidade</t>
  </si>
  <si>
    <t>Sapólio cremoso 300ml</t>
  </si>
  <si>
    <t>II,X</t>
  </si>
  <si>
    <t>Saco para Lixo reforçado 40L</t>
  </si>
  <si>
    <t>pcte 100 un</t>
  </si>
  <si>
    <t>I,II,V</t>
  </si>
  <si>
    <t>Saco para Lixo reforçado 60L</t>
  </si>
  <si>
    <t>Saco para Lixo reforçado 100L</t>
  </si>
  <si>
    <t>UTENSÍLIOS</t>
  </si>
  <si>
    <t>QUANTIDADE DEFINIDA POR SERVENTE (ANUAL)</t>
  </si>
  <si>
    <t>CUSTO MENSAL UTENSÍLIOS POR SERVENTE</t>
  </si>
  <si>
    <t>Balde de Plástico 10L a 20L</t>
  </si>
  <si>
    <t>Desentupidor de Pia</t>
  </si>
  <si>
    <t>Desentupidor de Vaso Sanitário</t>
  </si>
  <si>
    <t>Disco Para Enceradeira</t>
  </si>
  <si>
    <t>Escova sanitária com suporte</t>
  </si>
  <si>
    <t>Escova para Enceradeira</t>
  </si>
  <si>
    <t>Escova de Nylon para tangue</t>
  </si>
  <si>
    <t>Espanador de pó, penas, cabo 40 a 60 cm</t>
  </si>
  <si>
    <t>Mop Seco</t>
  </si>
  <si>
    <t>Mop Úmido</t>
  </si>
  <si>
    <t>Mop Úmido Refil</t>
  </si>
  <si>
    <t>Pá plastido p/ coleta de lixo,  cabo longo 80 cm</t>
  </si>
  <si>
    <t>Rodo espuma com cabo comprido, 40 a 60 cm</t>
  </si>
  <si>
    <t>Rodo borracha dupla, cabo comprido, 40 a 60 cm</t>
  </si>
  <si>
    <t>Saco descartável para aspirador de pó</t>
  </si>
  <si>
    <t>PACOTE COM 3UN</t>
  </si>
  <si>
    <t>Suporte limpa tudo, c/ rosca, articulado,  cabo</t>
  </si>
  <si>
    <t>I,II,V,X</t>
  </si>
  <si>
    <t>Vassoura de Gari</t>
  </si>
  <si>
    <t>I,X</t>
  </si>
  <si>
    <t>Vassoura de Nylon</t>
  </si>
  <si>
    <t>I,IIV,VII,X</t>
  </si>
  <si>
    <t>Vassoura de palha</t>
  </si>
  <si>
    <t>CUSTO UTENSÍLIO MENSAL POR SERVENTE</t>
  </si>
  <si>
    <t>CUSTO TOTAL DE MATERIAIS + UTENSÍLIOS POR SERVENTE</t>
  </si>
  <si>
    <t>MATERIAIS/UTENSÍLIOS PARA ÁREA SANITIZAÇÃO</t>
  </si>
  <si>
    <t>QUANTIDADE DEFINIDA POR SERVENTE (MENSAL)</t>
  </si>
  <si>
    <t>PREÇO MÉDIO – PAINEL DE PREÇOS (R$)</t>
  </si>
  <si>
    <t>CUSTO MENSAL MATERIAIS (R$)</t>
  </si>
  <si>
    <t>Álcool isopropílico</t>
  </si>
  <si>
    <t>III</t>
  </si>
  <si>
    <t>XI</t>
  </si>
  <si>
    <t>Saco para Lixo Leitoso reforçado 100L</t>
  </si>
  <si>
    <t>V</t>
  </si>
  <si>
    <t>QUANTIDADE DEFINIDA (anual)</t>
  </si>
  <si>
    <t>CUSTO MENSAL MATERIAIS (R$) - GEX Ponta Grossa</t>
  </si>
  <si>
    <t>Borrifador 350ml de Álcool de 350ml a 500 ml</t>
  </si>
  <si>
    <t>VALOR POR servente COVID</t>
  </si>
  <si>
    <t>As áreas destinadas ao consumo dos produtos solicitados estão assim distribuídas:</t>
  </si>
  <si>
    <t>I. Para uso em áreas de circulação</t>
  </si>
  <si>
    <t>II. Para uso em banheiros e cozinha</t>
  </si>
  <si>
    <t>III. Para uso nos protetores de acrílicos</t>
  </si>
  <si>
    <t>IV. Para uso em áreas envidraçadas e tampos de mesa</t>
  </si>
  <si>
    <t>V. Para uso nas salas</t>
  </si>
  <si>
    <t>VI. Para brilho em superfícies de Inox</t>
  </si>
  <si>
    <t>VII. Para limpeza de pisos e paredes de pedra</t>
  </si>
  <si>
    <t>VIII. Para limpeza dos microcomputadores</t>
  </si>
  <si>
    <t>XI. Higienização e desinfecção das mãos e superfícies de mobiliários e equipamentos,</t>
  </si>
  <si>
    <t>X. Diversos</t>
  </si>
  <si>
    <t>EQUIPAMENTOS</t>
  </si>
  <si>
    <t>QUANTIDADE DEFINIDA (1 por Unidade) GEXFLO</t>
  </si>
  <si>
    <t>QUANTIDADE DEFINIDA (1 por Unidade) GEXBLU</t>
  </si>
  <si>
    <t>QUANTIDADE DEFINIDA (1 por Unidade) GEXJVL</t>
  </si>
  <si>
    <t>CUSTO MENSAL EQUIPAMENTOS (R$) - GEXFLO</t>
  </si>
  <si>
    <t>CUSTO MENSAL EQUIPAMENTOS (R$) - GEXCRI</t>
  </si>
  <si>
    <t>CUSTO MENSAL EQUIPAMENTOS (R$) - GEXJVL</t>
  </si>
  <si>
    <t>Aspirador de Pó</t>
  </si>
  <si>
    <t>Cabo Extensor para Limpeza (5 metros)</t>
  </si>
  <si>
    <t>Carro funcional c/ bolsa, metal/plástico, 3 prat.</t>
  </si>
  <si>
    <t>Enceradeira industrial DC 350 ( 60 meses)</t>
  </si>
  <si>
    <t>Escada domés.  Alum. Degraus 4 a 6, Antiderrap</t>
  </si>
  <si>
    <t>Extensão elétrica de 15mt</t>
  </si>
  <si>
    <t xml:space="preserve">Lavadora de alta pressão mínimo 1.500 LB  </t>
  </si>
  <si>
    <t>Mangueira de jardim 20m, c/ esguicho/engate</t>
  </si>
  <si>
    <t>Placa sinalizadora (Piso Molhado - 2 por APS)</t>
  </si>
  <si>
    <t>Rastelo de Jardim ( APS com areas verdes)</t>
  </si>
  <si>
    <t>TOTAL GERAL ( 60 MESES)</t>
  </si>
  <si>
    <t>TOTAL ANUAL DE EQUIPAMENTOS  - Depreciação Anual conforme tabela da RFB -</t>
  </si>
  <si>
    <t>VALOR POR SERVENTE</t>
  </si>
  <si>
    <t>UNIFORMES</t>
  </si>
  <si>
    <t xml:space="preserve">QUANTIDADE DEFINIDA (anual) </t>
  </si>
  <si>
    <t>PREÇO MÉDIO – PAINEL DE PREÇOS</t>
  </si>
  <si>
    <t>PEÇO MÉDIO - INTERNET</t>
  </si>
  <si>
    <t>CUSTO MÉDIO</t>
  </si>
  <si>
    <t xml:space="preserve">CUSTO MENSAL UNIFORMES </t>
  </si>
  <si>
    <t>SERVENTES</t>
  </si>
  <si>
    <t>Bata ( avental) pano</t>
  </si>
  <si>
    <t>Bota de borracha</t>
  </si>
  <si>
    <t>Calça</t>
  </si>
  <si>
    <t>Camiseta</t>
  </si>
  <si>
    <t>Crachá, protetor, jacaré, cordão e regulador</t>
  </si>
  <si>
    <t>Sapato segurança</t>
  </si>
  <si>
    <t>ENCARREGADAS</t>
  </si>
  <si>
    <t xml:space="preserve">Calça Social </t>
  </si>
  <si>
    <t>Camisa social  manga curta/longa</t>
  </si>
  <si>
    <t>Crachá, protetor, jacaré, cordão,regulador</t>
  </si>
  <si>
    <t>Sapato Social</t>
  </si>
  <si>
    <t>TOTAL GERAL MENSAL POR SERVENTE</t>
  </si>
  <si>
    <t>TOTAL GERAL MENSAL ENCARREGADA</t>
  </si>
  <si>
    <t>EPIs</t>
  </si>
  <si>
    <t>QUANTIDADE DEFINIDA MENSAL (Serventes 20 ou 30h)</t>
  </si>
  <si>
    <t>QUANTIDADE DEFINIDA MENSAL (Serventes 40 ou 44h)</t>
  </si>
  <si>
    <t>PREÇO MÉDIO - INTERNET</t>
  </si>
  <si>
    <t>CUSTO MENSAL DE EPIS (Servente 20 ou 30h)</t>
  </si>
  <si>
    <t>CUSTO MENSAL DE EPIS (Servente 40 ou 44h)</t>
  </si>
  <si>
    <t>ÁREA SANITIZAÇÃO</t>
  </si>
  <si>
    <t>Avental descartável</t>
  </si>
  <si>
    <t>Face Shield</t>
  </si>
  <si>
    <t>Luvas descartáveis (100un) (50 pares)</t>
  </si>
  <si>
    <t>Máscara descartável</t>
  </si>
  <si>
    <t>Touca descartável</t>
  </si>
  <si>
    <t>QUANTIDADE DEFINIDA ANUAL  (Serventes 20 ou 30h)</t>
  </si>
  <si>
    <t>QUANTIDADE DEFINIDA ANUAL  (Serventes 40 ou 44h)</t>
  </si>
  <si>
    <t>PREÇO MEDIO – PAINEL DE PREÇOS</t>
  </si>
  <si>
    <t>EPIs USO GERAL</t>
  </si>
  <si>
    <t>Avental impermeável de pvc</t>
  </si>
  <si>
    <t>Luva proteção de raspa de couro, cano curto</t>
  </si>
  <si>
    <t>Óculos de proteção lente transparente</t>
  </si>
  <si>
    <t>Obs:  Periodicidade/frequencia de trocas dos EPIs de acorda com as premissas adotadas na contratação de média de dias úteis no mês = 22 dias</t>
  </si>
  <si>
    <t>1x ao dia</t>
  </si>
  <si>
    <t>1x a cada 6 meses -  Deverá ser descartado quando danificado</t>
  </si>
  <si>
    <t>3 pares ao dia ou quando danificado</t>
  </si>
  <si>
    <t>1x a cada 3h</t>
  </si>
  <si>
    <t>Borrifador 500ML</t>
  </si>
  <si>
    <t>2un/servente/a cada 3 meses ( 1 para álcool 70% e 1 para álcool isopropílico)</t>
  </si>
  <si>
    <t>Flanela de algodão branca 40cm x 60cm</t>
  </si>
  <si>
    <t>4 un para cada servente/mês</t>
  </si>
  <si>
    <t>saco de Lixo reforçado,  100 L , cor branco leitoso</t>
  </si>
  <si>
    <t>2 un/dia por lixeira x 4 salas de perícia/serviço social e reabilitação x 22 dias uteis mês</t>
  </si>
  <si>
    <t>PLANO DE TELEFONE  ENCARREGADA (O)</t>
  </si>
  <si>
    <t>Crédito celular encarregada</t>
  </si>
  <si>
    <t>ÁREA INTERNA</t>
  </si>
  <si>
    <t>ÁREA EXTERNA</t>
  </si>
  <si>
    <t>ESQUADRIAS</t>
  </si>
  <si>
    <t>ITEM 11</t>
  </si>
  <si>
    <t>ITEM 12</t>
  </si>
  <si>
    <t>ITEM 13</t>
  </si>
  <si>
    <t>ITEM 14</t>
  </si>
  <si>
    <t>ITEM 15</t>
  </si>
  <si>
    <t>ISS %</t>
  </si>
  <si>
    <r>
      <t>AI-1:</t>
    </r>
    <r>
      <rPr>
        <sz val="9"/>
        <color rgb="FF000000"/>
        <rFont val="Calibri"/>
        <family val="2"/>
        <charset val="1"/>
      </rPr>
      <t xml:space="preserve"> 
Pisos frios</t>
    </r>
  </si>
  <si>
    <r>
      <t>AI-2:</t>
    </r>
    <r>
      <rPr>
        <sz val="9"/>
        <color rgb="FF000000"/>
        <rFont val="Calibri"/>
        <family val="2"/>
        <charset val="1"/>
      </rPr>
      <t xml:space="preserve"> 
Almoxarifado, Galpões, arquivos</t>
    </r>
  </si>
  <si>
    <r>
      <t>AI-3:</t>
    </r>
    <r>
      <rPr>
        <sz val="9"/>
        <color rgb="FF000000"/>
        <rFont val="Calibri"/>
        <family val="2"/>
        <charset val="1"/>
      </rPr>
      <t xml:space="preserve"> 
Espaços Livres, saguão, hall, salão</t>
    </r>
  </si>
  <si>
    <r>
      <t>AI-4:</t>
    </r>
    <r>
      <rPr>
        <sz val="9"/>
        <color rgb="FF000000"/>
        <rFont val="Calibri"/>
        <family val="2"/>
        <charset val="1"/>
      </rPr>
      <t xml:space="preserve"> 
Banheiros</t>
    </r>
  </si>
  <si>
    <r>
      <t>AE-1:</t>
    </r>
    <r>
      <rPr>
        <sz val="9"/>
        <color rgb="FF000000"/>
        <rFont val="Calibri"/>
        <family val="2"/>
        <charset val="1"/>
      </rPr>
      <t xml:space="preserve"> 
Pisos adjacentes às edificações</t>
    </r>
  </si>
  <si>
    <t>AE-2: 
 coleta de detritos em pátios e áreas verdes com frequência diária</t>
  </si>
  <si>
    <r>
      <t xml:space="preserve">AE-3:
</t>
    </r>
    <r>
      <rPr>
        <sz val="9"/>
        <color rgb="FF000000"/>
        <rFont val="Calibri"/>
        <family val="2"/>
        <charset val="1"/>
      </rPr>
      <t>Arruamento, passeios</t>
    </r>
  </si>
  <si>
    <r>
      <t>EER:</t>
    </r>
    <r>
      <rPr>
        <sz val="10"/>
        <color rgb="FF000000"/>
        <rFont val="Calibri"/>
        <family val="2"/>
        <charset val="1"/>
      </rPr>
      <t xml:space="preserve"> 
Face Externa </t>
    </r>
    <r>
      <rPr>
        <b/>
        <sz val="10"/>
        <color rgb="FF000000"/>
        <rFont val="Arial"/>
        <family val="2"/>
        <charset val="1"/>
      </rPr>
      <t>COM</t>
    </r>
    <r>
      <rPr>
        <sz val="10"/>
        <color rgb="FF000000"/>
        <rFont val="Arial"/>
        <family val="2"/>
        <charset val="1"/>
      </rPr>
      <t xml:space="preserve"> exposição a risco </t>
    </r>
  </si>
  <si>
    <r>
      <t>EE:</t>
    </r>
    <r>
      <rPr>
        <sz val="10"/>
        <color rgb="FF000000"/>
        <rFont val="Calibri"/>
        <family val="2"/>
        <charset val="1"/>
      </rPr>
      <t xml:space="preserve"> 
Face Externa </t>
    </r>
    <r>
      <rPr>
        <b/>
        <sz val="10"/>
        <color rgb="FF000000"/>
        <rFont val="Arial"/>
        <family val="2"/>
        <charset val="1"/>
      </rPr>
      <t>SEM</t>
    </r>
    <r>
      <rPr>
        <sz val="10"/>
        <color rgb="FF000000"/>
        <rFont val="Arial"/>
        <family val="2"/>
        <charset val="1"/>
      </rPr>
      <t xml:space="preserve"> exposição a risco</t>
    </r>
  </si>
  <si>
    <r>
      <t>EI:</t>
    </r>
    <r>
      <rPr>
        <sz val="9"/>
        <color rgb="FF000000"/>
        <rFont val="Calibri"/>
        <family val="2"/>
        <charset val="1"/>
      </rPr>
      <t xml:space="preserve"> 
Face Interna</t>
    </r>
  </si>
  <si>
    <t>Valor mensal                                   Limpeza odinária</t>
  </si>
  <si>
    <t>Valor mensal                                   Servente Covid</t>
  </si>
  <si>
    <t>Valor limite mensal - Horas eventuais Limp Ordinária</t>
  </si>
  <si>
    <t>Valor limite mensal - horas eventuais COVID</t>
  </si>
  <si>
    <t>Valor mensal item                    Diárias carregadores</t>
  </si>
  <si>
    <t>Área</t>
  </si>
  <si>
    <t>Preço m²</t>
  </si>
  <si>
    <t>R$</t>
  </si>
  <si>
    <t>30h</t>
  </si>
  <si>
    <t>44h</t>
  </si>
  <si>
    <t>RUA FELIPE SCHMIDT, 331, CENTRO, CEP 88010000</t>
  </si>
  <si>
    <t>FLORIANÓPOLIS/SC</t>
  </si>
  <si>
    <t>RUA MAJOR PEDRO BORGES, 103, CENTRO, CEP 88450000</t>
  </si>
  <si>
    <t>ALFREDO WAGNER/SC</t>
  </si>
  <si>
    <t>RUA GETÚLIO VARGAS, 70, CENTRO, CEP 88160000</t>
  </si>
  <si>
    <t>BIGUAÇU/SC</t>
  </si>
  <si>
    <t>RUA MAXIMINO DE MORAES, 357, CENTRO, CEP 89520000</t>
  </si>
  <si>
    <t>APS CURITIBANOS/SC</t>
  </si>
  <si>
    <t>AV. IVO SILVEIRA, 1960, CAPOEIRAS, CEP 88085000</t>
  </si>
  <si>
    <t>RUA SANTA CATARINA, 952, CENTRO, CEP 88780000</t>
  </si>
  <si>
    <t>IMBITUBA/SC</t>
  </si>
  <si>
    <t>RUA CENTO E VINTE E UM, 78, CENTRO, CEP 88220000</t>
  </si>
  <si>
    <t>ITAPEMA/SC</t>
  </si>
  <si>
    <t>RUA GOVERNADOR JORGE LACERDA, 126, CENTRO, CEP 88501120</t>
  </si>
  <si>
    <t>LAGES/SC</t>
  </si>
  <si>
    <t>RUA BARÃO DO RIO BRANCO, 277, CENTRO, CEP 88130101</t>
  </si>
  <si>
    <t>PALHOÇA/SC</t>
  </si>
  <si>
    <t xml:space="preserve">RUA DOMINGOS MARTORANO, 350, CENTRO, CEP 88600000 </t>
  </si>
  <si>
    <t>SÃO JOAQUIM/SC</t>
  </si>
  <si>
    <t>RUA ADEMAR DA SILVA, 1279, KOBRASOL, CEP 88101091</t>
  </si>
  <si>
    <t>SÃO JOSÉ/SC</t>
  </si>
  <si>
    <t>RUA ATILIO CAMPOS FILHO, S/N, CENTRO,</t>
  </si>
  <si>
    <t>TIJUCAS/SC</t>
  </si>
  <si>
    <t xml:space="preserve">AV. PREFEITO NELSON MARTINS, 405, CENTRO, CEP 88131300 </t>
  </si>
  <si>
    <t>AV. MAURO RAMOS, 1880, CENTRO, CEP 88020302</t>
  </si>
  <si>
    <t>R. SANTOS DUMONT, 64- CENTRO, CEP 88015020</t>
  </si>
  <si>
    <t>R. ÁLVARO DE CARVALHO, 220 - CENTRO, 88010040</t>
  </si>
  <si>
    <t>PRAÇA PEREIRA OLIVEIRA, 13, CENTRO, CEP 88010540</t>
  </si>
  <si>
    <t>Rua Presidente John. Kennedy, 25, Centro</t>
  </si>
  <si>
    <t>BLUMENAU/SC</t>
  </si>
  <si>
    <t>Rua João Pessoa, 2000, Velha</t>
  </si>
  <si>
    <t>Rua Rodrigues Alves, 50, Centro</t>
  </si>
  <si>
    <t>BRUSQUE/SC</t>
  </si>
  <si>
    <t>Rua XV de Novembro, 459, Centro</t>
  </si>
  <si>
    <t>IBIRAMA/SC</t>
  </si>
  <si>
    <t>Rua Marechal Floriano Peixoto, 444, Centro</t>
  </si>
  <si>
    <t>INDAIAL/SC</t>
  </si>
  <si>
    <t>R. Doutor José Bonifácio Malburg, 195, Centro</t>
  </si>
  <si>
    <t>ITAJAÍ/SC</t>
  </si>
  <si>
    <t>Av. 7 de Setembro, 352, Jardim América</t>
  </si>
  <si>
    <t>RIO DO SUL/SC</t>
  </si>
  <si>
    <t>Rua Benjamin Constant, 29, Centro</t>
  </si>
  <si>
    <t>TIMBÓ/SC</t>
  </si>
  <si>
    <t>Av. do Estado Dalmo Vieira, 3660</t>
  </si>
  <si>
    <t>BALNEÁRIO DE CAMBORIÚ/SC</t>
  </si>
  <si>
    <t>Rua João Veríssimo da Silva – SN, Centro</t>
  </si>
  <si>
    <t>PENHA/SC</t>
  </si>
  <si>
    <t>Rua Arthur Reinert, 11, Centro</t>
  </si>
  <si>
    <t>POMERODE/SC</t>
  </si>
  <si>
    <t>Rua 9 de Março, nº 241 – Centro, Joinville/SC</t>
  </si>
  <si>
    <t>Joinville/SC</t>
  </si>
  <si>
    <t>Rua Vidal Ramos, nº 780 – Centro, Canoinhas/SC</t>
  </si>
  <si>
    <t>Canoinhas/SC</t>
  </si>
  <si>
    <t>Av. Getúlio Vargas, nº 500 – Centro, Jaraguá do Sul</t>
  </si>
  <si>
    <t>Jaguará do sul/SC</t>
  </si>
  <si>
    <t>Rua Mathias Piechinick, nº 37 - Centro, Mafra/SC</t>
  </si>
  <si>
    <t>Mafra/SC</t>
  </si>
  <si>
    <t>Rua Capitão Ernesto Nunes, nº 89 - Centro, São Bento do Sul/SC</t>
  </si>
  <si>
    <t>São Bento do Sul/SC</t>
  </si>
  <si>
    <t>Rua Barão do Rio Branco, nº 377 - Centro, São Francisco do Sul/SC</t>
  </si>
  <si>
    <t>São Francisco do Sul/SC</t>
  </si>
  <si>
    <t>Rua Graciosa, nº 380 – Guanabara, Joinville/SC</t>
  </si>
  <si>
    <t>Av. Nelson Luís Rosa de Bem, nº 90 - Centro, Guaramirim/SC</t>
  </si>
  <si>
    <t>Guaramirim/SC</t>
  </si>
  <si>
    <t>Av. Saturnino Olindo, nº 30, Rio Negro/PR</t>
  </si>
  <si>
    <t>Rio Negro/PR</t>
  </si>
  <si>
    <t> </t>
  </si>
  <si>
    <t>TOTAL GERAL</t>
  </si>
  <si>
    <t xml:space="preserve">ISS </t>
  </si>
  <si>
    <t>AI-4: 
Banheiros</t>
  </si>
  <si>
    <t xml:space="preserve">AE-2:                                                                                                                                    coleta de detritos em pátios e áreas verdes com frequência diária
</t>
  </si>
  <si>
    <t>Serventes por Unidade (Calculada)</t>
  </si>
  <si>
    <t>Qtde de serventes ajustada LIMPEZA ORDINÁRIA                      e carga horária</t>
  </si>
  <si>
    <t>Qtde Ajustada Qtde postos COVID e Carga horária servente</t>
  </si>
  <si>
    <t>Qtde horas eventuais Limpeza Ordinária/Mês</t>
  </si>
  <si>
    <t xml:space="preserve"> Qtde horas eventuais COVID/Mês</t>
  </si>
  <si>
    <t>Qtde Diárias carregadores/Mês</t>
  </si>
  <si>
    <t>Qtde postos e Carga horária ENCARREGADA</t>
  </si>
  <si>
    <t>h</t>
  </si>
  <si>
    <t>diarias</t>
  </si>
  <si>
    <t>Total Geral</t>
  </si>
  <si>
    <t>Produtividade adotada</t>
  </si>
  <si>
    <t>total</t>
  </si>
  <si>
    <t>Número de Serventes</t>
  </si>
  <si>
    <t>fração</t>
  </si>
  <si>
    <t>Número de Encarregados</t>
  </si>
  <si>
    <t>800 a 1200</t>
  </si>
  <si>
    <t>1500 a 2500</t>
  </si>
  <si>
    <t>1000 a 1500</t>
  </si>
  <si>
    <t>200 a 300</t>
  </si>
  <si>
    <t>1800 a 2700</t>
  </si>
  <si>
    <t>6000 a 9000</t>
  </si>
  <si>
    <t>130 a 160</t>
  </si>
  <si>
    <t>300 a 380</t>
  </si>
  <si>
    <t>ANEXO IV</t>
  </si>
  <si>
    <t>MODELO DE PROPOSTA E PLANILHA DE CUSTOS E FORMAÇÃO DE PREÇOS</t>
  </si>
  <si>
    <t>PROCESSO 35014.018642/2022-12</t>
  </si>
  <si>
    <t>Servente 44h</t>
  </si>
  <si>
    <t>Servente 30h</t>
  </si>
  <si>
    <t>Servente 44h limpeza de esquadrias com risco</t>
  </si>
  <si>
    <t>Encarregada</t>
  </si>
  <si>
    <t>Salário Normativo da Categoria:</t>
  </si>
  <si>
    <t>Data base da Categoria:</t>
  </si>
  <si>
    <t>Convenção Coletiva:</t>
  </si>
  <si>
    <t>CBO/MTE:</t>
  </si>
  <si>
    <t>CUSTOS</t>
  </si>
  <si>
    <t>Percentuais e Valores de Referência</t>
  </si>
  <si>
    <t xml:space="preserve">Servente 44h </t>
  </si>
  <si>
    <t>Encarregada 44h</t>
  </si>
  <si>
    <t>MÓDULO 1: COMPOSIÇÃO DA REMUNERAÇÃO</t>
  </si>
  <si>
    <t>1 - Composição da Remuneração</t>
  </si>
  <si>
    <t>Percentuais</t>
  </si>
  <si>
    <t>Valor (R$)</t>
  </si>
  <si>
    <t>A – Salário Base 40 horas</t>
  </si>
  <si>
    <t>B - Adicional de Insalubridade</t>
  </si>
  <si>
    <t>D - Adicional Noturno</t>
  </si>
  <si>
    <t>E - Adicional de Hora Noturna Reduzida</t>
  </si>
  <si>
    <t>F - Adicional de Hora Extra no Feriado Trabalhado</t>
  </si>
  <si>
    <t>E - Outros -Adicional de Periculosidade</t>
  </si>
  <si>
    <t>Total</t>
  </si>
  <si>
    <t>MÓDULO 2: ENCARGOS E BENEFÍCIOS ANUAIS, MENSAIS E DIÁRIOS</t>
  </si>
  <si>
    <t>2.1 - 13º Salário, Férias e Adicional de Férias</t>
  </si>
  <si>
    <t>A - 13º salário</t>
  </si>
  <si>
    <t>B - Adicional de Férias</t>
  </si>
  <si>
    <t>2.2 - Encargos Previdenciários e FGTS</t>
  </si>
  <si>
    <t>2.2.1 - GPS</t>
  </si>
  <si>
    <t>A - INSS</t>
  </si>
  <si>
    <t>B - Salário Educação</t>
  </si>
  <si>
    <t>C - SAT</t>
  </si>
  <si>
    <t>D - SESI ou SESC</t>
  </si>
  <si>
    <t>E - SENAI ou SENAC</t>
  </si>
  <si>
    <t>F - SEBRAE</t>
  </si>
  <si>
    <t>G - INCRA</t>
  </si>
  <si>
    <t>F - FGTS</t>
  </si>
  <si>
    <t>2.3 - Benefícios Mensais e Diários</t>
  </si>
  <si>
    <t>Valores</t>
  </si>
  <si>
    <t>A - Transporte</t>
  </si>
  <si>
    <t>B - Auxílio-Refeição/Alimentação ( COM DESCONTO DE 1% - CCT SC)</t>
  </si>
  <si>
    <t>C - Ajuda de custo (equipes limpeza vidros)</t>
  </si>
  <si>
    <t>D - Assistência ao Trabalhador (Cláusula 16º)</t>
  </si>
  <si>
    <t>E - Prêmio Assiduidade (Cláusula 11º)</t>
  </si>
  <si>
    <t>F - Outros (especificar)</t>
  </si>
  <si>
    <t>2 - ENCARGOS E BENEFÍCIOS ANUAIS, MENSAIS E DIÁRIOS</t>
  </si>
  <si>
    <t>2.2 - GPS, FGTS e outras contribuições</t>
  </si>
  <si>
    <t>MÓDULO 3: PROVISÃO PARA RESCISÃO</t>
  </si>
  <si>
    <t>3 - Provisão para Rescisão</t>
  </si>
  <si>
    <t>3.1 - Aviso Prévio Indenizado</t>
  </si>
  <si>
    <t>A - Aviso Prévio Indenizado</t>
  </si>
  <si>
    <t>B - Incidência do FGTS sobre Aviso Prévio Indenizado</t>
  </si>
  <si>
    <t>C - Multa do FGTS sobre Aviso Prévio Indenizado</t>
  </si>
  <si>
    <t>A - Aviso Prévio Trabalhado</t>
  </si>
  <si>
    <t>B - Incidência do submódulo 2.2 sobre o Aviso Prévio Trabalhado</t>
  </si>
  <si>
    <t>C - Multa do FGTS sobre Aviso Prévio Trabalhado</t>
  </si>
  <si>
    <t>MÓDULO 4: CUSTO DE REPOSIÇÃO DO PROFISSIONAL AUSENTE</t>
  </si>
  <si>
    <t>B – Substituto na cobertura de Ausências Legais</t>
  </si>
  <si>
    <t>C - Substituto na cobertura de Licença Paternidade</t>
  </si>
  <si>
    <t>D - Substituto na cobertura de Ausências por acidente de trabalho</t>
  </si>
  <si>
    <t>E - Outros</t>
  </si>
  <si>
    <t>Subtotal</t>
  </si>
  <si>
    <t>4.2 - Substituto na Intrajornada</t>
  </si>
  <si>
    <t>A - Substituto na cobertura de Intervalo para repouso ou alimentação</t>
  </si>
  <si>
    <t>4 - Custo de Reposição do Profissional Ausente</t>
  </si>
  <si>
    <t>MÓDULO 5: INSUMOS DE MÃO DE OBRA</t>
  </si>
  <si>
    <t>5 - Insumos Diversos</t>
  </si>
  <si>
    <t>A - Uniformes</t>
  </si>
  <si>
    <t>B - Materiais e utensílios</t>
  </si>
  <si>
    <t>C - Equipamentos</t>
  </si>
  <si>
    <t>D - EPIs</t>
  </si>
  <si>
    <t>E - Esquadrias de risco - Materiais/ Equipamentos/EPIs ( conforme MPOG)</t>
  </si>
  <si>
    <t>F -  Plano de telefone</t>
  </si>
  <si>
    <t>G - Outros</t>
  </si>
  <si>
    <t>MÓDULO 6: CUSTOS INDIRETOS, TRIBUTOS E LUCRO</t>
  </si>
  <si>
    <t>6 - Custos Indiretos, Tributos e Lucro</t>
  </si>
  <si>
    <t>C - Tributos  (ISS 2,00%)</t>
  </si>
  <si>
    <t>C.1 - Tributos Federais (PIS e COFINS)</t>
  </si>
  <si>
    <t>C.3 - Tributos Municipais (especificar)</t>
  </si>
  <si>
    <t>C - Tributos  (ISS 2,500%)</t>
  </si>
  <si>
    <t>C - Tributos  (ISS 3,00%)</t>
  </si>
  <si>
    <t>C - Tributos  (ISS 4,00%)</t>
  </si>
  <si>
    <t>C - Tributos  (ISS 5,00%)</t>
  </si>
  <si>
    <t>Total Tributos por ISS Municipal</t>
  </si>
  <si>
    <t>C.4 - Outros Tributos (especificar)</t>
  </si>
  <si>
    <t>QUADRO RESUMO DO CUSTO POR EMPREGADO</t>
  </si>
  <si>
    <t>Mão de obra vinculada à execução contratual (valor por empregado)</t>
  </si>
  <si>
    <t>A - Módulo 1 - Composição da Remuneração</t>
  </si>
  <si>
    <t>B - Módulo 2 - Encargos e Benefícios Anuais, Mensais e Diários</t>
  </si>
  <si>
    <t>C - Módulo 3 - Provisão para Rescisão</t>
  </si>
  <si>
    <t>D - Módulo 4 - Custos de Reposição do Profissional Ausente</t>
  </si>
  <si>
    <t>E - Módulo 5 - Insumos Diversos</t>
  </si>
  <si>
    <t>Subtotal (A + B + C + D + E)</t>
  </si>
  <si>
    <t>F - Módulo 6 - Custos Indiretos, Tributos e Lucro (ISS 2,00%)</t>
  </si>
  <si>
    <t>F - Módulo 6 - Custos Indiretos, Tributos e Lucro (ISS 2,5%)</t>
  </si>
  <si>
    <t>F - Módulo 6 - Custos Indiretos, Tributos e Lucro (ISS 3,00%)</t>
  </si>
  <si>
    <t>F - Módulo 6 - Custos Indiretos, Tributos e Lucro (ISS 4,00%)</t>
  </si>
  <si>
    <t>F - Módulo 6 - Custos Indiretos, Tributos e Lucro (ISS 5,00%)</t>
  </si>
  <si>
    <t>TOTAL POR EMPREGADO/MÊS com ISS de 2%</t>
  </si>
  <si>
    <t>TOTAL POR EMPREGADO/MÊS com ISS de 2,5%</t>
  </si>
  <si>
    <t>TOTAL POR EMPREGADO/MÊS com ISS de 3%</t>
  </si>
  <si>
    <t>TOTAL POR EMPREGADO/MÊS com ISS de 4%</t>
  </si>
  <si>
    <t>TOTAL POR EMPREGADO/MÊS com ISS de 5%</t>
  </si>
  <si>
    <t>VALOR DA HORA com ISS de 2%</t>
  </si>
  <si>
    <t>VALOR DA HORA com ISS de 2,5%</t>
  </si>
  <si>
    <t>VALOR DA HORA com ISS de 3%</t>
  </si>
  <si>
    <t>VALOR DA HORA com ISS de 4%</t>
  </si>
  <si>
    <t>VALOR DA HORA com ISS de 5%</t>
  </si>
  <si>
    <t>AI-1 Área Interna pisos frios</t>
  </si>
  <si>
    <t>ISS de 2%</t>
  </si>
  <si>
    <t>ISS de 2,5%</t>
  </si>
  <si>
    <t>ISS de 3%</t>
  </si>
  <si>
    <t>ISS de 4%</t>
  </si>
  <si>
    <t>ISS de 5%</t>
  </si>
  <si>
    <t>MÃO DE OBRA</t>
  </si>
  <si>
    <t>(1) PRODUTIVIDADE (1/P)</t>
  </si>
  <si>
    <t>(2) PREÇO HOMEM MÊS (R$)</t>
  </si>
  <si>
    <t>(1x2) SUBTOTAL (R$/M²)</t>
  </si>
  <si>
    <t>SERVENTE</t>
  </si>
  <si>
    <t>ENCARREGADO</t>
  </si>
  <si>
    <t>Subtotal 20%</t>
  </si>
  <si>
    <t>AI-2 Área interna (Almoxarifado, Galpões, arquivos )</t>
  </si>
  <si>
    <t>(1) PRODUTIVIDADE (1/M²)</t>
  </si>
  <si>
    <t>Subtotal:</t>
  </si>
  <si>
    <t>AI-3 Área interna Espaços Livres (saguão, hall, salão)</t>
  </si>
  <si>
    <t>AI-4 Área interna  Banheiros</t>
  </si>
  <si>
    <t>AE-1 AE-2 AE-3 Áreas Externas</t>
  </si>
  <si>
    <t>AE-1 Área Externa pisos adjacentes às edificações</t>
  </si>
  <si>
    <t>Subtotal AE-1</t>
  </si>
  <si>
    <t>AE-2: coleta de detritos em pátios e áreas verdes com frequência diária</t>
  </si>
  <si>
    <t>Subtotal AE-2</t>
  </si>
  <si>
    <t>AE-3 Área Externa arruamento, passeios</t>
  </si>
  <si>
    <t>Subtotal AE-3</t>
  </si>
  <si>
    <t>EER EE EI Esquadrias</t>
  </si>
  <si>
    <r>
      <t xml:space="preserve">EER Área de Esquadria Face Externa </t>
    </r>
    <r>
      <rPr>
        <b/>
        <sz val="10"/>
        <color rgb="FF000000"/>
        <rFont val="Arial"/>
        <family val="2"/>
        <charset val="1"/>
      </rPr>
      <t>COM</t>
    </r>
    <r>
      <rPr>
        <sz val="10"/>
        <color rgb="FF000000"/>
        <rFont val="Arial"/>
        <family val="2"/>
        <charset val="1"/>
      </rPr>
      <t xml:space="preserve"> exposição a risco </t>
    </r>
  </si>
  <si>
    <t>Subtotal EER</t>
  </si>
  <si>
    <r>
      <t xml:space="preserve">EE Área de Esquadria Face Externa </t>
    </r>
    <r>
      <rPr>
        <b/>
        <sz val="10"/>
        <color rgb="FF000000"/>
        <rFont val="Arial"/>
        <family val="2"/>
        <charset val="1"/>
      </rPr>
      <t>SEM</t>
    </r>
    <r>
      <rPr>
        <sz val="10"/>
        <color rgb="FF000000"/>
        <rFont val="Arial"/>
        <family val="2"/>
        <charset val="1"/>
      </rPr>
      <t xml:space="preserve"> exposição a risco</t>
    </r>
  </si>
  <si>
    <t>Subtotal EE</t>
  </si>
  <si>
    <t>EI Área de Esquadria Face Interna</t>
  </si>
  <si>
    <t>Subtotal EI</t>
  </si>
  <si>
    <t>Servente 44h COVID</t>
  </si>
  <si>
    <t>Servente 30h COVID</t>
  </si>
  <si>
    <t>E - Outros -Adicional de risco limpeza de vidros e fachadas ( acima de 3m)</t>
  </si>
  <si>
    <t>F - Passagens intermunicipais</t>
  </si>
  <si>
    <t>G - Plano de telefone</t>
  </si>
  <si>
    <r>
      <rPr>
        <b/>
        <sz val="9"/>
        <color rgb="FF000000"/>
        <rFont val="Calibri"/>
        <family val="2"/>
        <charset val="1"/>
      </rPr>
      <t>AI-1:</t>
    </r>
    <r>
      <rPr>
        <sz val="9"/>
        <color rgb="FF000000"/>
        <rFont val="Calibri"/>
        <family val="2"/>
        <charset val="1"/>
      </rPr>
      <t xml:space="preserve"> 
Pisos frios</t>
    </r>
  </si>
  <si>
    <r>
      <rPr>
        <b/>
        <sz val="9"/>
        <color rgb="FF000000"/>
        <rFont val="Calibri"/>
        <family val="2"/>
        <charset val="1"/>
      </rPr>
      <t>AI-2:</t>
    </r>
    <r>
      <rPr>
        <sz val="9"/>
        <color rgb="FF000000"/>
        <rFont val="Calibri"/>
        <family val="2"/>
        <charset val="1"/>
      </rPr>
      <t xml:space="preserve"> 
Almoxarifado, Galpões, arquivos</t>
    </r>
  </si>
  <si>
    <r>
      <rPr>
        <b/>
        <sz val="9"/>
        <color rgb="FF000000"/>
        <rFont val="Calibri"/>
        <family val="2"/>
        <charset val="1"/>
      </rPr>
      <t>AI-3:</t>
    </r>
    <r>
      <rPr>
        <sz val="9"/>
        <color rgb="FF000000"/>
        <rFont val="Calibri"/>
        <family val="2"/>
        <charset val="1"/>
      </rPr>
      <t xml:space="preserve"> 
Espaços Livres, saguão, hall, salão</t>
    </r>
  </si>
  <si>
    <r>
      <rPr>
        <b/>
        <sz val="9"/>
        <color rgb="FF000000"/>
        <rFont val="Calibri"/>
        <family val="2"/>
        <charset val="1"/>
      </rPr>
      <t>AI-4:</t>
    </r>
    <r>
      <rPr>
        <sz val="9"/>
        <color rgb="FF000000"/>
        <rFont val="Calibri"/>
        <family val="2"/>
        <charset val="1"/>
      </rPr>
      <t xml:space="preserve"> 
Banheiros</t>
    </r>
  </si>
  <si>
    <r>
      <rPr>
        <b/>
        <sz val="9"/>
        <color rgb="FF000000"/>
        <rFont val="Calibri"/>
        <family val="2"/>
        <charset val="1"/>
      </rPr>
      <t>AE-1:</t>
    </r>
    <r>
      <rPr>
        <sz val="9"/>
        <color rgb="FF000000"/>
        <rFont val="Calibri"/>
        <family val="2"/>
        <charset val="1"/>
      </rPr>
      <t xml:space="preserve"> 
Pisos adjacentes às edificações</t>
    </r>
  </si>
  <si>
    <r>
      <rPr>
        <b/>
        <sz val="9"/>
        <color rgb="FF000000"/>
        <rFont val="Calibri"/>
        <family val="2"/>
        <charset val="1"/>
      </rPr>
      <t>AE-2:</t>
    </r>
    <r>
      <rPr>
        <sz val="9"/>
        <color rgb="FF000000"/>
        <rFont val="Calibri"/>
        <family val="2"/>
        <charset val="1"/>
      </rPr>
      <t xml:space="preserve"> 
Áreas verdes</t>
    </r>
  </si>
  <si>
    <r>
      <rPr>
        <b/>
        <sz val="9"/>
        <color rgb="FF000000"/>
        <rFont val="Calibri"/>
        <family val="2"/>
        <charset val="1"/>
      </rPr>
      <t xml:space="preserve">AE-3:
</t>
    </r>
    <r>
      <rPr>
        <sz val="9"/>
        <color rgb="FF000000"/>
        <rFont val="Calibri"/>
        <family val="2"/>
        <charset val="1"/>
      </rPr>
      <t>Arruamento, passeios</t>
    </r>
  </si>
  <si>
    <r>
      <rPr>
        <b/>
        <sz val="10"/>
        <color rgb="FF000000"/>
        <rFont val="Calibri"/>
        <family val="2"/>
        <charset val="1"/>
      </rPr>
      <t>EER:</t>
    </r>
    <r>
      <rPr>
        <sz val="10"/>
        <color rgb="FF000000"/>
        <rFont val="Calibri"/>
        <family val="2"/>
        <charset val="1"/>
      </rPr>
      <t xml:space="preserve"> 
Face Externa </t>
    </r>
    <r>
      <rPr>
        <b/>
        <sz val="10"/>
        <color rgb="FF000000"/>
        <rFont val="Arial"/>
        <family val="2"/>
        <charset val="1"/>
      </rPr>
      <t>COM</t>
    </r>
    <r>
      <rPr>
        <sz val="10"/>
        <color rgb="FF000000"/>
        <rFont val="Arial"/>
        <family val="2"/>
        <charset val="1"/>
      </rPr>
      <t xml:space="preserve"> exposição a risco </t>
    </r>
  </si>
  <si>
    <r>
      <rPr>
        <b/>
        <sz val="10"/>
        <color rgb="FF000000"/>
        <rFont val="Calibri"/>
        <family val="2"/>
        <charset val="1"/>
      </rPr>
      <t>EE:</t>
    </r>
    <r>
      <rPr>
        <sz val="10"/>
        <color rgb="FF000000"/>
        <rFont val="Calibri"/>
        <family val="2"/>
        <charset val="1"/>
      </rPr>
      <t xml:space="preserve"> 
Face Externa </t>
    </r>
    <r>
      <rPr>
        <b/>
        <sz val="10"/>
        <color rgb="FF000000"/>
        <rFont val="Arial"/>
        <family val="2"/>
        <charset val="1"/>
      </rPr>
      <t>SEM</t>
    </r>
    <r>
      <rPr>
        <sz val="10"/>
        <color rgb="FF000000"/>
        <rFont val="Arial"/>
        <family val="2"/>
        <charset val="1"/>
      </rPr>
      <t xml:space="preserve"> exposição a risco</t>
    </r>
  </si>
  <si>
    <r>
      <rPr>
        <b/>
        <sz val="9"/>
        <color rgb="FF000000"/>
        <rFont val="Calibri"/>
        <family val="2"/>
        <charset val="1"/>
      </rPr>
      <t>EI:</t>
    </r>
    <r>
      <rPr>
        <sz val="9"/>
        <color rgb="FF000000"/>
        <rFont val="Calibri"/>
        <family val="2"/>
        <charset val="1"/>
      </rPr>
      <t xml:space="preserve"> 
Face Interna</t>
    </r>
  </si>
  <si>
    <t xml:space="preserve">Qtd total </t>
  </si>
  <si>
    <t>Fração</t>
  </si>
  <si>
    <t>SEMESTRAL</t>
  </si>
  <si>
    <t>=H68/</t>
  </si>
  <si>
    <t>C - Tributos  (ISS 3,50%)</t>
  </si>
  <si>
    <t>F - Módulo 6 - Custos Indiretos, Tributos e Lucro (ISS 3,50%)</t>
  </si>
  <si>
    <t>TOTAL POR EMPREGADO/MÊS com ISS de 3,5%</t>
  </si>
  <si>
    <t>VALOR DA HORA com ISS de 3,5%</t>
  </si>
  <si>
    <t>ISS de 3,5%</t>
  </si>
  <si>
    <t>AE-2: 
Áreas verdes - Coleta de detritos</t>
  </si>
  <si>
    <t xml:space="preserve">- </t>
  </si>
  <si>
    <t>Qtd total</t>
  </si>
  <si>
    <t>Covid 44h</t>
  </si>
  <si>
    <t>Servente 40h</t>
  </si>
  <si>
    <t>Servente 44h Covid</t>
  </si>
  <si>
    <t>B - Auxílio-Refeição/Alimentação ( COM DESCONTO DE 20%)</t>
  </si>
  <si>
    <t>D - Assistência Médica (Cláusula 15ª)</t>
  </si>
  <si>
    <t>E - Benefício Social Familiar (Cláusula 16ª)</t>
  </si>
  <si>
    <t>F - Plano de telefone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</si>
</sst>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4">
    <numFmt numFmtId="8" formatCode="&quot;R$&quot;\ #,##0.00;[Red]\-&quot;R$&quot;\ #,##0.00"/>
    <numFmt numFmtId="43" formatCode="_-* #,##0.00_-;\-* #,##0.00_-;_-* &quot;-&quot;??_-;_-@_-"/>
    <numFmt numFmtId="164" formatCode="_-&quot;R$ &quot;* #,##0.00_-;&quot;-R$ &quot;* #,##0.00_-;_-&quot;R$ &quot;* \-??_-;_-@_-"/>
    <numFmt numFmtId="165" formatCode="&quot;R$ &quot;#,##0.00"/>
    <numFmt numFmtId="166" formatCode="_-* #,##0.00_-;\-* #,##0.00_-;_-* \-??_-;_-@_-"/>
    <numFmt numFmtId="167" formatCode="d/m/yyyy"/>
    <numFmt numFmtId="168" formatCode="* #,##0.00\ ;\-* #,##0.00\ ;* \-#\ ;@\ "/>
    <numFmt numFmtId="169" formatCode="#,##0.00\ ;\(#,##0.00\);\-#\ ;@\ "/>
    <numFmt numFmtId="170" formatCode="#,##0.000000;\(#,##0.000000\)"/>
    <numFmt numFmtId="171" formatCode="&quot;R$ &quot;#,##0.00;[Red]&quot;-R$ &quot;#,##0.00"/>
    <numFmt numFmtId="172" formatCode="_-[$R$-416]\ * #,##0.00_-;\-[$R$-416]\ * #,##0.00_-;_-[$R$-416]\ * \-??_-;_-@_-"/>
    <numFmt numFmtId="173" formatCode="#,##0.00\ ;\(#,##0.00\)"/>
    <numFmt numFmtId="174" formatCode="&quot;R$ &quot;#,##0.00\ ;[Red]&quot;(R$ &quot;#,##0.00\)"/>
    <numFmt numFmtId="175" formatCode="[$R$-416]\ #,##0.00;[Red]\-[$R$-416]\ #,##0.00"/>
    <numFmt numFmtId="176" formatCode="* #,##0.00\ ;\-* #,##0.00\ ;* \-#\ ;@"/>
    <numFmt numFmtId="177" formatCode="0.000000000"/>
    <numFmt numFmtId="178" formatCode="#,##0.00\ ;#,##0.00\ ;\-#\ ;@\ "/>
    <numFmt numFmtId="179" formatCode="0.000000000;[Red]\(0.000000000\)"/>
    <numFmt numFmtId="180" formatCode="0.0000000000"/>
    <numFmt numFmtId="181" formatCode="0.0000"/>
    <numFmt numFmtId="182" formatCode="&quot;R$&quot;\ #,##0.00"/>
    <numFmt numFmtId="183" formatCode="_-[$R$-416]\ * #,##0.00_-;\-[$R$-416]\ * #,##0.00_-;_-[$R$-416]\ * &quot;-&quot;??_-;_-@_-"/>
    <numFmt numFmtId="184" formatCode="#,##0.000;\(#,##0.000\)"/>
    <numFmt numFmtId="185" formatCode="#,##0.00;\(#,##0.00\)"/>
  </numFmts>
  <fonts count="69" x14ac:knownFonts="1">
    <font>
      <sz val="11"/>
      <color rgb="FF333333"/>
      <name val="Arial"/>
      <family val="2"/>
      <charset val="1"/>
    </font>
    <font>
      <sz val="11"/>
      <name val="Calibri"/>
      <family val="2"/>
      <charset val="1"/>
    </font>
    <font>
      <sz val="11"/>
      <color rgb="FF000000"/>
      <name val="Calibri"/>
      <family val="2"/>
      <charset val="1"/>
    </font>
    <font>
      <sz val="9"/>
      <color rgb="FF333333"/>
      <name val="Calibri"/>
      <family val="2"/>
      <charset val="1"/>
    </font>
    <font>
      <b/>
      <sz val="12"/>
      <color rgb="FFFFFFFF"/>
      <name val="Calibri"/>
      <family val="2"/>
      <charset val="1"/>
    </font>
    <font>
      <b/>
      <sz val="18"/>
      <color rgb="FFFFFFFF"/>
      <name val="Calibri"/>
      <family val="2"/>
      <charset val="1"/>
    </font>
    <font>
      <b/>
      <sz val="9"/>
      <color rgb="FF333333"/>
      <name val="Calibri"/>
      <family val="2"/>
      <charset val="1"/>
    </font>
    <font>
      <sz val="9"/>
      <color rgb="FFFF0000"/>
      <name val="Calibri"/>
      <family val="2"/>
      <charset val="1"/>
    </font>
    <font>
      <b/>
      <sz val="9"/>
      <color rgb="FF000000"/>
      <name val="Calibri"/>
      <family val="2"/>
      <charset val="1"/>
    </font>
    <font>
      <sz val="10"/>
      <color rgb="FF333333"/>
      <name val="Calibri"/>
      <family val="2"/>
      <charset val="1"/>
    </font>
    <font>
      <sz val="10"/>
      <color rgb="FFDDDDDD"/>
      <name val="Calibri"/>
      <family val="2"/>
      <charset val="1"/>
    </font>
    <font>
      <sz val="9"/>
      <color rgb="FFDDDDDD"/>
      <name val="Arial"/>
      <family val="2"/>
      <charset val="1"/>
    </font>
    <font>
      <sz val="11"/>
      <color rgb="FF000000"/>
      <name val="Arial"/>
      <family val="2"/>
      <charset val="1"/>
    </font>
    <font>
      <sz val="9"/>
      <color rgb="FFDDDDDD"/>
      <name val="Calibri"/>
      <family val="2"/>
      <charset val="1"/>
    </font>
    <font>
      <sz val="9"/>
      <color rgb="FF000000"/>
      <name val="Calibri"/>
      <family val="2"/>
      <charset val="1"/>
    </font>
    <font>
      <sz val="10"/>
      <color rgb="FF333333"/>
      <name val="Arial"/>
      <family val="2"/>
      <charset val="1"/>
    </font>
    <font>
      <b/>
      <sz val="10"/>
      <color rgb="FF333333"/>
      <name val="Arial"/>
      <family val="2"/>
      <charset val="1"/>
    </font>
    <font>
      <b/>
      <sz val="9"/>
      <color rgb="FF333333"/>
      <name val="Arial"/>
      <family val="2"/>
      <charset val="1"/>
    </font>
    <font>
      <sz val="9"/>
      <color rgb="FF333333"/>
      <name val="Arial"/>
      <family val="2"/>
      <charset val="1"/>
    </font>
    <font>
      <sz val="8"/>
      <color rgb="FF333333"/>
      <name val="Arial"/>
      <family val="2"/>
      <charset val="1"/>
    </font>
    <font>
      <b/>
      <sz val="10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b/>
      <sz val="10"/>
      <color rgb="FF333333"/>
      <name val="Calibri"/>
      <family val="2"/>
      <charset val="1"/>
    </font>
    <font>
      <b/>
      <sz val="12"/>
      <color rgb="FF333333"/>
      <name val="Calibri"/>
      <family val="2"/>
      <charset val="1"/>
    </font>
    <font>
      <sz val="10"/>
      <color rgb="FF000080"/>
      <name val="Calibri"/>
      <family val="2"/>
      <charset val="1"/>
    </font>
    <font>
      <sz val="10"/>
      <color rgb="FF339966"/>
      <name val="Calibri"/>
      <family val="2"/>
      <charset val="1"/>
    </font>
    <font>
      <b/>
      <sz val="10"/>
      <color rgb="FF808080"/>
      <name val="Calibri"/>
      <family val="2"/>
      <charset val="1"/>
    </font>
    <font>
      <sz val="18"/>
      <color rgb="FFFFFFFF"/>
      <name val="Calibri"/>
      <family val="2"/>
      <charset val="1"/>
    </font>
    <font>
      <b/>
      <sz val="10"/>
      <color rgb="FF000000"/>
      <name val="Arial"/>
      <family val="2"/>
      <charset val="1"/>
    </font>
    <font>
      <sz val="10"/>
      <color rgb="FF000000"/>
      <name val="Arial"/>
      <family val="2"/>
      <charset val="1"/>
    </font>
    <font>
      <b/>
      <sz val="10"/>
      <name val="Calibri"/>
      <family val="2"/>
      <charset val="1"/>
    </font>
    <font>
      <b/>
      <sz val="10"/>
      <color rgb="FF444444"/>
      <name val="Calibri"/>
      <family val="2"/>
      <charset val="1"/>
    </font>
    <font>
      <b/>
      <sz val="8"/>
      <name val="Calibri"/>
      <family val="2"/>
      <charset val="1"/>
    </font>
    <font>
      <b/>
      <sz val="8"/>
      <color rgb="FF444444"/>
      <name val="Calibri"/>
      <family val="2"/>
      <charset val="1"/>
    </font>
    <font>
      <b/>
      <i/>
      <sz val="10"/>
      <color rgb="FFFFFFFF"/>
      <name val="Calibri"/>
      <family val="2"/>
      <charset val="1"/>
    </font>
    <font>
      <b/>
      <sz val="10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0"/>
      <color rgb="FFFFFFFF"/>
      <name val="Calibri"/>
      <family val="2"/>
      <charset val="1"/>
    </font>
    <font>
      <sz val="9"/>
      <color rgb="FFFFFFFF"/>
      <name val="Calibri"/>
      <family val="2"/>
      <charset val="1"/>
    </font>
    <font>
      <b/>
      <sz val="11"/>
      <color rgb="FFFFFFFF"/>
      <name val="Calibri"/>
      <family val="2"/>
      <charset val="1"/>
    </font>
    <font>
      <b/>
      <i/>
      <sz val="10"/>
      <color rgb="FF000000"/>
      <name val="Calibri"/>
      <family val="2"/>
      <charset val="1"/>
    </font>
    <font>
      <sz val="11"/>
      <color rgb="FF444444"/>
      <name val="Calibri"/>
      <family val="2"/>
      <charset val="1"/>
    </font>
    <font>
      <sz val="11"/>
      <color rgb="FF333333"/>
      <name val="Calibri"/>
      <family val="2"/>
      <charset val="1"/>
    </font>
    <font>
      <b/>
      <i/>
      <sz val="10"/>
      <color rgb="FF333333"/>
      <name val="Calibri"/>
      <family val="2"/>
      <charset val="1"/>
    </font>
    <font>
      <b/>
      <i/>
      <sz val="9"/>
      <color rgb="FF000000"/>
      <name val="Calibri"/>
      <family val="2"/>
      <charset val="1"/>
    </font>
    <font>
      <i/>
      <sz val="9"/>
      <color rgb="FF000000"/>
      <name val="Calibri"/>
      <family val="2"/>
      <charset val="1"/>
    </font>
    <font>
      <sz val="10"/>
      <name val="Arial"/>
      <family val="2"/>
    </font>
    <font>
      <u/>
      <sz val="11"/>
      <color theme="10"/>
      <name val="Arial"/>
      <family val="2"/>
      <charset val="1"/>
    </font>
    <font>
      <b/>
      <sz val="9"/>
      <name val="Calibri"/>
      <family val="2"/>
      <charset val="1"/>
    </font>
    <font>
      <i/>
      <sz val="10"/>
      <color rgb="FF000000"/>
      <name val="Calibri"/>
      <family val="2"/>
    </font>
    <font>
      <i/>
      <sz val="10"/>
      <color rgb="FF000000"/>
      <name val="Calibri"/>
      <family val="2"/>
      <charset val="1"/>
    </font>
    <font>
      <sz val="10"/>
      <color rgb="FF333333"/>
      <name val="Calibri"/>
      <family val="2"/>
    </font>
    <font>
      <sz val="10"/>
      <color rgb="FF000000"/>
      <name val="Calibri"/>
      <family val="2"/>
    </font>
    <font>
      <b/>
      <sz val="9"/>
      <color rgb="FF333333"/>
      <name val="Calibri"/>
      <family val="2"/>
    </font>
    <font>
      <sz val="9"/>
      <color rgb="FF333333"/>
      <name val="Calibri"/>
      <family val="2"/>
    </font>
    <font>
      <sz val="10"/>
      <color rgb="FF333333"/>
      <name val="Arial"/>
      <family val="2"/>
    </font>
    <font>
      <sz val="11"/>
      <color rgb="FFFFFFFF"/>
      <name val="Arial"/>
      <family val="2"/>
      <charset val="1"/>
    </font>
    <font>
      <sz val="10"/>
      <color rgb="FF000000"/>
      <name val="Calibri"/>
      <family val="2"/>
    </font>
    <font>
      <sz val="8"/>
      <color rgb="FF000000"/>
      <name val="Calibri"/>
      <family val="2"/>
      <charset val="1"/>
    </font>
    <font>
      <b/>
      <sz val="8"/>
      <name val="Calibri"/>
      <family val="2"/>
    </font>
    <font>
      <b/>
      <sz val="10"/>
      <color rgb="FF333333"/>
      <name val="Calibri"/>
      <family val="2"/>
    </font>
    <font>
      <sz val="10"/>
      <color rgb="FF000000"/>
      <name val="Calibri"/>
      <family val="2"/>
    </font>
    <font>
      <b/>
      <sz val="10"/>
      <color rgb="FF000000"/>
      <name val="Calibri"/>
      <family val="2"/>
    </font>
    <font>
      <b/>
      <sz val="10"/>
      <color rgb="FF808080"/>
      <name val="Calibri"/>
      <family val="2"/>
    </font>
    <font>
      <b/>
      <sz val="12"/>
      <color rgb="FF333333"/>
      <name val="Calibri"/>
      <family val="2"/>
    </font>
    <font>
      <b/>
      <sz val="10"/>
      <color rgb="FF333333"/>
      <name val="Calibri"/>
      <family val="2"/>
    </font>
    <font>
      <sz val="10"/>
      <color rgb="FF333333"/>
      <name val="Calibri"/>
      <family val="2"/>
    </font>
    <font>
      <sz val="10"/>
      <color rgb="FF000080"/>
      <name val="Calibri"/>
      <family val="2"/>
    </font>
    <font>
      <b/>
      <sz val="10"/>
      <color rgb="FF000000"/>
      <name val="Calibri"/>
      <family val="2"/>
    </font>
  </fonts>
  <fills count="84">
    <fill>
      <patternFill patternType="none"/>
    </fill>
    <fill>
      <patternFill patternType="gray125"/>
    </fill>
    <fill>
      <patternFill patternType="solid">
        <fgColor rgb="FF1F4E78"/>
        <bgColor rgb="FF3D4C2F"/>
      </patternFill>
    </fill>
    <fill>
      <patternFill patternType="solid">
        <fgColor rgb="FFD9E1F2"/>
        <bgColor rgb="FFD6DCE4"/>
      </patternFill>
    </fill>
    <fill>
      <patternFill patternType="solid">
        <fgColor rgb="FFBF819E"/>
        <bgColor rgb="FFA6A6A6"/>
      </patternFill>
    </fill>
    <fill>
      <patternFill patternType="solid">
        <fgColor rgb="FFFFE699"/>
        <bgColor rgb="FFFFFF99"/>
      </patternFill>
    </fill>
    <fill>
      <patternFill patternType="solid">
        <fgColor rgb="FF729FCF"/>
        <bgColor rgb="FF5B9BD5"/>
      </patternFill>
    </fill>
    <fill>
      <patternFill patternType="solid">
        <fgColor rgb="FF8EA9DB"/>
        <bgColor rgb="FF8FAADC"/>
      </patternFill>
    </fill>
    <fill>
      <patternFill patternType="solid">
        <fgColor rgb="FFD0CECE"/>
        <bgColor rgb="FFCCCCCC"/>
      </patternFill>
    </fill>
    <fill>
      <patternFill patternType="solid">
        <fgColor rgb="FFFFFFFF"/>
        <bgColor rgb="FFFFFFCC"/>
      </patternFill>
    </fill>
    <fill>
      <patternFill patternType="solid">
        <fgColor rgb="FFFCE4D6"/>
        <bgColor rgb="FFFFF2CC"/>
      </patternFill>
    </fill>
    <fill>
      <patternFill patternType="solid">
        <fgColor rgb="FF49873A"/>
        <bgColor rgb="FF808080"/>
      </patternFill>
    </fill>
    <fill>
      <patternFill patternType="solid">
        <fgColor rgb="FFC6E0B4"/>
        <bgColor rgb="FFD9D9D9"/>
      </patternFill>
    </fill>
    <fill>
      <patternFill patternType="solid">
        <fgColor rgb="FFFFF2CC"/>
        <bgColor rgb="FFFFFFCC"/>
      </patternFill>
    </fill>
    <fill>
      <patternFill patternType="solid">
        <fgColor rgb="FF8497B0"/>
        <bgColor rgb="FF729FCF"/>
      </patternFill>
    </fill>
    <fill>
      <patternFill patternType="solid">
        <fgColor rgb="FFD6DCE4"/>
        <bgColor rgb="FFDBDBDB"/>
      </patternFill>
    </fill>
    <fill>
      <patternFill patternType="solid">
        <fgColor rgb="FFFFFF00"/>
        <bgColor rgb="FFFFCC00"/>
      </patternFill>
    </fill>
    <fill>
      <patternFill patternType="solid">
        <fgColor rgb="FFB4C7DC"/>
        <bgColor rgb="FFB4C6E7"/>
      </patternFill>
    </fill>
    <fill>
      <patternFill patternType="solid">
        <fgColor rgb="FFFFFFCC"/>
        <bgColor rgb="FFFFF2CC"/>
      </patternFill>
    </fill>
    <fill>
      <patternFill patternType="solid">
        <fgColor rgb="FFCC99FF"/>
        <bgColor rgb="FFADB9CA"/>
      </patternFill>
    </fill>
    <fill>
      <patternFill patternType="solid">
        <fgColor rgb="FF00CCFF"/>
        <bgColor rgb="FF5B9BD5"/>
      </patternFill>
    </fill>
    <fill>
      <patternFill patternType="solid">
        <fgColor rgb="FF00FF00"/>
        <bgColor rgb="FF5EB91E"/>
      </patternFill>
    </fill>
    <fill>
      <patternFill patternType="solid">
        <fgColor rgb="FFCCCCFF"/>
        <bgColor rgb="FFB4C6E7"/>
      </patternFill>
    </fill>
    <fill>
      <patternFill patternType="solid">
        <fgColor rgb="FFC0C0C0"/>
        <bgColor rgb="FFC1C1C1"/>
      </patternFill>
    </fill>
    <fill>
      <patternFill patternType="solid">
        <fgColor rgb="FFFD6802"/>
        <bgColor rgb="FFFF9999"/>
      </patternFill>
    </fill>
    <fill>
      <patternFill patternType="solid">
        <fgColor rgb="FFFFCC00"/>
        <bgColor rgb="FFFFC000"/>
      </patternFill>
    </fill>
    <fill>
      <patternFill patternType="solid">
        <fgColor rgb="FFD9D9D9"/>
        <bgColor rgb="FFDBDBDB"/>
      </patternFill>
    </fill>
    <fill>
      <patternFill patternType="solid">
        <fgColor rgb="FFA1467E"/>
        <bgColor rgb="FF824802"/>
      </patternFill>
    </fill>
    <fill>
      <patternFill patternType="solid">
        <fgColor rgb="FF5EB91E"/>
        <bgColor rgb="FF70AD47"/>
      </patternFill>
    </fill>
    <fill>
      <patternFill patternType="solid">
        <fgColor rgb="FF5983B0"/>
        <bgColor rgb="FF5B9BD5"/>
      </patternFill>
    </fill>
    <fill>
      <patternFill patternType="solid">
        <fgColor rgb="FFA6A6A6"/>
        <bgColor rgb="FFADB9CA"/>
      </patternFill>
    </fill>
    <fill>
      <patternFill patternType="solid">
        <fgColor rgb="FFBBE33D"/>
        <bgColor rgb="FFA9D18E"/>
      </patternFill>
    </fill>
    <fill>
      <patternFill patternType="solid">
        <fgColor rgb="FF808080"/>
        <bgColor rgb="FF8497B0"/>
      </patternFill>
    </fill>
    <fill>
      <patternFill patternType="solid">
        <fgColor rgb="FF5B9BD5"/>
        <bgColor rgb="FF729FCF"/>
      </patternFill>
    </fill>
    <fill>
      <patternFill patternType="darkGray">
        <fgColor rgb="FFFD6802"/>
        <bgColor rgb="FFFF9999"/>
      </patternFill>
    </fill>
    <fill>
      <patternFill patternType="solid">
        <fgColor rgb="FF9BC2E6"/>
        <bgColor rgb="FFB4C6E7"/>
      </patternFill>
    </fill>
    <fill>
      <patternFill patternType="solid">
        <fgColor rgb="FFADB9CA"/>
        <bgColor rgb="FFC0C0C0"/>
      </patternFill>
    </fill>
    <fill>
      <patternFill patternType="solid">
        <fgColor rgb="FFDBDBDB"/>
        <bgColor rgb="FFDDDDDD"/>
      </patternFill>
    </fill>
    <fill>
      <patternFill patternType="solid">
        <fgColor rgb="FFF4B183"/>
        <bgColor rgb="FFFF9999"/>
      </patternFill>
    </fill>
    <fill>
      <patternFill patternType="solid">
        <fgColor rgb="FFFF9999"/>
        <bgColor rgb="FFF4B183"/>
      </patternFill>
    </fill>
    <fill>
      <patternFill patternType="solid">
        <fgColor rgb="FFFFCCCC"/>
        <bgColor rgb="FFF8CBAD"/>
      </patternFill>
    </fill>
    <fill>
      <patternFill patternType="solid">
        <fgColor rgb="FFC1C1C1"/>
        <bgColor rgb="FFC0C0C0"/>
      </patternFill>
    </fill>
    <fill>
      <patternFill patternType="solid">
        <fgColor rgb="FFDDDDDD"/>
        <bgColor rgb="FFDBDBDB"/>
      </patternFill>
    </fill>
    <fill>
      <patternFill patternType="solid">
        <fgColor rgb="FF70AD47"/>
        <bgColor rgb="FF5EB91E"/>
      </patternFill>
    </fill>
    <fill>
      <patternFill patternType="solid">
        <fgColor rgb="FFCCCCCC"/>
        <bgColor rgb="FFD0CECE"/>
      </patternFill>
    </fill>
    <fill>
      <patternFill patternType="solid">
        <fgColor rgb="FFDEEBF7"/>
        <bgColor rgb="FFD9E1F2"/>
      </patternFill>
    </fill>
    <fill>
      <patternFill patternType="solid">
        <fgColor rgb="FF8FAADC"/>
        <bgColor rgb="FF8EA9DB"/>
      </patternFill>
    </fill>
    <fill>
      <patternFill patternType="solid">
        <fgColor rgb="FFFFFF99"/>
        <bgColor rgb="FFFFFFCC"/>
      </patternFill>
    </fill>
    <fill>
      <patternFill patternType="solid">
        <fgColor rgb="FFD6DCE4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E7E6E6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rgb="FFC6E0B4"/>
        <bgColor rgb="FF000000"/>
      </patternFill>
    </fill>
    <fill>
      <patternFill patternType="solid">
        <fgColor rgb="FFFCE4D6"/>
        <bgColor rgb="FF000000"/>
      </patternFill>
    </fill>
    <fill>
      <patternFill patternType="solid">
        <fgColor rgb="FFFFF2CC"/>
        <bgColor rgb="FF000000"/>
      </patternFill>
    </fill>
    <fill>
      <patternFill patternType="solid">
        <fgColor rgb="FF5983B0"/>
        <bgColor rgb="FF50938A"/>
      </patternFill>
    </fill>
    <fill>
      <patternFill patternType="solid">
        <fgColor rgb="FFCCCCCC"/>
        <bgColor rgb="FFC1C1C1"/>
      </patternFill>
    </fill>
    <fill>
      <patternFill patternType="solid">
        <fgColor rgb="FF808080"/>
        <bgColor rgb="FF000000"/>
      </patternFill>
    </fill>
    <fill>
      <patternFill patternType="solid">
        <fgColor rgb="FFBF819E"/>
        <bgColor rgb="FF999999"/>
      </patternFill>
    </fill>
    <fill>
      <patternFill patternType="solid">
        <fgColor rgb="FFBBE33D"/>
        <bgColor rgb="FFACB20C"/>
      </patternFill>
    </fill>
    <fill>
      <patternFill patternType="solid">
        <fgColor rgb="FFB4C7DC"/>
        <bgColor rgb="FFB3CAC7"/>
      </patternFill>
    </fill>
    <fill>
      <patternFill patternType="solid">
        <fgColor rgb="FFFFFFCC"/>
        <bgColor rgb="FFFFFFFF"/>
      </patternFill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4B084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E699"/>
        <bgColor indexed="64"/>
      </patternFill>
    </fill>
    <fill>
      <patternFill patternType="solid">
        <fgColor rgb="FFA1467E"/>
        <bgColor rgb="FF808080"/>
      </patternFill>
    </fill>
    <fill>
      <patternFill patternType="solid">
        <fgColor rgb="FF5EB91E"/>
        <bgColor rgb="FF339966"/>
      </patternFill>
    </fill>
    <fill>
      <patternFill patternType="solid">
        <fgColor rgb="FFDDDDDD"/>
        <bgColor rgb="FFD9D9D9"/>
      </patternFill>
    </fill>
    <fill>
      <patternFill patternType="solid">
        <fgColor rgb="FF9BC2E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00CCFF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8EA9DB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CE4D6"/>
        <bgColor indexed="64"/>
      </patternFill>
    </fill>
    <fill>
      <patternFill patternType="solid">
        <fgColor rgb="FF1D4E7B"/>
        <bgColor rgb="FF444444"/>
      </patternFill>
    </fill>
  </fills>
  <borders count="242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rgb="FFB4C6E7"/>
      </top>
      <bottom/>
      <diagonal/>
    </border>
    <border>
      <left/>
      <right/>
      <top style="thin">
        <color rgb="FFB4C6E7"/>
      </top>
      <bottom style="thin">
        <color rgb="FF9BC2E6"/>
      </bottom>
      <diagonal/>
    </border>
    <border>
      <left/>
      <right/>
      <top style="thin">
        <color rgb="FFB4C6E7"/>
      </top>
      <bottom style="thin">
        <color rgb="FFB4C6E7"/>
      </bottom>
      <diagonal/>
    </border>
    <border>
      <left/>
      <right/>
      <top style="thin">
        <color rgb="FF9BC2E6"/>
      </top>
      <bottom style="thin">
        <color rgb="FFB4C6E7"/>
      </bottom>
      <diagonal/>
    </border>
    <border>
      <left/>
      <right/>
      <top/>
      <bottom style="thin">
        <color rgb="FFB4C6E7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auto="1"/>
      </left>
      <right style="medium">
        <color auto="1"/>
      </right>
      <top style="medium">
        <color rgb="FF000000"/>
      </top>
      <bottom style="medium">
        <color rgb="FF000000"/>
      </bottom>
      <diagonal/>
    </border>
    <border>
      <left style="medium">
        <color auto="1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auto="1"/>
      </bottom>
      <diagonal/>
    </border>
    <border>
      <left style="medium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rgb="FF000000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thin">
        <color auto="1"/>
      </right>
      <top style="thin">
        <color auto="1"/>
      </top>
      <bottom style="medium">
        <color rgb="FF000000"/>
      </bottom>
      <diagonal/>
    </border>
    <border>
      <left/>
      <right style="medium">
        <color rgb="FF000000"/>
      </right>
      <top style="thin">
        <color auto="1"/>
      </top>
      <bottom style="medium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auto="1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rgb="FF000000"/>
      </bottom>
      <diagonal/>
    </border>
    <border>
      <left style="medium">
        <color rgb="FF000000"/>
      </left>
      <right style="medium">
        <color auto="1"/>
      </right>
      <top style="medium">
        <color rgb="FF000000"/>
      </top>
      <bottom/>
      <diagonal/>
    </border>
    <border>
      <left style="medium">
        <color auto="1"/>
      </left>
      <right style="medium">
        <color auto="1"/>
      </right>
      <top style="medium">
        <color rgb="FF000000"/>
      </top>
      <bottom/>
      <diagonal/>
    </border>
    <border>
      <left style="medium">
        <color auto="1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auto="1"/>
      </right>
      <top/>
      <bottom/>
      <diagonal/>
    </border>
    <border>
      <left style="medium">
        <color auto="1"/>
      </left>
      <right style="medium">
        <color rgb="FF000000"/>
      </right>
      <top/>
      <bottom/>
      <diagonal/>
    </border>
    <border>
      <left style="medium">
        <color auto="1"/>
      </left>
      <right style="medium">
        <color rgb="FF000000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rgb="FF000000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rgb="FF000000"/>
      </right>
      <top style="thin">
        <color auto="1"/>
      </top>
      <bottom style="medium">
        <color auto="1"/>
      </bottom>
      <diagonal/>
    </border>
    <border>
      <left style="medium">
        <color rgb="FF000000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rgb="FF000000"/>
      </right>
      <top/>
      <bottom style="medium">
        <color auto="1"/>
      </bottom>
      <diagonal/>
    </border>
    <border>
      <left style="medium">
        <color rgb="FF000000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rgb="FF000000"/>
      </right>
      <top style="medium">
        <color auto="1"/>
      </top>
      <bottom style="thin">
        <color auto="1"/>
      </bottom>
      <diagonal/>
    </border>
    <border>
      <left style="medium">
        <color rgb="FF000000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rgb="FF000000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/>
      <top style="thin">
        <color auto="1"/>
      </top>
      <bottom/>
      <diagonal/>
    </border>
    <border>
      <left/>
      <right style="medium">
        <color rgb="FF000000"/>
      </right>
      <top style="thin">
        <color auto="1"/>
      </top>
      <bottom/>
      <diagonal/>
    </border>
    <border>
      <left style="thin">
        <color auto="1"/>
      </left>
      <right style="medium">
        <color rgb="FF000000"/>
      </right>
      <top style="thin">
        <color auto="1"/>
      </top>
      <bottom/>
      <diagonal/>
    </border>
    <border>
      <left style="medium">
        <color rgb="FF000000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rgb="FF000000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rgb="FF000000"/>
      </right>
      <top/>
      <bottom style="thin">
        <color auto="1"/>
      </bottom>
      <diagonal/>
    </border>
    <border>
      <left style="medium">
        <color rgb="FF000000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rgb="FF000000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rgb="FF000000"/>
      </right>
      <top style="medium">
        <color auto="1"/>
      </top>
      <bottom/>
      <diagonal/>
    </border>
    <border>
      <left style="medium">
        <color rgb="FF000000"/>
      </left>
      <right style="thin">
        <color auto="1"/>
      </right>
      <top style="thin">
        <color auto="1"/>
      </top>
      <bottom/>
      <diagonal/>
    </border>
    <border>
      <left style="medium">
        <color rgb="FF000000"/>
      </left>
      <right/>
      <top style="medium">
        <color auto="1"/>
      </top>
      <bottom/>
      <diagonal/>
    </border>
    <border>
      <left/>
      <right style="medium">
        <color rgb="FF000000"/>
      </right>
      <top style="medium">
        <color auto="1"/>
      </top>
      <bottom/>
      <diagonal/>
    </border>
    <border>
      <left style="medium">
        <color rgb="FF000000"/>
      </left>
      <right style="medium">
        <color rgb="FF000000"/>
      </right>
      <top style="thin">
        <color auto="1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medium">
        <color rgb="FF000000"/>
      </left>
      <right style="thin">
        <color auto="1"/>
      </right>
      <top/>
      <bottom/>
      <diagonal/>
    </border>
    <border>
      <left style="medium">
        <color auto="1"/>
      </left>
      <right style="medium">
        <color rgb="FF000000"/>
      </right>
      <top style="medium">
        <color auto="1"/>
      </top>
      <bottom style="medium">
        <color auto="1"/>
      </bottom>
      <diagonal/>
    </border>
    <border>
      <left style="medium">
        <color rgb="FF000000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rgb="FF000000"/>
      </right>
      <top/>
      <bottom style="thin">
        <color auto="1"/>
      </bottom>
      <diagonal/>
    </border>
    <border>
      <left style="medium">
        <color rgb="FF000000"/>
      </left>
      <right style="medium">
        <color auto="1"/>
      </right>
      <top style="medium">
        <color auto="1"/>
      </top>
      <bottom style="medium">
        <color rgb="FF00000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rgb="FF000000"/>
      </bottom>
      <diagonal/>
    </border>
    <border>
      <left style="medium">
        <color auto="1"/>
      </left>
      <right style="medium">
        <color rgb="FF000000"/>
      </right>
      <top style="medium">
        <color auto="1"/>
      </top>
      <bottom style="medium">
        <color rgb="FF000000"/>
      </bottom>
      <diagonal/>
    </border>
    <border>
      <left style="medium">
        <color rgb="FF000000"/>
      </left>
      <right style="thin">
        <color auto="1"/>
      </right>
      <top/>
      <bottom style="medium">
        <color auto="1"/>
      </bottom>
      <diagonal/>
    </border>
    <border>
      <left style="medium">
        <color rgb="FF000000"/>
      </left>
      <right/>
      <top style="medium">
        <color auto="1"/>
      </top>
      <bottom style="medium">
        <color auto="1"/>
      </bottom>
      <diagonal/>
    </border>
    <border>
      <left style="medium">
        <color rgb="FF000000"/>
      </left>
      <right style="thin">
        <color auto="1"/>
      </right>
      <top style="medium">
        <color rgb="FF000000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medium">
        <color rgb="FF000000"/>
      </top>
      <bottom style="medium">
        <color rgb="FF000000"/>
      </bottom>
      <diagonal/>
    </border>
    <border>
      <left style="thin">
        <color auto="1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auto="1"/>
      </right>
      <top style="medium">
        <color rgb="FF000000"/>
      </top>
      <bottom style="medium">
        <color rgb="FF000000"/>
      </bottom>
      <diagonal/>
    </border>
    <border>
      <left style="thin">
        <color auto="1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auto="1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auto="1"/>
      </right>
      <top style="medium">
        <color rgb="FF000000"/>
      </top>
      <bottom/>
      <diagonal/>
    </border>
    <border>
      <left style="thin">
        <color auto="1"/>
      </left>
      <right style="thin">
        <color auto="1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thin">
        <color auto="1"/>
      </top>
      <bottom style="thin">
        <color auto="1"/>
      </bottom>
      <diagonal/>
    </border>
    <border>
      <left style="medium">
        <color rgb="FF000000"/>
      </left>
      <right/>
      <top style="thin">
        <color auto="1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rgb="FF000000"/>
      </bottom>
      <diagonal/>
    </border>
    <border>
      <left style="thin">
        <color auto="1"/>
      </left>
      <right style="medium">
        <color rgb="FF000000"/>
      </right>
      <top style="thin">
        <color auto="1"/>
      </top>
      <bottom style="medium">
        <color rgb="FF000000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rgb="FF000000"/>
      </left>
      <right style="thin">
        <color auto="1"/>
      </right>
      <top/>
      <bottom style="medium">
        <color rgb="FF000000"/>
      </bottom>
      <diagonal/>
    </border>
    <border>
      <left style="thin">
        <color auto="1"/>
      </left>
      <right style="thin">
        <color auto="1"/>
      </right>
      <top/>
      <bottom style="medium">
        <color rgb="FF000000"/>
      </bottom>
      <diagonal/>
    </border>
    <border>
      <left style="thin">
        <color auto="1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auto="1"/>
      </bottom>
      <diagonal/>
    </border>
    <border>
      <left/>
      <right/>
      <top style="medium">
        <color rgb="FF000000"/>
      </top>
      <bottom style="thin">
        <color auto="1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rgb="FF000000"/>
      </left>
      <right/>
      <top/>
      <bottom style="thin">
        <color auto="1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medium">
        <color rgb="FF000000"/>
      </top>
      <bottom style="medium">
        <color rgb="FF000000"/>
      </bottom>
      <diagonal/>
    </border>
    <border>
      <left style="thin">
        <color auto="1"/>
      </left>
      <right style="medium">
        <color auto="1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thin">
        <color auto="1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auto="1"/>
      </bottom>
      <diagonal/>
    </border>
    <border>
      <left/>
      <right/>
      <top style="medium">
        <color rgb="FF000000"/>
      </top>
      <bottom style="medium">
        <color auto="1"/>
      </bottom>
      <diagonal/>
    </border>
    <border>
      <left/>
      <right style="medium">
        <color auto="1"/>
      </right>
      <top style="medium">
        <color rgb="FF000000"/>
      </top>
      <bottom style="medium">
        <color auto="1"/>
      </bottom>
      <diagonal/>
    </border>
    <border>
      <left style="medium">
        <color rgb="FF000000"/>
      </left>
      <right/>
      <top/>
      <bottom style="medium">
        <color auto="1"/>
      </bottom>
      <diagonal/>
    </border>
    <border>
      <left style="medium">
        <color rgb="FF000000"/>
      </left>
      <right/>
      <top style="medium">
        <color auto="1"/>
      </top>
      <bottom style="medium">
        <color rgb="FF000000"/>
      </bottom>
      <diagonal/>
    </border>
    <border>
      <left/>
      <right/>
      <top style="medium">
        <color auto="1"/>
      </top>
      <bottom style="medium">
        <color rgb="FF000000"/>
      </bottom>
      <diagonal/>
    </border>
    <border>
      <left/>
      <right style="medium">
        <color auto="1"/>
      </right>
      <top style="medium">
        <color auto="1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/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thin">
        <color rgb="FF9BC2E6"/>
      </left>
      <right/>
      <top style="thin">
        <color rgb="FFB4C6E7"/>
      </top>
      <bottom style="thin">
        <color rgb="FF9BC2E6"/>
      </bottom>
      <diagonal/>
    </border>
    <border>
      <left/>
      <right/>
      <top style="thin">
        <color auto="1"/>
      </top>
      <bottom style="medium">
        <color rgb="FF000000"/>
      </bottom>
      <diagonal/>
    </border>
    <border>
      <left style="medium">
        <color auto="1"/>
      </left>
      <right style="medium">
        <color auto="1"/>
      </right>
      <top/>
      <bottom style="medium">
        <color rgb="FF000000"/>
      </bottom>
      <diagonal/>
    </border>
    <border>
      <left style="thick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ck">
        <color rgb="FF000000"/>
      </left>
      <right/>
      <top style="medium">
        <color rgb="FF000000"/>
      </top>
      <bottom style="thin">
        <color rgb="FF000000"/>
      </bottom>
      <diagonal/>
    </border>
    <border>
      <left style="thick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ck">
        <color rgb="FF000000"/>
      </left>
      <right/>
      <top style="thin">
        <color rgb="FF000000"/>
      </top>
      <bottom style="medium">
        <color rgb="FF000000"/>
      </bottom>
      <diagonal/>
    </border>
    <border>
      <left style="thick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ck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/>
      <bottom style="thin">
        <color rgb="FF000000"/>
      </bottom>
      <diagonal/>
    </border>
    <border>
      <left style="thick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medium">
        <color rgb="FF000000"/>
      </bottom>
      <diagonal/>
    </border>
    <border>
      <left style="medium">
        <color rgb="FF000000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rgb="FF000000"/>
      </left>
      <right/>
      <top style="thin">
        <color auto="1"/>
      </top>
      <bottom style="medium">
        <color auto="1"/>
      </bottom>
      <diagonal/>
    </border>
    <border>
      <left/>
      <right style="medium">
        <color rgb="FF000000"/>
      </right>
      <top/>
      <bottom style="medium">
        <color auto="1"/>
      </bottom>
      <diagonal/>
    </border>
    <border>
      <left style="medium">
        <color rgb="FF000000"/>
      </left>
      <right/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auto="1"/>
      </bottom>
      <diagonal/>
    </border>
    <border>
      <left/>
      <right/>
      <top style="thin">
        <color rgb="FF000000"/>
      </top>
      <bottom style="thin">
        <color auto="1"/>
      </bottom>
      <diagonal/>
    </border>
    <border>
      <left/>
      <right style="medium">
        <color rgb="FF000000"/>
      </right>
      <top style="thin">
        <color rgb="FF000000"/>
      </top>
      <bottom style="thin">
        <color auto="1"/>
      </bottom>
      <diagonal/>
    </border>
    <border>
      <left style="medium">
        <color rgb="FF000000"/>
      </left>
      <right/>
      <top style="thin">
        <color auto="1"/>
      </top>
      <bottom style="thin">
        <color rgb="FF000000"/>
      </bottom>
      <diagonal/>
    </border>
    <border>
      <left/>
      <right style="thin">
        <color rgb="FF000000"/>
      </right>
      <top style="thin">
        <color auto="1"/>
      </top>
      <bottom style="thin">
        <color rgb="FF000000"/>
      </bottom>
      <diagonal/>
    </border>
  </borders>
  <cellStyleXfs count="5">
    <xf numFmtId="0" fontId="0" fillId="0" borderId="0"/>
    <xf numFmtId="168" fontId="12" fillId="0" borderId="0"/>
    <xf numFmtId="9" fontId="15" fillId="0" borderId="0" applyBorder="0" applyProtection="0"/>
    <xf numFmtId="166" fontId="1" fillId="0" borderId="0" applyBorder="0" applyProtection="0"/>
    <xf numFmtId="0" fontId="47" fillId="0" borderId="0" applyNumberFormat="0" applyFill="0" applyBorder="0" applyAlignment="0" applyProtection="0"/>
  </cellStyleXfs>
  <cellXfs count="1159">
    <xf numFmtId="0" fontId="0" fillId="0" borderId="0" xfId="0"/>
    <xf numFmtId="0" fontId="6" fillId="3" borderId="3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3" fillId="3" borderId="5" xfId="0" applyFont="1" applyFill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6" fillId="3" borderId="3" xfId="0" applyFont="1" applyFill="1" applyBorder="1" applyAlignment="1">
      <alignment vertical="center"/>
    </xf>
    <xf numFmtId="0" fontId="6" fillId="3" borderId="3" xfId="0" applyFont="1" applyFill="1" applyBorder="1" applyAlignment="1">
      <alignment horizontal="center" vertical="center"/>
    </xf>
    <xf numFmtId="167" fontId="3" fillId="0" borderId="3" xfId="0" applyNumberFormat="1" applyFont="1" applyBorder="1" applyAlignment="1">
      <alignment vertical="center"/>
    </xf>
    <xf numFmtId="167" fontId="3" fillId="0" borderId="3" xfId="0" applyNumberFormat="1" applyFont="1" applyBorder="1" applyAlignment="1">
      <alignment horizontal="center" vertical="center"/>
    </xf>
    <xf numFmtId="166" fontId="3" fillId="0" borderId="8" xfId="0" applyNumberFormat="1" applyFont="1" applyBorder="1" applyAlignment="1">
      <alignment horizontal="center" vertical="center"/>
    </xf>
    <xf numFmtId="166" fontId="3" fillId="0" borderId="3" xfId="0" applyNumberFormat="1" applyFont="1" applyBorder="1" applyAlignment="1">
      <alignment horizontal="center" vertical="center"/>
    </xf>
    <xf numFmtId="166" fontId="3" fillId="0" borderId="3" xfId="0" applyNumberFormat="1" applyFont="1" applyBorder="1" applyAlignment="1">
      <alignment vertical="center"/>
    </xf>
    <xf numFmtId="2" fontId="3" fillId="0" borderId="7" xfId="0" applyNumberFormat="1" applyFont="1" applyBorder="1" applyAlignment="1">
      <alignment horizontal="center" vertical="center"/>
    </xf>
    <xf numFmtId="0" fontId="3" fillId="0" borderId="3" xfId="0" applyFont="1" applyBorder="1"/>
    <xf numFmtId="2" fontId="3" fillId="0" borderId="3" xfId="0" applyNumberFormat="1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3" fillId="0" borderId="9" xfId="0" applyFont="1" applyBorder="1"/>
    <xf numFmtId="0" fontId="6" fillId="0" borderId="10" xfId="0" applyFont="1" applyBorder="1"/>
    <xf numFmtId="0" fontId="6" fillId="3" borderId="11" xfId="0" applyFont="1" applyFill="1" applyBorder="1" applyAlignment="1">
      <alignment horizontal="left" vertical="center"/>
    </xf>
    <xf numFmtId="0" fontId="6" fillId="3" borderId="8" xfId="0" applyFont="1" applyFill="1" applyBorder="1" applyAlignment="1">
      <alignment horizontal="left" vertical="center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/>
    </xf>
    <xf numFmtId="169" fontId="13" fillId="0" borderId="0" xfId="1" applyNumberFormat="1" applyFont="1" applyAlignment="1">
      <alignment horizontal="center" vertical="center"/>
    </xf>
    <xf numFmtId="2" fontId="13" fillId="0" borderId="0" xfId="0" applyNumberFormat="1" applyFont="1" applyAlignment="1">
      <alignment horizontal="center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center" vertical="center" wrapText="1"/>
    </xf>
    <xf numFmtId="0" fontId="17" fillId="8" borderId="13" xfId="0" applyFont="1" applyFill="1" applyBorder="1" applyAlignment="1">
      <alignment vertical="center"/>
    </xf>
    <xf numFmtId="0" fontId="17" fillId="3" borderId="14" xfId="0" applyFont="1" applyFill="1" applyBorder="1" applyAlignment="1">
      <alignment horizontal="center" vertical="center" wrapText="1"/>
    </xf>
    <xf numFmtId="0" fontId="17" fillId="3" borderId="15" xfId="0" applyFont="1" applyFill="1" applyBorder="1" applyAlignment="1">
      <alignment horizontal="center" vertical="center" wrapText="1"/>
    </xf>
    <xf numFmtId="0" fontId="17" fillId="3" borderId="16" xfId="0" applyFont="1" applyFill="1" applyBorder="1" applyAlignment="1">
      <alignment horizontal="center" vertical="center" wrapText="1"/>
    </xf>
    <xf numFmtId="0" fontId="17" fillId="3" borderId="12" xfId="0" applyFont="1" applyFill="1" applyBorder="1" applyAlignment="1">
      <alignment horizontal="center" vertical="center" wrapText="1"/>
    </xf>
    <xf numFmtId="0" fontId="17" fillId="3" borderId="17" xfId="0" applyFont="1" applyFill="1" applyBorder="1" applyAlignment="1">
      <alignment horizontal="center" vertical="center" wrapText="1"/>
    </xf>
    <xf numFmtId="0" fontId="18" fillId="8" borderId="18" xfId="0" applyFont="1" applyFill="1" applyBorder="1" applyAlignment="1">
      <alignment vertical="center"/>
    </xf>
    <xf numFmtId="0" fontId="15" fillId="0" borderId="19" xfId="0" applyFont="1" applyBorder="1" applyAlignment="1">
      <alignment vertical="center"/>
    </xf>
    <xf numFmtId="0" fontId="15" fillId="0" borderId="7" xfId="0" applyFont="1" applyBorder="1" applyAlignment="1">
      <alignment vertical="center"/>
    </xf>
    <xf numFmtId="165" fontId="15" fillId="0" borderId="20" xfId="0" applyNumberFormat="1" applyFont="1" applyBorder="1" applyAlignment="1">
      <alignment vertical="center"/>
    </xf>
    <xf numFmtId="165" fontId="15" fillId="0" borderId="21" xfId="0" applyNumberFormat="1" applyFont="1" applyBorder="1" applyAlignment="1">
      <alignment vertical="center"/>
    </xf>
    <xf numFmtId="0" fontId="15" fillId="0" borderId="22" xfId="0" applyFont="1" applyBorder="1" applyAlignment="1">
      <alignment vertical="center"/>
    </xf>
    <xf numFmtId="0" fontId="15" fillId="0" borderId="23" xfId="0" applyFont="1" applyBorder="1" applyAlignment="1">
      <alignment vertical="center"/>
    </xf>
    <xf numFmtId="0" fontId="15" fillId="0" borderId="24" xfId="0" applyFont="1" applyBorder="1" applyAlignment="1">
      <alignment vertical="center"/>
    </xf>
    <xf numFmtId="0" fontId="15" fillId="0" borderId="3" xfId="0" applyFont="1" applyBorder="1" applyAlignment="1">
      <alignment vertical="center"/>
    </xf>
    <xf numFmtId="0" fontId="19" fillId="8" borderId="25" xfId="0" applyFont="1" applyFill="1" applyBorder="1" applyAlignment="1">
      <alignment vertical="center"/>
    </xf>
    <xf numFmtId="0" fontId="15" fillId="0" borderId="26" xfId="0" applyFont="1" applyBorder="1" applyAlignment="1">
      <alignment vertical="center"/>
    </xf>
    <xf numFmtId="0" fontId="15" fillId="0" borderId="11" xfId="0" applyFont="1" applyBorder="1" applyAlignment="1">
      <alignment vertical="center"/>
    </xf>
    <xf numFmtId="165" fontId="15" fillId="0" borderId="27" xfId="0" applyNumberFormat="1" applyFont="1" applyBorder="1" applyAlignment="1">
      <alignment vertical="center"/>
    </xf>
    <xf numFmtId="0" fontId="15" fillId="0" borderId="28" xfId="0" applyFont="1" applyBorder="1" applyAlignment="1">
      <alignment vertical="center"/>
    </xf>
    <xf numFmtId="0" fontId="17" fillId="3" borderId="25" xfId="0" applyFont="1" applyFill="1" applyBorder="1" applyAlignment="1">
      <alignment horizontal="center" vertical="center" wrapText="1"/>
    </xf>
    <xf numFmtId="0" fontId="17" fillId="3" borderId="29" xfId="0" applyFont="1" applyFill="1" applyBorder="1" applyAlignment="1">
      <alignment horizontal="center" vertical="center" wrapText="1"/>
    </xf>
    <xf numFmtId="164" fontId="15" fillId="0" borderId="30" xfId="0" applyNumberFormat="1" applyFont="1" applyBorder="1" applyAlignment="1">
      <alignment vertical="center"/>
    </xf>
    <xf numFmtId="164" fontId="15" fillId="0" borderId="33" xfId="0" applyNumberFormat="1" applyFont="1" applyBorder="1" applyAlignment="1">
      <alignment vertical="center"/>
    </xf>
    <xf numFmtId="0" fontId="15" fillId="9" borderId="33" xfId="0" applyFont="1" applyFill="1" applyBorder="1" applyAlignment="1">
      <alignment vertical="center"/>
    </xf>
    <xf numFmtId="0" fontId="15" fillId="9" borderId="0" xfId="0" applyFont="1" applyFill="1" applyAlignment="1">
      <alignment vertical="center"/>
    </xf>
    <xf numFmtId="171" fontId="15" fillId="9" borderId="0" xfId="0" applyNumberFormat="1" applyFont="1" applyFill="1" applyAlignment="1">
      <alignment vertical="center"/>
    </xf>
    <xf numFmtId="0" fontId="17" fillId="3" borderId="34" xfId="0" applyFont="1" applyFill="1" applyBorder="1" applyAlignment="1">
      <alignment horizontal="center" vertical="center" wrapText="1"/>
    </xf>
    <xf numFmtId="0" fontId="17" fillId="3" borderId="35" xfId="0" applyFont="1" applyFill="1" applyBorder="1" applyAlignment="1">
      <alignment horizontal="center" vertical="center" wrapText="1"/>
    </xf>
    <xf numFmtId="0" fontId="17" fillId="3" borderId="36" xfId="0" applyFont="1" applyFill="1" applyBorder="1" applyAlignment="1">
      <alignment horizontal="center" vertical="center" wrapText="1"/>
    </xf>
    <xf numFmtId="2" fontId="15" fillId="9" borderId="3" xfId="0" applyNumberFormat="1" applyFont="1" applyFill="1" applyBorder="1" applyAlignment="1">
      <alignment vertical="center"/>
    </xf>
    <xf numFmtId="0" fontId="17" fillId="3" borderId="37" xfId="0" applyFont="1" applyFill="1" applyBorder="1" applyAlignment="1">
      <alignment horizontal="center" vertical="center" wrapText="1"/>
    </xf>
    <xf numFmtId="165" fontId="15" fillId="9" borderId="0" xfId="0" applyNumberFormat="1" applyFont="1" applyFill="1" applyAlignment="1">
      <alignment vertical="center"/>
    </xf>
    <xf numFmtId="164" fontId="15" fillId="9" borderId="0" xfId="0" applyNumberFormat="1" applyFont="1" applyFill="1" applyAlignment="1">
      <alignment vertical="center"/>
    </xf>
    <xf numFmtId="0" fontId="17" fillId="10" borderId="15" xfId="0" applyFont="1" applyFill="1" applyBorder="1" applyAlignment="1">
      <alignment horizontal="center" vertical="center" wrapText="1"/>
    </xf>
    <xf numFmtId="0" fontId="17" fillId="10" borderId="16" xfId="0" applyFont="1" applyFill="1" applyBorder="1" applyAlignment="1">
      <alignment horizontal="center" vertical="center" wrapText="1"/>
    </xf>
    <xf numFmtId="0" fontId="17" fillId="10" borderId="25" xfId="0" applyFont="1" applyFill="1" applyBorder="1" applyAlignment="1">
      <alignment horizontal="center" vertical="center" wrapText="1"/>
    </xf>
    <xf numFmtId="0" fontId="18" fillId="0" borderId="0" xfId="0" applyFont="1" applyAlignment="1">
      <alignment vertical="center"/>
    </xf>
    <xf numFmtId="9" fontId="16" fillId="10" borderId="40" xfId="0" applyNumberFormat="1" applyFont="1" applyFill="1" applyBorder="1" applyAlignment="1">
      <alignment horizontal="left" vertical="center"/>
    </xf>
    <xf numFmtId="0" fontId="16" fillId="10" borderId="40" xfId="0" applyFont="1" applyFill="1" applyBorder="1" applyAlignment="1">
      <alignment horizontal="center" vertical="center"/>
    </xf>
    <xf numFmtId="0" fontId="17" fillId="12" borderId="8" xfId="0" applyFont="1" applyFill="1" applyBorder="1" applyAlignment="1">
      <alignment horizontal="center" vertical="center" wrapText="1"/>
    </xf>
    <xf numFmtId="0" fontId="17" fillId="12" borderId="27" xfId="0" applyFont="1" applyFill="1" applyBorder="1" applyAlignment="1">
      <alignment horizontal="center" vertical="center" wrapText="1"/>
    </xf>
    <xf numFmtId="0" fontId="15" fillId="0" borderId="42" xfId="0" applyFont="1" applyBorder="1" applyAlignment="1">
      <alignment vertical="center"/>
    </xf>
    <xf numFmtId="165" fontId="15" fillId="0" borderId="43" xfId="0" applyNumberFormat="1" applyFont="1" applyBorder="1" applyAlignment="1">
      <alignment vertical="center"/>
    </xf>
    <xf numFmtId="0" fontId="17" fillId="15" borderId="8" xfId="0" applyFont="1" applyFill="1" applyBorder="1" applyAlignment="1">
      <alignment horizontal="center" vertical="center" wrapText="1"/>
    </xf>
    <xf numFmtId="0" fontId="17" fillId="15" borderId="27" xfId="0" applyFont="1" applyFill="1" applyBorder="1" applyAlignment="1">
      <alignment horizontal="center" vertical="center" wrapText="1"/>
    </xf>
    <xf numFmtId="0" fontId="17" fillId="15" borderId="18" xfId="0" applyFont="1" applyFill="1" applyBorder="1" applyAlignment="1">
      <alignment horizontal="center" vertical="center" wrapText="1"/>
    </xf>
    <xf numFmtId="171" fontId="15" fillId="0" borderId="31" xfId="0" applyNumberFormat="1" applyFont="1" applyBorder="1" applyAlignment="1">
      <alignment vertical="center"/>
    </xf>
    <xf numFmtId="2" fontId="15" fillId="0" borderId="3" xfId="0" applyNumberFormat="1" applyFont="1" applyBorder="1" applyAlignment="1">
      <alignment vertical="center"/>
    </xf>
    <xf numFmtId="165" fontId="15" fillId="0" borderId="6" xfId="0" applyNumberFormat="1" applyFont="1" applyBorder="1" applyAlignment="1">
      <alignment vertical="center"/>
    </xf>
    <xf numFmtId="171" fontId="15" fillId="0" borderId="32" xfId="0" applyNumberFormat="1" applyFont="1" applyBorder="1" applyAlignment="1">
      <alignment vertical="center"/>
    </xf>
    <xf numFmtId="165" fontId="15" fillId="0" borderId="47" xfId="0" applyNumberFormat="1" applyFont="1" applyBorder="1" applyAlignment="1">
      <alignment vertical="center"/>
    </xf>
    <xf numFmtId="171" fontId="15" fillId="0" borderId="48" xfId="0" applyNumberFormat="1" applyFont="1" applyBorder="1" applyAlignment="1">
      <alignment vertical="center"/>
    </xf>
    <xf numFmtId="2" fontId="15" fillId="0" borderId="7" xfId="0" applyNumberFormat="1" applyFont="1" applyBorder="1" applyAlignment="1">
      <alignment vertical="center"/>
    </xf>
    <xf numFmtId="171" fontId="15" fillId="0" borderId="21" xfId="0" applyNumberFormat="1" applyFont="1" applyBorder="1" applyAlignment="1">
      <alignment vertical="center"/>
    </xf>
    <xf numFmtId="0" fontId="21" fillId="9" borderId="23" xfId="0" applyFont="1" applyFill="1" applyBorder="1" applyAlignment="1">
      <alignment wrapText="1"/>
    </xf>
    <xf numFmtId="0" fontId="15" fillId="0" borderId="34" xfId="0" applyFont="1" applyBorder="1" applyAlignment="1">
      <alignment vertical="center"/>
    </xf>
    <xf numFmtId="0" fontId="15" fillId="0" borderId="35" xfId="0" applyFont="1" applyBorder="1" applyAlignment="1">
      <alignment vertical="center"/>
    </xf>
    <xf numFmtId="165" fontId="15" fillId="0" borderId="12" xfId="0" applyNumberFormat="1" applyFont="1" applyBorder="1" applyAlignment="1">
      <alignment vertical="center"/>
    </xf>
    <xf numFmtId="0" fontId="15" fillId="0" borderId="6" xfId="0" applyFont="1" applyBorder="1" applyAlignment="1">
      <alignment vertical="center"/>
    </xf>
    <xf numFmtId="0" fontId="9" fillId="0" borderId="0" xfId="0" applyFont="1"/>
    <xf numFmtId="0" fontId="23" fillId="9" borderId="33" xfId="0" applyFont="1" applyFill="1" applyBorder="1" applyAlignment="1">
      <alignment vertical="center"/>
    </xf>
    <xf numFmtId="0" fontId="23" fillId="9" borderId="0" xfId="0" applyFont="1" applyFill="1" applyAlignment="1">
      <alignment vertical="center"/>
    </xf>
    <xf numFmtId="167" fontId="6" fillId="18" borderId="44" xfId="0" applyNumberFormat="1" applyFont="1" applyFill="1" applyBorder="1" applyAlignment="1">
      <alignment horizontal="center" vertical="center"/>
    </xf>
    <xf numFmtId="0" fontId="9" fillId="9" borderId="33" xfId="0" applyFont="1" applyFill="1" applyBorder="1" applyAlignment="1">
      <alignment vertical="center"/>
    </xf>
    <xf numFmtId="0" fontId="6" fillId="9" borderId="0" xfId="0" applyFont="1" applyFill="1" applyAlignment="1">
      <alignment horizontal="right" vertical="center"/>
    </xf>
    <xf numFmtId="173" fontId="3" fillId="18" borderId="23" xfId="1" applyNumberFormat="1" applyFont="1" applyFill="1" applyBorder="1" applyAlignment="1">
      <alignment horizontal="center" vertical="center"/>
    </xf>
    <xf numFmtId="167" fontId="3" fillId="18" borderId="23" xfId="0" applyNumberFormat="1" applyFont="1" applyFill="1" applyBorder="1" applyAlignment="1">
      <alignment horizontal="center" vertical="center"/>
    </xf>
    <xf numFmtId="167" fontId="3" fillId="18" borderId="41" xfId="0" applyNumberFormat="1" applyFont="1" applyFill="1" applyBorder="1" applyAlignment="1">
      <alignment horizontal="center" vertical="center"/>
    </xf>
    <xf numFmtId="0" fontId="22" fillId="21" borderId="23" xfId="0" applyFont="1" applyFill="1" applyBorder="1" applyAlignment="1">
      <alignment vertical="center" wrapText="1"/>
    </xf>
    <xf numFmtId="169" fontId="22" fillId="21" borderId="3" xfId="1" applyNumberFormat="1" applyFont="1" applyFill="1" applyBorder="1" applyAlignment="1">
      <alignment horizontal="center" vertical="center"/>
    </xf>
    <xf numFmtId="169" fontId="22" fillId="21" borderId="51" xfId="1" applyNumberFormat="1" applyFont="1" applyFill="1" applyBorder="1" applyAlignment="1">
      <alignment horizontal="center" vertical="center"/>
    </xf>
    <xf numFmtId="0" fontId="9" fillId="9" borderId="23" xfId="0" applyFont="1" applyFill="1" applyBorder="1" applyAlignment="1">
      <alignment vertical="center" wrapText="1"/>
    </xf>
    <xf numFmtId="165" fontId="24" fillId="9" borderId="3" xfId="2" applyNumberFormat="1" applyFont="1" applyFill="1" applyBorder="1" applyAlignment="1" applyProtection="1">
      <alignment vertical="center"/>
    </xf>
    <xf numFmtId="169" fontId="22" fillId="9" borderId="3" xfId="1" applyNumberFormat="1" applyFont="1" applyFill="1" applyBorder="1"/>
    <xf numFmtId="169" fontId="22" fillId="9" borderId="51" xfId="1" applyNumberFormat="1" applyFont="1" applyFill="1" applyBorder="1"/>
    <xf numFmtId="10" fontId="24" fillId="9" borderId="3" xfId="2" applyNumberFormat="1" applyFont="1" applyFill="1" applyBorder="1" applyAlignment="1" applyProtection="1">
      <alignment vertical="center"/>
    </xf>
    <xf numFmtId="169" fontId="25" fillId="9" borderId="3" xfId="2" applyNumberFormat="1" applyFont="1" applyFill="1" applyBorder="1" applyAlignment="1" applyProtection="1">
      <alignment vertical="center"/>
    </xf>
    <xf numFmtId="10" fontId="25" fillId="9" borderId="3" xfId="0" applyNumberFormat="1" applyFont="1" applyFill="1" applyBorder="1" applyAlignment="1">
      <alignment vertical="center"/>
    </xf>
    <xf numFmtId="0" fontId="20" fillId="7" borderId="23" xfId="0" applyFont="1" applyFill="1" applyBorder="1" applyAlignment="1">
      <alignment horizontal="right" vertical="center"/>
    </xf>
    <xf numFmtId="9" fontId="20" fillId="7" borderId="3" xfId="0" applyNumberFormat="1" applyFont="1" applyFill="1" applyBorder="1" applyAlignment="1">
      <alignment horizontal="center" vertical="center"/>
    </xf>
    <xf numFmtId="0" fontId="9" fillId="9" borderId="23" xfId="0" applyFont="1" applyFill="1" applyBorder="1" applyAlignment="1">
      <alignment horizontal="center" vertical="center"/>
    </xf>
    <xf numFmtId="0" fontId="9" fillId="9" borderId="3" xfId="0" applyFont="1" applyFill="1" applyBorder="1" applyAlignment="1">
      <alignment horizontal="center" vertical="center"/>
    </xf>
    <xf numFmtId="0" fontId="9" fillId="9" borderId="51" xfId="0" applyFont="1" applyFill="1" applyBorder="1" applyAlignment="1">
      <alignment horizontal="center" vertical="center"/>
    </xf>
    <xf numFmtId="0" fontId="20" fillId="3" borderId="23" xfId="0" applyFont="1" applyFill="1" applyBorder="1" applyAlignment="1">
      <alignment vertical="center"/>
    </xf>
    <xf numFmtId="169" fontId="22" fillId="22" borderId="3" xfId="1" applyNumberFormat="1" applyFont="1" applyFill="1" applyBorder="1" applyAlignment="1">
      <alignment horizontal="center" vertical="center"/>
    </xf>
    <xf numFmtId="169" fontId="22" fillId="22" borderId="51" xfId="1" applyNumberFormat="1" applyFont="1" applyFill="1" applyBorder="1" applyAlignment="1">
      <alignment horizontal="center" vertical="center"/>
    </xf>
    <xf numFmtId="0" fontId="21" fillId="0" borderId="23" xfId="0" applyFont="1" applyBorder="1" applyAlignment="1">
      <alignment vertical="center"/>
    </xf>
    <xf numFmtId="10" fontId="20" fillId="7" borderId="3" xfId="0" applyNumberFormat="1" applyFont="1" applyFill="1" applyBorder="1" applyAlignment="1">
      <alignment horizontal="center" vertical="center"/>
    </xf>
    <xf numFmtId="2" fontId="20" fillId="7" borderId="3" xfId="0" applyNumberFormat="1" applyFont="1" applyFill="1" applyBorder="1" applyAlignment="1">
      <alignment horizontal="right" vertical="center"/>
    </xf>
    <xf numFmtId="2" fontId="20" fillId="7" borderId="51" xfId="0" applyNumberFormat="1" applyFont="1" applyFill="1" applyBorder="1" applyAlignment="1">
      <alignment horizontal="right" vertical="center"/>
    </xf>
    <xf numFmtId="0" fontId="20" fillId="3" borderId="3" xfId="0" applyFont="1" applyFill="1" applyBorder="1" applyAlignment="1">
      <alignment vertical="center"/>
    </xf>
    <xf numFmtId="0" fontId="20" fillId="3" borderId="51" xfId="0" applyFont="1" applyFill="1" applyBorder="1" applyAlignment="1">
      <alignment vertical="center"/>
    </xf>
    <xf numFmtId="169" fontId="22" fillId="9" borderId="3" xfId="1" applyNumberFormat="1" applyFont="1" applyFill="1" applyBorder="1" applyAlignment="1">
      <alignment vertical="center"/>
    </xf>
    <xf numFmtId="169" fontId="22" fillId="9" borderId="51" xfId="1" applyNumberFormat="1" applyFont="1" applyFill="1" applyBorder="1" applyAlignment="1">
      <alignment vertical="center"/>
    </xf>
    <xf numFmtId="174" fontId="24" fillId="9" borderId="3" xfId="2" applyNumberFormat="1" applyFont="1" applyFill="1" applyBorder="1" applyAlignment="1" applyProtection="1">
      <alignment horizontal="right" vertical="center"/>
    </xf>
    <xf numFmtId="174" fontId="24" fillId="9" borderId="3" xfId="2" applyNumberFormat="1" applyFont="1" applyFill="1" applyBorder="1" applyAlignment="1" applyProtection="1">
      <alignment vertical="center"/>
    </xf>
    <xf numFmtId="166" fontId="24" fillId="9" borderId="3" xfId="2" applyNumberFormat="1" applyFont="1" applyFill="1" applyBorder="1" applyAlignment="1" applyProtection="1">
      <alignment vertical="center"/>
    </xf>
    <xf numFmtId="10" fontId="21" fillId="0" borderId="3" xfId="0" applyNumberFormat="1" applyFont="1" applyBorder="1" applyAlignment="1">
      <alignment horizontal="center" vertical="center"/>
    </xf>
    <xf numFmtId="4" fontId="21" fillId="0" borderId="3" xfId="0" applyNumberFormat="1" applyFont="1" applyBorder="1" applyAlignment="1">
      <alignment vertical="center"/>
    </xf>
    <xf numFmtId="4" fontId="21" fillId="0" borderId="51" xfId="0" applyNumberFormat="1" applyFont="1" applyBorder="1" applyAlignment="1">
      <alignment vertical="center"/>
    </xf>
    <xf numFmtId="0" fontId="9" fillId="0" borderId="0" xfId="0" applyFont="1" applyAlignment="1">
      <alignment horizontal="left"/>
    </xf>
    <xf numFmtId="0" fontId="20" fillId="3" borderId="3" xfId="0" applyFont="1" applyFill="1" applyBorder="1" applyAlignment="1">
      <alignment horizontal="center" vertical="center"/>
    </xf>
    <xf numFmtId="0" fontId="20" fillId="3" borderId="51" xfId="0" applyFont="1" applyFill="1" applyBorder="1" applyAlignment="1">
      <alignment horizontal="center" vertical="center"/>
    </xf>
    <xf numFmtId="2" fontId="21" fillId="0" borderId="3" xfId="0" applyNumberFormat="1" applyFont="1" applyBorder="1" applyAlignment="1">
      <alignment horizontal="right" vertical="center"/>
    </xf>
    <xf numFmtId="4" fontId="20" fillId="7" borderId="3" xfId="0" applyNumberFormat="1" applyFont="1" applyFill="1" applyBorder="1" applyAlignment="1">
      <alignment horizontal="right" vertical="center"/>
    </xf>
    <xf numFmtId="4" fontId="20" fillId="7" borderId="51" xfId="0" applyNumberFormat="1" applyFont="1" applyFill="1" applyBorder="1" applyAlignment="1">
      <alignment horizontal="right" vertical="center"/>
    </xf>
    <xf numFmtId="10" fontId="24" fillId="9" borderId="3" xfId="2" applyNumberFormat="1" applyFont="1" applyFill="1" applyBorder="1" applyAlignment="1" applyProtection="1">
      <alignment vertical="center"/>
      <protection locked="0"/>
    </xf>
    <xf numFmtId="0" fontId="22" fillId="23" borderId="23" xfId="0" applyFont="1" applyFill="1" applyBorder="1" applyAlignment="1">
      <alignment horizontal="right" vertical="center" wrapText="1"/>
    </xf>
    <xf numFmtId="10" fontId="22" fillId="23" borderId="3" xfId="0" applyNumberFormat="1" applyFont="1" applyFill="1" applyBorder="1" applyAlignment="1">
      <alignment horizontal="right" vertical="center" wrapText="1"/>
    </xf>
    <xf numFmtId="169" fontId="22" fillId="23" borderId="3" xfId="0" applyNumberFormat="1" applyFont="1" applyFill="1" applyBorder="1" applyAlignment="1">
      <alignment vertical="center"/>
    </xf>
    <xf numFmtId="169" fontId="22" fillId="23" borderId="51" xfId="0" applyNumberFormat="1" applyFont="1" applyFill="1" applyBorder="1" applyAlignment="1">
      <alignment vertical="center"/>
    </xf>
    <xf numFmtId="0" fontId="21" fillId="0" borderId="23" xfId="0" applyFont="1" applyBorder="1" applyAlignment="1">
      <alignment wrapText="1"/>
    </xf>
    <xf numFmtId="171" fontId="24" fillId="9" borderId="3" xfId="2" applyNumberFormat="1" applyFont="1" applyFill="1" applyBorder="1" applyProtection="1"/>
    <xf numFmtId="171" fontId="24" fillId="9" borderId="3" xfId="2" applyNumberFormat="1" applyFont="1" applyFill="1" applyBorder="1" applyAlignment="1" applyProtection="1">
      <alignment vertical="center"/>
    </xf>
    <xf numFmtId="0" fontId="25" fillId="23" borderId="3" xfId="0" applyFont="1" applyFill="1" applyBorder="1" applyAlignment="1">
      <alignment vertical="center"/>
    </xf>
    <xf numFmtId="0" fontId="9" fillId="9" borderId="11" xfId="0" applyFont="1" applyFill="1" applyBorder="1" applyAlignment="1">
      <alignment horizontal="center" vertical="center"/>
    </xf>
    <xf numFmtId="0" fontId="9" fillId="9" borderId="58" xfId="0" applyFont="1" applyFill="1" applyBorder="1" applyAlignment="1">
      <alignment horizontal="center" vertical="center"/>
    </xf>
    <xf numFmtId="169" fontId="22" fillId="9" borderId="3" xfId="0" applyNumberFormat="1" applyFont="1" applyFill="1" applyBorder="1" applyAlignment="1">
      <alignment vertical="center"/>
    </xf>
    <xf numFmtId="169" fontId="22" fillId="9" borderId="51" xfId="0" applyNumberFormat="1" applyFont="1" applyFill="1" applyBorder="1" applyAlignment="1">
      <alignment vertical="center"/>
    </xf>
    <xf numFmtId="169" fontId="26" fillId="9" borderId="3" xfId="0" applyNumberFormat="1" applyFont="1" applyFill="1" applyBorder="1" applyAlignment="1">
      <alignment vertical="center"/>
    </xf>
    <xf numFmtId="169" fontId="26" fillId="9" borderId="51" xfId="0" applyNumberFormat="1" applyFont="1" applyFill="1" applyBorder="1" applyAlignment="1">
      <alignment vertical="center"/>
    </xf>
    <xf numFmtId="0" fontId="22" fillId="23" borderId="41" xfId="0" applyFont="1" applyFill="1" applyBorder="1" applyAlignment="1">
      <alignment horizontal="right" vertical="center" wrapText="1"/>
    </xf>
    <xf numFmtId="0" fontId="20" fillId="0" borderId="12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8" fillId="4" borderId="12" xfId="0" applyFont="1" applyFill="1" applyBorder="1" applyAlignment="1">
      <alignment horizontal="center" vertical="center" wrapText="1"/>
    </xf>
    <xf numFmtId="0" fontId="8" fillId="31" borderId="12" xfId="0" applyFont="1" applyFill="1" applyBorder="1" applyAlignment="1">
      <alignment horizontal="center" vertical="center" wrapText="1"/>
    </xf>
    <xf numFmtId="0" fontId="20" fillId="17" borderId="12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8" fillId="4" borderId="36" xfId="0" applyFont="1" applyFill="1" applyBorder="1" applyAlignment="1">
      <alignment horizontal="center" vertical="center" wrapText="1"/>
    </xf>
    <xf numFmtId="0" fontId="20" fillId="17" borderId="39" xfId="0" applyFont="1" applyFill="1" applyBorder="1" applyAlignment="1">
      <alignment horizontal="center" vertical="center" wrapText="1"/>
    </xf>
    <xf numFmtId="0" fontId="32" fillId="37" borderId="38" xfId="0" applyFont="1" applyFill="1" applyBorder="1" applyAlignment="1">
      <alignment horizontal="center" vertical="center" wrapText="1"/>
    </xf>
    <xf numFmtId="0" fontId="33" fillId="38" borderId="12" xfId="0" applyFont="1" applyFill="1" applyBorder="1" applyAlignment="1">
      <alignment horizontal="center" vertical="center" wrapText="1"/>
    </xf>
    <xf numFmtId="172" fontId="32" fillId="30" borderId="30" xfId="0" applyNumberFormat="1" applyFont="1" applyFill="1" applyBorder="1" applyAlignment="1">
      <alignment horizontal="center" vertical="center" wrapText="1"/>
    </xf>
    <xf numFmtId="172" fontId="21" fillId="38" borderId="50" xfId="1" applyNumberFormat="1" applyFont="1" applyFill="1" applyBorder="1" applyAlignment="1">
      <alignment horizontal="center" vertical="center"/>
    </xf>
    <xf numFmtId="172" fontId="32" fillId="30" borderId="61" xfId="0" applyNumberFormat="1" applyFont="1" applyFill="1" applyBorder="1" applyAlignment="1">
      <alignment horizontal="center" vertical="center" wrapText="1"/>
    </xf>
    <xf numFmtId="172" fontId="21" fillId="38" borderId="51" xfId="1" applyNumberFormat="1" applyFont="1" applyFill="1" applyBorder="1" applyAlignment="1">
      <alignment horizontal="center" vertical="center"/>
    </xf>
    <xf numFmtId="0" fontId="14" fillId="0" borderId="0" xfId="0" applyFont="1"/>
    <xf numFmtId="2" fontId="30" fillId="0" borderId="0" xfId="0" applyNumberFormat="1" applyFont="1" applyAlignment="1">
      <alignment horizontal="center"/>
    </xf>
    <xf numFmtId="0" fontId="2" fillId="0" borderId="0" xfId="0" applyFont="1"/>
    <xf numFmtId="4" fontId="37" fillId="2" borderId="66" xfId="0" applyNumberFormat="1" applyFont="1" applyFill="1" applyBorder="1" applyAlignment="1">
      <alignment horizontal="center" vertical="center"/>
    </xf>
    <xf numFmtId="166" fontId="37" fillId="2" borderId="66" xfId="0" applyNumberFormat="1" applyFont="1" applyFill="1" applyBorder="1" applyAlignment="1">
      <alignment horizontal="center" vertical="center"/>
    </xf>
    <xf numFmtId="0" fontId="36" fillId="2" borderId="66" xfId="0" applyFont="1" applyFill="1" applyBorder="1" applyAlignment="1">
      <alignment vertical="center"/>
    </xf>
    <xf numFmtId="0" fontId="37" fillId="2" borderId="66" xfId="0" applyFont="1" applyFill="1" applyBorder="1" applyAlignment="1">
      <alignment horizontal="center" vertical="center"/>
    </xf>
    <xf numFmtId="0" fontId="35" fillId="2" borderId="66" xfId="0" applyFont="1" applyFill="1" applyBorder="1" applyAlignment="1">
      <alignment horizontal="left" vertical="center"/>
    </xf>
    <xf numFmtId="4" fontId="38" fillId="2" borderId="67" xfId="0" applyNumberFormat="1" applyFont="1" applyFill="1" applyBorder="1" applyAlignment="1">
      <alignment horizontal="center" vertical="center"/>
    </xf>
    <xf numFmtId="4" fontId="39" fillId="2" borderId="67" xfId="0" applyNumberFormat="1" applyFont="1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37" fillId="2" borderId="0" xfId="0" applyFont="1" applyFill="1" applyAlignment="1">
      <alignment horizontal="center" vertical="center"/>
    </xf>
    <xf numFmtId="4" fontId="37" fillId="2" borderId="0" xfId="0" applyNumberFormat="1" applyFont="1" applyFill="1" applyAlignment="1">
      <alignment horizontal="center" vertical="center"/>
    </xf>
    <xf numFmtId="0" fontId="0" fillId="2" borderId="69" xfId="0" applyFill="1" applyBorder="1" applyAlignment="1">
      <alignment vertical="center"/>
    </xf>
    <xf numFmtId="0" fontId="37" fillId="2" borderId="69" xfId="0" applyFont="1" applyFill="1" applyBorder="1" applyAlignment="1">
      <alignment horizontal="center" vertical="center"/>
    </xf>
    <xf numFmtId="4" fontId="37" fillId="2" borderId="69" xfId="0" applyNumberFormat="1" applyFont="1" applyFill="1" applyBorder="1" applyAlignment="1">
      <alignment horizontal="center" vertical="center"/>
    </xf>
    <xf numFmtId="0" fontId="41" fillId="0" borderId="0" xfId="0" applyFont="1"/>
    <xf numFmtId="0" fontId="42" fillId="0" borderId="0" xfId="0" applyFont="1" applyAlignment="1">
      <alignment horizontal="left" vertical="center"/>
    </xf>
    <xf numFmtId="0" fontId="22" fillId="9" borderId="44" xfId="0" applyFont="1" applyFill="1" applyBorder="1" applyAlignment="1">
      <alignment horizontal="center" vertical="center"/>
    </xf>
    <xf numFmtId="0" fontId="22" fillId="19" borderId="45" xfId="0" applyFont="1" applyFill="1" applyBorder="1" applyAlignment="1">
      <alignment horizontal="center" vertical="center" wrapText="1"/>
    </xf>
    <xf numFmtId="169" fontId="22" fillId="21" borderId="6" xfId="1" applyNumberFormat="1" applyFont="1" applyFill="1" applyBorder="1" applyAlignment="1">
      <alignment horizontal="center" vertical="center"/>
    </xf>
    <xf numFmtId="169" fontId="22" fillId="9" borderId="6" xfId="1" applyNumberFormat="1" applyFont="1" applyFill="1" applyBorder="1"/>
    <xf numFmtId="2" fontId="20" fillId="7" borderId="6" xfId="0" applyNumberFormat="1" applyFont="1" applyFill="1" applyBorder="1" applyAlignment="1">
      <alignment horizontal="right" vertical="center"/>
    </xf>
    <xf numFmtId="0" fontId="9" fillId="9" borderId="6" xfId="0" applyFont="1" applyFill="1" applyBorder="1" applyAlignment="1">
      <alignment horizontal="center" vertical="center"/>
    </xf>
    <xf numFmtId="0" fontId="20" fillId="3" borderId="6" xfId="0" applyFont="1" applyFill="1" applyBorder="1" applyAlignment="1">
      <alignment vertical="center"/>
    </xf>
    <xf numFmtId="169" fontId="22" fillId="9" borderId="6" xfId="1" applyNumberFormat="1" applyFont="1" applyFill="1" applyBorder="1" applyAlignment="1">
      <alignment vertical="center"/>
    </xf>
    <xf numFmtId="0" fontId="20" fillId="3" borderId="6" xfId="0" applyFont="1" applyFill="1" applyBorder="1" applyAlignment="1">
      <alignment horizontal="center" vertical="center"/>
    </xf>
    <xf numFmtId="4" fontId="20" fillId="7" borderId="6" xfId="0" applyNumberFormat="1" applyFont="1" applyFill="1" applyBorder="1" applyAlignment="1">
      <alignment horizontal="right" vertical="center"/>
    </xf>
    <xf numFmtId="169" fontId="22" fillId="22" borderId="6" xfId="1" applyNumberFormat="1" applyFont="1" applyFill="1" applyBorder="1" applyAlignment="1">
      <alignment horizontal="center" vertical="center"/>
    </xf>
    <xf numFmtId="169" fontId="22" fillId="23" borderId="6" xfId="0" applyNumberFormat="1" applyFont="1" applyFill="1" applyBorder="1" applyAlignment="1">
      <alignment vertical="center"/>
    </xf>
    <xf numFmtId="0" fontId="22" fillId="20" borderId="63" xfId="0" applyFont="1" applyFill="1" applyBorder="1" applyAlignment="1">
      <alignment vertical="center" wrapText="1"/>
    </xf>
    <xf numFmtId="0" fontId="22" fillId="20" borderId="4" xfId="0" applyFont="1" applyFill="1" applyBorder="1" applyAlignment="1">
      <alignment vertical="center" wrapText="1"/>
    </xf>
    <xf numFmtId="0" fontId="22" fillId="20" borderId="28" xfId="0" applyFont="1" applyFill="1" applyBorder="1" applyAlignment="1">
      <alignment vertical="center" wrapText="1"/>
    </xf>
    <xf numFmtId="0" fontId="9" fillId="9" borderId="47" xfId="0" applyFont="1" applyFill="1" applyBorder="1" applyAlignment="1">
      <alignment horizontal="center" vertical="center"/>
    </xf>
    <xf numFmtId="0" fontId="22" fillId="45" borderId="23" xfId="0" applyFont="1" applyFill="1" applyBorder="1" applyAlignment="1">
      <alignment vertical="center" wrapText="1"/>
    </xf>
    <xf numFmtId="10" fontId="24" fillId="45" borderId="3" xfId="2" applyNumberFormat="1" applyFont="1" applyFill="1" applyBorder="1" applyAlignment="1" applyProtection="1">
      <alignment vertical="center"/>
    </xf>
    <xf numFmtId="169" fontId="22" fillId="45" borderId="3" xfId="1" applyNumberFormat="1" applyFont="1" applyFill="1" applyBorder="1" applyAlignment="1">
      <alignment horizontal="left" vertical="center"/>
    </xf>
    <xf numFmtId="169" fontId="9" fillId="0" borderId="3" xfId="1" applyNumberFormat="1" applyFont="1" applyBorder="1" applyAlignment="1">
      <alignment vertical="center"/>
    </xf>
    <xf numFmtId="169" fontId="9" fillId="0" borderId="11" xfId="1" applyNumberFormat="1" applyFont="1" applyBorder="1" applyAlignment="1">
      <alignment vertical="center"/>
    </xf>
    <xf numFmtId="4" fontId="9" fillId="0" borderId="0" xfId="0" applyNumberFormat="1" applyFont="1"/>
    <xf numFmtId="10" fontId="24" fillId="9" borderId="11" xfId="2" applyNumberFormat="1" applyFont="1" applyFill="1" applyBorder="1" applyAlignment="1" applyProtection="1">
      <alignment vertical="center"/>
    </xf>
    <xf numFmtId="10" fontId="24" fillId="46" borderId="59" xfId="2" applyNumberFormat="1" applyFont="1" applyFill="1" applyBorder="1" applyAlignment="1" applyProtection="1">
      <alignment vertical="center"/>
    </xf>
    <xf numFmtId="169" fontId="22" fillId="46" borderId="45" xfId="1" applyNumberFormat="1" applyFont="1" applyFill="1" applyBorder="1" applyAlignment="1">
      <alignment vertical="center"/>
    </xf>
    <xf numFmtId="10" fontId="24" fillId="46" borderId="61" xfId="2" applyNumberFormat="1" applyFont="1" applyFill="1" applyBorder="1" applyAlignment="1" applyProtection="1">
      <alignment vertical="center"/>
    </xf>
    <xf numFmtId="169" fontId="22" fillId="46" borderId="3" xfId="1" applyNumberFormat="1" applyFont="1" applyFill="1" applyBorder="1" applyAlignment="1">
      <alignment vertical="center"/>
    </xf>
    <xf numFmtId="10" fontId="24" fillId="46" borderId="64" xfId="2" applyNumberFormat="1" applyFont="1" applyFill="1" applyBorder="1" applyAlignment="1" applyProtection="1">
      <alignment vertical="center"/>
    </xf>
    <xf numFmtId="169" fontId="22" fillId="46" borderId="42" xfId="1" applyNumberFormat="1" applyFont="1" applyFill="1" applyBorder="1" applyAlignment="1">
      <alignment vertical="center"/>
    </xf>
    <xf numFmtId="0" fontId="24" fillId="9" borderId="7" xfId="2" applyNumberFormat="1" applyFont="1" applyFill="1" applyBorder="1" applyAlignment="1" applyProtection="1">
      <alignment vertical="center"/>
    </xf>
    <xf numFmtId="169" fontId="9" fillId="9" borderId="7" xfId="1" applyNumberFormat="1" applyFont="1" applyFill="1" applyBorder="1" applyAlignment="1">
      <alignment vertical="center"/>
    </xf>
    <xf numFmtId="169" fontId="9" fillId="9" borderId="20" xfId="1" applyNumberFormat="1" applyFont="1" applyFill="1" applyBorder="1" applyAlignment="1">
      <alignment vertical="center"/>
    </xf>
    <xf numFmtId="169" fontId="9" fillId="9" borderId="57" xfId="1" applyNumberFormat="1" applyFont="1" applyFill="1" applyBorder="1" applyAlignment="1">
      <alignment vertical="center"/>
    </xf>
    <xf numFmtId="10" fontId="22" fillId="23" borderId="42" xfId="0" applyNumberFormat="1" applyFont="1" applyFill="1" applyBorder="1" applyAlignment="1">
      <alignment horizontal="right" vertical="center" wrapText="1"/>
    </xf>
    <xf numFmtId="169" fontId="22" fillId="23" borderId="42" xfId="0" applyNumberFormat="1" applyFont="1" applyFill="1" applyBorder="1" applyAlignment="1">
      <alignment vertical="center"/>
    </xf>
    <xf numFmtId="169" fontId="22" fillId="23" borderId="43" xfId="0" applyNumberFormat="1" applyFont="1" applyFill="1" applyBorder="1" applyAlignment="1">
      <alignment vertical="center"/>
    </xf>
    <xf numFmtId="169" fontId="22" fillId="23" borderId="52" xfId="0" applyNumberFormat="1" applyFont="1" applyFill="1" applyBorder="1" applyAlignment="1">
      <alignment vertical="center"/>
    </xf>
    <xf numFmtId="0" fontId="22" fillId="24" borderId="45" xfId="0" applyFont="1" applyFill="1" applyBorder="1" applyAlignment="1">
      <alignment horizontal="center" vertical="center" wrapText="1"/>
    </xf>
    <xf numFmtId="0" fontId="22" fillId="24" borderId="46" xfId="0" applyFont="1" applyFill="1" applyBorder="1" applyAlignment="1">
      <alignment horizontal="center" vertical="center" wrapText="1"/>
    </xf>
    <xf numFmtId="0" fontId="22" fillId="24" borderId="50" xfId="0" applyFont="1" applyFill="1" applyBorder="1" applyAlignment="1">
      <alignment horizontal="center" vertical="center" wrapText="1"/>
    </xf>
    <xf numFmtId="169" fontId="22" fillId="25" borderId="11" xfId="1" applyNumberFormat="1" applyFont="1" applyFill="1" applyBorder="1" applyAlignment="1">
      <alignment horizontal="center" vertical="center"/>
    </xf>
    <xf numFmtId="169" fontId="22" fillId="25" borderId="58" xfId="1" applyNumberFormat="1" applyFont="1" applyFill="1" applyBorder="1" applyAlignment="1">
      <alignment horizontal="center" vertical="center"/>
    </xf>
    <xf numFmtId="169" fontId="22" fillId="9" borderId="45" xfId="0" applyNumberFormat="1" applyFont="1" applyFill="1" applyBorder="1" applyAlignment="1">
      <alignment vertical="center"/>
    </xf>
    <xf numFmtId="169" fontId="22" fillId="9" borderId="50" xfId="0" applyNumberFormat="1" applyFont="1" applyFill="1" applyBorder="1" applyAlignment="1">
      <alignment vertical="center"/>
    </xf>
    <xf numFmtId="169" fontId="26" fillId="9" borderId="6" xfId="0" applyNumberFormat="1" applyFont="1" applyFill="1" applyBorder="1" applyAlignment="1">
      <alignment vertical="center"/>
    </xf>
    <xf numFmtId="169" fontId="26" fillId="9" borderId="11" xfId="0" applyNumberFormat="1" applyFont="1" applyFill="1" applyBorder="1" applyAlignment="1">
      <alignment vertical="center"/>
    </xf>
    <xf numFmtId="169" fontId="26" fillId="9" borderId="58" xfId="0" applyNumberFormat="1" applyFont="1" applyFill="1" applyBorder="1" applyAlignment="1">
      <alignment vertical="center"/>
    </xf>
    <xf numFmtId="169" fontId="26" fillId="9" borderId="62" xfId="0" applyNumberFormat="1" applyFont="1" applyFill="1" applyBorder="1" applyAlignment="1">
      <alignment vertical="center"/>
    </xf>
    <xf numFmtId="169" fontId="26" fillId="9" borderId="28" xfId="0" applyNumberFormat="1" applyFont="1" applyFill="1" applyBorder="1" applyAlignment="1">
      <alignment vertical="center"/>
    </xf>
    <xf numFmtId="0" fontId="22" fillId="26" borderId="38" xfId="0" applyFont="1" applyFill="1" applyBorder="1" applyAlignment="1">
      <alignment vertical="center" wrapText="1"/>
    </xf>
    <xf numFmtId="0" fontId="22" fillId="26" borderId="40" xfId="0" applyFont="1" applyFill="1" applyBorder="1" applyAlignment="1">
      <alignment vertical="center" wrapText="1"/>
    </xf>
    <xf numFmtId="175" fontId="22" fillId="26" borderId="40" xfId="0" applyNumberFormat="1" applyFont="1" applyFill="1" applyBorder="1" applyAlignment="1">
      <alignment horizontal="right" vertical="center" wrapText="1"/>
    </xf>
    <xf numFmtId="175" fontId="22" fillId="26" borderId="54" xfId="0" applyNumberFormat="1" applyFont="1" applyFill="1" applyBorder="1" applyAlignment="1">
      <alignment horizontal="right" vertical="center" wrapText="1"/>
    </xf>
    <xf numFmtId="0" fontId="22" fillId="26" borderId="33" xfId="0" applyFont="1" applyFill="1" applyBorder="1" applyAlignment="1">
      <alignment vertical="center" wrapText="1"/>
    </xf>
    <xf numFmtId="0" fontId="22" fillId="26" borderId="0" xfId="0" applyFont="1" applyFill="1" applyAlignment="1">
      <alignment vertical="center" wrapText="1"/>
    </xf>
    <xf numFmtId="175" fontId="22" fillId="26" borderId="0" xfId="0" applyNumberFormat="1" applyFont="1" applyFill="1" applyAlignment="1">
      <alignment horizontal="right" vertical="center" wrapText="1"/>
    </xf>
    <xf numFmtId="175" fontId="22" fillId="26" borderId="29" xfId="0" applyNumberFormat="1" applyFont="1" applyFill="1" applyBorder="1" applyAlignment="1">
      <alignment horizontal="right" vertical="center" wrapText="1"/>
    </xf>
    <xf numFmtId="0" fontId="22" fillId="30" borderId="40" xfId="0" applyFont="1" applyFill="1" applyBorder="1" applyAlignment="1">
      <alignment vertical="center" wrapText="1"/>
    </xf>
    <xf numFmtId="175" fontId="30" fillId="30" borderId="40" xfId="0" applyNumberFormat="1" applyFont="1" applyFill="1" applyBorder="1" applyAlignment="1">
      <alignment horizontal="right" vertical="center" wrapText="1"/>
    </xf>
    <xf numFmtId="0" fontId="22" fillId="30" borderId="0" xfId="0" applyFont="1" applyFill="1" applyAlignment="1">
      <alignment vertical="center" wrapText="1"/>
    </xf>
    <xf numFmtId="175" fontId="30" fillId="30" borderId="0" xfId="0" applyNumberFormat="1" applyFont="1" applyFill="1" applyAlignment="1">
      <alignment horizontal="right" vertical="center" wrapText="1"/>
    </xf>
    <xf numFmtId="0" fontId="9" fillId="0" borderId="33" xfId="0" applyFont="1" applyBorder="1"/>
    <xf numFmtId="0" fontId="9" fillId="9" borderId="33" xfId="0" applyFont="1" applyFill="1" applyBorder="1" applyAlignment="1">
      <alignment horizontal="center" vertical="center"/>
    </xf>
    <xf numFmtId="0" fontId="9" fillId="9" borderId="0" xfId="0" applyFont="1" applyFill="1" applyAlignment="1">
      <alignment vertical="center"/>
    </xf>
    <xf numFmtId="178" fontId="9" fillId="9" borderId="0" xfId="0" applyNumberFormat="1" applyFont="1" applyFill="1" applyAlignment="1">
      <alignment vertical="center"/>
    </xf>
    <xf numFmtId="0" fontId="9" fillId="9" borderId="0" xfId="0" applyFont="1" applyFill="1"/>
    <xf numFmtId="0" fontId="0" fillId="9" borderId="0" xfId="0" applyFill="1"/>
    <xf numFmtId="0" fontId="22" fillId="19" borderId="50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left" vertical="center"/>
    </xf>
    <xf numFmtId="0" fontId="15" fillId="0" borderId="70" xfId="0" applyFont="1" applyBorder="1" applyAlignment="1">
      <alignment vertical="center"/>
    </xf>
    <xf numFmtId="2" fontId="15" fillId="0" borderId="70" xfId="0" applyNumberFormat="1" applyFont="1" applyBorder="1" applyAlignment="1">
      <alignment vertical="center"/>
    </xf>
    <xf numFmtId="0" fontId="15" fillId="0" borderId="47" xfId="0" applyFont="1" applyBorder="1" applyAlignment="1">
      <alignment vertical="center"/>
    </xf>
    <xf numFmtId="0" fontId="15" fillId="0" borderId="73" xfId="0" applyFont="1" applyBorder="1" applyAlignment="1">
      <alignment vertical="center"/>
    </xf>
    <xf numFmtId="0" fontId="15" fillId="0" borderId="20" xfId="0" applyFont="1" applyBorder="1" applyAlignment="1">
      <alignment vertical="center"/>
    </xf>
    <xf numFmtId="0" fontId="15" fillId="0" borderId="77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6" fillId="48" borderId="78" xfId="0" applyFont="1" applyFill="1" applyBorder="1" applyAlignment="1">
      <alignment vertical="center"/>
    </xf>
    <xf numFmtId="0" fontId="6" fillId="3" borderId="9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181" fontId="3" fillId="0" borderId="9" xfId="0" applyNumberFormat="1" applyFont="1" applyBorder="1"/>
    <xf numFmtId="0" fontId="20" fillId="26" borderId="40" xfId="3" applyNumberFormat="1" applyFont="1" applyFill="1" applyBorder="1" applyAlignment="1" applyProtection="1">
      <alignment horizontal="center" vertical="center"/>
    </xf>
    <xf numFmtId="10" fontId="21" fillId="39" borderId="2" xfId="0" applyNumberFormat="1" applyFont="1" applyFill="1" applyBorder="1" applyAlignment="1" applyProtection="1">
      <alignment horizontal="center" vertical="center" wrapText="1"/>
      <protection locked="0"/>
    </xf>
    <xf numFmtId="10" fontId="21" fillId="40" borderId="60" xfId="0" applyNumberFormat="1" applyFont="1" applyFill="1" applyBorder="1" applyAlignment="1" applyProtection="1">
      <alignment horizontal="center" vertical="center"/>
      <protection locked="0"/>
    </xf>
    <xf numFmtId="10" fontId="3" fillId="0" borderId="3" xfId="0" applyNumberFormat="1" applyFont="1" applyBorder="1" applyAlignment="1">
      <alignment horizontal="center"/>
    </xf>
    <xf numFmtId="0" fontId="22" fillId="47" borderId="70" xfId="0" applyFont="1" applyFill="1" applyBorder="1" applyAlignment="1">
      <alignment horizontal="center" vertical="center"/>
    </xf>
    <xf numFmtId="0" fontId="22" fillId="47" borderId="70" xfId="0" applyFont="1" applyFill="1" applyBorder="1" applyAlignment="1">
      <alignment horizontal="center" vertical="center" wrapText="1"/>
    </xf>
    <xf numFmtId="0" fontId="9" fillId="47" borderId="70" xfId="0" applyFont="1" applyFill="1" applyBorder="1"/>
    <xf numFmtId="177" fontId="9" fillId="47" borderId="70" xfId="0" applyNumberFormat="1" applyFont="1" applyFill="1" applyBorder="1"/>
    <xf numFmtId="169" fontId="9" fillId="47" borderId="70" xfId="0" applyNumberFormat="1" applyFont="1" applyFill="1" applyBorder="1"/>
    <xf numFmtId="0" fontId="22" fillId="47" borderId="70" xfId="0" applyFont="1" applyFill="1" applyBorder="1"/>
    <xf numFmtId="0" fontId="43" fillId="4" borderId="70" xfId="0" applyFont="1" applyFill="1" applyBorder="1" applyAlignment="1">
      <alignment horizontal="right"/>
    </xf>
    <xf numFmtId="177" fontId="43" fillId="4" borderId="70" xfId="0" applyNumberFormat="1" applyFont="1" applyFill="1" applyBorder="1"/>
    <xf numFmtId="169" fontId="43" fillId="4" borderId="70" xfId="0" applyNumberFormat="1" applyFont="1" applyFill="1" applyBorder="1"/>
    <xf numFmtId="179" fontId="9" fillId="47" borderId="70" xfId="0" applyNumberFormat="1" applyFont="1" applyFill="1" applyBorder="1"/>
    <xf numFmtId="4" fontId="9" fillId="47" borderId="70" xfId="0" applyNumberFormat="1" applyFont="1" applyFill="1" applyBorder="1"/>
    <xf numFmtId="0" fontId="43" fillId="31" borderId="70" xfId="0" applyFont="1" applyFill="1" applyBorder="1" applyAlignment="1">
      <alignment horizontal="right"/>
    </xf>
    <xf numFmtId="177" fontId="9" fillId="31" borderId="70" xfId="0" applyNumberFormat="1" applyFont="1" applyFill="1" applyBorder="1"/>
    <xf numFmtId="4" fontId="9" fillId="31" borderId="70" xfId="0" applyNumberFormat="1" applyFont="1" applyFill="1" applyBorder="1"/>
    <xf numFmtId="169" fontId="43" fillId="31" borderId="70" xfId="0" applyNumberFormat="1" applyFont="1" applyFill="1" applyBorder="1"/>
    <xf numFmtId="179" fontId="9" fillId="31" borderId="70" xfId="0" applyNumberFormat="1" applyFont="1" applyFill="1" applyBorder="1"/>
    <xf numFmtId="0" fontId="21" fillId="47" borderId="70" xfId="0" applyFont="1" applyFill="1" applyBorder="1"/>
    <xf numFmtId="0" fontId="40" fillId="17" borderId="70" xfId="0" applyFont="1" applyFill="1" applyBorder="1" applyAlignment="1">
      <alignment horizontal="right" vertical="center" wrapText="1"/>
    </xf>
    <xf numFmtId="180" fontId="9" fillId="17" borderId="70" xfId="0" applyNumberFormat="1" applyFont="1" applyFill="1" applyBorder="1"/>
    <xf numFmtId="4" fontId="9" fillId="17" borderId="70" xfId="0" applyNumberFormat="1" applyFont="1" applyFill="1" applyBorder="1"/>
    <xf numFmtId="169" fontId="43" fillId="17" borderId="70" xfId="0" applyNumberFormat="1" applyFont="1" applyFill="1" applyBorder="1"/>
    <xf numFmtId="168" fontId="8" fillId="0" borderId="19" xfId="1" applyFont="1" applyBorder="1" applyAlignment="1">
      <alignment horizontal="center" vertical="center"/>
    </xf>
    <xf numFmtId="165" fontId="45" fillId="0" borderId="9" xfId="1" applyNumberFormat="1" applyFont="1" applyBorder="1" applyAlignment="1">
      <alignment horizontal="center" vertical="center"/>
    </xf>
    <xf numFmtId="165" fontId="45" fillId="0" borderId="5" xfId="1" applyNumberFormat="1" applyFont="1" applyBorder="1" applyAlignment="1">
      <alignment horizontal="center" vertical="center"/>
    </xf>
    <xf numFmtId="165" fontId="45" fillId="0" borderId="89" xfId="1" applyNumberFormat="1" applyFont="1" applyBorder="1" applyAlignment="1">
      <alignment horizontal="center" vertical="center"/>
    </xf>
    <xf numFmtId="165" fontId="45" fillId="0" borderId="91" xfId="1" applyNumberFormat="1" applyFont="1" applyBorder="1" applyAlignment="1">
      <alignment horizontal="center" vertical="center"/>
    </xf>
    <xf numFmtId="168" fontId="8" fillId="0" borderId="9" xfId="1" applyFont="1" applyBorder="1" applyAlignment="1">
      <alignment horizontal="center" vertical="center"/>
    </xf>
    <xf numFmtId="0" fontId="8" fillId="4" borderId="54" xfId="0" applyFont="1" applyFill="1" applyBorder="1" applyAlignment="1">
      <alignment horizontal="center" vertical="center" wrapText="1"/>
    </xf>
    <xf numFmtId="0" fontId="8" fillId="4" borderId="13" xfId="0" applyFont="1" applyFill="1" applyBorder="1" applyAlignment="1">
      <alignment horizontal="center" vertical="center" wrapText="1"/>
    </xf>
    <xf numFmtId="168" fontId="35" fillId="29" borderId="55" xfId="1" applyFont="1" applyFill="1" applyBorder="1" applyAlignment="1">
      <alignment horizontal="center" vertical="center"/>
    </xf>
    <xf numFmtId="165" fontId="35" fillId="29" borderId="55" xfId="1" applyNumberFormat="1" applyFont="1" applyFill="1" applyBorder="1" applyAlignment="1">
      <alignment horizontal="center" vertical="center"/>
    </xf>
    <xf numFmtId="0" fontId="3" fillId="0" borderId="11" xfId="0" applyFont="1" applyBorder="1" applyAlignment="1">
      <alignment vertical="center"/>
    </xf>
    <xf numFmtId="0" fontId="3" fillId="0" borderId="70" xfId="0" applyFont="1" applyBorder="1" applyAlignment="1">
      <alignment vertical="center"/>
    </xf>
    <xf numFmtId="2" fontId="3" fillId="0" borderId="5" xfId="0" applyNumberFormat="1" applyFont="1" applyBorder="1" applyAlignment="1">
      <alignment horizontal="center" vertical="center"/>
    </xf>
    <xf numFmtId="0" fontId="7" fillId="0" borderId="6" xfId="0" applyFont="1" applyBorder="1" applyAlignment="1">
      <alignment vertical="center"/>
    </xf>
    <xf numFmtId="0" fontId="7" fillId="0" borderId="94" xfId="0" applyFont="1" applyBorder="1" applyAlignment="1">
      <alignment vertical="center"/>
    </xf>
    <xf numFmtId="0" fontId="7" fillId="0" borderId="72" xfId="0" applyFont="1" applyBorder="1" applyAlignment="1">
      <alignment vertical="center"/>
    </xf>
    <xf numFmtId="0" fontId="7" fillId="0" borderId="71" xfId="0" applyFont="1" applyBorder="1" applyAlignment="1">
      <alignment horizontal="left" vertical="center"/>
    </xf>
    <xf numFmtId="0" fontId="7" fillId="0" borderId="94" xfId="0" applyFont="1" applyBorder="1" applyAlignment="1">
      <alignment horizontal="left" vertical="center"/>
    </xf>
    <xf numFmtId="0" fontId="7" fillId="0" borderId="47" xfId="0" applyFont="1" applyBorder="1" applyAlignment="1">
      <alignment vertical="center"/>
    </xf>
    <xf numFmtId="0" fontId="7" fillId="0" borderId="95" xfId="0" applyFont="1" applyBorder="1" applyAlignment="1">
      <alignment vertical="center"/>
    </xf>
    <xf numFmtId="0" fontId="7" fillId="0" borderId="79" xfId="0" applyFont="1" applyBorder="1" applyAlignment="1">
      <alignment vertical="center"/>
    </xf>
    <xf numFmtId="10" fontId="7" fillId="0" borderId="96" xfId="0" applyNumberFormat="1" applyFont="1" applyBorder="1" applyAlignment="1">
      <alignment vertical="center"/>
    </xf>
    <xf numFmtId="10" fontId="7" fillId="0" borderId="97" xfId="0" applyNumberFormat="1" applyFont="1" applyBorder="1" applyAlignment="1">
      <alignment vertical="center"/>
    </xf>
    <xf numFmtId="10" fontId="7" fillId="0" borderId="98" xfId="0" applyNumberFormat="1" applyFont="1" applyBorder="1" applyAlignment="1">
      <alignment horizontal="left" vertical="center"/>
    </xf>
    <xf numFmtId="0" fontId="3" fillId="0" borderId="7" xfId="0" applyFont="1" applyBorder="1" applyAlignment="1">
      <alignment horizontal="center" vertical="center"/>
    </xf>
    <xf numFmtId="9" fontId="3" fillId="0" borderId="7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9" fontId="3" fillId="0" borderId="3" xfId="0" applyNumberFormat="1" applyFont="1" applyBorder="1" applyAlignment="1">
      <alignment horizontal="center" vertical="center"/>
    </xf>
    <xf numFmtId="2" fontId="3" fillId="0" borderId="3" xfId="0" applyNumberFormat="1" applyFont="1" applyBorder="1" applyAlignment="1">
      <alignment horizontal="center"/>
    </xf>
    <xf numFmtId="0" fontId="22" fillId="20" borderId="32" xfId="0" applyFont="1" applyFill="1" applyBorder="1" applyAlignment="1">
      <alignment vertical="center" wrapText="1"/>
    </xf>
    <xf numFmtId="4" fontId="20" fillId="0" borderId="3" xfId="0" applyNumberFormat="1" applyFont="1" applyBorder="1" applyAlignment="1">
      <alignment horizontal="right" vertical="center"/>
    </xf>
    <xf numFmtId="4" fontId="20" fillId="0" borderId="6" xfId="0" applyNumberFormat="1" applyFont="1" applyBorder="1" applyAlignment="1">
      <alignment horizontal="right" vertical="center"/>
    </xf>
    <xf numFmtId="4" fontId="20" fillId="0" borderId="51" xfId="0" applyNumberFormat="1" applyFont="1" applyBorder="1" applyAlignment="1">
      <alignment horizontal="right" vertical="center"/>
    </xf>
    <xf numFmtId="0" fontId="46" fillId="0" borderId="99" xfId="0" applyFont="1" applyBorder="1"/>
    <xf numFmtId="0" fontId="46" fillId="0" borderId="77" xfId="0" applyFont="1" applyBorder="1"/>
    <xf numFmtId="8" fontId="46" fillId="0" borderId="77" xfId="0" applyNumberFormat="1" applyFont="1" applyBorder="1" applyAlignment="1">
      <alignment wrapText="1"/>
    </xf>
    <xf numFmtId="0" fontId="15" fillId="0" borderId="99" xfId="0" applyFont="1" applyBorder="1"/>
    <xf numFmtId="0" fontId="15" fillId="0" borderId="100" xfId="0" applyFont="1" applyBorder="1"/>
    <xf numFmtId="0" fontId="15" fillId="0" borderId="72" xfId="0" applyFont="1" applyBorder="1"/>
    <xf numFmtId="8" fontId="15" fillId="0" borderId="77" xfId="0" applyNumberFormat="1" applyFont="1" applyBorder="1" applyAlignment="1">
      <alignment wrapText="1"/>
    </xf>
    <xf numFmtId="0" fontId="15" fillId="0" borderId="101" xfId="0" applyFont="1" applyBorder="1" applyAlignment="1">
      <alignment vertical="center"/>
    </xf>
    <xf numFmtId="0" fontId="15" fillId="0" borderId="102" xfId="0" applyFont="1" applyBorder="1" applyAlignment="1">
      <alignment vertical="center"/>
    </xf>
    <xf numFmtId="0" fontId="41" fillId="0" borderId="103" xfId="0" applyFont="1" applyBorder="1"/>
    <xf numFmtId="8" fontId="15" fillId="0" borderId="104" xfId="0" applyNumberFormat="1" applyFont="1" applyBorder="1" applyAlignment="1">
      <alignment wrapText="1"/>
    </xf>
    <xf numFmtId="0" fontId="15" fillId="0" borderId="107" xfId="0" applyFont="1" applyBorder="1"/>
    <xf numFmtId="0" fontId="15" fillId="0" borderId="108" xfId="0" applyFont="1" applyBorder="1"/>
    <xf numFmtId="8" fontId="15" fillId="0" borderId="95" xfId="0" applyNumberFormat="1" applyFont="1" applyBorder="1" applyAlignment="1">
      <alignment wrapText="1"/>
    </xf>
    <xf numFmtId="8" fontId="15" fillId="0" borderId="77" xfId="0" applyNumberFormat="1" applyFont="1" applyBorder="1"/>
    <xf numFmtId="8" fontId="15" fillId="0" borderId="104" xfId="0" applyNumberFormat="1" applyFont="1" applyBorder="1"/>
    <xf numFmtId="8" fontId="15" fillId="0" borderId="78" xfId="0" applyNumberFormat="1" applyFont="1" applyBorder="1" applyAlignment="1">
      <alignment wrapText="1"/>
    </xf>
    <xf numFmtId="8" fontId="15" fillId="0" borderId="109" xfId="0" applyNumberFormat="1" applyFont="1" applyBorder="1" applyAlignment="1">
      <alignment wrapText="1"/>
    </xf>
    <xf numFmtId="8" fontId="15" fillId="0" borderId="74" xfId="0" applyNumberFormat="1" applyFont="1" applyBorder="1" applyAlignment="1">
      <alignment wrapText="1"/>
    </xf>
    <xf numFmtId="0" fontId="32" fillId="30" borderId="39" xfId="0" applyFont="1" applyFill="1" applyBorder="1" applyAlignment="1">
      <alignment horizontal="center" vertical="center" wrapText="1"/>
    </xf>
    <xf numFmtId="0" fontId="32" fillId="36" borderId="54" xfId="0" applyFont="1" applyFill="1" applyBorder="1" applyAlignment="1">
      <alignment horizontal="center" vertical="center" wrapText="1"/>
    </xf>
    <xf numFmtId="168" fontId="21" fillId="36" borderId="111" xfId="1" applyFont="1" applyFill="1" applyBorder="1" applyAlignment="1">
      <alignment horizontal="center" vertical="center"/>
    </xf>
    <xf numFmtId="168" fontId="21" fillId="36" borderId="60" xfId="1" applyFont="1" applyFill="1" applyBorder="1" applyAlignment="1">
      <alignment horizontal="center" vertical="center"/>
    </xf>
    <xf numFmtId="172" fontId="35" fillId="29" borderId="112" xfId="1" applyNumberFormat="1" applyFont="1" applyFill="1" applyBorder="1" applyAlignment="1">
      <alignment horizontal="center" vertical="center"/>
    </xf>
    <xf numFmtId="0" fontId="32" fillId="35" borderId="113" xfId="0" applyFont="1" applyFill="1" applyBorder="1" applyAlignment="1">
      <alignment horizontal="center" vertical="center" wrapText="1"/>
    </xf>
    <xf numFmtId="172" fontId="21" fillId="35" borderId="114" xfId="1" applyNumberFormat="1" applyFont="1" applyFill="1" applyBorder="1" applyAlignment="1">
      <alignment horizontal="center" vertical="center"/>
    </xf>
    <xf numFmtId="0" fontId="23" fillId="9" borderId="83" xfId="0" applyFont="1" applyFill="1" applyBorder="1" applyAlignment="1">
      <alignment vertical="center"/>
    </xf>
    <xf numFmtId="167" fontId="6" fillId="18" borderId="123" xfId="0" applyNumberFormat="1" applyFont="1" applyFill="1" applyBorder="1" applyAlignment="1">
      <alignment horizontal="center" vertical="center"/>
    </xf>
    <xf numFmtId="0" fontId="9" fillId="9" borderId="83" xfId="0" applyFont="1" applyFill="1" applyBorder="1" applyAlignment="1">
      <alignment vertical="center"/>
    </xf>
    <xf numFmtId="173" fontId="3" fillId="18" borderId="124" xfId="1" applyNumberFormat="1" applyFont="1" applyFill="1" applyBorder="1" applyAlignment="1">
      <alignment horizontal="center" vertical="center"/>
    </xf>
    <xf numFmtId="167" fontId="3" fillId="18" borderId="124" xfId="0" applyNumberFormat="1" applyFont="1" applyFill="1" applyBorder="1" applyAlignment="1">
      <alignment horizontal="center" vertical="center"/>
    </xf>
    <xf numFmtId="167" fontId="3" fillId="18" borderId="125" xfId="0" applyNumberFormat="1" applyFont="1" applyFill="1" applyBorder="1" applyAlignment="1">
      <alignment horizontal="center" vertical="center"/>
    </xf>
    <xf numFmtId="0" fontId="22" fillId="9" borderId="128" xfId="0" applyFont="1" applyFill="1" applyBorder="1" applyAlignment="1">
      <alignment horizontal="center" vertical="center"/>
    </xf>
    <xf numFmtId="0" fontId="22" fillId="19" borderId="129" xfId="0" applyFont="1" applyFill="1" applyBorder="1" applyAlignment="1">
      <alignment horizontal="center" vertical="center" wrapText="1"/>
    </xf>
    <xf numFmtId="0" fontId="22" fillId="20" borderId="130" xfId="0" applyFont="1" applyFill="1" applyBorder="1" applyAlignment="1">
      <alignment vertical="center" wrapText="1"/>
    </xf>
    <xf numFmtId="0" fontId="22" fillId="20" borderId="124" xfId="0" applyFont="1" applyFill="1" applyBorder="1" applyAlignment="1">
      <alignment vertical="center" wrapText="1"/>
    </xf>
    <xf numFmtId="0" fontId="22" fillId="21" borderId="90" xfId="0" applyFont="1" applyFill="1" applyBorder="1" applyAlignment="1">
      <alignment vertical="center" wrapText="1"/>
    </xf>
    <xf numFmtId="169" fontId="22" fillId="21" borderId="131" xfId="1" applyNumberFormat="1" applyFont="1" applyFill="1" applyBorder="1" applyAlignment="1">
      <alignment horizontal="center" vertical="center"/>
    </xf>
    <xf numFmtId="0" fontId="9" fillId="9" borderId="90" xfId="0" applyFont="1" applyFill="1" applyBorder="1" applyAlignment="1">
      <alignment vertical="center" wrapText="1"/>
    </xf>
    <xf numFmtId="169" fontId="22" fillId="9" borderId="131" xfId="1" applyNumberFormat="1" applyFont="1" applyFill="1" applyBorder="1"/>
    <xf numFmtId="0" fontId="20" fillId="7" borderId="90" xfId="0" applyFont="1" applyFill="1" applyBorder="1" applyAlignment="1">
      <alignment horizontal="right" vertical="center"/>
    </xf>
    <xf numFmtId="2" fontId="20" fillId="7" borderId="131" xfId="0" applyNumberFormat="1" applyFont="1" applyFill="1" applyBorder="1" applyAlignment="1">
      <alignment horizontal="right" vertical="center"/>
    </xf>
    <xf numFmtId="0" fontId="9" fillId="9" borderId="90" xfId="0" applyFont="1" applyFill="1" applyBorder="1" applyAlignment="1">
      <alignment horizontal="center" vertical="center"/>
    </xf>
    <xf numFmtId="0" fontId="9" fillId="9" borderId="131" xfId="0" applyFont="1" applyFill="1" applyBorder="1" applyAlignment="1">
      <alignment horizontal="center" vertical="center"/>
    </xf>
    <xf numFmtId="0" fontId="20" fillId="3" borderId="90" xfId="0" applyFont="1" applyFill="1" applyBorder="1" applyAlignment="1">
      <alignment vertical="center"/>
    </xf>
    <xf numFmtId="169" fontId="22" fillId="22" borderId="131" xfId="1" applyNumberFormat="1" applyFont="1" applyFill="1" applyBorder="1" applyAlignment="1">
      <alignment horizontal="center" vertical="center"/>
    </xf>
    <xf numFmtId="0" fontId="21" fillId="0" borderId="90" xfId="0" applyFont="1" applyBorder="1" applyAlignment="1">
      <alignment vertical="center"/>
    </xf>
    <xf numFmtId="0" fontId="20" fillId="3" borderId="131" xfId="0" applyFont="1" applyFill="1" applyBorder="1" applyAlignment="1">
      <alignment vertical="center"/>
    </xf>
    <xf numFmtId="169" fontId="22" fillId="9" borderId="131" xfId="1" applyNumberFormat="1" applyFont="1" applyFill="1" applyBorder="1" applyAlignment="1">
      <alignment vertical="center"/>
    </xf>
    <xf numFmtId="4" fontId="21" fillId="0" borderId="131" xfId="0" applyNumberFormat="1" applyFont="1" applyBorder="1" applyAlignment="1">
      <alignment vertical="center"/>
    </xf>
    <xf numFmtId="0" fontId="20" fillId="3" borderId="131" xfId="0" applyFont="1" applyFill="1" applyBorder="1" applyAlignment="1">
      <alignment horizontal="center" vertical="center"/>
    </xf>
    <xf numFmtId="2" fontId="21" fillId="0" borderId="131" xfId="0" applyNumberFormat="1" applyFont="1" applyBorder="1" applyAlignment="1">
      <alignment horizontal="right" vertical="center"/>
    </xf>
    <xf numFmtId="4" fontId="20" fillId="7" borderId="131" xfId="0" applyNumberFormat="1" applyFont="1" applyFill="1" applyBorder="1" applyAlignment="1">
      <alignment horizontal="right" vertical="center"/>
    </xf>
    <xf numFmtId="4" fontId="20" fillId="0" borderId="131" xfId="0" applyNumberFormat="1" applyFont="1" applyBorder="1" applyAlignment="1">
      <alignment horizontal="right" vertical="center"/>
    </xf>
    <xf numFmtId="0" fontId="22" fillId="23" borderId="90" xfId="0" applyFont="1" applyFill="1" applyBorder="1" applyAlignment="1">
      <alignment horizontal="right" vertical="center" wrapText="1"/>
    </xf>
    <xf numFmtId="169" fontId="22" fillId="23" borderId="131" xfId="0" applyNumberFormat="1" applyFont="1" applyFill="1" applyBorder="1" applyAlignment="1">
      <alignment vertical="center"/>
    </xf>
    <xf numFmtId="0" fontId="22" fillId="20" borderId="132" xfId="0" applyFont="1" applyFill="1" applyBorder="1" applyAlignment="1">
      <alignment vertical="center" wrapText="1"/>
    </xf>
    <xf numFmtId="0" fontId="22" fillId="20" borderId="133" xfId="0" applyFont="1" applyFill="1" applyBorder="1" applyAlignment="1">
      <alignment vertical="center" wrapText="1"/>
    </xf>
    <xf numFmtId="0" fontId="21" fillId="0" borderId="90" xfId="0" applyFont="1" applyBorder="1" applyAlignment="1">
      <alignment wrapText="1"/>
    </xf>
    <xf numFmtId="0" fontId="9" fillId="9" borderId="134" xfId="0" applyFont="1" applyFill="1" applyBorder="1" applyAlignment="1">
      <alignment horizontal="center" vertical="center"/>
    </xf>
    <xf numFmtId="0" fontId="22" fillId="45" borderId="90" xfId="0" applyFont="1" applyFill="1" applyBorder="1" applyAlignment="1">
      <alignment vertical="center" wrapText="1"/>
    </xf>
    <xf numFmtId="169" fontId="22" fillId="45" borderId="131" xfId="1" applyNumberFormat="1" applyFont="1" applyFill="1" applyBorder="1" applyAlignment="1">
      <alignment horizontal="left" vertical="center"/>
    </xf>
    <xf numFmtId="169" fontId="9" fillId="0" borderId="131" xfId="1" applyNumberFormat="1" applyFont="1" applyBorder="1" applyAlignment="1">
      <alignment vertical="center"/>
    </xf>
    <xf numFmtId="169" fontId="9" fillId="0" borderId="134" xfId="1" applyNumberFormat="1" applyFont="1" applyBorder="1" applyAlignment="1">
      <alignment vertical="center"/>
    </xf>
    <xf numFmtId="169" fontId="22" fillId="46" borderId="129" xfId="1" applyNumberFormat="1" applyFont="1" applyFill="1" applyBorder="1" applyAlignment="1">
      <alignment vertical="center"/>
    </xf>
    <xf numFmtId="169" fontId="22" fillId="46" borderId="131" xfId="1" applyNumberFormat="1" applyFont="1" applyFill="1" applyBorder="1" applyAlignment="1">
      <alignment vertical="center"/>
    </xf>
    <xf numFmtId="169" fontId="22" fillId="46" borderId="136" xfId="1" applyNumberFormat="1" applyFont="1" applyFill="1" applyBorder="1" applyAlignment="1">
      <alignment vertical="center"/>
    </xf>
    <xf numFmtId="169" fontId="9" fillId="9" borderId="137" xfId="1" applyNumberFormat="1" applyFont="1" applyFill="1" applyBorder="1" applyAlignment="1">
      <alignment vertical="center"/>
    </xf>
    <xf numFmtId="0" fontId="22" fillId="23" borderId="138" xfId="0" applyFont="1" applyFill="1" applyBorder="1" applyAlignment="1">
      <alignment horizontal="right" vertical="center" wrapText="1"/>
    </xf>
    <xf numFmtId="169" fontId="22" fillId="23" borderId="136" xfId="0" applyNumberFormat="1" applyFont="1" applyFill="1" applyBorder="1" applyAlignment="1">
      <alignment vertical="center"/>
    </xf>
    <xf numFmtId="0" fontId="22" fillId="24" borderId="129" xfId="0" applyFont="1" applyFill="1" applyBorder="1" applyAlignment="1">
      <alignment horizontal="center" vertical="center" wrapText="1"/>
    </xf>
    <xf numFmtId="169" fontId="22" fillId="25" borderId="134" xfId="1" applyNumberFormat="1" applyFont="1" applyFill="1" applyBorder="1" applyAlignment="1">
      <alignment horizontal="center" vertical="center"/>
    </xf>
    <xf numFmtId="169" fontId="22" fillId="9" borderId="129" xfId="0" applyNumberFormat="1" applyFont="1" applyFill="1" applyBorder="1" applyAlignment="1">
      <alignment vertical="center"/>
    </xf>
    <xf numFmtId="169" fontId="22" fillId="9" borderId="131" xfId="0" applyNumberFormat="1" applyFont="1" applyFill="1" applyBorder="1" applyAlignment="1">
      <alignment vertical="center"/>
    </xf>
    <xf numFmtId="169" fontId="26" fillId="9" borderId="131" xfId="0" applyNumberFormat="1" applyFont="1" applyFill="1" applyBorder="1" applyAlignment="1">
      <alignment vertical="center"/>
    </xf>
    <xf numFmtId="169" fontId="26" fillId="9" borderId="134" xfId="0" applyNumberFormat="1" applyFont="1" applyFill="1" applyBorder="1" applyAlignment="1">
      <alignment vertical="center"/>
    </xf>
    <xf numFmtId="169" fontId="26" fillId="9" borderId="133" xfId="0" applyNumberFormat="1" applyFont="1" applyFill="1" applyBorder="1" applyAlignment="1">
      <alignment vertical="center"/>
    </xf>
    <xf numFmtId="0" fontId="22" fillId="26" borderId="142" xfId="0" applyFont="1" applyFill="1" applyBorder="1" applyAlignment="1">
      <alignment vertical="center" wrapText="1"/>
    </xf>
    <xf numFmtId="175" fontId="22" fillId="26" borderId="143" xfId="0" applyNumberFormat="1" applyFont="1" applyFill="1" applyBorder="1" applyAlignment="1">
      <alignment horizontal="right" vertical="center" wrapText="1"/>
    </xf>
    <xf numFmtId="0" fontId="22" fillId="26" borderId="83" xfId="0" applyFont="1" applyFill="1" applyBorder="1" applyAlignment="1">
      <alignment vertical="center" wrapText="1"/>
    </xf>
    <xf numFmtId="175" fontId="22" fillId="26" borderId="84" xfId="0" applyNumberFormat="1" applyFont="1" applyFill="1" applyBorder="1" applyAlignment="1">
      <alignment horizontal="right" vertical="center" wrapText="1"/>
    </xf>
    <xf numFmtId="0" fontId="22" fillId="30" borderId="142" xfId="0" applyFont="1" applyFill="1" applyBorder="1" applyAlignment="1">
      <alignment vertical="center" wrapText="1"/>
    </xf>
    <xf numFmtId="175" fontId="30" fillId="30" borderId="143" xfId="0" applyNumberFormat="1" applyFont="1" applyFill="1" applyBorder="1" applyAlignment="1">
      <alignment horizontal="right" vertical="center" wrapText="1"/>
    </xf>
    <xf numFmtId="0" fontId="22" fillId="30" borderId="83" xfId="0" applyFont="1" applyFill="1" applyBorder="1" applyAlignment="1">
      <alignment vertical="center" wrapText="1"/>
    </xf>
    <xf numFmtId="175" fontId="30" fillId="30" borderId="84" xfId="0" applyNumberFormat="1" applyFont="1" applyFill="1" applyBorder="1" applyAlignment="1">
      <alignment horizontal="right" vertical="center" wrapText="1"/>
    </xf>
    <xf numFmtId="0" fontId="22" fillId="30" borderId="85" xfId="0" applyFont="1" applyFill="1" applyBorder="1" applyAlignment="1">
      <alignment vertical="center" wrapText="1"/>
    </xf>
    <xf numFmtId="0" fontId="22" fillId="30" borderId="86" xfId="0" applyFont="1" applyFill="1" applyBorder="1" applyAlignment="1">
      <alignment vertical="center" wrapText="1"/>
    </xf>
    <xf numFmtId="175" fontId="30" fillId="30" borderId="86" xfId="0" applyNumberFormat="1" applyFont="1" applyFill="1" applyBorder="1" applyAlignment="1">
      <alignment horizontal="right" vertical="center" wrapText="1"/>
    </xf>
    <xf numFmtId="175" fontId="30" fillId="30" borderId="87" xfId="0" applyNumberFormat="1" applyFont="1" applyFill="1" applyBorder="1" applyAlignment="1">
      <alignment horizontal="right" vertical="center" wrapText="1"/>
    </xf>
    <xf numFmtId="171" fontId="24" fillId="9" borderId="3" xfId="2" applyNumberFormat="1" applyFont="1" applyFill="1" applyBorder="1" applyAlignment="1" applyProtection="1">
      <alignment wrapText="1"/>
    </xf>
    <xf numFmtId="171" fontId="24" fillId="9" borderId="3" xfId="2" applyNumberFormat="1" applyFont="1" applyFill="1" applyBorder="1" applyAlignment="1" applyProtection="1">
      <alignment vertical="center" wrapText="1"/>
    </xf>
    <xf numFmtId="166" fontId="24" fillId="9" borderId="3" xfId="2" applyNumberFormat="1" applyFont="1" applyFill="1" applyBorder="1" applyAlignment="1" applyProtection="1">
      <alignment vertical="center" wrapText="1"/>
    </xf>
    <xf numFmtId="10" fontId="24" fillId="9" borderId="3" xfId="2" applyNumberFormat="1" applyFont="1" applyFill="1" applyBorder="1" applyAlignment="1" applyProtection="1">
      <alignment vertical="center" wrapText="1"/>
    </xf>
    <xf numFmtId="0" fontId="20" fillId="0" borderId="36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6" fillId="3" borderId="71" xfId="0" applyFont="1" applyFill="1" applyBorder="1" applyAlignment="1">
      <alignment horizontal="left" vertical="center"/>
    </xf>
    <xf numFmtId="10" fontId="7" fillId="0" borderId="77" xfId="0" applyNumberFormat="1" applyFont="1" applyBorder="1" applyAlignment="1">
      <alignment horizontal="left" vertical="center"/>
    </xf>
    <xf numFmtId="0" fontId="6" fillId="3" borderId="27" xfId="0" applyFont="1" applyFill="1" applyBorder="1" applyAlignment="1">
      <alignment horizontal="left" vertical="center"/>
    </xf>
    <xf numFmtId="0" fontId="18" fillId="0" borderId="0" xfId="0" applyFont="1"/>
    <xf numFmtId="0" fontId="6" fillId="0" borderId="6" xfId="0" applyFont="1" applyBorder="1" applyAlignment="1">
      <alignment vertical="center"/>
    </xf>
    <xf numFmtId="182" fontId="3" fillId="3" borderId="3" xfId="0" applyNumberFormat="1" applyFont="1" applyFill="1" applyBorder="1" applyAlignment="1">
      <alignment horizontal="center" vertical="center"/>
    </xf>
    <xf numFmtId="8" fontId="9" fillId="0" borderId="33" xfId="0" applyNumberFormat="1" applyFont="1" applyBorder="1"/>
    <xf numFmtId="8" fontId="9" fillId="0" borderId="0" xfId="0" applyNumberFormat="1" applyFont="1"/>
    <xf numFmtId="0" fontId="47" fillId="0" borderId="0" xfId="4"/>
    <xf numFmtId="0" fontId="7" fillId="0" borderId="20" xfId="0" applyFont="1" applyBorder="1" applyAlignment="1">
      <alignment vertical="center"/>
    </xf>
    <xf numFmtId="10" fontId="7" fillId="0" borderId="78" xfId="0" applyNumberFormat="1" applyFont="1" applyBorder="1" applyAlignment="1">
      <alignment horizontal="left" vertical="center"/>
    </xf>
    <xf numFmtId="0" fontId="6" fillId="3" borderId="47" xfId="0" applyFont="1" applyFill="1" applyBorder="1" applyAlignment="1">
      <alignment horizontal="left" vertical="center"/>
    </xf>
    <xf numFmtId="10" fontId="7" fillId="0" borderId="95" xfId="0" applyNumberFormat="1" applyFont="1" applyBorder="1" applyAlignment="1">
      <alignment horizontal="left" vertical="center"/>
    </xf>
    <xf numFmtId="171" fontId="16" fillId="14" borderId="76" xfId="0" applyNumberFormat="1" applyFont="1" applyFill="1" applyBorder="1" applyAlignment="1">
      <alignment vertical="center"/>
    </xf>
    <xf numFmtId="2" fontId="15" fillId="0" borderId="77" xfId="0" applyNumberFormat="1" applyFont="1" applyBorder="1" applyAlignment="1">
      <alignment vertical="center"/>
    </xf>
    <xf numFmtId="0" fontId="15" fillId="0" borderId="104" xfId="0" applyFont="1" applyBorder="1" applyAlignment="1">
      <alignment vertical="center"/>
    </xf>
    <xf numFmtId="0" fontId="15" fillId="0" borderId="157" xfId="0" applyFont="1" applyBorder="1" applyAlignment="1">
      <alignment vertical="center"/>
    </xf>
    <xf numFmtId="0" fontId="15" fillId="0" borderId="95" xfId="0" applyFont="1" applyBorder="1" applyAlignment="1">
      <alignment vertical="center"/>
    </xf>
    <xf numFmtId="0" fontId="16" fillId="0" borderId="158" xfId="0" applyFont="1" applyBorder="1" applyAlignment="1">
      <alignment vertical="center"/>
    </xf>
    <xf numFmtId="0" fontId="16" fillId="0" borderId="96" xfId="0" applyFont="1" applyBorder="1" applyAlignment="1">
      <alignment vertical="center"/>
    </xf>
    <xf numFmtId="171" fontId="16" fillId="10" borderId="147" xfId="0" applyNumberFormat="1" applyFont="1" applyFill="1" applyBorder="1" applyAlignment="1">
      <alignment vertical="center"/>
    </xf>
    <xf numFmtId="171" fontId="16" fillId="10" borderId="18" xfId="0" applyNumberFormat="1" applyFont="1" applyFill="1" applyBorder="1" applyAlignment="1">
      <alignment vertical="center"/>
    </xf>
    <xf numFmtId="0" fontId="18" fillId="9" borderId="0" xfId="0" applyFont="1" applyFill="1" applyAlignment="1">
      <alignment vertical="center"/>
    </xf>
    <xf numFmtId="0" fontId="17" fillId="15" borderId="159" xfId="0" applyFont="1" applyFill="1" applyBorder="1" applyAlignment="1">
      <alignment horizontal="center" vertical="center" wrapText="1"/>
    </xf>
    <xf numFmtId="0" fontId="17" fillId="15" borderId="122" xfId="0" applyFont="1" applyFill="1" applyBorder="1" applyAlignment="1">
      <alignment horizontal="center" vertical="center" wrapText="1"/>
    </xf>
    <xf numFmtId="0" fontId="17" fillId="12" borderId="159" xfId="0" applyFont="1" applyFill="1" applyBorder="1" applyAlignment="1">
      <alignment horizontal="center" vertical="center" wrapText="1"/>
    </xf>
    <xf numFmtId="0" fontId="17" fillId="12" borderId="122" xfId="0" applyFont="1" applyFill="1" applyBorder="1" applyAlignment="1">
      <alignment horizontal="center" vertical="center" wrapText="1"/>
    </xf>
    <xf numFmtId="165" fontId="16" fillId="13" borderId="160" xfId="0" applyNumberFormat="1" applyFont="1" applyFill="1" applyBorder="1" applyAlignment="1">
      <alignment vertical="center"/>
    </xf>
    <xf numFmtId="0" fontId="15" fillId="0" borderId="161" xfId="0" applyFont="1" applyBorder="1" applyAlignment="1">
      <alignment vertical="center"/>
    </xf>
    <xf numFmtId="165" fontId="15" fillId="0" borderId="162" xfId="0" applyNumberFormat="1" applyFont="1" applyBorder="1" applyAlignment="1">
      <alignment vertical="center"/>
    </xf>
    <xf numFmtId="0" fontId="15" fillId="0" borderId="90" xfId="0" applyFont="1" applyBorder="1" applyAlignment="1">
      <alignment vertical="center"/>
    </xf>
    <xf numFmtId="0" fontId="15" fillId="0" borderId="141" xfId="0" applyFont="1" applyBorder="1" applyAlignment="1">
      <alignment vertical="center"/>
    </xf>
    <xf numFmtId="0" fontId="15" fillId="0" borderId="138" xfId="0" applyFont="1" applyBorder="1" applyAlignment="1">
      <alignment vertical="center"/>
    </xf>
    <xf numFmtId="165" fontId="16" fillId="12" borderId="160" xfId="0" applyNumberFormat="1" applyFont="1" applyFill="1" applyBorder="1" applyAlignment="1">
      <alignment vertical="center"/>
    </xf>
    <xf numFmtId="165" fontId="16" fillId="12" borderId="165" xfId="0" applyNumberFormat="1" applyFont="1" applyFill="1" applyBorder="1" applyAlignment="1">
      <alignment vertical="center"/>
    </xf>
    <xf numFmtId="0" fontId="17" fillId="10" borderId="166" xfId="0" applyFont="1" applyFill="1" applyBorder="1" applyAlignment="1">
      <alignment horizontal="center" vertical="center" wrapText="1"/>
    </xf>
    <xf numFmtId="0" fontId="17" fillId="10" borderId="127" xfId="0" applyFont="1" applyFill="1" applyBorder="1" applyAlignment="1">
      <alignment horizontal="center" vertical="center" wrapText="1"/>
    </xf>
    <xf numFmtId="171" fontId="16" fillId="10" borderId="164" xfId="0" applyNumberFormat="1" applyFont="1" applyFill="1" applyBorder="1" applyAlignment="1">
      <alignment vertical="center"/>
    </xf>
    <xf numFmtId="0" fontId="17" fillId="15" borderId="168" xfId="0" applyFont="1" applyFill="1" applyBorder="1" applyAlignment="1">
      <alignment horizontal="center" vertical="center" wrapText="1"/>
    </xf>
    <xf numFmtId="0" fontId="17" fillId="15" borderId="169" xfId="0" applyFont="1" applyFill="1" applyBorder="1" applyAlignment="1">
      <alignment horizontal="center" vertical="center" wrapText="1"/>
    </xf>
    <xf numFmtId="0" fontId="17" fillId="15" borderId="170" xfId="0" applyFont="1" applyFill="1" applyBorder="1" applyAlignment="1">
      <alignment horizontal="center" vertical="center" wrapText="1"/>
    </xf>
    <xf numFmtId="0" fontId="17" fillId="15" borderId="75" xfId="0" applyFont="1" applyFill="1" applyBorder="1" applyAlignment="1">
      <alignment horizontal="center" vertical="center" wrapText="1"/>
    </xf>
    <xf numFmtId="0" fontId="17" fillId="15" borderId="76" xfId="0" applyFont="1" applyFill="1" applyBorder="1" applyAlignment="1">
      <alignment horizontal="center" vertical="center" wrapText="1"/>
    </xf>
    <xf numFmtId="8" fontId="15" fillId="0" borderId="73" xfId="0" applyNumberFormat="1" applyFont="1" applyBorder="1"/>
    <xf numFmtId="171" fontId="15" fillId="0" borderId="13" xfId="0" applyNumberFormat="1" applyFont="1" applyBorder="1" applyAlignment="1">
      <alignment vertical="center"/>
    </xf>
    <xf numFmtId="171" fontId="16" fillId="14" borderId="25" xfId="0" applyNumberFormat="1" applyFont="1" applyFill="1" applyBorder="1" applyAlignment="1">
      <alignment vertical="center"/>
    </xf>
    <xf numFmtId="0" fontId="53" fillId="61" borderId="110" xfId="0" applyFont="1" applyFill="1" applyBorder="1" applyAlignment="1">
      <alignment horizontal="center"/>
    </xf>
    <xf numFmtId="0" fontId="53" fillId="61" borderId="154" xfId="0" applyFont="1" applyFill="1" applyBorder="1" applyAlignment="1">
      <alignment horizontal="center"/>
    </xf>
    <xf numFmtId="4" fontId="54" fillId="61" borderId="99" xfId="0" applyNumberFormat="1" applyFont="1" applyFill="1" applyBorder="1" applyAlignment="1">
      <alignment horizontal="center"/>
    </xf>
    <xf numFmtId="4" fontId="54" fillId="61" borderId="156" xfId="0" applyNumberFormat="1" applyFont="1" applyFill="1" applyBorder="1" applyAlignment="1">
      <alignment horizontal="center"/>
    </xf>
    <xf numFmtId="14" fontId="54" fillId="61" borderId="99" xfId="0" applyNumberFormat="1" applyFont="1" applyFill="1" applyBorder="1" applyAlignment="1">
      <alignment horizontal="center"/>
    </xf>
    <xf numFmtId="14" fontId="54" fillId="61" borderId="156" xfId="0" applyNumberFormat="1" applyFont="1" applyFill="1" applyBorder="1" applyAlignment="1">
      <alignment horizontal="center"/>
    </xf>
    <xf numFmtId="0" fontId="54" fillId="61" borderId="99" xfId="0" applyFont="1" applyFill="1" applyBorder="1" applyAlignment="1">
      <alignment horizontal="center"/>
    </xf>
    <xf numFmtId="0" fontId="54" fillId="61" borderId="156" xfId="0" applyFont="1" applyFill="1" applyBorder="1" applyAlignment="1">
      <alignment horizontal="center"/>
    </xf>
    <xf numFmtId="0" fontId="54" fillId="61" borderId="148" xfId="0" applyFont="1" applyFill="1" applyBorder="1" applyAlignment="1">
      <alignment horizontal="center"/>
    </xf>
    <xf numFmtId="0" fontId="54" fillId="61" borderId="152" xfId="0" applyFont="1" applyFill="1" applyBorder="1" applyAlignment="1">
      <alignment horizontal="center"/>
    </xf>
    <xf numFmtId="0" fontId="54" fillId="61" borderId="85" xfId="0" applyFont="1" applyFill="1" applyBorder="1" applyAlignment="1">
      <alignment horizontal="center"/>
    </xf>
    <xf numFmtId="0" fontId="52" fillId="0" borderId="100" xfId="0" applyFont="1" applyBorder="1"/>
    <xf numFmtId="0" fontId="55" fillId="62" borderId="70" xfId="0" applyFont="1" applyFill="1" applyBorder="1"/>
    <xf numFmtId="0" fontId="16" fillId="7" borderId="105" xfId="0" applyFont="1" applyFill="1" applyBorder="1" applyAlignment="1">
      <alignment vertical="center"/>
    </xf>
    <xf numFmtId="0" fontId="16" fillId="7" borderId="153" xfId="0" applyFont="1" applyFill="1" applyBorder="1" applyAlignment="1">
      <alignment vertical="center"/>
    </xf>
    <xf numFmtId="165" fontId="16" fillId="7" borderId="153" xfId="0" applyNumberFormat="1" applyFont="1" applyFill="1" applyBorder="1" applyAlignment="1">
      <alignment vertical="center"/>
    </xf>
    <xf numFmtId="0" fontId="16" fillId="7" borderId="106" xfId="0" applyFont="1" applyFill="1" applyBorder="1" applyAlignment="1">
      <alignment vertical="center"/>
    </xf>
    <xf numFmtId="0" fontId="46" fillId="0" borderId="107" xfId="0" applyFont="1" applyBorder="1"/>
    <xf numFmtId="0" fontId="46" fillId="0" borderId="104" xfId="0" applyFont="1" applyBorder="1"/>
    <xf numFmtId="0" fontId="55" fillId="62" borderId="73" xfId="0" applyFont="1" applyFill="1" applyBorder="1"/>
    <xf numFmtId="8" fontId="46" fillId="0" borderId="104" xfId="0" applyNumberFormat="1" applyFont="1" applyBorder="1" applyAlignment="1">
      <alignment wrapText="1"/>
    </xf>
    <xf numFmtId="165" fontId="15" fillId="0" borderId="18" xfId="0" applyNumberFormat="1" applyFont="1" applyBorder="1" applyAlignment="1">
      <alignment vertical="center"/>
    </xf>
    <xf numFmtId="0" fontId="15" fillId="0" borderId="144" xfId="0" applyFont="1" applyBorder="1" applyAlignment="1">
      <alignment vertical="center"/>
    </xf>
    <xf numFmtId="171" fontId="16" fillId="3" borderId="105" xfId="0" applyNumberFormat="1" applyFont="1" applyFill="1" applyBorder="1" applyAlignment="1">
      <alignment horizontal="center" vertical="center"/>
    </xf>
    <xf numFmtId="171" fontId="16" fillId="3" borderId="106" xfId="0" applyNumberFormat="1" applyFont="1" applyFill="1" applyBorder="1" applyAlignment="1">
      <alignment horizontal="center" vertical="center"/>
    </xf>
    <xf numFmtId="171" fontId="16" fillId="3" borderId="80" xfId="0" applyNumberFormat="1" applyFont="1" applyFill="1" applyBorder="1" applyAlignment="1">
      <alignment horizontal="center" vertical="center"/>
    </xf>
    <xf numFmtId="171" fontId="16" fillId="3" borderId="82" xfId="0" applyNumberFormat="1" applyFont="1" applyFill="1" applyBorder="1" applyAlignment="1">
      <alignment horizontal="center" vertical="center"/>
    </xf>
    <xf numFmtId="0" fontId="4" fillId="62" borderId="0" xfId="0" applyFont="1" applyFill="1" applyAlignment="1">
      <alignment horizontal="left" vertical="center"/>
    </xf>
    <xf numFmtId="0" fontId="38" fillId="62" borderId="0" xfId="0" applyFont="1" applyFill="1" applyAlignment="1">
      <alignment horizontal="center" vertical="center"/>
    </xf>
    <xf numFmtId="0" fontId="38" fillId="62" borderId="0" xfId="0" applyFont="1" applyFill="1" applyAlignment="1">
      <alignment vertical="center"/>
    </xf>
    <xf numFmtId="0" fontId="56" fillId="62" borderId="0" xfId="0" applyFont="1" applyFill="1"/>
    <xf numFmtId="0" fontId="32" fillId="42" borderId="70" xfId="0" applyFont="1" applyFill="1" applyBorder="1" applyAlignment="1">
      <alignment horizontal="center" vertical="center" wrapText="1"/>
    </xf>
    <xf numFmtId="0" fontId="32" fillId="14" borderId="70" xfId="0" applyFont="1" applyFill="1" applyBorder="1" applyAlignment="1">
      <alignment horizontal="center" vertical="center" wrapText="1"/>
    </xf>
    <xf numFmtId="0" fontId="32" fillId="44" borderId="70" xfId="0" applyFont="1" applyFill="1" applyBorder="1" applyAlignment="1">
      <alignment horizontal="center" vertical="center" wrapText="1"/>
    </xf>
    <xf numFmtId="0" fontId="33" fillId="34" borderId="70" xfId="0" applyFont="1" applyFill="1" applyBorder="1" applyAlignment="1">
      <alignment horizontal="center" vertical="center" wrapText="1"/>
    </xf>
    <xf numFmtId="0" fontId="33" fillId="43" borderId="70" xfId="0" applyFont="1" applyFill="1" applyBorder="1" applyAlignment="1">
      <alignment horizontal="center" wrapText="1"/>
    </xf>
    <xf numFmtId="0" fontId="32" fillId="35" borderId="70" xfId="0" applyFont="1" applyFill="1" applyBorder="1" applyAlignment="1">
      <alignment horizontal="center" vertical="center" wrapText="1"/>
    </xf>
    <xf numFmtId="0" fontId="30" fillId="14" borderId="70" xfId="0" applyFont="1" applyFill="1" applyBorder="1" applyAlignment="1">
      <alignment horizontal="center" vertical="center" wrapText="1"/>
    </xf>
    <xf numFmtId="0" fontId="30" fillId="44" borderId="70" xfId="0" applyFont="1" applyFill="1" applyBorder="1" applyAlignment="1">
      <alignment horizontal="center" vertical="center" wrapText="1"/>
    </xf>
    <xf numFmtId="0" fontId="31" fillId="34" borderId="70" xfId="0" applyFont="1" applyFill="1" applyBorder="1" applyAlignment="1">
      <alignment horizontal="center" vertical="center" wrapText="1"/>
    </xf>
    <xf numFmtId="0" fontId="21" fillId="0" borderId="70" xfId="0" applyFont="1" applyBorder="1" applyAlignment="1">
      <alignment wrapText="1"/>
    </xf>
    <xf numFmtId="4" fontId="14" fillId="0" borderId="70" xfId="0" applyNumberFormat="1" applyFont="1" applyBorder="1"/>
    <xf numFmtId="0" fontId="14" fillId="0" borderId="70" xfId="0" applyFont="1" applyBorder="1"/>
    <xf numFmtId="4" fontId="14" fillId="51" borderId="70" xfId="0" applyNumberFormat="1" applyFont="1" applyFill="1" applyBorder="1"/>
    <xf numFmtId="0" fontId="14" fillId="64" borderId="70" xfId="0" applyFont="1" applyFill="1" applyBorder="1"/>
    <xf numFmtId="0" fontId="48" fillId="52" borderId="70" xfId="0" applyFont="1" applyFill="1" applyBorder="1"/>
    <xf numFmtId="0" fontId="21" fillId="0" borderId="70" xfId="0" applyFont="1" applyBorder="1"/>
    <xf numFmtId="0" fontId="14" fillId="52" borderId="70" xfId="0" applyFont="1" applyFill="1" applyBorder="1"/>
    <xf numFmtId="0" fontId="20" fillId="0" borderId="70" xfId="0" applyFont="1" applyBorder="1"/>
    <xf numFmtId="0" fontId="49" fillId="0" borderId="70" xfId="0" applyFont="1" applyBorder="1"/>
    <xf numFmtId="0" fontId="50" fillId="0" borderId="70" xfId="0" applyFont="1" applyBorder="1"/>
    <xf numFmtId="0" fontId="21" fillId="53" borderId="70" xfId="0" applyFont="1" applyFill="1" applyBorder="1"/>
    <xf numFmtId="0" fontId="14" fillId="53" borderId="70" xfId="0" applyFont="1" applyFill="1" applyBorder="1"/>
    <xf numFmtId="4" fontId="14" fillId="53" borderId="70" xfId="0" applyNumberFormat="1" applyFont="1" applyFill="1" applyBorder="1"/>
    <xf numFmtId="0" fontId="21" fillId="54" borderId="70" xfId="0" applyFont="1" applyFill="1" applyBorder="1"/>
    <xf numFmtId="4" fontId="14" fillId="54" borderId="70" xfId="0" applyNumberFormat="1" applyFont="1" applyFill="1" applyBorder="1"/>
    <xf numFmtId="0" fontId="14" fillId="54" borderId="70" xfId="0" applyFont="1" applyFill="1" applyBorder="1"/>
    <xf numFmtId="4" fontId="8" fillId="0" borderId="70" xfId="0" applyNumberFormat="1" applyFont="1" applyBorder="1"/>
    <xf numFmtId="0" fontId="8" fillId="0" borderId="70" xfId="0" applyFont="1" applyBorder="1"/>
    <xf numFmtId="0" fontId="44" fillId="55" borderId="70" xfId="0" applyFont="1" applyFill="1" applyBorder="1"/>
    <xf numFmtId="4" fontId="8" fillId="55" borderId="70" xfId="0" applyNumberFormat="1" applyFont="1" applyFill="1" applyBorder="1"/>
    <xf numFmtId="0" fontId="30" fillId="56" borderId="70" xfId="0" applyFont="1" applyFill="1" applyBorder="1"/>
    <xf numFmtId="4" fontId="30" fillId="57" borderId="70" xfId="0" applyNumberFormat="1" applyFont="1" applyFill="1" applyBorder="1"/>
    <xf numFmtId="4" fontId="30" fillId="63" borderId="70" xfId="0" applyNumberFormat="1" applyFont="1" applyFill="1" applyBorder="1"/>
    <xf numFmtId="4" fontId="30" fillId="65" borderId="70" xfId="0" applyNumberFormat="1" applyFont="1" applyFill="1" applyBorder="1"/>
    <xf numFmtId="4" fontId="30" fillId="66" borderId="70" xfId="0" applyNumberFormat="1" applyFont="1" applyFill="1" applyBorder="1"/>
    <xf numFmtId="2" fontId="14" fillId="63" borderId="70" xfId="0" applyNumberFormat="1" applyFont="1" applyFill="1" applyBorder="1"/>
    <xf numFmtId="0" fontId="15" fillId="0" borderId="173" xfId="0" applyFont="1" applyBorder="1"/>
    <xf numFmtId="8" fontId="15" fillId="0" borderId="78" xfId="0" applyNumberFormat="1" applyFont="1" applyBorder="1"/>
    <xf numFmtId="0" fontId="20" fillId="26" borderId="38" xfId="3" applyNumberFormat="1" applyFont="1" applyFill="1" applyBorder="1" applyAlignment="1" applyProtection="1">
      <alignment horizontal="center" vertical="center"/>
    </xf>
    <xf numFmtId="0" fontId="58" fillId="39" borderId="2" xfId="0" applyFont="1" applyFill="1" applyBorder="1" applyAlignment="1" applyProtection="1">
      <alignment horizontal="left" vertical="center" wrapText="1"/>
      <protection locked="0"/>
    </xf>
    <xf numFmtId="0" fontId="58" fillId="40" borderId="60" xfId="0" applyFont="1" applyFill="1" applyBorder="1" applyAlignment="1" applyProtection="1">
      <alignment horizontal="left" vertical="center"/>
      <protection locked="0"/>
    </xf>
    <xf numFmtId="167" fontId="6" fillId="18" borderId="101" xfId="0" applyNumberFormat="1" applyFont="1" applyFill="1" applyBorder="1" applyAlignment="1">
      <alignment horizontal="center" vertical="center"/>
    </xf>
    <xf numFmtId="173" fontId="3" fillId="18" borderId="102" xfId="1" applyNumberFormat="1" applyFont="1" applyFill="1" applyBorder="1" applyAlignment="1">
      <alignment horizontal="center" vertical="center"/>
    </xf>
    <xf numFmtId="167" fontId="3" fillId="18" borderId="102" xfId="0" applyNumberFormat="1" applyFont="1" applyFill="1" applyBorder="1" applyAlignment="1">
      <alignment horizontal="center" vertical="center"/>
    </xf>
    <xf numFmtId="167" fontId="3" fillId="18" borderId="174" xfId="0" applyNumberFormat="1" applyFont="1" applyFill="1" applyBorder="1" applyAlignment="1">
      <alignment horizontal="center" vertical="center"/>
    </xf>
    <xf numFmtId="4" fontId="10" fillId="0" borderId="0" xfId="0" applyNumberFormat="1" applyFont="1" applyAlignment="1">
      <alignment horizontal="center" vertical="center" wrapText="1"/>
    </xf>
    <xf numFmtId="2" fontId="30" fillId="56" borderId="70" xfId="0" applyNumberFormat="1" applyFont="1" applyFill="1" applyBorder="1"/>
    <xf numFmtId="4" fontId="30" fillId="57" borderId="73" xfId="0" applyNumberFormat="1" applyFont="1" applyFill="1" applyBorder="1"/>
    <xf numFmtId="4" fontId="30" fillId="49" borderId="73" xfId="0" applyNumberFormat="1" applyFont="1" applyFill="1" applyBorder="1"/>
    <xf numFmtId="0" fontId="2" fillId="50" borderId="70" xfId="0" applyFont="1" applyFill="1" applyBorder="1" applyAlignment="1">
      <alignment horizontal="right"/>
    </xf>
    <xf numFmtId="2" fontId="20" fillId="50" borderId="70" xfId="0" applyNumberFormat="1" applyFont="1" applyFill="1" applyBorder="1" applyAlignment="1">
      <alignment horizontal="left"/>
    </xf>
    <xf numFmtId="2" fontId="21" fillId="50" borderId="70" xfId="0" applyNumberFormat="1" applyFont="1" applyFill="1" applyBorder="1" applyAlignment="1">
      <alignment horizontal="right"/>
    </xf>
    <xf numFmtId="0" fontId="2" fillId="50" borderId="70" xfId="0" applyFont="1" applyFill="1" applyBorder="1"/>
    <xf numFmtId="2" fontId="20" fillId="50" borderId="70" xfId="0" applyNumberFormat="1" applyFont="1" applyFill="1" applyBorder="1" applyAlignment="1">
      <alignment horizontal="center"/>
    </xf>
    <xf numFmtId="2" fontId="57" fillId="68" borderId="70" xfId="0" applyNumberFormat="1" applyFont="1" applyFill="1" applyBorder="1"/>
    <xf numFmtId="0" fontId="55" fillId="67" borderId="70" xfId="0" applyFont="1" applyFill="1" applyBorder="1"/>
    <xf numFmtId="0" fontId="21" fillId="0" borderId="73" xfId="0" applyFont="1" applyBorder="1" applyAlignment="1">
      <alignment horizontal="center" vertical="center"/>
    </xf>
    <xf numFmtId="0" fontId="30" fillId="56" borderId="71" xfId="0" applyFont="1" applyFill="1" applyBorder="1"/>
    <xf numFmtId="2" fontId="14" fillId="63" borderId="73" xfId="0" applyNumberFormat="1" applyFont="1" applyFill="1" applyBorder="1"/>
    <xf numFmtId="4" fontId="14" fillId="51" borderId="73" xfId="0" applyNumberFormat="1" applyFont="1" applyFill="1" applyBorder="1"/>
    <xf numFmtId="0" fontId="14" fillId="64" borderId="73" xfId="0" applyFont="1" applyFill="1" applyBorder="1"/>
    <xf numFmtId="0" fontId="14" fillId="52" borderId="73" xfId="0" applyFont="1" applyFill="1" applyBorder="1"/>
    <xf numFmtId="2" fontId="30" fillId="56" borderId="71" xfId="0" applyNumberFormat="1" applyFont="1" applyFill="1" applyBorder="1"/>
    <xf numFmtId="4" fontId="30" fillId="57" borderId="98" xfId="0" applyNumberFormat="1" applyFont="1" applyFill="1" applyBorder="1"/>
    <xf numFmtId="168" fontId="14" fillId="0" borderId="70" xfId="1" applyFont="1" applyBorder="1" applyAlignment="1">
      <alignment horizontal="center" vertical="center"/>
    </xf>
    <xf numFmtId="168" fontId="14" fillId="69" borderId="73" xfId="1" applyFont="1" applyFill="1" applyBorder="1" applyAlignment="1">
      <alignment horizontal="center" vertical="center"/>
    </xf>
    <xf numFmtId="168" fontId="14" fillId="0" borderId="73" xfId="1" applyFont="1" applyBorder="1" applyAlignment="1">
      <alignment horizontal="center" vertical="center"/>
    </xf>
    <xf numFmtId="168" fontId="14" fillId="70" borderId="77" xfId="1" applyFont="1" applyFill="1" applyBorder="1" applyAlignment="1">
      <alignment horizontal="center" vertical="center"/>
    </xf>
    <xf numFmtId="168" fontId="14" fillId="70" borderId="70" xfId="1" applyFont="1" applyFill="1" applyBorder="1" applyAlignment="1">
      <alignment horizontal="center" vertical="center"/>
    </xf>
    <xf numFmtId="9" fontId="24" fillId="9" borderId="3" xfId="2" applyFont="1" applyFill="1" applyBorder="1" applyAlignment="1" applyProtection="1">
      <alignment vertical="center"/>
    </xf>
    <xf numFmtId="168" fontId="8" fillId="0" borderId="175" xfId="1" applyFont="1" applyBorder="1" applyAlignment="1">
      <alignment horizontal="center" vertical="center"/>
    </xf>
    <xf numFmtId="168" fontId="8" fillId="0" borderId="145" xfId="1" applyFont="1" applyBorder="1" applyAlignment="1">
      <alignment horizontal="center" vertical="center"/>
    </xf>
    <xf numFmtId="168" fontId="8" fillId="0" borderId="176" xfId="1" applyFont="1" applyBorder="1" applyAlignment="1">
      <alignment horizontal="center" vertical="center"/>
    </xf>
    <xf numFmtId="0" fontId="59" fillId="73" borderId="80" xfId="0" applyFont="1" applyFill="1" applyBorder="1" applyAlignment="1">
      <alignment horizontal="center" vertical="center" wrapText="1"/>
    </xf>
    <xf numFmtId="0" fontId="59" fillId="73" borderId="179" xfId="0" applyFont="1" applyFill="1" applyBorder="1" applyAlignment="1">
      <alignment horizontal="center" vertical="center" wrapText="1"/>
    </xf>
    <xf numFmtId="0" fontId="59" fillId="74" borderId="81" xfId="0" applyFont="1" applyFill="1" applyBorder="1" applyAlignment="1">
      <alignment horizontal="center" vertical="center" wrapText="1"/>
    </xf>
    <xf numFmtId="0" fontId="59" fillId="74" borderId="80" xfId="0" applyFont="1" applyFill="1" applyBorder="1" applyAlignment="1">
      <alignment horizontal="center" vertical="center" wrapText="1"/>
    </xf>
    <xf numFmtId="0" fontId="21" fillId="0" borderId="156" xfId="0" applyFont="1" applyBorder="1" applyAlignment="1">
      <alignment horizontal="center" vertical="center"/>
    </xf>
    <xf numFmtId="0" fontId="21" fillId="0" borderId="99" xfId="0" applyFont="1" applyBorder="1" applyAlignment="1">
      <alignment horizontal="center" vertical="center"/>
    </xf>
    <xf numFmtId="0" fontId="21" fillId="0" borderId="77" xfId="0" applyFont="1" applyBorder="1" applyAlignment="1">
      <alignment horizontal="center" vertical="center"/>
    </xf>
    <xf numFmtId="0" fontId="21" fillId="0" borderId="155" xfId="0" applyFont="1" applyBorder="1" applyAlignment="1">
      <alignment horizontal="center" vertical="center"/>
    </xf>
    <xf numFmtId="2" fontId="30" fillId="56" borderId="91" xfId="0" applyNumberFormat="1" applyFont="1" applyFill="1" applyBorder="1" applyAlignment="1">
      <alignment horizontal="center"/>
    </xf>
    <xf numFmtId="2" fontId="30" fillId="56" borderId="180" xfId="0" applyNumberFormat="1" applyFont="1" applyFill="1" applyBorder="1" applyAlignment="1">
      <alignment horizontal="center"/>
    </xf>
    <xf numFmtId="2" fontId="30" fillId="56" borderId="90" xfId="0" applyNumberFormat="1" applyFont="1" applyFill="1" applyBorder="1" applyAlignment="1">
      <alignment horizontal="center"/>
    </xf>
    <xf numFmtId="2" fontId="30" fillId="56" borderId="3" xfId="0" applyNumberFormat="1" applyFont="1" applyFill="1" applyBorder="1" applyAlignment="1">
      <alignment horizontal="center"/>
    </xf>
    <xf numFmtId="2" fontId="30" fillId="56" borderId="131" xfId="0" applyNumberFormat="1" applyFont="1" applyFill="1" applyBorder="1" applyAlignment="1">
      <alignment horizontal="center"/>
    </xf>
    <xf numFmtId="2" fontId="30" fillId="56" borderId="181" xfId="0" applyNumberFormat="1" applyFont="1" applyFill="1" applyBorder="1" applyAlignment="1">
      <alignment horizontal="center"/>
    </xf>
    <xf numFmtId="2" fontId="30" fillId="56" borderId="92" xfId="0" applyNumberFormat="1" applyFont="1" applyFill="1" applyBorder="1" applyAlignment="1">
      <alignment horizontal="center"/>
    </xf>
    <xf numFmtId="2" fontId="30" fillId="56" borderId="182" xfId="0" applyNumberFormat="1" applyFont="1" applyFill="1" applyBorder="1" applyAlignment="1">
      <alignment horizontal="center"/>
    </xf>
    <xf numFmtId="2" fontId="30" fillId="56" borderId="183" xfId="0" applyNumberFormat="1" applyFont="1" applyFill="1" applyBorder="1" applyAlignment="1">
      <alignment horizontal="center"/>
    </xf>
    <xf numFmtId="2" fontId="30" fillId="56" borderId="93" xfId="0" applyNumberFormat="1" applyFont="1" applyFill="1" applyBorder="1" applyAlignment="1">
      <alignment horizontal="center"/>
    </xf>
    <xf numFmtId="165" fontId="14" fillId="0" borderId="70" xfId="1" applyNumberFormat="1" applyFont="1" applyBorder="1" applyAlignment="1">
      <alignment horizontal="center" vertical="center"/>
    </xf>
    <xf numFmtId="172" fontId="14" fillId="0" borderId="70" xfId="0" applyNumberFormat="1" applyFont="1" applyBorder="1" applyAlignment="1">
      <alignment horizontal="center" vertical="center"/>
    </xf>
    <xf numFmtId="168" fontId="35" fillId="29" borderId="10" xfId="1" applyFont="1" applyFill="1" applyBorder="1" applyAlignment="1">
      <alignment horizontal="center" vertical="center"/>
    </xf>
    <xf numFmtId="165" fontId="35" fillId="29" borderId="10" xfId="1" applyNumberFormat="1" applyFont="1" applyFill="1" applyBorder="1" applyAlignment="1">
      <alignment horizontal="center" vertical="center"/>
    </xf>
    <xf numFmtId="168" fontId="35" fillId="29" borderId="49" xfId="1" applyFont="1" applyFill="1" applyBorder="1" applyAlignment="1">
      <alignment horizontal="center" vertical="center"/>
    </xf>
    <xf numFmtId="172" fontId="35" fillId="29" borderId="184" xfId="1" applyNumberFormat="1" applyFont="1" applyFill="1" applyBorder="1" applyAlignment="1">
      <alignment horizontal="center" vertical="center"/>
    </xf>
    <xf numFmtId="168" fontId="35" fillId="29" borderId="15" xfId="1" applyFont="1" applyFill="1" applyBorder="1" applyAlignment="1">
      <alignment horizontal="center" vertical="center"/>
    </xf>
    <xf numFmtId="172" fontId="35" fillId="29" borderId="16" xfId="1" applyNumberFormat="1" applyFont="1" applyFill="1" applyBorder="1" applyAlignment="1">
      <alignment horizontal="center" vertical="center"/>
    </xf>
    <xf numFmtId="176" fontId="14" fillId="0" borderId="70" xfId="0" applyNumberFormat="1" applyFont="1" applyBorder="1" applyAlignment="1">
      <alignment horizontal="center" vertical="center"/>
    </xf>
    <xf numFmtId="172" fontId="14" fillId="0" borderId="71" xfId="0" applyNumberFormat="1" applyFont="1" applyBorder="1" applyAlignment="1">
      <alignment horizontal="center" vertical="center"/>
    </xf>
    <xf numFmtId="172" fontId="32" fillId="30" borderId="2" xfId="0" applyNumberFormat="1" applyFont="1" applyFill="1" applyBorder="1" applyAlignment="1">
      <alignment horizontal="center" vertical="center" wrapText="1"/>
    </xf>
    <xf numFmtId="172" fontId="32" fillId="30" borderId="60" xfId="0" applyNumberFormat="1" applyFont="1" applyFill="1" applyBorder="1" applyAlignment="1">
      <alignment horizontal="center" vertical="center" wrapText="1"/>
    </xf>
    <xf numFmtId="168" fontId="35" fillId="29" borderId="185" xfId="1" applyFont="1" applyFill="1" applyBorder="1" applyAlignment="1">
      <alignment horizontal="center" vertical="center"/>
    </xf>
    <xf numFmtId="4" fontId="35" fillId="29" borderId="15" xfId="1" applyNumberFormat="1" applyFont="1" applyFill="1" applyBorder="1" applyAlignment="1">
      <alignment horizontal="center" vertical="center"/>
    </xf>
    <xf numFmtId="4" fontId="35" fillId="29" borderId="16" xfId="1" applyNumberFormat="1" applyFont="1" applyFill="1" applyBorder="1" applyAlignment="1">
      <alignment horizontal="center" vertical="center"/>
    </xf>
    <xf numFmtId="168" fontId="35" fillId="29" borderId="112" xfId="1" applyFont="1" applyFill="1" applyBorder="1" applyAlignment="1">
      <alignment horizontal="center" vertical="center"/>
    </xf>
    <xf numFmtId="168" fontId="21" fillId="0" borderId="70" xfId="1" applyFont="1" applyBorder="1" applyAlignment="1">
      <alignment horizontal="center" vertical="center"/>
    </xf>
    <xf numFmtId="168" fontId="61" fillId="73" borderId="70" xfId="1" applyFont="1" applyFill="1" applyBorder="1" applyAlignment="1">
      <alignment horizontal="center" vertical="center"/>
    </xf>
    <xf numFmtId="168" fontId="61" fillId="74" borderId="70" xfId="1" applyFont="1" applyFill="1" applyBorder="1" applyAlignment="1">
      <alignment horizontal="center" vertical="center"/>
    </xf>
    <xf numFmtId="0" fontId="30" fillId="14" borderId="73" xfId="0" applyFont="1" applyFill="1" applyBorder="1" applyAlignment="1">
      <alignment horizontal="center" vertical="center" wrapText="1"/>
    </xf>
    <xf numFmtId="0" fontId="30" fillId="44" borderId="73" xfId="0" applyFont="1" applyFill="1" applyBorder="1" applyAlignment="1">
      <alignment horizontal="center" vertical="center" wrapText="1"/>
    </xf>
    <xf numFmtId="0" fontId="31" fillId="34" borderId="73" xfId="0" applyFont="1" applyFill="1" applyBorder="1" applyAlignment="1">
      <alignment horizontal="center" vertical="center" wrapText="1"/>
    </xf>
    <xf numFmtId="0" fontId="33" fillId="43" borderId="73" xfId="0" applyFont="1" applyFill="1" applyBorder="1" applyAlignment="1">
      <alignment horizontal="center" wrapText="1"/>
    </xf>
    <xf numFmtId="0" fontId="44" fillId="55" borderId="85" xfId="0" applyFont="1" applyFill="1" applyBorder="1" applyAlignment="1">
      <alignment horizontal="center" vertical="center"/>
    </xf>
    <xf numFmtId="168" fontId="8" fillId="55" borderId="186" xfId="1" applyFont="1" applyFill="1" applyBorder="1" applyAlignment="1">
      <alignment horizontal="center" vertical="center"/>
    </xf>
    <xf numFmtId="168" fontId="8" fillId="55" borderId="187" xfId="1" applyFont="1" applyFill="1" applyBorder="1" applyAlignment="1">
      <alignment horizontal="center" vertical="center"/>
    </xf>
    <xf numFmtId="168" fontId="8" fillId="55" borderId="188" xfId="1" applyFont="1" applyFill="1" applyBorder="1" applyAlignment="1">
      <alignment horizontal="center" vertical="center"/>
    </xf>
    <xf numFmtId="168" fontId="62" fillId="73" borderId="86" xfId="1" applyFont="1" applyFill="1" applyBorder="1" applyAlignment="1">
      <alignment horizontal="center" vertical="center"/>
    </xf>
    <xf numFmtId="168" fontId="62" fillId="73" borderId="85" xfId="1" applyFont="1" applyFill="1" applyBorder="1" applyAlignment="1">
      <alignment horizontal="center" vertical="center"/>
    </xf>
    <xf numFmtId="168" fontId="62" fillId="73" borderId="146" xfId="1" applyFont="1" applyFill="1" applyBorder="1" applyAlignment="1">
      <alignment horizontal="center" vertical="center"/>
    </xf>
    <xf numFmtId="168" fontId="62" fillId="49" borderId="146" xfId="1" applyFont="1" applyFill="1" applyBorder="1" applyAlignment="1">
      <alignment horizontal="center" vertical="center"/>
    </xf>
    <xf numFmtId="4" fontId="30" fillId="57" borderId="77" xfId="0" applyNumberFormat="1" applyFont="1" applyFill="1" applyBorder="1"/>
    <xf numFmtId="4" fontId="30" fillId="63" borderId="77" xfId="0" applyNumberFormat="1" applyFont="1" applyFill="1" applyBorder="1"/>
    <xf numFmtId="4" fontId="30" fillId="65" borderId="77" xfId="0" applyNumberFormat="1" applyFont="1" applyFill="1" applyBorder="1"/>
    <xf numFmtId="4" fontId="30" fillId="66" borderId="77" xfId="0" applyNumberFormat="1" applyFont="1" applyFill="1" applyBorder="1"/>
    <xf numFmtId="168" fontId="14" fillId="0" borderId="189" xfId="1" applyFont="1" applyBorder="1" applyAlignment="1">
      <alignment horizontal="center" vertical="center"/>
    </xf>
    <xf numFmtId="168" fontId="21" fillId="0" borderId="189" xfId="1" applyFont="1" applyBorder="1" applyAlignment="1">
      <alignment horizontal="center" vertical="center"/>
    </xf>
    <xf numFmtId="168" fontId="61" fillId="73" borderId="189" xfId="1" applyFont="1" applyFill="1" applyBorder="1" applyAlignment="1">
      <alignment horizontal="center" vertical="center"/>
    </xf>
    <xf numFmtId="168" fontId="61" fillId="74" borderId="189" xfId="1" applyFont="1" applyFill="1" applyBorder="1" applyAlignment="1">
      <alignment horizontal="center" vertical="center"/>
    </xf>
    <xf numFmtId="2" fontId="14" fillId="63" borderId="189" xfId="0" applyNumberFormat="1" applyFont="1" applyFill="1" applyBorder="1"/>
    <xf numFmtId="4" fontId="14" fillId="51" borderId="189" xfId="0" applyNumberFormat="1" applyFont="1" applyFill="1" applyBorder="1"/>
    <xf numFmtId="0" fontId="14" fillId="64" borderId="189" xfId="0" applyFont="1" applyFill="1" applyBorder="1"/>
    <xf numFmtId="0" fontId="48" fillId="52" borderId="113" xfId="0" applyFont="1" applyFill="1" applyBorder="1"/>
    <xf numFmtId="0" fontId="14" fillId="52" borderId="114" xfId="0" applyFont="1" applyFill="1" applyBorder="1"/>
    <xf numFmtId="168" fontId="14" fillId="0" borderId="74" xfId="1" applyFont="1" applyBorder="1" applyAlignment="1">
      <alignment horizontal="center" vertical="center"/>
    </xf>
    <xf numFmtId="168" fontId="21" fillId="0" borderId="74" xfId="1" applyFont="1" applyBorder="1" applyAlignment="1">
      <alignment horizontal="center" vertical="center"/>
    </xf>
    <xf numFmtId="168" fontId="61" fillId="73" borderId="74" xfId="1" applyFont="1" applyFill="1" applyBorder="1" applyAlignment="1">
      <alignment horizontal="center" vertical="center"/>
    </xf>
    <xf numFmtId="168" fontId="61" fillId="74" borderId="74" xfId="1" applyFont="1" applyFill="1" applyBorder="1" applyAlignment="1">
      <alignment horizontal="center" vertical="center"/>
    </xf>
    <xf numFmtId="2" fontId="14" fillId="63" borderId="74" xfId="0" applyNumberFormat="1" applyFont="1" applyFill="1" applyBorder="1"/>
    <xf numFmtId="4" fontId="14" fillId="51" borderId="74" xfId="0" applyNumberFormat="1" applyFont="1" applyFill="1" applyBorder="1"/>
    <xf numFmtId="0" fontId="14" fillId="64" borderId="74" xfId="0" applyFont="1" applyFill="1" applyBorder="1"/>
    <xf numFmtId="0" fontId="14" fillId="52" borderId="115" xfId="0" applyFont="1" applyFill="1" applyBorder="1"/>
    <xf numFmtId="10" fontId="24" fillId="46" borderId="61" xfId="2" applyNumberFormat="1" applyFont="1" applyFill="1" applyBorder="1" applyAlignment="1" applyProtection="1">
      <alignment horizontal="right" vertical="center" wrapText="1"/>
    </xf>
    <xf numFmtId="0" fontId="59" fillId="73" borderId="81" xfId="0" applyFont="1" applyFill="1" applyBorder="1" applyAlignment="1">
      <alignment horizontal="center" vertical="center" wrapText="1"/>
    </xf>
    <xf numFmtId="183" fontId="14" fillId="0" borderId="0" xfId="0" applyNumberFormat="1" applyFont="1" applyAlignment="1">
      <alignment horizontal="center" vertical="center"/>
    </xf>
    <xf numFmtId="169" fontId="63" fillId="9" borderId="62" xfId="0" applyNumberFormat="1" applyFont="1" applyFill="1" applyBorder="1" applyAlignment="1">
      <alignment vertical="center"/>
    </xf>
    <xf numFmtId="168" fontId="21" fillId="36" borderId="70" xfId="1" applyFont="1" applyFill="1" applyBorder="1" applyAlignment="1">
      <alignment horizontal="center" vertical="center"/>
    </xf>
    <xf numFmtId="172" fontId="21" fillId="35" borderId="71" xfId="1" applyNumberFormat="1" applyFont="1" applyFill="1" applyBorder="1" applyAlignment="1">
      <alignment horizontal="center" vertical="center"/>
    </xf>
    <xf numFmtId="172" fontId="35" fillId="29" borderId="185" xfId="1" applyNumberFormat="1" applyFont="1" applyFill="1" applyBorder="1" applyAlignment="1">
      <alignment horizontal="center" vertical="center"/>
    </xf>
    <xf numFmtId="0" fontId="58" fillId="39" borderId="190" xfId="0" applyFont="1" applyFill="1" applyBorder="1" applyAlignment="1" applyProtection="1">
      <alignment horizontal="left" vertical="center" wrapText="1"/>
      <protection locked="0"/>
    </xf>
    <xf numFmtId="0" fontId="58" fillId="39" borderId="191" xfId="0" applyFont="1" applyFill="1" applyBorder="1" applyAlignment="1" applyProtection="1">
      <alignment horizontal="left" vertical="center" wrapText="1"/>
      <protection locked="0"/>
    </xf>
    <xf numFmtId="10" fontId="21" fillId="39" borderId="191" xfId="0" applyNumberFormat="1" applyFont="1" applyFill="1" applyBorder="1" applyAlignment="1" applyProtection="1">
      <alignment horizontal="center" vertical="center" wrapText="1"/>
      <protection locked="0"/>
    </xf>
    <xf numFmtId="165" fontId="14" fillId="0" borderId="189" xfId="1" applyNumberFormat="1" applyFont="1" applyBorder="1" applyAlignment="1">
      <alignment horizontal="center" vertical="center"/>
    </xf>
    <xf numFmtId="172" fontId="14" fillId="0" borderId="189" xfId="0" applyNumberFormat="1" applyFont="1" applyBorder="1" applyAlignment="1">
      <alignment horizontal="center" vertical="center"/>
    </xf>
    <xf numFmtId="172" fontId="14" fillId="0" borderId="192" xfId="0" applyNumberFormat="1" applyFont="1" applyBorder="1" applyAlignment="1">
      <alignment horizontal="center" vertical="center"/>
    </xf>
    <xf numFmtId="176" fontId="14" fillId="0" borderId="189" xfId="0" applyNumberFormat="1" applyFont="1" applyBorder="1" applyAlignment="1">
      <alignment horizontal="center" vertical="center"/>
    </xf>
    <xf numFmtId="172" fontId="32" fillId="30" borderId="191" xfId="0" applyNumberFormat="1" applyFont="1" applyFill="1" applyBorder="1" applyAlignment="1">
      <alignment horizontal="center" vertical="center" wrapText="1"/>
    </xf>
    <xf numFmtId="172" fontId="21" fillId="35" borderId="192" xfId="1" applyNumberFormat="1" applyFont="1" applyFill="1" applyBorder="1" applyAlignment="1">
      <alignment horizontal="center" vertical="center"/>
    </xf>
    <xf numFmtId="168" fontId="21" fillId="36" borderId="189" xfId="1" applyFont="1" applyFill="1" applyBorder="1" applyAlignment="1">
      <alignment horizontal="center" vertical="center"/>
    </xf>
    <xf numFmtId="172" fontId="21" fillId="38" borderId="89" xfId="1" applyNumberFormat="1" applyFont="1" applyFill="1" applyBorder="1" applyAlignment="1">
      <alignment horizontal="center" vertical="center"/>
    </xf>
    <xf numFmtId="0" fontId="58" fillId="40" borderId="180" xfId="0" applyFont="1" applyFill="1" applyBorder="1" applyAlignment="1" applyProtection="1">
      <alignment horizontal="left" vertical="center"/>
      <protection locked="0"/>
    </xf>
    <xf numFmtId="172" fontId="21" fillId="38" borderId="91" xfId="1" applyNumberFormat="1" applyFont="1" applyFill="1" applyBorder="1" applyAlignment="1">
      <alignment horizontal="center" vertical="center"/>
    </xf>
    <xf numFmtId="172" fontId="35" fillId="29" borderId="193" xfId="1" applyNumberFormat="1" applyFont="1" applyFill="1" applyBorder="1" applyAlignment="1">
      <alignment horizontal="center" vertical="center"/>
    </xf>
    <xf numFmtId="0" fontId="8" fillId="0" borderId="194" xfId="0" applyFont="1" applyBorder="1" applyAlignment="1" applyProtection="1">
      <alignment horizontal="left" vertical="center"/>
      <protection locked="0"/>
    </xf>
    <xf numFmtId="0" fontId="14" fillId="0" borderId="180" xfId="0" applyFont="1" applyBorder="1" applyAlignment="1" applyProtection="1">
      <alignment horizontal="left" vertical="center"/>
      <protection locked="0"/>
    </xf>
    <xf numFmtId="0" fontId="14" fillId="0" borderId="132" xfId="0" applyFont="1" applyBorder="1" applyAlignment="1" applyProtection="1">
      <alignment horizontal="left" vertical="center"/>
      <protection locked="0"/>
    </xf>
    <xf numFmtId="168" fontId="14" fillId="0" borderId="161" xfId="1" applyFont="1" applyBorder="1" applyAlignment="1">
      <alignment horizontal="center" vertical="center"/>
    </xf>
    <xf numFmtId="168" fontId="14" fillId="0" borderId="7" xfId="1" applyFont="1" applyBorder="1" applyAlignment="1">
      <alignment horizontal="center" vertical="center"/>
    </xf>
    <xf numFmtId="168" fontId="14" fillId="0" borderId="90" xfId="1" applyFont="1" applyBorder="1" applyAlignment="1">
      <alignment horizontal="center" vertical="center"/>
    </xf>
    <xf numFmtId="168" fontId="14" fillId="0" borderId="3" xfId="1" applyFont="1" applyBorder="1" applyAlignment="1">
      <alignment horizontal="center" vertical="center"/>
    </xf>
    <xf numFmtId="168" fontId="14" fillId="0" borderId="141" xfId="1" applyFont="1" applyBorder="1" applyAlignment="1">
      <alignment horizontal="center" vertical="center"/>
    </xf>
    <xf numFmtId="168" fontId="14" fillId="0" borderId="11" xfId="1" applyFont="1" applyBorder="1" applyAlignment="1">
      <alignment horizontal="center" vertical="center"/>
    </xf>
    <xf numFmtId="168" fontId="61" fillId="73" borderId="77" xfId="1" applyFont="1" applyFill="1" applyBorder="1" applyAlignment="1">
      <alignment horizontal="center" vertical="center"/>
    </xf>
    <xf numFmtId="0" fontId="14" fillId="0" borderId="70" xfId="0" applyFont="1" applyBorder="1" applyAlignment="1" applyProtection="1">
      <alignment horizontal="left" vertical="center"/>
      <protection locked="0"/>
    </xf>
    <xf numFmtId="169" fontId="51" fillId="0" borderId="70" xfId="1" applyNumberFormat="1" applyFont="1" applyBorder="1" applyAlignment="1">
      <alignment horizontal="center" vertical="center"/>
    </xf>
    <xf numFmtId="0" fontId="3" fillId="0" borderId="70" xfId="0" applyFont="1" applyBorder="1" applyAlignment="1">
      <alignment horizontal="center"/>
    </xf>
    <xf numFmtId="0" fontId="0" fillId="0" borderId="70" xfId="0" applyBorder="1"/>
    <xf numFmtId="184" fontId="3" fillId="0" borderId="70" xfId="1" applyNumberFormat="1" applyFont="1" applyBorder="1" applyAlignment="1">
      <alignment horizontal="center" vertical="center"/>
    </xf>
    <xf numFmtId="0" fontId="6" fillId="6" borderId="70" xfId="0" applyFont="1" applyFill="1" applyBorder="1" applyAlignment="1">
      <alignment horizontal="center"/>
    </xf>
    <xf numFmtId="0" fontId="0" fillId="6" borderId="70" xfId="0" applyFill="1" applyBorder="1"/>
    <xf numFmtId="185" fontId="3" fillId="6" borderId="70" xfId="1" applyNumberFormat="1" applyFont="1" applyFill="1" applyBorder="1" applyAlignment="1">
      <alignment horizontal="center" vertical="center"/>
    </xf>
    <xf numFmtId="0" fontId="8" fillId="5" borderId="70" xfId="0" applyFont="1" applyFill="1" applyBorder="1" applyAlignment="1" applyProtection="1">
      <alignment horizontal="center" vertical="center"/>
      <protection locked="0"/>
    </xf>
    <xf numFmtId="0" fontId="9" fillId="4" borderId="70" xfId="0" applyFont="1" applyFill="1" applyBorder="1" applyAlignment="1">
      <alignment horizontal="center" vertical="center" wrapText="1"/>
    </xf>
    <xf numFmtId="169" fontId="60" fillId="0" borderId="70" xfId="1" applyNumberFormat="1" applyFont="1" applyBorder="1" applyAlignment="1">
      <alignment horizontal="center" vertical="center"/>
    </xf>
    <xf numFmtId="0" fontId="8" fillId="0" borderId="70" xfId="0" applyFont="1" applyBorder="1" applyAlignment="1" applyProtection="1">
      <alignment horizontal="left" vertical="center"/>
      <protection locked="0"/>
    </xf>
    <xf numFmtId="0" fontId="51" fillId="0" borderId="70" xfId="0" applyFont="1" applyBorder="1"/>
    <xf numFmtId="185" fontId="3" fillId="0" borderId="70" xfId="1" applyNumberFormat="1" applyFont="1" applyBorder="1" applyAlignment="1">
      <alignment horizontal="center" vertical="center"/>
    </xf>
    <xf numFmtId="170" fontId="3" fillId="6" borderId="70" xfId="1" applyNumberFormat="1" applyFont="1" applyFill="1" applyBorder="1" applyAlignment="1">
      <alignment horizontal="center" vertical="center"/>
    </xf>
    <xf numFmtId="168" fontId="35" fillId="29" borderId="198" xfId="1" applyFont="1" applyFill="1" applyBorder="1" applyAlignment="1">
      <alignment horizontal="center" vertical="center"/>
    </xf>
    <xf numFmtId="165" fontId="35" fillId="29" borderId="198" xfId="1" applyNumberFormat="1" applyFont="1" applyFill="1" applyBorder="1" applyAlignment="1">
      <alignment horizontal="center" vertical="center"/>
    </xf>
    <xf numFmtId="168" fontId="35" fillId="29" borderId="169" xfId="1" applyFont="1" applyFill="1" applyBorder="1" applyAlignment="1">
      <alignment horizontal="center" vertical="center"/>
    </xf>
    <xf numFmtId="172" fontId="35" fillId="29" borderId="170" xfId="1" applyNumberFormat="1" applyFont="1" applyFill="1" applyBorder="1" applyAlignment="1">
      <alignment horizontal="center" vertical="center"/>
    </xf>
    <xf numFmtId="4" fontId="35" fillId="29" borderId="169" xfId="1" applyNumberFormat="1" applyFont="1" applyFill="1" applyBorder="1" applyAlignment="1">
      <alignment horizontal="center" vertical="center"/>
    </xf>
    <xf numFmtId="4" fontId="35" fillId="29" borderId="170" xfId="1" applyNumberFormat="1" applyFont="1" applyFill="1" applyBorder="1" applyAlignment="1">
      <alignment horizontal="center" vertical="center"/>
    </xf>
    <xf numFmtId="168" fontId="35" fillId="29" borderId="199" xfId="1" applyFont="1" applyFill="1" applyBorder="1" applyAlignment="1">
      <alignment horizontal="center" vertical="center"/>
    </xf>
    <xf numFmtId="172" fontId="35" fillId="29" borderId="199" xfId="1" applyNumberFormat="1" applyFont="1" applyFill="1" applyBorder="1" applyAlignment="1">
      <alignment horizontal="center" vertical="center"/>
    </xf>
    <xf numFmtId="172" fontId="35" fillId="29" borderId="172" xfId="1" applyNumberFormat="1" applyFont="1" applyFill="1" applyBorder="1" applyAlignment="1">
      <alignment horizontal="center" vertical="center"/>
    </xf>
    <xf numFmtId="0" fontId="58" fillId="40" borderId="132" xfId="0" applyFont="1" applyFill="1" applyBorder="1" applyAlignment="1" applyProtection="1">
      <alignment horizontal="left" vertical="center"/>
      <protection locked="0"/>
    </xf>
    <xf numFmtId="0" fontId="58" fillId="40" borderId="4" xfId="0" applyFont="1" applyFill="1" applyBorder="1" applyAlignment="1" applyProtection="1">
      <alignment horizontal="left" vertical="center"/>
      <protection locked="0"/>
    </xf>
    <xf numFmtId="10" fontId="21" fillId="40" borderId="4" xfId="0" applyNumberFormat="1" applyFont="1" applyFill="1" applyBorder="1" applyAlignment="1" applyProtection="1">
      <alignment horizontal="center" vertical="center"/>
      <protection locked="0"/>
    </xf>
    <xf numFmtId="165" fontId="14" fillId="0" borderId="73" xfId="1" applyNumberFormat="1" applyFont="1" applyBorder="1" applyAlignment="1">
      <alignment horizontal="center" vertical="center"/>
    </xf>
    <xf numFmtId="172" fontId="14" fillId="0" borderId="73" xfId="0" applyNumberFormat="1" applyFont="1" applyBorder="1" applyAlignment="1">
      <alignment horizontal="center" vertical="center"/>
    </xf>
    <xf numFmtId="172" fontId="14" fillId="0" borderId="98" xfId="0" applyNumberFormat="1" applyFont="1" applyBorder="1" applyAlignment="1">
      <alignment horizontal="center" vertical="center"/>
    </xf>
    <xf numFmtId="176" fontId="14" fillId="0" borderId="73" xfId="0" applyNumberFormat="1" applyFont="1" applyBorder="1" applyAlignment="1">
      <alignment horizontal="center" vertical="center"/>
    </xf>
    <xf numFmtId="172" fontId="32" fillId="30" borderId="4" xfId="0" applyNumberFormat="1" applyFont="1" applyFill="1" applyBorder="1" applyAlignment="1">
      <alignment horizontal="center" vertical="center" wrapText="1"/>
    </xf>
    <xf numFmtId="172" fontId="21" fillId="35" borderId="98" xfId="1" applyNumberFormat="1" applyFont="1" applyFill="1" applyBorder="1" applyAlignment="1">
      <alignment horizontal="center" vertical="center"/>
    </xf>
    <xf numFmtId="168" fontId="21" fillId="36" borderId="73" xfId="1" applyFont="1" applyFill="1" applyBorder="1" applyAlignment="1">
      <alignment horizontal="center" vertical="center"/>
    </xf>
    <xf numFmtId="172" fontId="21" fillId="38" borderId="133" xfId="1" applyNumberFormat="1" applyFont="1" applyFill="1" applyBorder="1" applyAlignment="1">
      <alignment horizontal="center" vertical="center"/>
    </xf>
    <xf numFmtId="0" fontId="58" fillId="39" borderId="194" xfId="0" applyFont="1" applyFill="1" applyBorder="1" applyAlignment="1" applyProtection="1">
      <alignment horizontal="left" vertical="center" wrapText="1"/>
      <protection locked="0"/>
    </xf>
    <xf numFmtId="165" fontId="14" fillId="0" borderId="77" xfId="1" applyNumberFormat="1" applyFont="1" applyBorder="1" applyAlignment="1">
      <alignment horizontal="center" vertical="center"/>
    </xf>
    <xf numFmtId="172" fontId="14" fillId="0" borderId="77" xfId="0" applyNumberFormat="1" applyFont="1" applyBorder="1" applyAlignment="1">
      <alignment horizontal="center" vertical="center"/>
    </xf>
    <xf numFmtId="168" fontId="21" fillId="36" borderId="77" xfId="1" applyFont="1" applyFill="1" applyBorder="1" applyAlignment="1">
      <alignment horizontal="center" vertical="center"/>
    </xf>
    <xf numFmtId="4" fontId="14" fillId="51" borderId="77" xfId="0" applyNumberFormat="1" applyFont="1" applyFill="1" applyBorder="1"/>
    <xf numFmtId="172" fontId="21" fillId="38" borderId="200" xfId="1" applyNumberFormat="1" applyFont="1" applyFill="1" applyBorder="1" applyAlignment="1">
      <alignment horizontal="center" vertical="center"/>
    </xf>
    <xf numFmtId="0" fontId="15" fillId="9" borderId="147" xfId="0" applyFont="1" applyFill="1" applyBorder="1" applyAlignment="1">
      <alignment vertical="center"/>
    </xf>
    <xf numFmtId="171" fontId="16" fillId="3" borderId="39" xfId="0" applyNumberFormat="1" applyFont="1" applyFill="1" applyBorder="1" applyAlignment="1">
      <alignment horizontal="right" vertical="center"/>
    </xf>
    <xf numFmtId="0" fontId="15" fillId="0" borderId="48" xfId="0" applyFont="1" applyBorder="1" applyAlignment="1">
      <alignment vertical="center"/>
    </xf>
    <xf numFmtId="0" fontId="66" fillId="75" borderId="196" xfId="0" applyFont="1" applyFill="1" applyBorder="1"/>
    <xf numFmtId="14" fontId="66" fillId="75" borderId="196" xfId="0" applyNumberFormat="1" applyFont="1" applyFill="1" applyBorder="1"/>
    <xf numFmtId="0" fontId="65" fillId="78" borderId="70" xfId="0" applyFont="1" applyFill="1" applyBorder="1"/>
    <xf numFmtId="0" fontId="65" fillId="62" borderId="70" xfId="0" applyFont="1" applyFill="1" applyBorder="1"/>
    <xf numFmtId="4" fontId="65" fillId="62" borderId="70" xfId="0" applyNumberFormat="1" applyFont="1" applyFill="1" applyBorder="1"/>
    <xf numFmtId="4" fontId="65" fillId="62" borderId="71" xfId="0" applyNumberFormat="1" applyFont="1" applyFill="1" applyBorder="1"/>
    <xf numFmtId="10" fontId="67" fillId="62" borderId="70" xfId="0" applyNumberFormat="1" applyFont="1" applyFill="1" applyBorder="1"/>
    <xf numFmtId="0" fontId="65" fillId="62" borderId="70" xfId="0" quotePrefix="1" applyFont="1" applyFill="1" applyBorder="1"/>
    <xf numFmtId="0" fontId="55" fillId="62" borderId="71" xfId="0" applyFont="1" applyFill="1" applyBorder="1"/>
    <xf numFmtId="0" fontId="55" fillId="62" borderId="201" xfId="0" applyFont="1" applyFill="1" applyBorder="1"/>
    <xf numFmtId="0" fontId="55" fillId="79" borderId="70" xfId="0" applyFont="1" applyFill="1" applyBorder="1"/>
    <xf numFmtId="0" fontId="68" fillId="79" borderId="70" xfId="0" applyFont="1" applyFill="1" applyBorder="1"/>
    <xf numFmtId="0" fontId="65" fillId="80" borderId="70" xfId="0" applyFont="1" applyFill="1" applyBorder="1"/>
    <xf numFmtId="8" fontId="67" fillId="62" borderId="70" xfId="0" applyNumberFormat="1" applyFont="1" applyFill="1" applyBorder="1"/>
    <xf numFmtId="0" fontId="55" fillId="0" borderId="70" xfId="0" applyFont="1" applyBorder="1"/>
    <xf numFmtId="0" fontId="55" fillId="81" borderId="70" xfId="0" applyFont="1" applyFill="1" applyBorder="1"/>
    <xf numFmtId="0" fontId="55" fillId="77" borderId="96" xfId="0" applyFont="1" applyFill="1" applyBorder="1"/>
    <xf numFmtId="8" fontId="65" fillId="62" borderId="70" xfId="0" applyNumberFormat="1" applyFont="1" applyFill="1" applyBorder="1"/>
    <xf numFmtId="2" fontId="65" fillId="81" borderId="70" xfId="0" applyNumberFormat="1" applyFont="1" applyFill="1" applyBorder="1"/>
    <xf numFmtId="175" fontId="22" fillId="30" borderId="0" xfId="0" applyNumberFormat="1" applyFont="1" applyFill="1" applyAlignment="1">
      <alignment horizontal="right" vertical="center" wrapText="1"/>
    </xf>
    <xf numFmtId="0" fontId="22" fillId="30" borderId="80" xfId="0" applyFont="1" applyFill="1" applyBorder="1" applyAlignment="1">
      <alignment vertical="center" wrapText="1"/>
    </xf>
    <xf numFmtId="0" fontId="22" fillId="30" borderId="81" xfId="0" applyFont="1" applyFill="1" applyBorder="1" applyAlignment="1">
      <alignment vertical="center" wrapText="1"/>
    </xf>
    <xf numFmtId="175" fontId="30" fillId="30" borderId="81" xfId="0" applyNumberFormat="1" applyFont="1" applyFill="1" applyBorder="1" applyAlignment="1">
      <alignment horizontal="right" vertical="center" wrapText="1"/>
    </xf>
    <xf numFmtId="175" fontId="22" fillId="30" borderId="82" xfId="0" applyNumberFormat="1" applyFont="1" applyFill="1" applyBorder="1" applyAlignment="1">
      <alignment horizontal="right" vertical="center" wrapText="1"/>
    </xf>
    <xf numFmtId="175" fontId="22" fillId="30" borderId="84" xfId="0" applyNumberFormat="1" applyFont="1" applyFill="1" applyBorder="1" applyAlignment="1">
      <alignment horizontal="right" vertical="center" wrapText="1"/>
    </xf>
    <xf numFmtId="175" fontId="22" fillId="30" borderId="87" xfId="0" applyNumberFormat="1" applyFont="1" applyFill="1" applyBorder="1" applyAlignment="1">
      <alignment horizontal="right" vertical="center" wrapText="1"/>
    </xf>
    <xf numFmtId="4" fontId="68" fillId="79" borderId="70" xfId="0" applyNumberFormat="1" applyFont="1" applyFill="1" applyBorder="1"/>
    <xf numFmtId="0" fontId="22" fillId="26" borderId="80" xfId="0" applyFont="1" applyFill="1" applyBorder="1" applyAlignment="1">
      <alignment vertical="center" wrapText="1"/>
    </xf>
    <xf numFmtId="0" fontId="22" fillId="26" borderId="81" xfId="0" applyFont="1" applyFill="1" applyBorder="1" applyAlignment="1">
      <alignment vertical="center" wrapText="1"/>
    </xf>
    <xf numFmtId="175" fontId="22" fillId="26" borderId="81" xfId="0" applyNumberFormat="1" applyFont="1" applyFill="1" applyBorder="1" applyAlignment="1">
      <alignment horizontal="right" vertical="center" wrapText="1"/>
    </xf>
    <xf numFmtId="175" fontId="22" fillId="26" borderId="82" xfId="0" applyNumberFormat="1" applyFont="1" applyFill="1" applyBorder="1" applyAlignment="1">
      <alignment horizontal="right" vertical="center" wrapText="1"/>
    </xf>
    <xf numFmtId="0" fontId="22" fillId="26" borderId="85" xfId="0" applyFont="1" applyFill="1" applyBorder="1" applyAlignment="1">
      <alignment vertical="center" wrapText="1"/>
    </xf>
    <xf numFmtId="0" fontId="22" fillId="26" borderId="86" xfId="0" applyFont="1" applyFill="1" applyBorder="1" applyAlignment="1">
      <alignment vertical="center" wrapText="1"/>
    </xf>
    <xf numFmtId="175" fontId="22" fillId="26" borderId="86" xfId="0" applyNumberFormat="1" applyFont="1" applyFill="1" applyBorder="1" applyAlignment="1">
      <alignment horizontal="right" vertical="center" wrapText="1"/>
    </xf>
    <xf numFmtId="175" fontId="22" fillId="26" borderId="87" xfId="0" applyNumberFormat="1" applyFont="1" applyFill="1" applyBorder="1" applyAlignment="1">
      <alignment horizontal="right" vertical="center" wrapText="1"/>
    </xf>
    <xf numFmtId="175" fontId="22" fillId="30" borderId="81" xfId="0" applyNumberFormat="1" applyFont="1" applyFill="1" applyBorder="1" applyAlignment="1">
      <alignment horizontal="right" vertical="center" wrapText="1"/>
    </xf>
    <xf numFmtId="175" fontId="22" fillId="30" borderId="86" xfId="0" applyNumberFormat="1" applyFont="1" applyFill="1" applyBorder="1" applyAlignment="1">
      <alignment horizontal="right" vertical="center" wrapText="1"/>
    </xf>
    <xf numFmtId="10" fontId="21" fillId="0" borderId="70" xfId="0" applyNumberFormat="1" applyFont="1" applyBorder="1" applyAlignment="1">
      <alignment wrapText="1"/>
    </xf>
    <xf numFmtId="10" fontId="21" fillId="82" borderId="70" xfId="0" applyNumberFormat="1" applyFont="1" applyFill="1" applyBorder="1" applyAlignment="1">
      <alignment wrapText="1"/>
    </xf>
    <xf numFmtId="10" fontId="21" fillId="69" borderId="70" xfId="0" applyNumberFormat="1" applyFont="1" applyFill="1" applyBorder="1" applyAlignment="1">
      <alignment wrapText="1"/>
    </xf>
    <xf numFmtId="0" fontId="14" fillId="4" borderId="42" xfId="0" applyFont="1" applyFill="1" applyBorder="1" applyAlignment="1">
      <alignment wrapText="1"/>
    </xf>
    <xf numFmtId="0" fontId="14" fillId="4" borderId="202" xfId="0" applyFont="1" applyFill="1" applyBorder="1" applyAlignment="1">
      <alignment wrapText="1"/>
    </xf>
    <xf numFmtId="0" fontId="14" fillId="31" borderId="202" xfId="0" applyFont="1" applyFill="1" applyBorder="1" applyAlignment="1">
      <alignment wrapText="1"/>
    </xf>
    <xf numFmtId="3" fontId="14" fillId="31" borderId="202" xfId="0" applyNumberFormat="1" applyFont="1" applyFill="1" applyBorder="1" applyAlignment="1">
      <alignment wrapText="1"/>
    </xf>
    <xf numFmtId="0" fontId="21" fillId="17" borderId="202" xfId="0" applyFont="1" applyFill="1" applyBorder="1" applyAlignment="1">
      <alignment wrapText="1"/>
    </xf>
    <xf numFmtId="0" fontId="14" fillId="17" borderId="203" xfId="0" applyFont="1" applyFill="1" applyBorder="1" applyAlignment="1">
      <alignment wrapText="1"/>
    </xf>
    <xf numFmtId="0" fontId="14" fillId="4" borderId="42" xfId="0" applyFont="1" applyFill="1" applyBorder="1" applyAlignment="1">
      <alignment horizontal="center" wrapText="1"/>
    </xf>
    <xf numFmtId="0" fontId="14" fillId="4" borderId="202" xfId="0" applyFont="1" applyFill="1" applyBorder="1" applyAlignment="1">
      <alignment horizontal="center" wrapText="1"/>
    </xf>
    <xf numFmtId="0" fontId="14" fillId="31" borderId="202" xfId="0" applyFont="1" applyFill="1" applyBorder="1" applyAlignment="1">
      <alignment horizontal="center" wrapText="1"/>
    </xf>
    <xf numFmtId="3" fontId="14" fillId="31" borderId="202" xfId="0" applyNumberFormat="1" applyFont="1" applyFill="1" applyBorder="1" applyAlignment="1">
      <alignment horizontal="center" wrapText="1"/>
    </xf>
    <xf numFmtId="0" fontId="21" fillId="17" borderId="202" xfId="0" applyFont="1" applyFill="1" applyBorder="1" applyAlignment="1">
      <alignment horizontal="center" wrapText="1"/>
    </xf>
    <xf numFmtId="0" fontId="14" fillId="17" borderId="203" xfId="0" applyFont="1" applyFill="1" applyBorder="1" applyAlignment="1">
      <alignment horizontal="center" wrapText="1"/>
    </xf>
    <xf numFmtId="2" fontId="55" fillId="67" borderId="70" xfId="0" applyNumberFormat="1" applyFont="1" applyFill="1" applyBorder="1"/>
    <xf numFmtId="2" fontId="57" fillId="67" borderId="70" xfId="0" applyNumberFormat="1" applyFont="1" applyFill="1" applyBorder="1"/>
    <xf numFmtId="2" fontId="55" fillId="67" borderId="73" xfId="0" applyNumberFormat="1" applyFont="1" applyFill="1" applyBorder="1"/>
    <xf numFmtId="0" fontId="41" fillId="0" borderId="0" xfId="0" quotePrefix="1" applyFont="1"/>
    <xf numFmtId="8" fontId="15" fillId="0" borderId="74" xfId="0" applyNumberFormat="1" applyFont="1" applyBorder="1"/>
    <xf numFmtId="168" fontId="8" fillId="0" borderId="189" xfId="1" applyFont="1" applyBorder="1" applyAlignment="1">
      <alignment horizontal="center" vertical="center"/>
    </xf>
    <xf numFmtId="168" fontId="8" fillId="0" borderId="70" xfId="1" applyFont="1" applyBorder="1" applyAlignment="1">
      <alignment horizontal="center" vertical="center"/>
    </xf>
    <xf numFmtId="168" fontId="8" fillId="0" borderId="73" xfId="1" applyFont="1" applyBorder="1" applyAlignment="1">
      <alignment horizontal="center" vertical="center"/>
    </xf>
    <xf numFmtId="168" fontId="8" fillId="0" borderId="189" xfId="1" applyFont="1" applyBorder="1" applyAlignment="1">
      <alignment horizontal="right" vertical="center"/>
    </xf>
    <xf numFmtId="168" fontId="8" fillId="0" borderId="70" xfId="1" applyFont="1" applyBorder="1" applyAlignment="1">
      <alignment horizontal="right" vertical="center"/>
    </xf>
    <xf numFmtId="168" fontId="8" fillId="0" borderId="73" xfId="1" applyFont="1" applyBorder="1" applyAlignment="1">
      <alignment horizontal="right" vertical="center"/>
    </xf>
    <xf numFmtId="168" fontId="8" fillId="0" borderId="77" xfId="1" applyFont="1" applyBorder="1" applyAlignment="1">
      <alignment horizontal="center" vertical="center"/>
    </xf>
    <xf numFmtId="168" fontId="8" fillId="0" borderId="77" xfId="1" applyFont="1" applyBorder="1" applyAlignment="1">
      <alignment horizontal="right" vertical="center"/>
    </xf>
    <xf numFmtId="2" fontId="8" fillId="0" borderId="7" xfId="0" applyNumberFormat="1" applyFont="1" applyBorder="1"/>
    <xf numFmtId="2" fontId="8" fillId="0" borderId="8" xfId="0" applyNumberFormat="1" applyFont="1" applyBorder="1"/>
    <xf numFmtId="2" fontId="14" fillId="0" borderId="20" xfId="0" applyNumberFormat="1" applyFont="1" applyBorder="1"/>
    <xf numFmtId="2" fontId="14" fillId="0" borderId="6" xfId="0" applyNumberFormat="1" applyFont="1" applyBorder="1"/>
    <xf numFmtId="2" fontId="14" fillId="0" borderId="47" xfId="0" applyNumberFormat="1" applyFont="1" applyBorder="1"/>
    <xf numFmtId="2" fontId="14" fillId="0" borderId="7" xfId="0" applyNumberFormat="1" applyFont="1" applyBorder="1"/>
    <xf numFmtId="2" fontId="14" fillId="0" borderId="3" xfId="0" applyNumberFormat="1" applyFont="1" applyBorder="1"/>
    <xf numFmtId="2" fontId="14" fillId="0" borderId="3" xfId="0" quotePrefix="1" applyNumberFormat="1" applyFont="1" applyBorder="1"/>
    <xf numFmtId="2" fontId="14" fillId="0" borderId="11" xfId="0" quotePrefix="1" applyNumberFormat="1" applyFont="1" applyBorder="1"/>
    <xf numFmtId="2" fontId="14" fillId="0" borderId="11" xfId="0" applyNumberFormat="1" applyFont="1" applyBorder="1"/>
    <xf numFmtId="175" fontId="9" fillId="0" borderId="0" xfId="0" applyNumberFormat="1" applyFont="1"/>
    <xf numFmtId="43" fontId="2" fillId="0" borderId="0" xfId="0" applyNumberFormat="1" applyFont="1"/>
    <xf numFmtId="2" fontId="57" fillId="68" borderId="195" xfId="0" applyNumberFormat="1" applyFont="1" applyFill="1" applyBorder="1"/>
    <xf numFmtId="2" fontId="55" fillId="74" borderId="195" xfId="0" applyNumberFormat="1" applyFont="1" applyFill="1" applyBorder="1"/>
    <xf numFmtId="2" fontId="57" fillId="68" borderId="197" xfId="0" applyNumberFormat="1" applyFont="1" applyFill="1" applyBorder="1"/>
    <xf numFmtId="2" fontId="55" fillId="74" borderId="197" xfId="0" applyNumberFormat="1" applyFont="1" applyFill="1" applyBorder="1"/>
    <xf numFmtId="2" fontId="57" fillId="74" borderId="197" xfId="0" applyNumberFormat="1" applyFont="1" applyFill="1" applyBorder="1"/>
    <xf numFmtId="10" fontId="8" fillId="0" borderId="70" xfId="0" applyNumberFormat="1" applyFont="1" applyBorder="1" applyAlignment="1" applyProtection="1">
      <alignment horizontal="left" vertical="center"/>
      <protection locked="0"/>
    </xf>
    <xf numFmtId="0" fontId="8" fillId="0" borderId="154" xfId="0" applyFont="1" applyBorder="1" applyAlignment="1" applyProtection="1">
      <alignment horizontal="left" vertical="center"/>
      <protection locked="0"/>
    </xf>
    <xf numFmtId="0" fontId="14" fillId="0" borderId="213" xfId="0" applyFont="1" applyBorder="1" applyAlignment="1" applyProtection="1">
      <alignment horizontal="left" vertical="center"/>
      <protection locked="0"/>
    </xf>
    <xf numFmtId="168" fontId="14" fillId="0" borderId="211" xfId="1" applyFont="1" applyBorder="1" applyAlignment="1">
      <alignment horizontal="center" vertical="center"/>
    </xf>
    <xf numFmtId="168" fontId="14" fillId="0" borderId="72" xfId="1" applyFont="1" applyBorder="1" applyAlignment="1">
      <alignment horizontal="center" vertical="center"/>
    </xf>
    <xf numFmtId="168" fontId="14" fillId="0" borderId="212" xfId="1" applyFont="1" applyBorder="1" applyAlignment="1">
      <alignment horizontal="center" vertical="center"/>
    </xf>
    <xf numFmtId="0" fontId="44" fillId="55" borderId="105" xfId="0" applyFont="1" applyFill="1" applyBorder="1" applyAlignment="1">
      <alignment horizontal="center" vertical="center"/>
    </xf>
    <xf numFmtId="0" fontId="44" fillId="55" borderId="147" xfId="0" applyFont="1" applyFill="1" applyBorder="1" applyAlignment="1">
      <alignment horizontal="center" vertical="center"/>
    </xf>
    <xf numFmtId="168" fontId="8" fillId="55" borderId="214" xfId="1" applyFont="1" applyFill="1" applyBorder="1" applyAlignment="1">
      <alignment horizontal="center" vertical="center"/>
    </xf>
    <xf numFmtId="0" fontId="14" fillId="0" borderId="215" xfId="0" applyFont="1" applyBorder="1" applyAlignment="1" applyProtection="1">
      <alignment horizontal="left" vertical="center"/>
      <protection locked="0"/>
    </xf>
    <xf numFmtId="10" fontId="8" fillId="0" borderId="73" xfId="0" applyNumberFormat="1" applyFont="1" applyBorder="1" applyAlignment="1" applyProtection="1">
      <alignment horizontal="left" vertical="center"/>
      <protection locked="0"/>
    </xf>
    <xf numFmtId="10" fontId="8" fillId="0" borderId="194" xfId="0" applyNumberFormat="1" applyFont="1" applyBorder="1" applyAlignment="1" applyProtection="1">
      <alignment horizontal="left" vertical="center"/>
      <protection locked="0"/>
    </xf>
    <xf numFmtId="0" fontId="0" fillId="83" borderId="216" xfId="0" applyFill="1" applyBorder="1"/>
    <xf numFmtId="0" fontId="37" fillId="83" borderId="66" xfId="0" applyFont="1" applyFill="1" applyBorder="1"/>
    <xf numFmtId="4" fontId="37" fillId="83" borderId="66" xfId="0" applyNumberFormat="1" applyFont="1" applyFill="1" applyBorder="1"/>
    <xf numFmtId="0" fontId="36" fillId="83" borderId="66" xfId="0" applyFont="1" applyFill="1" applyBorder="1"/>
    <xf numFmtId="0" fontId="35" fillId="83" borderId="66" xfId="0" applyFont="1" applyFill="1" applyBorder="1"/>
    <xf numFmtId="0" fontId="38" fillId="83" borderId="67" xfId="0" applyFont="1" applyFill="1" applyBorder="1"/>
    <xf numFmtId="0" fontId="39" fillId="83" borderId="67" xfId="0" applyFont="1" applyFill="1" applyBorder="1"/>
    <xf numFmtId="0" fontId="0" fillId="83" borderId="0" xfId="0" applyFill="1"/>
    <xf numFmtId="0" fontId="37" fillId="83" borderId="0" xfId="0" applyFont="1" applyFill="1"/>
    <xf numFmtId="4" fontId="38" fillId="83" borderId="67" xfId="0" applyNumberFormat="1" applyFont="1" applyFill="1" applyBorder="1"/>
    <xf numFmtId="0" fontId="0" fillId="83" borderId="69" xfId="0" applyFill="1" applyBorder="1"/>
    <xf numFmtId="0" fontId="37" fillId="83" borderId="69" xfId="0" applyFont="1" applyFill="1" applyBorder="1"/>
    <xf numFmtId="4" fontId="38" fillId="83" borderId="69" xfId="0" applyNumberFormat="1" applyFont="1" applyFill="1" applyBorder="1"/>
    <xf numFmtId="172" fontId="19" fillId="0" borderId="0" xfId="0" applyNumberFormat="1" applyFont="1"/>
    <xf numFmtId="166" fontId="3" fillId="0" borderId="0" xfId="0" applyNumberFormat="1" applyFont="1" applyAlignment="1">
      <alignment vertical="center"/>
    </xf>
    <xf numFmtId="166" fontId="3" fillId="0" borderId="0" xfId="0" applyNumberFormat="1" applyFont="1" applyAlignment="1">
      <alignment horizontal="center" vertical="center"/>
    </xf>
    <xf numFmtId="0" fontId="20" fillId="4" borderId="71" xfId="0" applyFont="1" applyFill="1" applyBorder="1" applyAlignment="1">
      <alignment horizontal="center" vertical="center" wrapText="1"/>
    </xf>
    <xf numFmtId="0" fontId="20" fillId="4" borderId="116" xfId="0" applyFont="1" applyFill="1" applyBorder="1" applyAlignment="1">
      <alignment horizontal="center" vertical="center" wrapText="1"/>
    </xf>
    <xf numFmtId="0" fontId="20" fillId="17" borderId="71" xfId="0" applyFont="1" applyFill="1" applyBorder="1" applyAlignment="1">
      <alignment horizontal="center" vertical="center" wrapText="1"/>
    </xf>
    <xf numFmtId="0" fontId="20" fillId="31" borderId="71" xfId="0" applyFont="1" applyFill="1" applyBorder="1" applyAlignment="1">
      <alignment horizontal="center" vertical="center" wrapText="1"/>
    </xf>
    <xf numFmtId="0" fontId="55" fillId="62" borderId="83" xfId="0" applyFont="1" applyFill="1" applyBorder="1"/>
    <xf numFmtId="0" fontId="55" fillId="62" borderId="0" xfId="0" applyFont="1" applyFill="1"/>
    <xf numFmtId="0" fontId="65" fillId="62" borderId="0" xfId="0" applyFont="1" applyFill="1"/>
    <xf numFmtId="4" fontId="66" fillId="75" borderId="219" xfId="0" applyNumberFormat="1" applyFont="1" applyFill="1" applyBorder="1"/>
    <xf numFmtId="14" fontId="66" fillId="75" borderId="219" xfId="0" applyNumberFormat="1" applyFont="1" applyFill="1" applyBorder="1"/>
    <xf numFmtId="0" fontId="66" fillId="75" borderId="219" xfId="0" applyFont="1" applyFill="1" applyBorder="1"/>
    <xf numFmtId="0" fontId="65" fillId="78" borderId="100" xfId="0" applyFont="1" applyFill="1" applyBorder="1"/>
    <xf numFmtId="0" fontId="65" fillId="78" borderId="114" xfId="0" applyFont="1" applyFill="1" applyBorder="1"/>
    <xf numFmtId="0" fontId="66" fillId="62" borderId="100" xfId="0" applyFont="1" applyFill="1" applyBorder="1"/>
    <xf numFmtId="4" fontId="65" fillId="62" borderId="114" xfId="0" applyNumberFormat="1" applyFont="1" applyFill="1" applyBorder="1"/>
    <xf numFmtId="0" fontId="65" fillId="62" borderId="114" xfId="0" quotePrefix="1" applyFont="1" applyFill="1" applyBorder="1"/>
    <xf numFmtId="0" fontId="55" fillId="62" borderId="114" xfId="0" applyFont="1" applyFill="1" applyBorder="1"/>
    <xf numFmtId="0" fontId="68" fillId="79" borderId="100" xfId="0" applyFont="1" applyFill="1" applyBorder="1"/>
    <xf numFmtId="4" fontId="68" fillId="79" borderId="114" xfId="0" applyNumberFormat="1" applyFont="1" applyFill="1" applyBorder="1"/>
    <xf numFmtId="0" fontId="68" fillId="67" borderId="100" xfId="0" applyFont="1" applyFill="1" applyBorder="1"/>
    <xf numFmtId="0" fontId="65" fillId="80" borderId="114" xfId="0" applyFont="1" applyFill="1" applyBorder="1"/>
    <xf numFmtId="0" fontId="57" fillId="0" borderId="100" xfId="0" applyFont="1" applyBorder="1"/>
    <xf numFmtId="0" fontId="55" fillId="67" borderId="114" xfId="0" applyFont="1" applyFill="1" applyBorder="1"/>
    <xf numFmtId="0" fontId="65" fillId="62" borderId="114" xfId="0" applyFont="1" applyFill="1" applyBorder="1"/>
    <xf numFmtId="0" fontId="68" fillId="79" borderId="114" xfId="0" applyFont="1" applyFill="1" applyBorder="1"/>
    <xf numFmtId="0" fontId="55" fillId="0" borderId="114" xfId="0" applyFont="1" applyBorder="1"/>
    <xf numFmtId="0" fontId="55" fillId="62" borderId="100" xfId="0" applyFont="1" applyFill="1" applyBorder="1"/>
    <xf numFmtId="0" fontId="65" fillId="77" borderId="215" xfId="0" applyFont="1" applyFill="1" applyBorder="1"/>
    <xf numFmtId="0" fontId="55" fillId="77" borderId="221" xfId="0" applyFont="1" applyFill="1" applyBorder="1"/>
    <xf numFmtId="0" fontId="65" fillId="81" borderId="100" xfId="0" applyFont="1" applyFill="1" applyBorder="1"/>
    <xf numFmtId="2" fontId="65" fillId="81" borderId="114" xfId="0" applyNumberFormat="1" applyFont="1" applyFill="1" applyBorder="1"/>
    <xf numFmtId="0" fontId="55" fillId="62" borderId="222" xfId="0" applyFont="1" applyFill="1" applyBorder="1"/>
    <xf numFmtId="0" fontId="65" fillId="75" borderId="110" xfId="0" applyFont="1" applyFill="1" applyBorder="1"/>
    <xf numFmtId="0" fontId="65" fillId="75" borderId="223" xfId="0" applyFont="1" applyFill="1" applyBorder="1"/>
    <xf numFmtId="0" fontId="65" fillId="75" borderId="224" xfId="0" applyFont="1" applyFill="1" applyBorder="1"/>
    <xf numFmtId="4" fontId="66" fillId="75" borderId="100" xfId="0" applyNumberFormat="1" applyFont="1" applyFill="1" applyBorder="1"/>
    <xf numFmtId="14" fontId="66" fillId="75" borderId="100" xfId="0" applyNumberFormat="1" applyFont="1" applyFill="1" applyBorder="1"/>
    <xf numFmtId="0" fontId="66" fillId="75" borderId="100" xfId="0" applyFont="1" applyFill="1" applyBorder="1"/>
    <xf numFmtId="0" fontId="66" fillId="75" borderId="225" xfId="0" applyFont="1" applyFill="1" applyBorder="1"/>
    <xf numFmtId="0" fontId="66" fillId="75" borderId="226" xfId="0" applyFont="1" applyFill="1" applyBorder="1"/>
    <xf numFmtId="0" fontId="66" fillId="75" borderId="227" xfId="0" applyFont="1" applyFill="1" applyBorder="1"/>
    <xf numFmtId="0" fontId="65" fillId="77" borderId="228" xfId="0" applyFont="1" applyFill="1" applyBorder="1"/>
    <xf numFmtId="0" fontId="65" fillId="62" borderId="105" xfId="0" applyFont="1" applyFill="1" applyBorder="1"/>
    <xf numFmtId="0" fontId="55" fillId="77" borderId="229" xfId="0" applyFont="1" applyFill="1" applyBorder="1"/>
    <xf numFmtId="0" fontId="55" fillId="77" borderId="230" xfId="0" applyFont="1" applyFill="1" applyBorder="1"/>
    <xf numFmtId="0" fontId="55" fillId="78" borderId="114" xfId="0" applyFont="1" applyFill="1" applyBorder="1"/>
    <xf numFmtId="0" fontId="65" fillId="76" borderId="105" xfId="0" applyFont="1" applyFill="1" applyBorder="1" applyAlignment="1">
      <alignment horizontal="center" vertical="center" wrapText="1"/>
    </xf>
    <xf numFmtId="0" fontId="65" fillId="76" borderId="147" xfId="0" applyFont="1" applyFill="1" applyBorder="1" applyAlignment="1">
      <alignment horizontal="center" vertical="center" wrapText="1"/>
    </xf>
    <xf numFmtId="8" fontId="65" fillId="62" borderId="114" xfId="0" applyNumberFormat="1" applyFont="1" applyFill="1" applyBorder="1"/>
    <xf numFmtId="2" fontId="55" fillId="62" borderId="70" xfId="0" applyNumberFormat="1" applyFont="1" applyFill="1" applyBorder="1"/>
    <xf numFmtId="2" fontId="65" fillId="62" borderId="70" xfId="0" applyNumberFormat="1" applyFont="1" applyFill="1" applyBorder="1"/>
    <xf numFmtId="2" fontId="65" fillId="62" borderId="114" xfId="0" applyNumberFormat="1" applyFont="1" applyFill="1" applyBorder="1"/>
    <xf numFmtId="0" fontId="0" fillId="0" borderId="0" xfId="0" applyBorder="1"/>
    <xf numFmtId="0" fontId="15" fillId="9" borderId="0" xfId="0" applyFont="1" applyFill="1" applyBorder="1" applyAlignment="1">
      <alignment vertical="center"/>
    </xf>
    <xf numFmtId="165" fontId="16" fillId="9" borderId="0" xfId="0" applyNumberFormat="1" applyFont="1" applyFill="1" applyBorder="1" applyAlignment="1">
      <alignment vertical="center"/>
    </xf>
    <xf numFmtId="165" fontId="15" fillId="0" borderId="0" xfId="0" applyNumberFormat="1" applyFont="1" applyBorder="1" applyAlignment="1">
      <alignment vertical="center"/>
    </xf>
    <xf numFmtId="165" fontId="16" fillId="16" borderId="13" xfId="0" applyNumberFormat="1" applyFont="1" applyFill="1" applyBorder="1" applyAlignment="1">
      <alignment vertical="center"/>
    </xf>
    <xf numFmtId="0" fontId="6" fillId="0" borderId="8" xfId="0" applyFont="1" applyBorder="1" applyAlignment="1">
      <alignment horizontal="center" vertical="center"/>
    </xf>
    <xf numFmtId="0" fontId="6" fillId="0" borderId="149" xfId="0" applyFont="1" applyBorder="1" applyAlignment="1">
      <alignment horizontal="left" vertical="center"/>
    </xf>
    <xf numFmtId="0" fontId="6" fillId="0" borderId="150" xfId="0" applyFont="1" applyBorder="1" applyAlignment="1">
      <alignment horizontal="left" vertical="center"/>
    </xf>
    <xf numFmtId="0" fontId="6" fillId="0" borderId="151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 wrapText="1"/>
    </xf>
    <xf numFmtId="0" fontId="4" fillId="2" borderId="0" xfId="0" applyFont="1" applyFill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6" fillId="3" borderId="7" xfId="0" applyFont="1" applyFill="1" applyBorder="1" applyAlignment="1">
      <alignment horizontal="left" vertical="center"/>
    </xf>
    <xf numFmtId="0" fontId="6" fillId="0" borderId="11" xfId="0" applyFont="1" applyBorder="1" applyAlignment="1">
      <alignment horizontal="left" vertical="center" wrapText="1"/>
    </xf>
    <xf numFmtId="0" fontId="4" fillId="2" borderId="88" xfId="0" applyFont="1" applyFill="1" applyBorder="1" applyAlignment="1">
      <alignment horizontal="left" vertical="center"/>
    </xf>
    <xf numFmtId="0" fontId="7" fillId="0" borderId="71" xfId="0" applyFont="1" applyBorder="1" applyAlignment="1">
      <alignment horizontal="left" vertical="center"/>
    </xf>
    <xf numFmtId="0" fontId="7" fillId="0" borderId="95" xfId="0" applyFont="1" applyBorder="1" applyAlignment="1">
      <alignment horizontal="left" vertical="center"/>
    </xf>
    <xf numFmtId="0" fontId="7" fillId="0" borderId="79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6" fillId="0" borderId="70" xfId="0" applyFont="1" applyBorder="1" applyAlignment="1">
      <alignment horizontal="left" vertical="center" wrapText="1"/>
    </xf>
    <xf numFmtId="0" fontId="6" fillId="3" borderId="3" xfId="0" applyFont="1" applyFill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6" fillId="0" borderId="8" xfId="0" applyFont="1" applyBorder="1" applyAlignment="1">
      <alignment horizontal="justify" vertical="center" wrapText="1"/>
    </xf>
    <xf numFmtId="0" fontId="3" fillId="0" borderId="3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16" fillId="14" borderId="105" xfId="0" applyFont="1" applyFill="1" applyBorder="1" applyAlignment="1">
      <alignment horizontal="center" vertical="center"/>
    </xf>
    <xf numFmtId="0" fontId="16" fillId="14" borderId="153" xfId="0" applyFont="1" applyFill="1" applyBorder="1" applyAlignment="1">
      <alignment horizontal="center" vertical="center"/>
    </xf>
    <xf numFmtId="0" fontId="16" fillId="14" borderId="171" xfId="0" applyFont="1" applyFill="1" applyBorder="1" applyAlignment="1">
      <alignment horizontal="center" vertical="center"/>
    </xf>
    <xf numFmtId="0" fontId="17" fillId="9" borderId="23" xfId="0" applyFont="1" applyFill="1" applyBorder="1" applyAlignment="1">
      <alignment horizontal="left" vertical="top"/>
    </xf>
    <xf numFmtId="0" fontId="21" fillId="9" borderId="3" xfId="0" applyFont="1" applyFill="1" applyBorder="1" applyAlignment="1">
      <alignment horizontal="left" vertical="center" wrapText="1"/>
    </xf>
    <xf numFmtId="0" fontId="16" fillId="16" borderId="12" xfId="0" applyFont="1" applyFill="1" applyBorder="1" applyAlignment="1">
      <alignment horizontal="center" vertical="center"/>
    </xf>
    <xf numFmtId="0" fontId="16" fillId="14" borderId="53" xfId="0" applyFont="1" applyFill="1" applyBorder="1" applyAlignment="1">
      <alignment horizontal="center" vertical="center"/>
    </xf>
    <xf numFmtId="0" fontId="16" fillId="14" borderId="1" xfId="0" applyFont="1" applyFill="1" applyBorder="1" applyAlignment="1">
      <alignment horizontal="center" vertical="center"/>
    </xf>
    <xf numFmtId="0" fontId="16" fillId="14" borderId="17" xfId="0" applyFont="1" applyFill="1" applyBorder="1" applyAlignment="1">
      <alignment horizontal="center" vertical="center"/>
    </xf>
    <xf numFmtId="171" fontId="15" fillId="0" borderId="37" xfId="0" applyNumberFormat="1" applyFont="1" applyBorder="1" applyAlignment="1">
      <alignment horizontal="center" vertical="center"/>
    </xf>
    <xf numFmtId="171" fontId="15" fillId="0" borderId="56" xfId="0" applyNumberFormat="1" applyFont="1" applyBorder="1" applyAlignment="1">
      <alignment horizontal="center" vertical="center"/>
    </xf>
    <xf numFmtId="171" fontId="15" fillId="0" borderId="36" xfId="0" applyNumberFormat="1" applyFont="1" applyBorder="1" applyAlignment="1">
      <alignment horizontal="center" vertical="center"/>
    </xf>
    <xf numFmtId="0" fontId="16" fillId="3" borderId="39" xfId="0" applyFont="1" applyFill="1" applyBorder="1" applyAlignment="1">
      <alignment horizontal="center" vertical="center"/>
    </xf>
    <xf numFmtId="0" fontId="16" fillId="3" borderId="56" xfId="0" applyFont="1" applyFill="1" applyBorder="1" applyAlignment="1">
      <alignment horizontal="center" vertical="center"/>
    </xf>
    <xf numFmtId="0" fontId="16" fillId="7" borderId="39" xfId="0" applyFont="1" applyFill="1" applyBorder="1" applyAlignment="1">
      <alignment horizontal="center" vertical="center"/>
    </xf>
    <xf numFmtId="0" fontId="16" fillId="7" borderId="56" xfId="0" applyFont="1" applyFill="1" applyBorder="1" applyAlignment="1">
      <alignment horizontal="center" vertical="center"/>
    </xf>
    <xf numFmtId="0" fontId="16" fillId="7" borderId="36" xfId="0" applyFont="1" applyFill="1" applyBorder="1" applyAlignment="1">
      <alignment horizontal="center" vertical="center"/>
    </xf>
    <xf numFmtId="0" fontId="16" fillId="38" borderId="39" xfId="0" applyFont="1" applyFill="1" applyBorder="1" applyAlignment="1">
      <alignment horizontal="center" vertical="center"/>
    </xf>
    <xf numFmtId="0" fontId="16" fillId="38" borderId="56" xfId="0" applyFont="1" applyFill="1" applyBorder="1" applyAlignment="1">
      <alignment horizontal="center" vertical="center"/>
    </xf>
    <xf numFmtId="0" fontId="16" fillId="38" borderId="36" xfId="0" applyFont="1" applyFill="1" applyBorder="1" applyAlignment="1">
      <alignment horizontal="center" vertical="center"/>
    </xf>
    <xf numFmtId="0" fontId="16" fillId="10" borderId="135" xfId="0" applyFont="1" applyFill="1" applyBorder="1" applyAlignment="1">
      <alignment horizontal="center" vertical="center"/>
    </xf>
    <xf numFmtId="0" fontId="16" fillId="10" borderId="12" xfId="0" applyFont="1" applyFill="1" applyBorder="1" applyAlignment="1">
      <alignment horizontal="center" vertical="center"/>
    </xf>
    <xf numFmtId="0" fontId="16" fillId="10" borderId="39" xfId="0" applyFont="1" applyFill="1" applyBorder="1" applyAlignment="1">
      <alignment horizontal="center" vertical="center"/>
    </xf>
    <xf numFmtId="0" fontId="16" fillId="10" borderId="167" xfId="0" applyFont="1" applyFill="1" applyBorder="1" applyAlignment="1">
      <alignment horizontal="right" vertical="center"/>
    </xf>
    <xf numFmtId="0" fontId="16" fillId="10" borderId="39" xfId="0" applyFont="1" applyFill="1" applyBorder="1" applyAlignment="1">
      <alignment horizontal="right" vertical="center"/>
    </xf>
    <xf numFmtId="0" fontId="16" fillId="3" borderId="36" xfId="0" applyFont="1" applyFill="1" applyBorder="1" applyAlignment="1">
      <alignment horizontal="center" vertical="center"/>
    </xf>
    <xf numFmtId="0" fontId="16" fillId="10" borderId="163" xfId="0" applyFont="1" applyFill="1" applyBorder="1" applyAlignment="1">
      <alignment horizontal="center" vertical="center"/>
    </xf>
    <xf numFmtId="0" fontId="16" fillId="10" borderId="164" xfId="0" applyFont="1" applyFill="1" applyBorder="1" applyAlignment="1">
      <alignment horizontal="center" vertical="center"/>
    </xf>
    <xf numFmtId="0" fontId="16" fillId="14" borderId="80" xfId="0" applyFont="1" applyFill="1" applyBorder="1" applyAlignment="1">
      <alignment horizontal="center" vertical="center"/>
    </xf>
    <xf numFmtId="0" fontId="16" fillId="14" borderId="81" xfId="0" applyFont="1" applyFill="1" applyBorder="1" applyAlignment="1">
      <alignment horizontal="center" vertical="center"/>
    </xf>
    <xf numFmtId="0" fontId="16" fillId="14" borderId="82" xfId="0" applyFont="1" applyFill="1" applyBorder="1" applyAlignment="1">
      <alignment horizontal="center" vertical="center"/>
    </xf>
    <xf numFmtId="0" fontId="16" fillId="11" borderId="204" xfId="0" applyFont="1" applyFill="1" applyBorder="1" applyAlignment="1">
      <alignment horizontal="center" vertical="center"/>
    </xf>
    <xf numFmtId="0" fontId="16" fillId="11" borderId="205" xfId="0" applyFont="1" applyFill="1" applyBorder="1" applyAlignment="1">
      <alignment horizontal="center" vertical="center"/>
    </xf>
    <xf numFmtId="0" fontId="16" fillId="11" borderId="206" xfId="0" applyFont="1" applyFill="1" applyBorder="1" applyAlignment="1">
      <alignment horizontal="center" vertical="center"/>
    </xf>
    <xf numFmtId="0" fontId="16" fillId="13" borderId="167" xfId="0" applyFont="1" applyFill="1" applyBorder="1" applyAlignment="1">
      <alignment horizontal="center" vertical="center"/>
    </xf>
    <xf numFmtId="0" fontId="16" fillId="13" borderId="56" xfId="0" applyFont="1" applyFill="1" applyBorder="1" applyAlignment="1">
      <alignment horizontal="center" vertical="center"/>
    </xf>
    <xf numFmtId="0" fontId="16" fillId="13" borderId="36" xfId="0" applyFont="1" applyFill="1" applyBorder="1" applyAlignment="1">
      <alignment horizontal="center" vertical="center"/>
    </xf>
    <xf numFmtId="0" fontId="16" fillId="13" borderId="207" xfId="0" applyFont="1" applyFill="1" applyBorder="1" applyAlignment="1">
      <alignment horizontal="center" vertical="center"/>
    </xf>
    <xf numFmtId="0" fontId="16" fillId="13" borderId="1" xfId="0" applyFont="1" applyFill="1" applyBorder="1" applyAlignment="1">
      <alignment horizontal="center" vertical="center"/>
    </xf>
    <xf numFmtId="0" fontId="16" fillId="13" borderId="17" xfId="0" applyFont="1" applyFill="1" applyBorder="1" applyAlignment="1">
      <alignment horizontal="center" vertical="center"/>
    </xf>
    <xf numFmtId="0" fontId="16" fillId="12" borderId="167" xfId="0" applyFont="1" applyFill="1" applyBorder="1" applyAlignment="1">
      <alignment horizontal="center" vertical="center"/>
    </xf>
    <xf numFmtId="0" fontId="16" fillId="12" borderId="56" xfId="0" applyFont="1" applyFill="1" applyBorder="1" applyAlignment="1">
      <alignment horizontal="center" vertical="center"/>
    </xf>
    <xf numFmtId="0" fontId="16" fillId="12" borderId="36" xfId="0" applyFont="1" applyFill="1" applyBorder="1" applyAlignment="1">
      <alignment horizontal="center" vertical="center"/>
    </xf>
    <xf numFmtId="0" fontId="16" fillId="12" borderId="208" xfId="0" applyFont="1" applyFill="1" applyBorder="1" applyAlignment="1">
      <alignment horizontal="center" vertical="center"/>
    </xf>
    <xf numFmtId="0" fontId="16" fillId="12" borderId="209" xfId="0" applyFont="1" applyFill="1" applyBorder="1" applyAlignment="1">
      <alignment horizontal="center" vertical="center"/>
    </xf>
    <xf numFmtId="0" fontId="16" fillId="12" borderId="210" xfId="0" applyFont="1" applyFill="1" applyBorder="1" applyAlignment="1">
      <alignment horizontal="center" vertical="center"/>
    </xf>
    <xf numFmtId="4" fontId="35" fillId="2" borderId="68" xfId="0" applyNumberFormat="1" applyFont="1" applyFill="1" applyBorder="1" applyAlignment="1">
      <alignment horizontal="center" vertical="center"/>
    </xf>
    <xf numFmtId="0" fontId="36" fillId="2" borderId="65" xfId="0" applyFont="1" applyFill="1" applyBorder="1" applyAlignment="1">
      <alignment horizontal="center" vertical="center"/>
    </xf>
    <xf numFmtId="0" fontId="34" fillId="29" borderId="105" xfId="0" applyFont="1" applyFill="1" applyBorder="1" applyAlignment="1">
      <alignment horizontal="center" vertical="center"/>
    </xf>
    <xf numFmtId="0" fontId="34" fillId="29" borderId="153" xfId="0" applyFont="1" applyFill="1" applyBorder="1" applyAlignment="1">
      <alignment horizontal="center" vertical="center"/>
    </xf>
    <xf numFmtId="0" fontId="34" fillId="29" borderId="106" xfId="0" applyFont="1" applyFill="1" applyBorder="1" applyAlignment="1">
      <alignment horizontal="center" vertical="center"/>
    </xf>
    <xf numFmtId="0" fontId="27" fillId="2" borderId="1" xfId="0" applyFont="1" applyFill="1" applyBorder="1" applyAlignment="1">
      <alignment horizontal="center" vertical="center"/>
    </xf>
    <xf numFmtId="0" fontId="20" fillId="27" borderId="56" xfId="0" applyFont="1" applyFill="1" applyBorder="1" applyAlignment="1">
      <alignment horizontal="center" vertical="center"/>
    </xf>
    <xf numFmtId="0" fontId="20" fillId="28" borderId="56" xfId="0" applyFont="1" applyFill="1" applyBorder="1" applyAlignment="1">
      <alignment horizontal="center" vertical="center"/>
    </xf>
    <xf numFmtId="0" fontId="20" fillId="29" borderId="56" xfId="0" applyFont="1" applyFill="1" applyBorder="1" applyAlignment="1">
      <alignment horizontal="center" vertical="center"/>
    </xf>
    <xf numFmtId="0" fontId="31" fillId="34" borderId="13" xfId="0" applyFont="1" applyFill="1" applyBorder="1" applyAlignment="1">
      <alignment horizontal="center" vertical="center" wrapText="1"/>
    </xf>
    <xf numFmtId="0" fontId="31" fillId="34" borderId="25" xfId="0" applyFont="1" applyFill="1" applyBorder="1" applyAlignment="1">
      <alignment horizontal="center" vertical="center" wrapText="1"/>
    </xf>
    <xf numFmtId="0" fontId="8" fillId="4" borderId="38" xfId="0" applyFont="1" applyFill="1" applyBorder="1" applyAlignment="1">
      <alignment horizontal="center" vertical="center" wrapText="1"/>
    </xf>
    <xf numFmtId="0" fontId="8" fillId="4" borderId="54" xfId="0" applyFont="1" applyFill="1" applyBorder="1" applyAlignment="1">
      <alignment horizontal="center" vertical="center" wrapText="1"/>
    </xf>
    <xf numFmtId="0" fontId="8" fillId="4" borderId="53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0" fontId="20" fillId="30" borderId="82" xfId="0" applyFont="1" applyFill="1" applyBorder="1" applyAlignment="1" applyProtection="1">
      <alignment horizontal="center" vertical="center"/>
      <protection locked="0"/>
    </xf>
    <xf numFmtId="0" fontId="20" fillId="30" borderId="84" xfId="0" applyFont="1" applyFill="1" applyBorder="1" applyAlignment="1" applyProtection="1">
      <alignment horizontal="center" vertical="center"/>
      <protection locked="0"/>
    </xf>
    <xf numFmtId="0" fontId="20" fillId="30" borderId="87" xfId="0" applyFont="1" applyFill="1" applyBorder="1" applyAlignment="1" applyProtection="1">
      <alignment horizontal="center" vertical="center"/>
      <protection locked="0"/>
    </xf>
    <xf numFmtId="0" fontId="20" fillId="30" borderId="81" xfId="0" applyFont="1" applyFill="1" applyBorder="1" applyAlignment="1" applyProtection="1">
      <alignment horizontal="center" vertical="center"/>
      <protection locked="0"/>
    </xf>
    <xf numFmtId="0" fontId="20" fillId="30" borderId="0" xfId="0" applyFont="1" applyFill="1" applyAlignment="1" applyProtection="1">
      <alignment horizontal="center" vertical="center"/>
      <protection locked="0"/>
    </xf>
    <xf numFmtId="0" fontId="20" fillId="30" borderId="86" xfId="0" applyFont="1" applyFill="1" applyBorder="1" applyAlignment="1" applyProtection="1">
      <alignment horizontal="center" vertical="center"/>
      <protection locked="0"/>
    </xf>
    <xf numFmtId="0" fontId="30" fillId="33" borderId="13" xfId="0" applyFont="1" applyFill="1" applyBorder="1" applyAlignment="1">
      <alignment horizontal="center" vertical="center" wrapText="1"/>
    </xf>
    <xf numFmtId="0" fontId="30" fillId="33" borderId="218" xfId="0" applyFont="1" applyFill="1" applyBorder="1" applyAlignment="1">
      <alignment horizontal="center" vertical="center" wrapText="1"/>
    </xf>
    <xf numFmtId="0" fontId="36" fillId="83" borderId="65" xfId="0" applyFont="1" applyFill="1" applyBorder="1" applyAlignment="1"/>
    <xf numFmtId="0" fontId="35" fillId="83" borderId="0" xfId="0" applyFont="1" applyFill="1" applyAlignment="1"/>
    <xf numFmtId="0" fontId="35" fillId="83" borderId="69" xfId="0" applyFont="1" applyFill="1" applyBorder="1" applyAlignment="1"/>
    <xf numFmtId="0" fontId="34" fillId="29" borderId="217" xfId="0" applyFont="1" applyFill="1" applyBorder="1" applyAlignment="1">
      <alignment horizontal="center" vertical="center"/>
    </xf>
    <xf numFmtId="0" fontId="34" fillId="29" borderId="93" xfId="0" applyFont="1" applyFill="1" applyBorder="1" applyAlignment="1">
      <alignment horizontal="center" vertical="center"/>
    </xf>
    <xf numFmtId="0" fontId="30" fillId="44" borderId="13" xfId="0" applyFont="1" applyFill="1" applyBorder="1" applyAlignment="1">
      <alignment horizontal="center" vertical="center" wrapText="1"/>
    </xf>
    <xf numFmtId="0" fontId="30" fillId="44" borderId="25" xfId="0" applyFont="1" applyFill="1" applyBorder="1" applyAlignment="1">
      <alignment horizontal="center" vertical="center" wrapText="1"/>
    </xf>
    <xf numFmtId="0" fontId="30" fillId="14" borderId="13" xfId="0" applyFont="1" applyFill="1" applyBorder="1" applyAlignment="1">
      <alignment horizontal="center" vertical="center" wrapText="1"/>
    </xf>
    <xf numFmtId="0" fontId="30" fillId="14" borderId="25" xfId="0" applyFont="1" applyFill="1" applyBorder="1" applyAlignment="1">
      <alignment horizontal="center" vertical="center" wrapText="1"/>
    </xf>
    <xf numFmtId="0" fontId="30" fillId="32" borderId="13" xfId="0" applyFont="1" applyFill="1" applyBorder="1" applyAlignment="1">
      <alignment horizontal="center" vertical="center" wrapText="1"/>
    </xf>
    <xf numFmtId="0" fontId="30" fillId="32" borderId="25" xfId="0" applyFont="1" applyFill="1" applyBorder="1" applyAlignment="1">
      <alignment horizontal="center" vertical="center" wrapText="1"/>
    </xf>
    <xf numFmtId="0" fontId="8" fillId="17" borderId="38" xfId="0" applyFont="1" applyFill="1" applyBorder="1" applyAlignment="1">
      <alignment horizontal="center" vertical="center" wrapText="1"/>
    </xf>
    <xf numFmtId="0" fontId="8" fillId="17" borderId="54" xfId="0" applyFont="1" applyFill="1" applyBorder="1" applyAlignment="1">
      <alignment horizontal="center" vertical="center" wrapText="1"/>
    </xf>
    <xf numFmtId="0" fontId="8" fillId="17" borderId="53" xfId="0" applyFont="1" applyFill="1" applyBorder="1" applyAlignment="1">
      <alignment horizontal="center" vertical="center" wrapText="1"/>
    </xf>
    <xf numFmtId="0" fontId="8" fillId="17" borderId="17" xfId="0" applyFont="1" applyFill="1" applyBorder="1" applyAlignment="1">
      <alignment horizontal="center" vertical="center" wrapText="1"/>
    </xf>
    <xf numFmtId="0" fontId="20" fillId="17" borderId="38" xfId="0" applyFont="1" applyFill="1" applyBorder="1" applyAlignment="1">
      <alignment horizontal="center" vertical="center" wrapText="1"/>
    </xf>
    <xf numFmtId="0" fontId="20" fillId="17" borderId="54" xfId="0" applyFont="1" applyFill="1" applyBorder="1" applyAlignment="1">
      <alignment horizontal="center" vertical="center" wrapText="1"/>
    </xf>
    <xf numFmtId="0" fontId="20" fillId="17" borderId="53" xfId="0" applyFont="1" applyFill="1" applyBorder="1" applyAlignment="1">
      <alignment horizontal="center" vertical="center" wrapText="1"/>
    </xf>
    <xf numFmtId="0" fontId="20" fillId="17" borderId="17" xfId="0" applyFont="1" applyFill="1" applyBorder="1" applyAlignment="1">
      <alignment horizontal="center" vertical="center" wrapText="1"/>
    </xf>
    <xf numFmtId="0" fontId="8" fillId="4" borderId="142" xfId="0" applyFont="1" applyFill="1" applyBorder="1" applyAlignment="1">
      <alignment horizontal="center" vertical="center" wrapText="1"/>
    </xf>
    <xf numFmtId="0" fontId="8" fillId="4" borderId="207" xfId="0" applyFont="1" applyFill="1" applyBorder="1" applyAlignment="1">
      <alignment horizontal="center" vertical="center" wrapText="1"/>
    </xf>
    <xf numFmtId="0" fontId="8" fillId="31" borderId="38" xfId="0" applyFont="1" applyFill="1" applyBorder="1" applyAlignment="1">
      <alignment horizontal="center" vertical="center" wrapText="1"/>
    </xf>
    <xf numFmtId="0" fontId="8" fillId="31" borderId="54" xfId="0" applyFont="1" applyFill="1" applyBorder="1" applyAlignment="1">
      <alignment horizontal="center" vertical="center" wrapText="1"/>
    </xf>
    <xf numFmtId="0" fontId="8" fillId="31" borderId="53" xfId="0" applyFont="1" applyFill="1" applyBorder="1" applyAlignment="1">
      <alignment horizontal="center" vertical="center" wrapText="1"/>
    </xf>
    <xf numFmtId="0" fontId="8" fillId="31" borderId="17" xfId="0" applyFont="1" applyFill="1" applyBorder="1" applyAlignment="1">
      <alignment horizontal="center" vertical="center" wrapText="1"/>
    </xf>
    <xf numFmtId="0" fontId="14" fillId="31" borderId="38" xfId="0" applyFont="1" applyFill="1" applyBorder="1" applyAlignment="1">
      <alignment horizontal="center" vertical="center" wrapText="1"/>
    </xf>
    <xf numFmtId="0" fontId="14" fillId="31" borderId="54" xfId="0" applyFont="1" applyFill="1" applyBorder="1" applyAlignment="1">
      <alignment horizontal="center" vertical="center" wrapText="1"/>
    </xf>
    <xf numFmtId="0" fontId="14" fillId="31" borderId="53" xfId="0" applyFont="1" applyFill="1" applyBorder="1" applyAlignment="1">
      <alignment horizontal="center" vertical="center" wrapText="1"/>
    </xf>
    <xf numFmtId="0" fontId="14" fillId="31" borderId="17" xfId="0" applyFont="1" applyFill="1" applyBorder="1" applyAlignment="1">
      <alignment horizontal="center" vertical="center" wrapText="1"/>
    </xf>
    <xf numFmtId="0" fontId="20" fillId="0" borderId="73" xfId="0" applyFont="1" applyBorder="1" applyAlignment="1">
      <alignment horizontal="center" vertical="center"/>
    </xf>
    <xf numFmtId="0" fontId="32" fillId="42" borderId="70" xfId="0" applyFont="1" applyFill="1" applyBorder="1" applyAlignment="1">
      <alignment horizontal="center" vertical="center" wrapText="1"/>
    </xf>
    <xf numFmtId="0" fontId="32" fillId="33" borderId="70" xfId="0" applyFont="1" applyFill="1" applyBorder="1" applyAlignment="1">
      <alignment horizontal="center" vertical="center" wrapText="1"/>
    </xf>
    <xf numFmtId="0" fontId="20" fillId="27" borderId="73" xfId="0" applyFont="1" applyFill="1" applyBorder="1" applyAlignment="1">
      <alignment horizontal="center" vertical="center"/>
    </xf>
    <xf numFmtId="0" fontId="20" fillId="28" borderId="73" xfId="0" applyFont="1" applyFill="1" applyBorder="1" applyAlignment="1">
      <alignment horizontal="center" vertical="center"/>
    </xf>
    <xf numFmtId="0" fontId="20" fillId="29" borderId="73" xfId="0" applyFont="1" applyFill="1" applyBorder="1" applyAlignment="1">
      <alignment horizontal="center" vertical="center"/>
    </xf>
    <xf numFmtId="0" fontId="8" fillId="31" borderId="70" xfId="0" applyFont="1" applyFill="1" applyBorder="1" applyAlignment="1">
      <alignment horizontal="center" vertical="center" wrapText="1"/>
    </xf>
    <xf numFmtId="0" fontId="14" fillId="31" borderId="70" xfId="0" applyFont="1" applyFill="1" applyBorder="1" applyAlignment="1">
      <alignment horizontal="center" wrapText="1"/>
    </xf>
    <xf numFmtId="0" fontId="20" fillId="17" borderId="70" xfId="0" applyFont="1" applyFill="1" applyBorder="1" applyAlignment="1">
      <alignment horizontal="center" vertical="center" wrapText="1"/>
    </xf>
    <xf numFmtId="0" fontId="8" fillId="17" borderId="70" xfId="0" applyFont="1" applyFill="1" applyBorder="1" applyAlignment="1">
      <alignment horizontal="center" vertical="center" wrapText="1"/>
    </xf>
    <xf numFmtId="0" fontId="20" fillId="41" borderId="70" xfId="0" applyFont="1" applyFill="1" applyBorder="1" applyAlignment="1" applyProtection="1">
      <alignment horizontal="center" vertical="center"/>
      <protection locked="0"/>
    </xf>
    <xf numFmtId="0" fontId="8" fillId="4" borderId="70" xfId="0" applyFont="1" applyFill="1" applyBorder="1" applyAlignment="1">
      <alignment horizontal="center" vertical="center" wrapText="1"/>
    </xf>
    <xf numFmtId="0" fontId="20" fillId="41" borderId="73" xfId="0" applyFont="1" applyFill="1" applyBorder="1" applyAlignment="1" applyProtection="1">
      <alignment horizontal="center" vertical="center"/>
      <protection locked="0"/>
    </xf>
    <xf numFmtId="0" fontId="20" fillId="41" borderId="77" xfId="0" applyFont="1" applyFill="1" applyBorder="1" applyAlignment="1" applyProtection="1">
      <alignment horizontal="center" vertical="center"/>
      <protection locked="0"/>
    </xf>
    <xf numFmtId="0" fontId="9" fillId="0" borderId="109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20" fillId="31" borderId="70" xfId="0" applyFont="1" applyFill="1" applyBorder="1" applyAlignment="1">
      <alignment horizontal="center" vertical="center" wrapText="1"/>
    </xf>
    <xf numFmtId="0" fontId="20" fillId="17" borderId="71" xfId="0" applyFont="1" applyFill="1" applyBorder="1" applyAlignment="1">
      <alignment horizontal="center" vertical="center" wrapText="1"/>
    </xf>
    <xf numFmtId="0" fontId="20" fillId="17" borderId="72" xfId="0" applyFont="1" applyFill="1" applyBorder="1" applyAlignment="1">
      <alignment horizontal="center" vertical="center" wrapText="1"/>
    </xf>
    <xf numFmtId="0" fontId="20" fillId="31" borderId="71" xfId="0" applyFont="1" applyFill="1" applyBorder="1" applyAlignment="1">
      <alignment horizontal="center" vertical="center" wrapText="1"/>
    </xf>
    <xf numFmtId="0" fontId="20" fillId="31" borderId="72" xfId="0" applyFont="1" applyFill="1" applyBorder="1" applyAlignment="1">
      <alignment horizontal="center" vertical="center" wrapText="1"/>
    </xf>
    <xf numFmtId="0" fontId="20" fillId="4" borderId="70" xfId="0" applyFont="1" applyFill="1" applyBorder="1" applyAlignment="1">
      <alignment horizontal="center" vertical="center" wrapText="1"/>
    </xf>
    <xf numFmtId="0" fontId="20" fillId="4" borderId="71" xfId="0" applyFont="1" applyFill="1" applyBorder="1" applyAlignment="1">
      <alignment horizontal="center" vertical="center" wrapText="1"/>
    </xf>
    <xf numFmtId="0" fontId="20" fillId="4" borderId="72" xfId="0" applyFont="1" applyFill="1" applyBorder="1" applyAlignment="1">
      <alignment horizontal="center" vertical="center" wrapText="1"/>
    </xf>
    <xf numFmtId="0" fontId="20" fillId="4" borderId="11" xfId="0" applyFont="1" applyFill="1" applyBorder="1" applyAlignment="1">
      <alignment horizontal="center" vertical="center" wrapText="1"/>
    </xf>
    <xf numFmtId="0" fontId="20" fillId="4" borderId="116" xfId="0" applyFont="1" applyFill="1" applyBorder="1" applyAlignment="1">
      <alignment horizontal="center" vertical="center" wrapText="1"/>
    </xf>
    <xf numFmtId="0" fontId="20" fillId="4" borderId="117" xfId="0" applyFont="1" applyFill="1" applyBorder="1" applyAlignment="1">
      <alignment horizontal="center" vertical="center" wrapText="1"/>
    </xf>
    <xf numFmtId="0" fontId="22" fillId="9" borderId="23" xfId="0" applyFont="1" applyFill="1" applyBorder="1" applyAlignment="1">
      <alignment horizontal="left" vertical="center" wrapText="1"/>
    </xf>
    <xf numFmtId="0" fontId="22" fillId="9" borderId="26" xfId="0" applyFont="1" applyFill="1" applyBorder="1" applyAlignment="1">
      <alignment horizontal="left" vertical="center" wrapText="1"/>
    </xf>
    <xf numFmtId="0" fontId="20" fillId="4" borderId="73" xfId="0" applyFont="1" applyFill="1" applyBorder="1" applyAlignment="1">
      <alignment horizontal="center" vertical="center" wrapText="1"/>
    </xf>
    <xf numFmtId="0" fontId="22" fillId="9" borderId="23" xfId="0" applyFont="1" applyFill="1" applyBorder="1" applyAlignment="1">
      <alignment horizontal="center" vertical="center" wrapText="1"/>
    </xf>
    <xf numFmtId="0" fontId="22" fillId="25" borderId="41" xfId="0" applyFont="1" applyFill="1" applyBorder="1" applyAlignment="1">
      <alignment horizontal="left" vertical="center" wrapText="1"/>
    </xf>
    <xf numFmtId="0" fontId="22" fillId="9" borderId="44" xfId="0" applyFont="1" applyFill="1" applyBorder="1" applyAlignment="1">
      <alignment horizontal="left" vertical="center" wrapText="1"/>
    </xf>
    <xf numFmtId="0" fontId="9" fillId="9" borderId="23" xfId="0" applyFont="1" applyFill="1" applyBorder="1" applyAlignment="1">
      <alignment horizontal="center" vertical="center"/>
    </xf>
    <xf numFmtId="0" fontId="20" fillId="7" borderId="12" xfId="0" applyFont="1" applyFill="1" applyBorder="1" applyAlignment="1">
      <alignment horizontal="center" vertical="center"/>
    </xf>
    <xf numFmtId="0" fontId="9" fillId="9" borderId="13" xfId="0" applyFont="1" applyFill="1" applyBorder="1" applyAlignment="1">
      <alignment horizontal="center" vertical="center"/>
    </xf>
    <xf numFmtId="0" fontId="9" fillId="9" borderId="18" xfId="0" applyFont="1" applyFill="1" applyBorder="1" applyAlignment="1">
      <alignment horizontal="center" vertical="center"/>
    </xf>
    <xf numFmtId="0" fontId="22" fillId="24" borderId="44" xfId="0" applyFont="1" applyFill="1" applyBorder="1" applyAlignment="1">
      <alignment horizontal="center" vertical="center" wrapText="1"/>
    </xf>
    <xf numFmtId="0" fontId="22" fillId="20" borderId="32" xfId="0" applyFont="1" applyFill="1" applyBorder="1" applyAlignment="1">
      <alignment horizontal="left" vertical="center" wrapText="1"/>
    </xf>
    <xf numFmtId="0" fontId="23" fillId="0" borderId="13" xfId="0" applyFont="1" applyBorder="1" applyAlignment="1">
      <alignment horizontal="center" vertical="center"/>
    </xf>
    <xf numFmtId="0" fontId="23" fillId="9" borderId="18" xfId="0" applyFont="1" applyFill="1" applyBorder="1" applyAlignment="1">
      <alignment horizontal="center" vertical="center"/>
    </xf>
    <xf numFmtId="0" fontId="9" fillId="9" borderId="25" xfId="0" applyFont="1" applyFill="1" applyBorder="1" applyAlignment="1">
      <alignment horizontal="center" vertical="center"/>
    </xf>
    <xf numFmtId="0" fontId="22" fillId="9" borderId="90" xfId="0" applyFont="1" applyFill="1" applyBorder="1" applyAlignment="1">
      <alignment horizontal="left" vertical="center" wrapText="1"/>
    </xf>
    <xf numFmtId="0" fontId="22" fillId="9" borderId="141" xfId="0" applyFont="1" applyFill="1" applyBorder="1" applyAlignment="1">
      <alignment horizontal="left" vertical="center" wrapText="1"/>
    </xf>
    <xf numFmtId="0" fontId="22" fillId="9" borderId="90" xfId="0" applyFont="1" applyFill="1" applyBorder="1" applyAlignment="1">
      <alignment horizontal="center" vertical="center" wrapText="1"/>
    </xf>
    <xf numFmtId="0" fontId="9" fillId="9" borderId="90" xfId="0" applyFont="1" applyFill="1" applyBorder="1" applyAlignment="1">
      <alignment horizontal="center" vertical="center"/>
    </xf>
    <xf numFmtId="0" fontId="22" fillId="20" borderId="130" xfId="0" applyFont="1" applyFill="1" applyBorder="1" applyAlignment="1">
      <alignment horizontal="left" vertical="center" wrapText="1"/>
    </xf>
    <xf numFmtId="0" fontId="22" fillId="20" borderId="124" xfId="0" applyFont="1" applyFill="1" applyBorder="1" applyAlignment="1">
      <alignment horizontal="left" vertical="center" wrapText="1"/>
    </xf>
    <xf numFmtId="0" fontId="20" fillId="7" borderId="135" xfId="0" applyFont="1" applyFill="1" applyBorder="1" applyAlignment="1">
      <alignment horizontal="center" vertical="center"/>
    </xf>
    <xf numFmtId="0" fontId="9" fillId="9" borderId="139" xfId="0" applyFont="1" applyFill="1" applyBorder="1" applyAlignment="1">
      <alignment horizontal="center" vertical="center"/>
    </xf>
    <xf numFmtId="0" fontId="9" fillId="9" borderId="140" xfId="0" applyFont="1" applyFill="1" applyBorder="1" applyAlignment="1">
      <alignment horizontal="center" vertical="center"/>
    </xf>
    <xf numFmtId="0" fontId="9" fillId="9" borderId="121" xfId="0" applyFont="1" applyFill="1" applyBorder="1" applyAlignment="1">
      <alignment horizontal="center" vertical="center"/>
    </xf>
    <xf numFmtId="0" fontId="9" fillId="9" borderId="122" xfId="0" applyFont="1" applyFill="1" applyBorder="1" applyAlignment="1">
      <alignment horizontal="center" vertical="center"/>
    </xf>
    <xf numFmtId="0" fontId="22" fillId="24" borderId="128" xfId="0" applyFont="1" applyFill="1" applyBorder="1" applyAlignment="1">
      <alignment horizontal="center" vertical="center" wrapText="1"/>
    </xf>
    <xf numFmtId="0" fontId="22" fillId="25" borderId="138" xfId="0" applyFont="1" applyFill="1" applyBorder="1" applyAlignment="1">
      <alignment horizontal="left" vertical="center" wrapText="1"/>
    </xf>
    <xf numFmtId="0" fontId="22" fillId="9" borderId="128" xfId="0" applyFont="1" applyFill="1" applyBorder="1" applyAlignment="1">
      <alignment horizontal="left" vertical="center" wrapText="1"/>
    </xf>
    <xf numFmtId="0" fontId="23" fillId="0" borderId="118" xfId="0" applyFont="1" applyBorder="1" applyAlignment="1">
      <alignment horizontal="center" vertical="center"/>
    </xf>
    <xf numFmtId="0" fontId="23" fillId="0" borderId="119" xfId="0" applyFont="1" applyBorder="1" applyAlignment="1">
      <alignment horizontal="center" vertical="center"/>
    </xf>
    <xf numFmtId="0" fontId="23" fillId="0" borderId="120" xfId="0" applyFont="1" applyBorder="1" applyAlignment="1">
      <alignment horizontal="center" vertical="center"/>
    </xf>
    <xf numFmtId="0" fontId="23" fillId="9" borderId="121" xfId="0" applyFont="1" applyFill="1" applyBorder="1" applyAlignment="1">
      <alignment horizontal="center" vertical="center"/>
    </xf>
    <xf numFmtId="0" fontId="23" fillId="9" borderId="122" xfId="0" applyFont="1" applyFill="1" applyBorder="1" applyAlignment="1">
      <alignment horizontal="center" vertical="center"/>
    </xf>
    <xf numFmtId="0" fontId="9" fillId="9" borderId="126" xfId="0" applyFont="1" applyFill="1" applyBorder="1" applyAlignment="1">
      <alignment horizontal="center" vertical="center"/>
    </xf>
    <xf numFmtId="0" fontId="9" fillId="9" borderId="127" xfId="0" applyFont="1" applyFill="1" applyBorder="1" applyAlignment="1">
      <alignment horizontal="center" vertical="center"/>
    </xf>
    <xf numFmtId="0" fontId="8" fillId="71" borderId="177" xfId="0" applyFont="1" applyFill="1" applyBorder="1" applyAlignment="1">
      <alignment horizontal="center" vertical="center"/>
    </xf>
    <xf numFmtId="0" fontId="8" fillId="71" borderId="178" xfId="0" applyFont="1" applyFill="1" applyBorder="1" applyAlignment="1">
      <alignment horizontal="center" vertical="center"/>
    </xf>
    <xf numFmtId="0" fontId="20" fillId="60" borderId="179" xfId="0" applyFont="1" applyFill="1" applyBorder="1" applyAlignment="1">
      <alignment horizontal="center" vertical="center" wrapText="1"/>
    </xf>
    <xf numFmtId="0" fontId="20" fillId="60" borderId="103" xfId="0" applyFont="1" applyFill="1" applyBorder="1" applyAlignment="1">
      <alignment horizontal="center" vertical="center" wrapText="1"/>
    </xf>
    <xf numFmtId="0" fontId="59" fillId="73" borderId="80" xfId="0" applyFont="1" applyFill="1" applyBorder="1" applyAlignment="1">
      <alignment horizontal="center" vertical="center" wrapText="1"/>
    </xf>
    <xf numFmtId="0" fontId="59" fillId="73" borderId="82" xfId="0" applyFont="1" applyFill="1" applyBorder="1" applyAlignment="1">
      <alignment horizontal="center" vertical="center" wrapText="1"/>
    </xf>
    <xf numFmtId="0" fontId="20" fillId="41" borderId="80" xfId="0" applyFont="1" applyFill="1" applyBorder="1" applyAlignment="1" applyProtection="1">
      <alignment horizontal="center" vertical="center"/>
      <protection locked="0"/>
    </xf>
    <xf numFmtId="0" fontId="20" fillId="41" borderId="83" xfId="0" applyFont="1" applyFill="1" applyBorder="1" applyAlignment="1" applyProtection="1">
      <alignment horizontal="center" vertical="center"/>
      <protection locked="0"/>
    </xf>
    <xf numFmtId="0" fontId="8" fillId="58" borderId="80" xfId="0" applyFont="1" applyFill="1" applyBorder="1" applyAlignment="1">
      <alignment horizontal="center" vertical="center" wrapText="1"/>
    </xf>
    <xf numFmtId="0" fontId="8" fillId="58" borderId="83" xfId="0" applyFont="1" applyFill="1" applyBorder="1" applyAlignment="1">
      <alignment horizontal="center" vertical="center" wrapText="1"/>
    </xf>
    <xf numFmtId="0" fontId="8" fillId="58" borderId="179" xfId="0" applyFont="1" applyFill="1" applyBorder="1" applyAlignment="1">
      <alignment horizontal="center" vertical="center" wrapText="1"/>
    </xf>
    <xf numFmtId="0" fontId="8" fillId="58" borderId="103" xfId="0" applyFont="1" applyFill="1" applyBorder="1" applyAlignment="1">
      <alignment horizontal="center" vertical="center" wrapText="1"/>
    </xf>
    <xf numFmtId="0" fontId="8" fillId="58" borderId="82" xfId="0" applyFont="1" applyFill="1" applyBorder="1" applyAlignment="1">
      <alignment horizontal="center" vertical="center" wrapText="1"/>
    </xf>
    <xf numFmtId="0" fontId="8" fillId="58" borderId="84" xfId="0" applyFont="1" applyFill="1" applyBorder="1" applyAlignment="1">
      <alignment horizontal="center" vertical="center" wrapText="1"/>
    </xf>
    <xf numFmtId="0" fontId="8" fillId="58" borderId="81" xfId="0" applyFont="1" applyFill="1" applyBorder="1" applyAlignment="1">
      <alignment horizontal="center" vertical="center" wrapText="1"/>
    </xf>
    <xf numFmtId="0" fontId="8" fillId="58" borderId="0" xfId="0" applyFont="1" applyFill="1" applyAlignment="1">
      <alignment horizontal="center" vertical="center" wrapText="1"/>
    </xf>
    <xf numFmtId="0" fontId="8" fillId="72" borderId="178" xfId="0" applyFont="1" applyFill="1" applyBorder="1" applyAlignment="1">
      <alignment horizontal="center" vertical="center"/>
    </xf>
    <xf numFmtId="0" fontId="8" fillId="55" borderId="81" xfId="0" applyFont="1" applyFill="1" applyBorder="1" applyAlignment="1">
      <alignment horizontal="center" vertical="center"/>
    </xf>
    <xf numFmtId="0" fontId="8" fillId="55" borderId="82" xfId="0" applyFont="1" applyFill="1" applyBorder="1" applyAlignment="1">
      <alignment horizontal="center" vertical="center"/>
    </xf>
    <xf numFmtId="0" fontId="8" fillId="60" borderId="82" xfId="0" applyFont="1" applyFill="1" applyBorder="1" applyAlignment="1">
      <alignment horizontal="center" vertical="center" wrapText="1"/>
    </xf>
    <xf numFmtId="0" fontId="8" fillId="60" borderId="84" xfId="0" applyFont="1" applyFill="1" applyBorder="1" applyAlignment="1">
      <alignment horizontal="center" vertical="center" wrapText="1"/>
    </xf>
    <xf numFmtId="0" fontId="59" fillId="73" borderId="81" xfId="0" applyFont="1" applyFill="1" applyBorder="1" applyAlignment="1">
      <alignment horizontal="center" vertical="center" wrapText="1"/>
    </xf>
    <xf numFmtId="0" fontId="59" fillId="73" borderId="0" xfId="0" applyFont="1" applyFill="1" applyAlignment="1">
      <alignment horizontal="center" vertical="center" wrapText="1"/>
    </xf>
    <xf numFmtId="0" fontId="20" fillId="41" borderId="179" xfId="0" applyFont="1" applyFill="1" applyBorder="1" applyAlignment="1" applyProtection="1">
      <alignment horizontal="center" vertical="center"/>
      <protection locked="0"/>
    </xf>
    <xf numFmtId="0" fontId="20" fillId="41" borderId="103" xfId="0" applyFont="1" applyFill="1" applyBorder="1" applyAlignment="1" applyProtection="1">
      <alignment horizontal="center" vertical="center"/>
      <protection locked="0"/>
    </xf>
    <xf numFmtId="0" fontId="59" fillId="49" borderId="81" xfId="0" applyFont="1" applyFill="1" applyBorder="1" applyAlignment="1">
      <alignment horizontal="center" vertical="center" wrapText="1"/>
    </xf>
    <xf numFmtId="0" fontId="8" fillId="59" borderId="80" xfId="0" applyFont="1" applyFill="1" applyBorder="1" applyAlignment="1">
      <alignment horizontal="center" vertical="center" wrapText="1"/>
    </xf>
    <xf numFmtId="0" fontId="8" fillId="59" borderId="83" xfId="0" applyFont="1" applyFill="1" applyBorder="1" applyAlignment="1">
      <alignment horizontal="center" vertical="center" wrapText="1"/>
    </xf>
    <xf numFmtId="0" fontId="8" fillId="59" borderId="179" xfId="0" applyFont="1" applyFill="1" applyBorder="1" applyAlignment="1">
      <alignment horizontal="center" vertical="center" wrapText="1"/>
    </xf>
    <xf numFmtId="0" fontId="8" fillId="59" borderId="103" xfId="0" applyFont="1" applyFill="1" applyBorder="1" applyAlignment="1">
      <alignment horizontal="center" vertical="center" wrapText="1"/>
    </xf>
    <xf numFmtId="0" fontId="8" fillId="59" borderId="81" xfId="0" applyFont="1" applyFill="1" applyBorder="1" applyAlignment="1">
      <alignment horizontal="center" vertical="center" wrapText="1"/>
    </xf>
    <xf numFmtId="0" fontId="8" fillId="59" borderId="0" xfId="0" applyFont="1" applyFill="1" applyAlignment="1">
      <alignment horizontal="center" vertical="center" wrapText="1"/>
    </xf>
    <xf numFmtId="0" fontId="20" fillId="60" borderId="80" xfId="0" applyFont="1" applyFill="1" applyBorder="1" applyAlignment="1">
      <alignment horizontal="center" vertical="center" wrapText="1"/>
    </xf>
    <xf numFmtId="0" fontId="20" fillId="60" borderId="83" xfId="0" applyFont="1" applyFill="1" applyBorder="1" applyAlignment="1">
      <alignment horizontal="center" vertical="center" wrapText="1"/>
    </xf>
    <xf numFmtId="0" fontId="60" fillId="9" borderId="90" xfId="0" applyFont="1" applyFill="1" applyBorder="1" applyAlignment="1">
      <alignment horizontal="left" vertical="center" wrapText="1"/>
    </xf>
    <xf numFmtId="0" fontId="60" fillId="9" borderId="23" xfId="0" applyFont="1" applyFill="1" applyBorder="1" applyAlignment="1">
      <alignment horizontal="left" vertical="center" wrapText="1"/>
    </xf>
    <xf numFmtId="0" fontId="20" fillId="41" borderId="85" xfId="0" applyFont="1" applyFill="1" applyBorder="1" applyAlignment="1" applyProtection="1">
      <alignment horizontal="center" vertical="center"/>
      <protection locked="0"/>
    </xf>
    <xf numFmtId="0" fontId="8" fillId="58" borderId="85" xfId="0" applyFont="1" applyFill="1" applyBorder="1" applyAlignment="1">
      <alignment horizontal="center" vertical="center" wrapText="1"/>
    </xf>
    <xf numFmtId="0" fontId="8" fillId="58" borderId="146" xfId="0" applyFont="1" applyFill="1" applyBorder="1" applyAlignment="1">
      <alignment horizontal="center" vertical="center" wrapText="1"/>
    </xf>
    <xf numFmtId="0" fontId="8" fillId="58" borderId="87" xfId="0" applyFont="1" applyFill="1" applyBorder="1" applyAlignment="1">
      <alignment horizontal="center" vertical="center" wrapText="1"/>
    </xf>
    <xf numFmtId="0" fontId="8" fillId="58" borderId="86" xfId="0" applyFont="1" applyFill="1" applyBorder="1" applyAlignment="1">
      <alignment horizontal="center" vertical="center" wrapText="1"/>
    </xf>
    <xf numFmtId="0" fontId="8" fillId="59" borderId="85" xfId="0" applyFont="1" applyFill="1" applyBorder="1" applyAlignment="1">
      <alignment horizontal="center" vertical="center" wrapText="1"/>
    </xf>
    <xf numFmtId="0" fontId="8" fillId="59" borderId="146" xfId="0" applyFont="1" applyFill="1" applyBorder="1" applyAlignment="1">
      <alignment horizontal="center" vertical="center" wrapText="1"/>
    </xf>
    <xf numFmtId="0" fontId="20" fillId="41" borderId="146" xfId="0" applyFont="1" applyFill="1" applyBorder="1" applyAlignment="1" applyProtection="1">
      <alignment horizontal="center" vertical="center"/>
      <protection locked="0"/>
    </xf>
    <xf numFmtId="0" fontId="8" fillId="59" borderId="86" xfId="0" applyFont="1" applyFill="1" applyBorder="1" applyAlignment="1">
      <alignment horizontal="center" vertical="center" wrapText="1"/>
    </xf>
    <xf numFmtId="0" fontId="20" fillId="60" borderId="146" xfId="0" applyFont="1" applyFill="1" applyBorder="1" applyAlignment="1">
      <alignment horizontal="center" vertical="center" wrapText="1"/>
    </xf>
    <xf numFmtId="0" fontId="8" fillId="60" borderId="81" xfId="0" applyFont="1" applyFill="1" applyBorder="1" applyAlignment="1">
      <alignment horizontal="center" vertical="center" wrapText="1"/>
    </xf>
    <xf numFmtId="0" fontId="8" fillId="60" borderId="86" xfId="0" applyFont="1" applyFill="1" applyBorder="1" applyAlignment="1">
      <alignment horizontal="center" vertical="center" wrapText="1"/>
    </xf>
    <xf numFmtId="0" fontId="59" fillId="73" borderId="179" xfId="0" applyFont="1" applyFill="1" applyBorder="1" applyAlignment="1">
      <alignment horizontal="center" vertical="center" wrapText="1"/>
    </xf>
    <xf numFmtId="0" fontId="59" fillId="73" borderId="146" xfId="0" applyFont="1" applyFill="1" applyBorder="1" applyAlignment="1">
      <alignment horizontal="center" vertical="center" wrapText="1"/>
    </xf>
    <xf numFmtId="0" fontId="22" fillId="9" borderId="181" xfId="0" applyFont="1" applyFill="1" applyBorder="1" applyAlignment="1">
      <alignment horizontal="left" vertical="center" wrapText="1"/>
    </xf>
    <xf numFmtId="0" fontId="22" fillId="9" borderId="231" xfId="0" applyFont="1" applyFill="1" applyBorder="1" applyAlignment="1">
      <alignment horizontal="left" vertical="center" wrapText="1"/>
    </xf>
    <xf numFmtId="0" fontId="22" fillId="9" borderId="180" xfId="0" applyFont="1" applyFill="1" applyBorder="1" applyAlignment="1">
      <alignment horizontal="left" vertical="center" wrapText="1"/>
    </xf>
    <xf numFmtId="0" fontId="22" fillId="9" borderId="5" xfId="0" applyFont="1" applyFill="1" applyBorder="1" applyAlignment="1">
      <alignment horizontal="left" vertical="center" wrapText="1"/>
    </xf>
    <xf numFmtId="0" fontId="22" fillId="9" borderId="180" xfId="0" applyFont="1" applyFill="1" applyBorder="1" applyAlignment="1">
      <alignment horizontal="center" vertical="center" wrapText="1"/>
    </xf>
    <xf numFmtId="0" fontId="22" fillId="9" borderId="5" xfId="0" applyFont="1" applyFill="1" applyBorder="1" applyAlignment="1">
      <alignment horizontal="center" vertical="center" wrapText="1"/>
    </xf>
    <xf numFmtId="0" fontId="64" fillId="0" borderId="80" xfId="0" applyFont="1" applyBorder="1" applyAlignment="1">
      <alignment horizontal="center"/>
    </xf>
    <xf numFmtId="0" fontId="64" fillId="0" borderId="81" xfId="0" applyFont="1" applyBorder="1" applyAlignment="1">
      <alignment horizontal="center"/>
    </xf>
    <xf numFmtId="0" fontId="64" fillId="0" borderId="82" xfId="0" applyFont="1" applyBorder="1" applyAlignment="1">
      <alignment horizontal="center"/>
    </xf>
    <xf numFmtId="0" fontId="64" fillId="62" borderId="83" xfId="0" applyFont="1" applyFill="1" applyBorder="1" applyAlignment="1">
      <alignment horizontal="center"/>
    </xf>
    <xf numFmtId="0" fontId="64" fillId="62" borderId="0" xfId="0" applyFont="1" applyFill="1" applyAlignment="1">
      <alignment horizontal="center"/>
    </xf>
    <xf numFmtId="0" fontId="64" fillId="62" borderId="84" xfId="0" applyFont="1" applyFill="1" applyBorder="1" applyAlignment="1">
      <alignment horizontal="center"/>
    </xf>
    <xf numFmtId="0" fontId="55" fillId="62" borderId="85" xfId="0" applyFont="1" applyFill="1" applyBorder="1" applyAlignment="1"/>
    <xf numFmtId="0" fontId="55" fillId="62" borderId="86" xfId="0" applyFont="1" applyFill="1" applyBorder="1" applyAlignment="1"/>
    <xf numFmtId="0" fontId="55" fillId="62" borderId="87" xfId="0" applyFont="1" applyFill="1" applyBorder="1" applyAlignment="1"/>
    <xf numFmtId="0" fontId="55" fillId="62" borderId="213" xfId="0" applyFont="1" applyFill="1" applyBorder="1" applyAlignment="1"/>
    <xf numFmtId="0" fontId="55" fillId="62" borderId="72" xfId="0" applyFont="1" applyFill="1" applyBorder="1" applyAlignment="1"/>
    <xf numFmtId="0" fontId="65" fillId="77" borderId="213" xfId="0" applyFont="1" applyFill="1" applyBorder="1" applyAlignment="1"/>
    <xf numFmtId="0" fontId="65" fillId="77" borderId="94" xfId="0" applyFont="1" applyFill="1" applyBorder="1" applyAlignment="1"/>
    <xf numFmtId="0" fontId="65" fillId="77" borderId="220" xfId="0" applyFont="1" applyFill="1" applyBorder="1" applyAlignment="1"/>
    <xf numFmtId="0" fontId="55" fillId="62" borderId="240" xfId="0" applyFont="1" applyFill="1" applyBorder="1" applyAlignment="1"/>
    <xf numFmtId="0" fontId="55" fillId="62" borderId="241" xfId="0" applyFont="1" applyFill="1" applyBorder="1" applyAlignment="1"/>
    <xf numFmtId="0" fontId="22" fillId="20" borderId="236" xfId="0" applyFont="1" applyFill="1" applyBorder="1" applyAlignment="1">
      <alignment horizontal="left" vertical="center" wrapText="1"/>
    </xf>
    <xf numFmtId="0" fontId="22" fillId="20" borderId="238" xfId="0" applyFont="1" applyFill="1" applyBorder="1" applyAlignment="1">
      <alignment horizontal="left" vertical="center" wrapText="1"/>
    </xf>
    <xf numFmtId="0" fontId="22" fillId="20" borderId="239" xfId="0" applyFont="1" applyFill="1" applyBorder="1" applyAlignment="1">
      <alignment horizontal="left" vertical="center" wrapText="1"/>
    </xf>
    <xf numFmtId="0" fontId="55" fillId="62" borderId="236" xfId="0" applyFont="1" applyFill="1" applyBorder="1" applyAlignment="1"/>
    <xf numFmtId="0" fontId="55" fillId="62" borderId="237" xfId="0" applyFont="1" applyFill="1" applyBorder="1" applyAlignment="1"/>
    <xf numFmtId="0" fontId="20" fillId="7" borderId="139" xfId="0" applyFont="1" applyFill="1" applyBorder="1" applyAlignment="1">
      <alignment horizontal="center" vertical="center"/>
    </xf>
    <xf numFmtId="0" fontId="20" fillId="7" borderId="121" xfId="0" applyFont="1" applyFill="1" applyBorder="1" applyAlignment="1">
      <alignment horizontal="center" vertical="center"/>
    </xf>
    <xf numFmtId="0" fontId="20" fillId="7" borderId="126" xfId="0" applyFont="1" applyFill="1" applyBorder="1" applyAlignment="1">
      <alignment horizontal="center" vertical="center"/>
    </xf>
    <xf numFmtId="0" fontId="9" fillId="9" borderId="142" xfId="0" applyFont="1" applyFill="1" applyBorder="1" applyAlignment="1">
      <alignment horizontal="center" vertical="center"/>
    </xf>
    <xf numFmtId="0" fontId="9" fillId="9" borderId="40" xfId="0" applyFont="1" applyFill="1" applyBorder="1" applyAlignment="1">
      <alignment horizontal="center" vertical="center"/>
    </xf>
    <xf numFmtId="0" fontId="9" fillId="9" borderId="143" xfId="0" applyFont="1" applyFill="1" applyBorder="1" applyAlignment="1">
      <alignment horizontal="center" vertical="center"/>
    </xf>
    <xf numFmtId="0" fontId="9" fillId="9" borderId="207" xfId="0" applyFont="1" applyFill="1" applyBorder="1" applyAlignment="1">
      <alignment horizontal="center" vertical="center"/>
    </xf>
    <xf numFmtId="0" fontId="9" fillId="9" borderId="1" xfId="0" applyFont="1" applyFill="1" applyBorder="1" applyAlignment="1">
      <alignment horizontal="center" vertical="center"/>
    </xf>
    <xf numFmtId="0" fontId="9" fillId="9" borderId="235" xfId="0" applyFont="1" applyFill="1" applyBorder="1" applyAlignment="1">
      <alignment horizontal="center" vertical="center"/>
    </xf>
    <xf numFmtId="0" fontId="22" fillId="24" borderId="232" xfId="0" applyFont="1" applyFill="1" applyBorder="1" applyAlignment="1">
      <alignment horizontal="center" vertical="center" wrapText="1"/>
    </xf>
    <xf numFmtId="0" fontId="22" fillId="24" borderId="233" xfId="0" applyFont="1" applyFill="1" applyBorder="1" applyAlignment="1">
      <alignment horizontal="center" vertical="center" wrapText="1"/>
    </xf>
    <xf numFmtId="0" fontId="22" fillId="25" borderId="234" xfId="0" applyFont="1" applyFill="1" applyBorder="1" applyAlignment="1">
      <alignment horizontal="left" vertical="center" wrapText="1"/>
    </xf>
    <xf numFmtId="0" fontId="22" fillId="25" borderId="202" xfId="0" applyFont="1" applyFill="1" applyBorder="1" applyAlignment="1">
      <alignment horizontal="left" vertical="center" wrapText="1"/>
    </xf>
    <xf numFmtId="0" fontId="22" fillId="9" borderId="232" xfId="0" applyFont="1" applyFill="1" applyBorder="1" applyAlignment="1">
      <alignment horizontal="left" vertical="center" wrapText="1"/>
    </xf>
    <xf numFmtId="0" fontId="22" fillId="9" borderId="233" xfId="0" applyFont="1" applyFill="1" applyBorder="1" applyAlignment="1">
      <alignment horizontal="left" vertical="center" wrapText="1"/>
    </xf>
  </cellXfs>
  <cellStyles count="5">
    <cellStyle name="Hyperlink" xfId="4"/>
    <cellStyle name="Normal" xfId="0" builtinId="0"/>
    <cellStyle name="Porcentagem" xfId="2" builtinId="5"/>
    <cellStyle name="TableStyleLight1" xfId="3"/>
    <cellStyle name="Vírgula" xfId="1" builtin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DDDDDD"/>
      <rgbColor rgb="FFFFFF00"/>
      <rgbColor rgb="FFF4B183"/>
      <rgbColor rgb="FFA9D18E"/>
      <rgbColor rgb="FFD9D9D9"/>
      <rgbColor rgb="FF5EB91E"/>
      <rgbColor rgb="FFFFE699"/>
      <rgbColor rgb="FF70AD47"/>
      <rgbColor rgb="FFCCCCCC"/>
      <rgbColor rgb="FF8FAADC"/>
      <rgbColor rgb="FFC0C0C0"/>
      <rgbColor rgb="FF808080"/>
      <rgbColor rgb="FF8EA9DB"/>
      <rgbColor rgb="FFA1467E"/>
      <rgbColor rgb="FFFFFFCC"/>
      <rgbColor rgb="FFDEEBF7"/>
      <rgbColor rgb="FFFFCCCC"/>
      <rgbColor rgb="FFBF819E"/>
      <rgbColor rgb="FFB4C6E7"/>
      <rgbColor rgb="FFCCCCFF"/>
      <rgbColor rgb="FFFFF2CC"/>
      <rgbColor rgb="FFC1C1C1"/>
      <rgbColor rgb="FFFFD966"/>
      <rgbColor rgb="FFA9D08E"/>
      <rgbColor rgb="FFD0CECE"/>
      <rgbColor rgb="FFDBDBDB"/>
      <rgbColor rgb="FFADB9CA"/>
      <rgbColor rgb="FFFCE4D6"/>
      <rgbColor rgb="FF00CCFF"/>
      <rgbColor rgb="FFD9E1F2"/>
      <rgbColor rgb="FFC6E0B4"/>
      <rgbColor rgb="FFFFFF99"/>
      <rgbColor rgb="FF9BC2E6"/>
      <rgbColor rgb="FFFF9999"/>
      <rgbColor rgb="FFCC99FF"/>
      <rgbColor rgb="FFF8CBAD"/>
      <rgbColor rgb="FF729FCF"/>
      <rgbColor rgb="FF5B9BD5"/>
      <rgbColor rgb="FFBBE33D"/>
      <rgbColor rgb="FFFFCC00"/>
      <rgbColor rgb="FFFFC000"/>
      <rgbColor rgb="FFFD6802"/>
      <rgbColor rgb="FF5983B0"/>
      <rgbColor rgb="FF8497B0"/>
      <rgbColor rgb="FFB4C7DC"/>
      <rgbColor rgb="FF49873A"/>
      <rgbColor rgb="FFD6DCE4"/>
      <rgbColor rgb="FF3D4C2F"/>
      <rgbColor rgb="FF824802"/>
      <rgbColor rgb="FFA6A6A6"/>
      <rgbColor rgb="FF1F4E78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A7070"/>
      <color rgb="FFF7C8DA"/>
      <color rgb="FFFACFD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43C0B"/>
  </sheetPr>
  <dimension ref="A1:AMK1048516"/>
  <sheetViews>
    <sheetView zoomScale="80" zoomScaleNormal="80" workbookViewId="0">
      <selection activeCell="C7" sqref="C7"/>
    </sheetView>
  </sheetViews>
  <sheetFormatPr defaultRowHeight="14.25" x14ac:dyDescent="0.2"/>
  <cols>
    <col min="1" max="1" width="4.375" style="4"/>
    <col min="2" max="2" width="39.75" style="4"/>
    <col min="3" max="3" width="11" style="4"/>
    <col min="4" max="4" width="15.625" style="4"/>
    <col min="5" max="5" width="10" style="5"/>
    <col min="6" max="6" width="10.75" style="5"/>
    <col min="7" max="7" width="20.375" style="5" customWidth="1"/>
    <col min="8" max="8" width="26.625" style="5"/>
    <col min="9" max="9" width="12.75" style="5"/>
    <col min="10" max="10" width="10.75" style="5"/>
    <col min="11" max="11" width="8.875" style="5"/>
    <col min="12" max="12" width="10.75" style="5"/>
    <col min="13" max="13" width="8.875" style="5" customWidth="1"/>
    <col min="14" max="14" width="36" style="5" bestFit="1" customWidth="1"/>
    <col min="15" max="15" width="8.875" style="4"/>
    <col min="16" max="16" width="10.375" style="4"/>
    <col min="17" max="17" width="8.25" style="4" customWidth="1"/>
    <col min="18" max="18" width="6.25" style="4"/>
    <col min="19" max="20" width="11.125" style="4"/>
    <col min="21" max="21" width="12.5" style="4"/>
    <col min="22" max="22" width="3.75" style="4"/>
    <col min="23" max="23" width="8.125" style="4"/>
    <col min="24" max="24" width="8" style="4"/>
    <col min="25" max="1025" width="10.5" style="4"/>
  </cols>
  <sheetData>
    <row r="1" spans="1:17" ht="23.25" x14ac:dyDescent="0.2">
      <c r="A1" s="2"/>
      <c r="B1" s="902" t="s">
        <v>0</v>
      </c>
      <c r="C1" s="902"/>
      <c r="D1" s="902"/>
      <c r="E1" s="902"/>
      <c r="F1" s="902"/>
      <c r="G1" s="902"/>
      <c r="H1" s="902"/>
      <c r="I1" s="902"/>
      <c r="J1" s="902"/>
      <c r="K1" s="902"/>
      <c r="L1" s="902"/>
      <c r="M1"/>
      <c r="N1"/>
      <c r="O1"/>
      <c r="P1"/>
      <c r="Q1"/>
    </row>
    <row r="2" spans="1:17" x14ac:dyDescent="0.2">
      <c r="B2" s="6"/>
      <c r="C2" s="6"/>
      <c r="D2" s="6"/>
      <c r="E2" s="6"/>
      <c r="F2"/>
      <c r="G2"/>
      <c r="H2"/>
      <c r="I2"/>
      <c r="J2"/>
      <c r="K2"/>
      <c r="L2"/>
      <c r="M2"/>
      <c r="N2"/>
      <c r="O2"/>
      <c r="P2"/>
      <c r="Q2"/>
    </row>
    <row r="3" spans="1:17" x14ac:dyDescent="0.2">
      <c r="B3" s="7" t="s">
        <v>1</v>
      </c>
      <c r="C3" s="903" t="s">
        <v>2</v>
      </c>
      <c r="D3" s="903"/>
      <c r="E3" s="3">
        <v>22</v>
      </c>
      <c r="F3"/>
      <c r="G3"/>
      <c r="H3"/>
      <c r="I3"/>
      <c r="J3"/>
      <c r="K3"/>
      <c r="L3"/>
      <c r="M3"/>
      <c r="N3"/>
      <c r="O3"/>
      <c r="P3"/>
      <c r="Q3"/>
    </row>
    <row r="4" spans="1:17" x14ac:dyDescent="0.2">
      <c r="B4"/>
      <c r="C4" s="904" t="s">
        <v>3</v>
      </c>
      <c r="D4" s="904"/>
      <c r="E4" s="8">
        <v>30</v>
      </c>
      <c r="F4"/>
      <c r="G4"/>
      <c r="H4"/>
      <c r="I4"/>
      <c r="J4"/>
      <c r="K4"/>
      <c r="L4"/>
      <c r="M4"/>
      <c r="N4"/>
      <c r="O4"/>
      <c r="P4"/>
      <c r="Q4"/>
    </row>
    <row r="5" spans="1:17" x14ac:dyDescent="0.2">
      <c r="B5"/>
      <c r="C5"/>
      <c r="D5"/>
      <c r="E5"/>
      <c r="F5"/>
      <c r="G5"/>
      <c r="H5"/>
      <c r="I5"/>
      <c r="J5"/>
      <c r="K5"/>
      <c r="L5"/>
      <c r="M5"/>
      <c r="N5"/>
      <c r="O5"/>
      <c r="P5"/>
      <c r="Q5"/>
    </row>
    <row r="6" spans="1:17" ht="17.100000000000001" customHeight="1" x14ac:dyDescent="0.2">
      <c r="A6" s="2"/>
      <c r="B6" s="888" t="s">
        <v>4</v>
      </c>
      <c r="C6" s="888"/>
      <c r="D6" s="888"/>
      <c r="E6" s="888"/>
      <c r="F6" s="888"/>
      <c r="G6" s="888"/>
      <c r="H6" s="888"/>
      <c r="I6" s="888"/>
      <c r="J6" s="888"/>
      <c r="K6" s="888"/>
      <c r="L6" s="888"/>
      <c r="M6"/>
      <c r="N6"/>
      <c r="O6"/>
      <c r="P6"/>
      <c r="Q6"/>
    </row>
    <row r="7" spans="1:17" x14ac:dyDescent="0.2">
      <c r="B7" s="9" t="s">
        <v>5</v>
      </c>
      <c r="C7" s="10" t="s">
        <v>6</v>
      </c>
      <c r="D7" s="10" t="s">
        <v>7</v>
      </c>
      <c r="E7" s="11" t="s">
        <v>8</v>
      </c>
      <c r="F7"/>
      <c r="G7" s="10" t="s">
        <v>6</v>
      </c>
      <c r="H7" s="10" t="s">
        <v>7</v>
      </c>
      <c r="I7" s="11" t="s">
        <v>8</v>
      </c>
      <c r="J7"/>
      <c r="K7"/>
      <c r="L7"/>
      <c r="M7"/>
      <c r="N7"/>
      <c r="O7"/>
      <c r="P7"/>
      <c r="Q7"/>
    </row>
    <row r="8" spans="1:17" x14ac:dyDescent="0.2">
      <c r="B8"/>
      <c r="C8" s="7" t="s">
        <v>9</v>
      </c>
      <c r="D8" s="12">
        <v>44593</v>
      </c>
      <c r="E8" s="13" t="s">
        <v>10</v>
      </c>
      <c r="F8"/>
      <c r="G8" s="7" t="s">
        <v>11</v>
      </c>
      <c r="H8" s="12">
        <v>44593</v>
      </c>
      <c r="I8" s="13" t="s">
        <v>10</v>
      </c>
      <c r="J8"/>
      <c r="K8"/>
      <c r="L8"/>
      <c r="M8"/>
      <c r="N8"/>
      <c r="O8"/>
      <c r="P8"/>
      <c r="Q8"/>
    </row>
    <row r="9" spans="1:17" x14ac:dyDescent="0.2">
      <c r="B9"/>
      <c r="C9" s="905" t="s">
        <v>12</v>
      </c>
      <c r="D9" s="905"/>
      <c r="E9" s="905"/>
      <c r="F9"/>
      <c r="G9" s="905" t="s">
        <v>12</v>
      </c>
      <c r="H9" s="905"/>
      <c r="I9" s="905"/>
      <c r="J9"/>
      <c r="K9"/>
      <c r="L9"/>
      <c r="M9"/>
      <c r="N9"/>
      <c r="O9"/>
      <c r="P9"/>
      <c r="Q9"/>
    </row>
    <row r="10" spans="1:17" x14ac:dyDescent="0.2">
      <c r="B10" s="9" t="s">
        <v>13</v>
      </c>
      <c r="C10" s="3">
        <v>44</v>
      </c>
      <c r="D10" s="3">
        <v>40</v>
      </c>
      <c r="E10" s="3">
        <v>30</v>
      </c>
      <c r="F10"/>
      <c r="G10" s="3">
        <v>44</v>
      </c>
      <c r="H10" s="3">
        <v>40</v>
      </c>
      <c r="I10" s="3">
        <v>30</v>
      </c>
      <c r="J10"/>
      <c r="K10"/>
      <c r="L10"/>
      <c r="M10"/>
      <c r="N10"/>
      <c r="O10"/>
      <c r="P10"/>
      <c r="Q10"/>
    </row>
    <row r="11" spans="1:17" x14ac:dyDescent="0.2">
      <c r="C11" s="14">
        <v>1322.72</v>
      </c>
      <c r="D11" s="15">
        <f>C11/C10*D10</f>
        <v>1202.4727272727273</v>
      </c>
      <c r="E11" s="15">
        <f>C11/220*180</f>
        <v>1082.2254545454546</v>
      </c>
      <c r="F11"/>
      <c r="G11" s="14">
        <v>1446.9</v>
      </c>
      <c r="H11" s="15">
        <f>G11/G10*H10</f>
        <v>1315.3636363636363</v>
      </c>
      <c r="I11" s="15">
        <f>G11/G10*I10</f>
        <v>986.52272727272725</v>
      </c>
      <c r="J11"/>
      <c r="K11"/>
      <c r="L11"/>
      <c r="M11"/>
      <c r="N11"/>
      <c r="O11"/>
      <c r="P11"/>
      <c r="Q11"/>
    </row>
    <row r="12" spans="1:17" x14ac:dyDescent="0.2">
      <c r="B12" s="9" t="s">
        <v>14</v>
      </c>
      <c r="C12" s="16">
        <v>1809.07</v>
      </c>
      <c r="D12" s="15" t="s">
        <v>15</v>
      </c>
      <c r="E12" s="15"/>
      <c r="F12"/>
      <c r="G12" s="16">
        <v>1883.44</v>
      </c>
      <c r="H12" s="15">
        <f>G12/G10*H10</f>
        <v>1712.2181818181818</v>
      </c>
      <c r="I12" s="15"/>
      <c r="J12"/>
      <c r="K12"/>
      <c r="L12"/>
      <c r="M12"/>
      <c r="N12"/>
      <c r="O12"/>
      <c r="P12"/>
      <c r="Q12"/>
    </row>
    <row r="13" spans="1:17" x14ac:dyDescent="0.2">
      <c r="B13" s="9" t="s">
        <v>16</v>
      </c>
      <c r="C13" s="16">
        <v>2261.17</v>
      </c>
      <c r="D13" s="15" t="s">
        <v>15</v>
      </c>
      <c r="E13" s="15"/>
      <c r="F13"/>
      <c r="G13" s="16">
        <v>33.9</v>
      </c>
      <c r="H13" s="15"/>
      <c r="I13" s="15">
        <f>G13</f>
        <v>33.9</v>
      </c>
      <c r="J13"/>
      <c r="K13"/>
      <c r="L13"/>
      <c r="M13"/>
      <c r="N13"/>
      <c r="O13"/>
      <c r="P13"/>
      <c r="Q13"/>
    </row>
    <row r="14" spans="1:17" x14ac:dyDescent="0.2">
      <c r="B14" s="9" t="s">
        <v>17</v>
      </c>
      <c r="C14" s="16">
        <f>C11</f>
        <v>1322.72</v>
      </c>
      <c r="D14" s="15" t="s">
        <v>18</v>
      </c>
      <c r="E14" s="15"/>
      <c r="F14"/>
      <c r="G14" s="16">
        <f>G11</f>
        <v>1446.9</v>
      </c>
      <c r="H14" s="15" t="s">
        <v>18</v>
      </c>
      <c r="I14" s="15"/>
      <c r="J14"/>
      <c r="K14"/>
      <c r="L14"/>
      <c r="M14"/>
      <c r="N14"/>
      <c r="O14"/>
      <c r="P14"/>
      <c r="Q14"/>
    </row>
    <row r="15" spans="1:17" x14ac:dyDescent="0.2">
      <c r="C15" s="824"/>
      <c r="D15" s="825"/>
      <c r="E15" s="825"/>
      <c r="F15"/>
      <c r="G15"/>
      <c r="H15"/>
      <c r="I15"/>
      <c r="J15"/>
      <c r="K15"/>
      <c r="L15"/>
      <c r="M15"/>
      <c r="N15"/>
      <c r="O15"/>
      <c r="P15"/>
      <c r="Q15"/>
    </row>
    <row r="16" spans="1:17" x14ac:dyDescent="0.2">
      <c r="B16" s="425" t="s">
        <v>19</v>
      </c>
      <c r="C16" s="426">
        <v>183.8</v>
      </c>
      <c r="D16" s="825"/>
      <c r="E16" s="825"/>
      <c r="F16"/>
      <c r="G16"/>
      <c r="H16"/>
      <c r="I16"/>
      <c r="J16"/>
      <c r="K16"/>
      <c r="L16"/>
      <c r="M16"/>
      <c r="N16"/>
      <c r="O16"/>
      <c r="P16"/>
      <c r="Q16"/>
    </row>
    <row r="17" spans="1:17" x14ac:dyDescent="0.2">
      <c r="B17" s="424" t="s">
        <v>20</v>
      </c>
      <c r="C17"/>
      <c r="D17" s="825"/>
      <c r="E17" s="825"/>
      <c r="F17"/>
      <c r="G17"/>
      <c r="H17"/>
      <c r="I17"/>
      <c r="J17"/>
      <c r="K17"/>
      <c r="L17"/>
      <c r="M17"/>
      <c r="N17"/>
      <c r="O17"/>
      <c r="P17"/>
      <c r="Q17"/>
    </row>
    <row r="18" spans="1:17" x14ac:dyDescent="0.2">
      <c r="C18" s="824"/>
      <c r="D18" s="825"/>
      <c r="E18" s="825"/>
      <c r="F18"/>
      <c r="G18"/>
      <c r="H18"/>
      <c r="I18"/>
      <c r="J18"/>
      <c r="K18"/>
      <c r="L18"/>
      <c r="M18"/>
      <c r="N18"/>
      <c r="O18"/>
      <c r="P18"/>
      <c r="Q18"/>
    </row>
    <row r="19" spans="1:17" ht="15.75" x14ac:dyDescent="0.2">
      <c r="A19" s="2"/>
      <c r="B19" s="888" t="s">
        <v>21</v>
      </c>
      <c r="C19" s="888"/>
      <c r="D19" s="888"/>
      <c r="E19" s="888"/>
      <c r="F19" s="888"/>
      <c r="G19" s="888"/>
      <c r="H19" s="888"/>
      <c r="I19" s="888"/>
      <c r="J19" s="888"/>
      <c r="K19" s="888"/>
      <c r="L19" s="888"/>
      <c r="M19"/>
      <c r="N19"/>
      <c r="O19"/>
      <c r="P19"/>
      <c r="Q19"/>
    </row>
    <row r="20" spans="1:17" ht="24" x14ac:dyDescent="0.2">
      <c r="B20" s="263" t="s">
        <v>22</v>
      </c>
      <c r="C20" s="264"/>
      <c r="D20" s="264" t="s">
        <v>23</v>
      </c>
      <c r="E20" s="265" t="s">
        <v>24</v>
      </c>
      <c r="F20"/>
      <c r="G20" s="263" t="s">
        <v>22</v>
      </c>
      <c r="H20" s="264"/>
      <c r="I20" s="264" t="s">
        <v>23</v>
      </c>
      <c r="J20" s="265" t="s">
        <v>24</v>
      </c>
      <c r="K20"/>
      <c r="L20"/>
      <c r="M20"/>
      <c r="N20"/>
      <c r="O20"/>
      <c r="P20"/>
      <c r="Q20"/>
    </row>
    <row r="21" spans="1:17" x14ac:dyDescent="0.2">
      <c r="B21" s="262" t="s">
        <v>25</v>
      </c>
      <c r="C21" s="316">
        <f>20.08*E3</f>
        <v>441.76</v>
      </c>
      <c r="D21" s="317">
        <v>0.01</v>
      </c>
      <c r="E21" s="17">
        <f>ROUND(C21*(1-D21),2)</f>
        <v>437.34</v>
      </c>
      <c r="F21"/>
      <c r="G21" s="262" t="s">
        <v>26</v>
      </c>
      <c r="H21" s="316">
        <v>500.85</v>
      </c>
      <c r="I21" s="317">
        <v>0.2</v>
      </c>
      <c r="J21" s="17">
        <f>ROUND(H21*0.8,2)</f>
        <v>400.68</v>
      </c>
      <c r="K21"/>
      <c r="L21"/>
      <c r="M21"/>
      <c r="N21"/>
      <c r="O21"/>
      <c r="P21"/>
      <c r="Q21"/>
    </row>
    <row r="22" spans="1:17" ht="17.100000000000001" customHeight="1" x14ac:dyDescent="0.2">
      <c r="B22" s="7" t="s">
        <v>27</v>
      </c>
      <c r="C22" s="318">
        <f>16.51*E3</f>
        <v>363.22</v>
      </c>
      <c r="D22" s="319">
        <f>D21</f>
        <v>0.01</v>
      </c>
      <c r="E22" s="17">
        <f>ROUND(C22*(1-D22),2)</f>
        <v>359.59</v>
      </c>
      <c r="F22"/>
      <c r="G22" s="7" t="s">
        <v>28</v>
      </c>
      <c r="H22" s="318">
        <f>H21</f>
        <v>500.85</v>
      </c>
      <c r="I22" s="319">
        <f>I21</f>
        <v>0.2</v>
      </c>
      <c r="J22" s="318">
        <f>ROUND(H22*0.8,2)</f>
        <v>400.68</v>
      </c>
      <c r="K22"/>
      <c r="L22"/>
      <c r="M22"/>
      <c r="N22"/>
      <c r="O22"/>
      <c r="P22"/>
      <c r="Q22"/>
    </row>
    <row r="23" spans="1:17" x14ac:dyDescent="0.2">
      <c r="B23" s="7" t="s">
        <v>29</v>
      </c>
      <c r="C23" s="318"/>
      <c r="D23" s="319">
        <v>0.06</v>
      </c>
      <c r="E23" s="318"/>
      <c r="F23"/>
      <c r="G23" s="7" t="s">
        <v>29</v>
      </c>
      <c r="H23" s="318"/>
      <c r="I23" s="319">
        <v>0.06</v>
      </c>
      <c r="J23" s="318"/>
      <c r="K23"/>
      <c r="L23"/>
      <c r="M23"/>
      <c r="N23"/>
      <c r="O23"/>
      <c r="P23"/>
      <c r="Q23"/>
    </row>
    <row r="24" spans="1:17" ht="12.95" customHeight="1" x14ac:dyDescent="0.2">
      <c r="B24" s="7" t="s">
        <v>30</v>
      </c>
      <c r="C24" s="319">
        <v>7.0000000000000007E-2</v>
      </c>
      <c r="D24" s="319"/>
      <c r="E24" s="318"/>
      <c r="F24"/>
      <c r="G24" s="7" t="s">
        <v>31</v>
      </c>
      <c r="H24" s="318"/>
      <c r="I24" s="319"/>
      <c r="J24" s="318"/>
      <c r="K24"/>
      <c r="L24"/>
      <c r="M24"/>
      <c r="N24"/>
      <c r="O24"/>
      <c r="P24"/>
      <c r="Q24"/>
    </row>
    <row r="25" spans="1:17" x14ac:dyDescent="0.2">
      <c r="B25" s="7" t="s">
        <v>32</v>
      </c>
      <c r="C25" s="15">
        <v>11</v>
      </c>
      <c r="D25" s="318"/>
      <c r="E25" s="15">
        <f>C25</f>
        <v>11</v>
      </c>
      <c r="F25"/>
      <c r="G25" s="7" t="s">
        <v>33</v>
      </c>
      <c r="H25" s="15"/>
      <c r="I25" s="318"/>
      <c r="J25" s="15"/>
      <c r="K25"/>
      <c r="L25"/>
      <c r="M25"/>
      <c r="N25"/>
      <c r="O25"/>
      <c r="P25"/>
      <c r="Q25"/>
    </row>
    <row r="26" spans="1:17" x14ac:dyDescent="0.2">
      <c r="B26" s="18"/>
      <c r="C26" s="270"/>
      <c r="D26" s="15"/>
      <c r="E26" s="15"/>
      <c r="F26"/>
      <c r="G26" s="18" t="s">
        <v>34</v>
      </c>
      <c r="H26" s="270">
        <v>1.4999999999999999E-2</v>
      </c>
      <c r="I26" s="15"/>
      <c r="J26" s="15">
        <f>(H26*H16)*22</f>
        <v>0</v>
      </c>
      <c r="K26"/>
      <c r="L26"/>
      <c r="M26"/>
      <c r="N26"/>
      <c r="O26"/>
      <c r="P26"/>
      <c r="Q26"/>
    </row>
    <row r="27" spans="1:17" x14ac:dyDescent="0.2">
      <c r="B27" s="18"/>
      <c r="C27" s="320"/>
      <c r="D27" s="318"/>
      <c r="E27" s="15"/>
      <c r="F27"/>
      <c r="G27" s="18"/>
      <c r="H27" s="320"/>
      <c r="I27" s="318"/>
      <c r="J27" s="15"/>
      <c r="K27"/>
      <c r="L27"/>
      <c r="M27"/>
      <c r="N27"/>
      <c r="O27"/>
      <c r="P27"/>
      <c r="Q27"/>
    </row>
    <row r="28" spans="1:17" ht="12.95" customHeight="1" x14ac:dyDescent="0.2">
      <c r="B28" s="302"/>
      <c r="C28" s="19"/>
      <c r="D28" s="319"/>
      <c r="E28" s="19"/>
      <c r="F28"/>
      <c r="G28" s="302" t="s">
        <v>35</v>
      </c>
      <c r="H28" s="19">
        <v>71.5</v>
      </c>
      <c r="I28" s="319"/>
      <c r="J28" s="19">
        <f>H28</f>
        <v>71.5</v>
      </c>
      <c r="K28"/>
      <c r="L28"/>
      <c r="M28"/>
      <c r="N28"/>
      <c r="O28"/>
      <c r="P28"/>
      <c r="Q28"/>
    </row>
    <row r="29" spans="1:17" ht="12.95" customHeight="1" x14ac:dyDescent="0.2">
      <c r="B29" s="303"/>
      <c r="C29" s="304"/>
      <c r="D29" s="319"/>
      <c r="E29" s="19"/>
      <c r="F29"/>
      <c r="G29" s="303" t="s">
        <v>36</v>
      </c>
      <c r="H29" s="304">
        <v>23.5</v>
      </c>
      <c r="I29" s="319"/>
      <c r="J29" s="19">
        <f>H29</f>
        <v>23.5</v>
      </c>
      <c r="K29"/>
      <c r="L29"/>
      <c r="M29"/>
      <c r="N29"/>
      <c r="O29"/>
      <c r="P29"/>
      <c r="Q29"/>
    </row>
    <row r="30" spans="1:17" x14ac:dyDescent="0.2"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</row>
    <row r="31" spans="1:17" x14ac:dyDescent="0.2">
      <c r="B31"/>
      <c r="C31"/>
      <c r="D31" s="5"/>
      <c r="E31"/>
      <c r="F31"/>
      <c r="G31"/>
      <c r="H31"/>
      <c r="I31"/>
      <c r="J31" s="20"/>
      <c r="K31"/>
      <c r="L31"/>
      <c r="M31"/>
      <c r="N31"/>
    </row>
    <row r="32" spans="1:17" s="4" customFormat="1" ht="15.75" x14ac:dyDescent="0.2">
      <c r="A32" s="2"/>
      <c r="B32" s="888" t="s">
        <v>37</v>
      </c>
      <c r="C32" s="888"/>
      <c r="D32" s="888"/>
      <c r="E32" s="888"/>
      <c r="F32" s="888"/>
      <c r="G32" s="888"/>
      <c r="H32" s="888"/>
      <c r="I32" s="888"/>
      <c r="J32" s="888"/>
      <c r="K32" s="888"/>
      <c r="L32" s="888"/>
    </row>
    <row r="33" spans="1:14" s="4" customFormat="1" ht="12" x14ac:dyDescent="0.2">
      <c r="B33" s="897" t="s">
        <v>38</v>
      </c>
      <c r="C33" s="897"/>
      <c r="D33" s="897"/>
      <c r="E33" s="897"/>
      <c r="F33" s="897"/>
      <c r="G33" s="897"/>
      <c r="H33" s="897"/>
      <c r="I33" s="897"/>
      <c r="J33" s="897"/>
      <c r="K33" s="897"/>
      <c r="L33" s="897"/>
    </row>
    <row r="34" spans="1:14" s="4" customFormat="1" ht="12" x14ac:dyDescent="0.2">
      <c r="B34" s="901" t="s">
        <v>39</v>
      </c>
      <c r="C34" s="901"/>
      <c r="D34" s="901"/>
      <c r="E34" s="901"/>
      <c r="F34" s="901"/>
      <c r="G34" s="901"/>
      <c r="H34" s="901"/>
      <c r="I34" s="901"/>
      <c r="J34" s="901"/>
      <c r="K34" s="901"/>
      <c r="L34" s="901"/>
    </row>
    <row r="35" spans="1:14" s="4" customFormat="1" ht="12" x14ac:dyDescent="0.2">
      <c r="B35" s="897" t="s">
        <v>40</v>
      </c>
      <c r="C35" s="897"/>
      <c r="D35" s="897"/>
      <c r="E35" s="897"/>
      <c r="F35" s="897"/>
      <c r="G35" s="897"/>
      <c r="H35" s="897"/>
      <c r="I35" s="897"/>
      <c r="J35" s="897"/>
      <c r="K35" s="897"/>
      <c r="L35" s="897"/>
    </row>
    <row r="36" spans="1:14" s="4" customFormat="1" ht="12" x14ac:dyDescent="0.2">
      <c r="B36" s="898" t="s">
        <v>41</v>
      </c>
      <c r="C36" s="898"/>
      <c r="D36" s="898"/>
      <c r="E36" s="898"/>
      <c r="F36" s="898"/>
      <c r="G36" s="898"/>
      <c r="H36" s="898"/>
      <c r="I36" s="898"/>
      <c r="J36" s="898"/>
      <c r="K36" s="898"/>
      <c r="L36" s="898"/>
    </row>
    <row r="37" spans="1:14" s="4" customFormat="1" ht="12" x14ac:dyDescent="0.2">
      <c r="B37" s="897" t="s">
        <v>42</v>
      </c>
      <c r="C37" s="897"/>
      <c r="D37" s="897"/>
      <c r="E37" s="897"/>
      <c r="F37" s="897"/>
      <c r="G37" s="897"/>
      <c r="H37" s="897"/>
      <c r="I37" s="897"/>
      <c r="J37" s="897"/>
      <c r="K37" s="897"/>
      <c r="L37" s="897"/>
    </row>
    <row r="38" spans="1:14" s="4" customFormat="1" ht="12" x14ac:dyDescent="0.2">
      <c r="B38" s="900" t="s">
        <v>43</v>
      </c>
      <c r="C38" s="900"/>
      <c r="D38" s="900"/>
      <c r="E38" s="900"/>
      <c r="F38" s="900"/>
      <c r="G38" s="900"/>
      <c r="H38" s="900"/>
      <c r="I38" s="900"/>
      <c r="J38" s="900"/>
      <c r="K38" s="900"/>
      <c r="L38" s="900"/>
    </row>
    <row r="39" spans="1:14" s="4" customFormat="1" ht="12" x14ac:dyDescent="0.2">
      <c r="B39" s="898" t="s">
        <v>44</v>
      </c>
      <c r="C39" s="898"/>
      <c r="D39" s="898"/>
      <c r="E39" s="898"/>
      <c r="F39" s="898"/>
      <c r="G39" s="898"/>
      <c r="H39" s="898"/>
      <c r="I39" s="898"/>
      <c r="J39" s="898"/>
      <c r="K39" s="898"/>
      <c r="L39" s="898"/>
    </row>
    <row r="40" spans="1:14" s="4" customFormat="1" ht="12" x14ac:dyDescent="0.2">
      <c r="B40" s="898" t="s">
        <v>45</v>
      </c>
      <c r="C40" s="898"/>
      <c r="D40" s="898"/>
      <c r="E40" s="898"/>
      <c r="F40" s="898"/>
      <c r="G40" s="898"/>
      <c r="H40" s="898"/>
      <c r="I40" s="898"/>
      <c r="J40" s="898"/>
      <c r="K40" s="898"/>
      <c r="L40" s="898"/>
    </row>
    <row r="41" spans="1:14" s="4" customFormat="1" ht="12" x14ac:dyDescent="0.2">
      <c r="B41" s="897" t="s">
        <v>46</v>
      </c>
      <c r="C41" s="897"/>
      <c r="D41" s="897"/>
      <c r="E41" s="897"/>
      <c r="F41" s="897"/>
      <c r="G41" s="897"/>
      <c r="H41" s="897"/>
      <c r="I41" s="897"/>
      <c r="J41" s="897"/>
      <c r="K41" s="897"/>
      <c r="L41" s="897"/>
    </row>
    <row r="42" spans="1:14" s="4" customFormat="1" ht="12" x14ac:dyDescent="0.2">
      <c r="B42" s="898" t="s">
        <v>47</v>
      </c>
      <c r="C42" s="898"/>
      <c r="D42" s="898"/>
      <c r="E42" s="898"/>
      <c r="F42" s="898"/>
      <c r="G42" s="898"/>
      <c r="H42" s="898"/>
      <c r="I42" s="898"/>
      <c r="J42" s="898"/>
      <c r="K42" s="898"/>
      <c r="L42" s="898"/>
      <c r="N42" s="20"/>
    </row>
    <row r="43" spans="1:14" s="4" customFormat="1" x14ac:dyDescent="0.2">
      <c r="B43"/>
      <c r="C43"/>
      <c r="D43" s="5"/>
      <c r="E43"/>
      <c r="F43"/>
      <c r="G43"/>
      <c r="H43"/>
      <c r="I43"/>
      <c r="J43"/>
      <c r="N43" s="20"/>
    </row>
    <row r="44" spans="1:14" ht="15.75" x14ac:dyDescent="0.2">
      <c r="A44" s="2"/>
      <c r="B44" s="888" t="s">
        <v>48</v>
      </c>
      <c r="C44" s="888"/>
      <c r="D44" s="888"/>
      <c r="E44" s="888"/>
      <c r="F44" s="888"/>
      <c r="G44" s="888"/>
      <c r="H44" s="888"/>
      <c r="I44" s="888"/>
      <c r="J44" s="888"/>
      <c r="K44" s="888"/>
      <c r="L44" s="888"/>
      <c r="M44" s="20"/>
      <c r="N44" s="20"/>
    </row>
    <row r="45" spans="1:14" x14ac:dyDescent="0.2">
      <c r="B45" s="897" t="s">
        <v>49</v>
      </c>
      <c r="C45" s="897"/>
      <c r="D45" s="897"/>
      <c r="E45" s="897"/>
      <c r="F45" s="897"/>
      <c r="G45" s="897"/>
      <c r="H45" s="897"/>
      <c r="I45" s="897"/>
      <c r="J45" s="897"/>
      <c r="K45" s="897"/>
      <c r="L45" s="897"/>
      <c r="M45" s="20"/>
      <c r="N45" s="20"/>
    </row>
    <row r="46" spans="1:14" ht="26.1" customHeight="1" x14ac:dyDescent="0.2">
      <c r="B46" s="1" t="s">
        <v>50</v>
      </c>
      <c r="C46" s="899" t="s">
        <v>51</v>
      </c>
      <c r="D46" s="899"/>
      <c r="E46" s="899"/>
      <c r="F46" s="899"/>
      <c r="G46" s="899"/>
      <c r="H46" s="899"/>
      <c r="I46" s="899"/>
      <c r="J46" s="899"/>
      <c r="K46" s="899"/>
      <c r="L46" s="899"/>
      <c r="M46" s="20"/>
      <c r="N46" s="20"/>
    </row>
    <row r="47" spans="1:14" ht="26.1" customHeight="1" x14ac:dyDescent="0.2">
      <c r="B47" s="255" t="s">
        <v>52</v>
      </c>
      <c r="C47" s="896" t="s">
        <v>53</v>
      </c>
      <c r="D47" s="896"/>
      <c r="E47" s="896"/>
      <c r="F47" s="896"/>
      <c r="G47" s="896"/>
      <c r="H47" s="896"/>
      <c r="I47" s="896"/>
      <c r="J47" s="896"/>
      <c r="K47" s="896"/>
      <c r="L47" s="896"/>
      <c r="M47" s="20"/>
      <c r="N47" s="20"/>
    </row>
    <row r="48" spans="1:14" x14ac:dyDescent="0.2">
      <c r="B48" s="21"/>
      <c r="C48" s="895" t="s">
        <v>54</v>
      </c>
      <c r="D48" s="895"/>
      <c r="E48" s="22">
        <v>1</v>
      </c>
      <c r="F48" s="20"/>
      <c r="G48" s="20"/>
      <c r="H48" s="20"/>
      <c r="I48" s="20"/>
      <c r="J48" s="20"/>
      <c r="K48" s="20"/>
      <c r="L48" s="20"/>
      <c r="M48" s="20"/>
      <c r="N48" s="20"/>
    </row>
    <row r="49" spans="2:14" x14ac:dyDescent="0.2">
      <c r="B49"/>
      <c r="C49" s="895" t="s">
        <v>55</v>
      </c>
      <c r="D49" s="895"/>
      <c r="E49" s="22">
        <v>3.4931999999999999</v>
      </c>
      <c r="F49" s="20"/>
      <c r="G49" s="20" t="s">
        <v>56</v>
      </c>
      <c r="H49" s="20"/>
      <c r="I49" s="20"/>
      <c r="J49" s="20"/>
      <c r="K49" s="20"/>
      <c r="L49" s="20"/>
      <c r="M49" s="20"/>
      <c r="N49" s="20"/>
    </row>
    <row r="50" spans="2:14" x14ac:dyDescent="0.2">
      <c r="B50"/>
      <c r="C50" s="895" t="s">
        <v>57</v>
      </c>
      <c r="D50" s="895"/>
      <c r="E50" s="22">
        <v>0.26879999999999998</v>
      </c>
      <c r="F50" s="20"/>
      <c r="G50" s="20"/>
      <c r="H50" s="20"/>
      <c r="I50" s="20"/>
      <c r="J50" s="20"/>
      <c r="K50" s="20"/>
      <c r="L50" s="20"/>
      <c r="M50" s="20"/>
      <c r="N50" s="20"/>
    </row>
    <row r="51" spans="2:14" x14ac:dyDescent="0.2">
      <c r="B51"/>
      <c r="C51" s="895" t="s">
        <v>58</v>
      </c>
      <c r="D51" s="895"/>
      <c r="E51" s="22">
        <v>4.2700000000000002E-2</v>
      </c>
      <c r="F51" s="20"/>
      <c r="G51" s="20"/>
      <c r="H51" s="20"/>
      <c r="I51" s="20"/>
      <c r="J51" s="20"/>
      <c r="K51" s="20"/>
      <c r="L51" s="20"/>
      <c r="M51" s="20"/>
      <c r="N51" s="20"/>
    </row>
    <row r="52" spans="2:14" x14ac:dyDescent="0.2">
      <c r="B52"/>
      <c r="C52" s="895" t="s">
        <v>59</v>
      </c>
      <c r="D52" s="895"/>
      <c r="E52" s="22">
        <v>3.5499999999999997E-2</v>
      </c>
      <c r="F52" s="20"/>
      <c r="G52" s="20"/>
      <c r="H52" s="20"/>
      <c r="I52" s="20"/>
      <c r="J52" s="20"/>
      <c r="K52" s="20"/>
      <c r="L52" s="20"/>
      <c r="M52" s="20"/>
      <c r="N52" s="20"/>
    </row>
    <row r="53" spans="2:14" x14ac:dyDescent="0.2">
      <c r="B53"/>
      <c r="C53" s="895" t="s">
        <v>60</v>
      </c>
      <c r="D53" s="895"/>
      <c r="E53" s="266">
        <v>0.02</v>
      </c>
      <c r="F53" s="20"/>
      <c r="G53" s="20"/>
      <c r="H53" s="20"/>
      <c r="I53" s="20"/>
      <c r="J53" s="20"/>
      <c r="K53" s="20"/>
      <c r="L53" s="20"/>
      <c r="M53" s="20"/>
      <c r="N53" s="20"/>
    </row>
    <row r="54" spans="2:14" x14ac:dyDescent="0.2">
      <c r="B54"/>
      <c r="C54" s="895" t="s">
        <v>61</v>
      </c>
      <c r="D54" s="895"/>
      <c r="E54" s="266">
        <v>4.0000000000000001E-3</v>
      </c>
      <c r="F54" s="20"/>
      <c r="G54" s="20"/>
      <c r="H54" s="20"/>
      <c r="I54" s="20"/>
      <c r="J54" s="20"/>
      <c r="K54" s="20"/>
      <c r="L54" s="20"/>
      <c r="M54" s="20"/>
      <c r="N54" s="20"/>
    </row>
    <row r="55" spans="2:14" x14ac:dyDescent="0.2">
      <c r="B55"/>
      <c r="C55" s="895" t="s">
        <v>62</v>
      </c>
      <c r="D55" s="895"/>
      <c r="E55" s="22">
        <v>9.7999999999999997E-3</v>
      </c>
      <c r="F55" s="20"/>
      <c r="G55" s="20"/>
      <c r="H55" s="20"/>
      <c r="I55" s="20"/>
      <c r="J55" s="20"/>
      <c r="K55" s="20"/>
      <c r="L55" s="20"/>
      <c r="M55" s="20"/>
      <c r="N55" s="20"/>
    </row>
    <row r="56" spans="2:14" s="4" customFormat="1" x14ac:dyDescent="0.2">
      <c r="B56"/>
      <c r="C56" s="882" t="s">
        <v>63</v>
      </c>
      <c r="D56" s="882"/>
      <c r="E56" s="23">
        <f>SUM(E48:E55)</f>
        <v>4.8739999999999988</v>
      </c>
      <c r="F56"/>
      <c r="G56"/>
      <c r="H56"/>
      <c r="I56"/>
      <c r="J56"/>
      <c r="M56" s="20"/>
      <c r="N56" s="20"/>
    </row>
    <row r="57" spans="2:14" x14ac:dyDescent="0.2">
      <c r="B57" s="432" t="s">
        <v>64</v>
      </c>
      <c r="C57" s="883" t="s">
        <v>65</v>
      </c>
      <c r="D57" s="884"/>
      <c r="E57" s="884"/>
      <c r="F57" s="884"/>
      <c r="G57" s="884"/>
      <c r="H57" s="884"/>
      <c r="I57" s="884"/>
      <c r="J57" s="884"/>
      <c r="K57" s="884"/>
      <c r="L57" s="885"/>
      <c r="M57" s="20"/>
      <c r="N57" s="20"/>
    </row>
    <row r="58" spans="2:14" x14ac:dyDescent="0.2">
      <c r="B58" s="892" t="s">
        <v>66</v>
      </c>
      <c r="C58" s="893"/>
      <c r="D58" s="893"/>
      <c r="E58" s="894"/>
      <c r="F58" s="433">
        <v>1.4999999999999999E-2</v>
      </c>
      <c r="G58" s="311"/>
      <c r="H58" s="311"/>
      <c r="I58" s="311"/>
      <c r="J58" s="311"/>
      <c r="K58" s="311"/>
      <c r="L58" s="312"/>
      <c r="M58" s="20"/>
      <c r="N58" s="20"/>
    </row>
    <row r="59" spans="2:14" ht="12.75" customHeight="1" x14ac:dyDescent="0.2">
      <c r="B59" s="430" t="s">
        <v>67</v>
      </c>
      <c r="C59" s="431">
        <v>0.51670000000000005</v>
      </c>
      <c r="D59" s="311"/>
      <c r="E59" s="311"/>
      <c r="F59" s="311"/>
      <c r="G59" s="311"/>
      <c r="H59" s="311"/>
      <c r="I59" s="311"/>
      <c r="J59" s="311"/>
      <c r="K59" s="311"/>
      <c r="L59" s="312"/>
      <c r="M59" s="20"/>
      <c r="N59" s="20"/>
    </row>
    <row r="60" spans="2:14" ht="26.1" customHeight="1" x14ac:dyDescent="0.2">
      <c r="B60" s="25" t="s">
        <v>68</v>
      </c>
      <c r="C60" s="886" t="s">
        <v>69</v>
      </c>
      <c r="D60" s="886"/>
      <c r="E60" s="886"/>
      <c r="F60" s="886"/>
      <c r="G60" s="886"/>
      <c r="H60" s="886"/>
      <c r="I60" s="886"/>
      <c r="J60" s="886"/>
      <c r="K60" s="886"/>
      <c r="L60" s="886"/>
      <c r="M60" s="20"/>
      <c r="N60" s="20"/>
    </row>
    <row r="61" spans="2:14" ht="12.75" customHeight="1" x14ac:dyDescent="0.2">
      <c r="B61" s="305" t="s">
        <v>70</v>
      </c>
      <c r="C61" s="308">
        <v>0.96589999999999998</v>
      </c>
      <c r="D61" s="306"/>
      <c r="E61" s="306"/>
      <c r="F61" s="306"/>
      <c r="G61" s="306"/>
      <c r="H61" s="306"/>
      <c r="I61" s="306"/>
      <c r="J61" s="306"/>
      <c r="K61" s="306"/>
      <c r="L61" s="307"/>
      <c r="M61" s="20"/>
      <c r="N61" s="20"/>
    </row>
    <row r="62" spans="2:14" x14ac:dyDescent="0.2">
      <c r="B62" s="889" t="s">
        <v>71</v>
      </c>
      <c r="C62" s="889"/>
      <c r="D62" s="889"/>
      <c r="E62" s="889"/>
      <c r="F62" s="889"/>
      <c r="G62" s="889"/>
      <c r="H62" s="889"/>
      <c r="I62" s="889"/>
      <c r="J62" s="889"/>
      <c r="K62" s="889"/>
      <c r="L62" s="889"/>
      <c r="M62" s="20"/>
      <c r="N62" s="20"/>
    </row>
    <row r="63" spans="2:14" ht="33" customHeight="1" x14ac:dyDescent="0.2">
      <c r="B63" s="24" t="s">
        <v>72</v>
      </c>
      <c r="C63" s="890" t="s">
        <v>73</v>
      </c>
      <c r="D63" s="890"/>
      <c r="E63" s="890"/>
      <c r="F63" s="890"/>
      <c r="G63" s="890"/>
      <c r="H63" s="890"/>
      <c r="I63" s="890"/>
      <c r="J63" s="890"/>
      <c r="K63" s="890"/>
      <c r="L63" s="890"/>
      <c r="M63" s="20"/>
      <c r="N63" s="20"/>
    </row>
    <row r="64" spans="2:14" ht="12.75" customHeight="1" x14ac:dyDescent="0.2">
      <c r="B64" s="310" t="s">
        <v>74</v>
      </c>
      <c r="C64" s="315">
        <v>0.48330000000000001</v>
      </c>
      <c r="D64" s="313"/>
      <c r="E64" s="313"/>
      <c r="F64" s="313"/>
      <c r="G64" s="313"/>
      <c r="H64" s="313"/>
      <c r="I64" s="313"/>
      <c r="J64" s="313"/>
      <c r="K64" s="313"/>
      <c r="L64" s="314"/>
      <c r="M64" s="20"/>
      <c r="N64" s="20"/>
    </row>
    <row r="65" spans="1:1025" ht="12.75" customHeight="1" x14ac:dyDescent="0.2">
      <c r="B65" s="305" t="s">
        <v>75</v>
      </c>
      <c r="C65" s="308">
        <v>3.2000000000000002E-3</v>
      </c>
      <c r="D65" s="309"/>
      <c r="E65" s="306"/>
      <c r="F65" s="306"/>
      <c r="G65" s="306"/>
      <c r="H65" s="306"/>
      <c r="I65" s="306"/>
      <c r="J65" s="306"/>
      <c r="K65" s="306"/>
      <c r="L65" s="307"/>
      <c r="M65" s="20"/>
      <c r="N65" s="20"/>
    </row>
    <row r="66" spans="1:1025" ht="12.75" customHeight="1" x14ac:dyDescent="0.2">
      <c r="B66" s="419"/>
      <c r="C66" s="420"/>
      <c r="D66" s="420"/>
      <c r="E66" s="419"/>
      <c r="F66" s="419"/>
      <c r="G66" s="419"/>
      <c r="H66" s="419"/>
      <c r="I66" s="419"/>
      <c r="J66" s="419"/>
      <c r="K66" s="419"/>
      <c r="L66" s="419"/>
      <c r="M66" s="20"/>
      <c r="N66" s="20"/>
    </row>
    <row r="67" spans="1:1025" ht="12.75" customHeight="1" x14ac:dyDescent="0.2">
      <c r="A67" s="2"/>
      <c r="B67" s="891" t="s">
        <v>76</v>
      </c>
      <c r="C67" s="891"/>
      <c r="D67" s="891"/>
      <c r="E67" s="891"/>
      <c r="F67" s="891"/>
      <c r="G67" s="891"/>
      <c r="H67" s="891"/>
      <c r="I67" s="891"/>
      <c r="J67" s="891"/>
      <c r="K67" s="891"/>
      <c r="L67" s="891"/>
      <c r="M67" s="20"/>
      <c r="N67" s="20"/>
    </row>
    <row r="68" spans="1:1025" ht="12.75" customHeight="1" x14ac:dyDescent="0.2">
      <c r="B68" s="423" t="s">
        <v>77</v>
      </c>
      <c r="C68" s="422">
        <v>0.03</v>
      </c>
      <c r="D68" s="420"/>
      <c r="E68" s="419"/>
      <c r="F68" s="419"/>
      <c r="G68" s="419"/>
      <c r="H68" s="419"/>
      <c r="I68" s="419"/>
      <c r="J68" s="419"/>
      <c r="K68" s="419"/>
      <c r="L68" s="419"/>
      <c r="M68" s="20"/>
      <c r="N68" s="20"/>
    </row>
    <row r="69" spans="1:1025" ht="12.75" customHeight="1" x14ac:dyDescent="0.2">
      <c r="B69" s="421" t="s">
        <v>78</v>
      </c>
      <c r="C69" s="422">
        <v>6.7900000000000002E-2</v>
      </c>
      <c r="D69" s="420"/>
      <c r="E69" s="419"/>
      <c r="F69" s="419"/>
      <c r="G69" s="419"/>
      <c r="H69" s="419"/>
      <c r="I69" s="419"/>
      <c r="J69" s="419"/>
      <c r="K69" s="419"/>
      <c r="L69" s="419"/>
      <c r="M69" s="20"/>
      <c r="N69" s="20"/>
    </row>
    <row r="70" spans="1:1025" x14ac:dyDescent="0.2">
      <c r="M70" s="20"/>
      <c r="N70" s="20"/>
    </row>
    <row r="71" spans="1:1025" ht="15.75" x14ac:dyDescent="0.2">
      <c r="A71" s="2"/>
      <c r="B71" s="887" t="s">
        <v>79</v>
      </c>
      <c r="C71" s="887"/>
      <c r="D71" s="887"/>
      <c r="E71" s="888"/>
      <c r="F71" s="888"/>
      <c r="G71" s="888"/>
      <c r="H71" s="887"/>
      <c r="I71" s="887"/>
      <c r="J71" s="887"/>
      <c r="K71" s="888"/>
      <c r="L71" s="888"/>
    </row>
    <row r="72" spans="1:1025" s="497" customFormat="1" ht="15.75" x14ac:dyDescent="0.2">
      <c r="A72" s="494"/>
      <c r="B72" s="680" t="s">
        <v>80</v>
      </c>
      <c r="C72" s="681" t="s">
        <v>81</v>
      </c>
      <c r="D72" s="681" t="s">
        <v>82</v>
      </c>
      <c r="E72" s="26" t="s">
        <v>83</v>
      </c>
      <c r="F72" s="27" t="s">
        <v>84</v>
      </c>
      <c r="G72" s="494"/>
      <c r="H72" s="680" t="s">
        <v>85</v>
      </c>
      <c r="I72" s="681" t="s">
        <v>81</v>
      </c>
      <c r="J72" s="681" t="s">
        <v>82</v>
      </c>
      <c r="K72" s="26" t="s">
        <v>83</v>
      </c>
      <c r="L72" s="27" t="s">
        <v>84</v>
      </c>
      <c r="M72" s="495"/>
      <c r="N72" s="680" t="s">
        <v>86</v>
      </c>
      <c r="O72" s="681"/>
      <c r="P72" s="681"/>
      <c r="Q72" s="26" t="s">
        <v>83</v>
      </c>
      <c r="R72" s="27" t="s">
        <v>84</v>
      </c>
      <c r="S72" s="496"/>
      <c r="T72" s="496"/>
      <c r="U72" s="496"/>
      <c r="V72" s="496"/>
      <c r="W72" s="496"/>
      <c r="X72" s="496"/>
      <c r="Y72" s="496"/>
      <c r="Z72" s="496"/>
      <c r="AA72" s="496"/>
      <c r="AB72" s="496"/>
      <c r="AC72" s="496"/>
      <c r="AD72" s="496"/>
      <c r="AE72" s="496"/>
      <c r="AF72" s="496"/>
      <c r="AG72" s="496"/>
      <c r="AH72" s="496"/>
      <c r="AI72" s="496"/>
      <c r="AJ72" s="496"/>
      <c r="AK72" s="496"/>
      <c r="AL72" s="496"/>
      <c r="AM72" s="496"/>
      <c r="AN72" s="496"/>
      <c r="AO72" s="496"/>
      <c r="AP72" s="496"/>
      <c r="AQ72" s="496"/>
      <c r="AR72" s="496"/>
      <c r="AS72" s="496"/>
      <c r="AT72" s="496"/>
      <c r="AU72" s="496"/>
      <c r="AV72" s="496"/>
      <c r="AW72" s="496"/>
      <c r="AX72" s="496"/>
      <c r="AY72" s="496"/>
      <c r="AZ72" s="496"/>
      <c r="BA72" s="496"/>
      <c r="BB72" s="496"/>
      <c r="BC72" s="496"/>
      <c r="BD72" s="496"/>
      <c r="BE72" s="496"/>
      <c r="BF72" s="496"/>
      <c r="BG72" s="496"/>
      <c r="BH72" s="496"/>
      <c r="BI72" s="496"/>
      <c r="BJ72" s="496"/>
      <c r="BK72" s="496"/>
      <c r="BL72" s="496"/>
      <c r="BM72" s="496"/>
      <c r="BN72" s="496"/>
      <c r="BO72" s="496"/>
      <c r="BP72" s="496"/>
      <c r="BQ72" s="496"/>
      <c r="BR72" s="496"/>
      <c r="BS72" s="496"/>
      <c r="BT72" s="496"/>
      <c r="BU72" s="496"/>
      <c r="BV72" s="496"/>
      <c r="BW72" s="496"/>
      <c r="BX72" s="496"/>
      <c r="BY72" s="496"/>
      <c r="BZ72" s="496"/>
      <c r="CA72" s="496"/>
      <c r="CB72" s="496"/>
      <c r="CC72" s="496"/>
      <c r="CD72" s="496"/>
      <c r="CE72" s="496"/>
      <c r="CF72" s="496"/>
      <c r="CG72" s="496"/>
      <c r="CH72" s="496"/>
      <c r="CI72" s="496"/>
      <c r="CJ72" s="496"/>
      <c r="CK72" s="496"/>
      <c r="CL72" s="496"/>
      <c r="CM72" s="496"/>
      <c r="CN72" s="496"/>
      <c r="CO72" s="496"/>
      <c r="CP72" s="496"/>
      <c r="CQ72" s="496"/>
      <c r="CR72" s="496"/>
      <c r="CS72" s="496"/>
      <c r="CT72" s="496"/>
      <c r="CU72" s="496"/>
      <c r="CV72" s="496"/>
      <c r="CW72" s="496"/>
      <c r="CX72" s="496"/>
      <c r="CY72" s="496"/>
      <c r="CZ72" s="496"/>
      <c r="DA72" s="496"/>
      <c r="DB72" s="496"/>
      <c r="DC72" s="496"/>
      <c r="DD72" s="496"/>
      <c r="DE72" s="496"/>
      <c r="DF72" s="496"/>
      <c r="DG72" s="496"/>
      <c r="DH72" s="496"/>
      <c r="DI72" s="496"/>
      <c r="DJ72" s="496"/>
      <c r="DK72" s="496"/>
      <c r="DL72" s="496"/>
      <c r="DM72" s="496"/>
      <c r="DN72" s="496"/>
      <c r="DO72" s="496"/>
      <c r="DP72" s="496"/>
      <c r="DQ72" s="496"/>
      <c r="DR72" s="496"/>
      <c r="DS72" s="496"/>
      <c r="DT72" s="496"/>
      <c r="DU72" s="496"/>
      <c r="DV72" s="496"/>
      <c r="DW72" s="496"/>
      <c r="DX72" s="496"/>
      <c r="DY72" s="496"/>
      <c r="DZ72" s="496"/>
      <c r="EA72" s="496"/>
      <c r="EB72" s="496"/>
      <c r="EC72" s="496"/>
      <c r="ED72" s="496"/>
      <c r="EE72" s="496"/>
      <c r="EF72" s="496"/>
      <c r="EG72" s="496"/>
      <c r="EH72" s="496"/>
      <c r="EI72" s="496"/>
      <c r="EJ72" s="496"/>
      <c r="EK72" s="496"/>
      <c r="EL72" s="496"/>
      <c r="EM72" s="496"/>
      <c r="EN72" s="496"/>
      <c r="EO72" s="496"/>
      <c r="EP72" s="496"/>
      <c r="EQ72" s="496"/>
      <c r="ER72" s="496"/>
      <c r="ES72" s="496"/>
      <c r="ET72" s="496"/>
      <c r="EU72" s="496"/>
      <c r="EV72" s="496"/>
      <c r="EW72" s="496"/>
      <c r="EX72" s="496"/>
      <c r="EY72" s="496"/>
      <c r="EZ72" s="496"/>
      <c r="FA72" s="496"/>
      <c r="FB72" s="496"/>
      <c r="FC72" s="496"/>
      <c r="FD72" s="496"/>
      <c r="FE72" s="496"/>
      <c r="FF72" s="496"/>
      <c r="FG72" s="496"/>
      <c r="FH72" s="496"/>
      <c r="FI72" s="496"/>
      <c r="FJ72" s="496"/>
      <c r="FK72" s="496"/>
      <c r="FL72" s="496"/>
      <c r="FM72" s="496"/>
      <c r="FN72" s="496"/>
      <c r="FO72" s="496"/>
      <c r="FP72" s="496"/>
      <c r="FQ72" s="496"/>
      <c r="FR72" s="496"/>
      <c r="FS72" s="496"/>
      <c r="FT72" s="496"/>
      <c r="FU72" s="496"/>
      <c r="FV72" s="496"/>
      <c r="FW72" s="496"/>
      <c r="FX72" s="496"/>
      <c r="FY72" s="496"/>
      <c r="FZ72" s="496"/>
      <c r="GA72" s="496"/>
      <c r="GB72" s="496"/>
      <c r="GC72" s="496"/>
      <c r="GD72" s="496"/>
      <c r="GE72" s="496"/>
      <c r="GF72" s="496"/>
      <c r="GG72" s="496"/>
      <c r="GH72" s="496"/>
      <c r="GI72" s="496"/>
      <c r="GJ72" s="496"/>
      <c r="GK72" s="496"/>
      <c r="GL72" s="496"/>
      <c r="GM72" s="496"/>
      <c r="GN72" s="496"/>
      <c r="GO72" s="496"/>
      <c r="GP72" s="496"/>
      <c r="GQ72" s="496"/>
      <c r="GR72" s="496"/>
      <c r="GS72" s="496"/>
      <c r="GT72" s="496"/>
      <c r="GU72" s="496"/>
      <c r="GV72" s="496"/>
      <c r="GW72" s="496"/>
      <c r="GX72" s="496"/>
      <c r="GY72" s="496"/>
      <c r="GZ72" s="496"/>
      <c r="HA72" s="496"/>
      <c r="HB72" s="496"/>
      <c r="HC72" s="496"/>
      <c r="HD72" s="496"/>
      <c r="HE72" s="496"/>
      <c r="HF72" s="496"/>
      <c r="HG72" s="496"/>
      <c r="HH72" s="496"/>
      <c r="HI72" s="496"/>
      <c r="HJ72" s="496"/>
      <c r="HK72" s="496"/>
      <c r="HL72" s="496"/>
      <c r="HM72" s="496"/>
      <c r="HN72" s="496"/>
      <c r="HO72" s="496"/>
      <c r="HP72" s="496"/>
      <c r="HQ72" s="496"/>
      <c r="HR72" s="496"/>
      <c r="HS72" s="496"/>
      <c r="HT72" s="496"/>
      <c r="HU72" s="496"/>
      <c r="HV72" s="496"/>
      <c r="HW72" s="496"/>
      <c r="HX72" s="496"/>
      <c r="HY72" s="496"/>
      <c r="HZ72" s="496"/>
      <c r="IA72" s="496"/>
      <c r="IB72" s="496"/>
      <c r="IC72" s="496"/>
      <c r="ID72" s="496"/>
      <c r="IE72" s="496"/>
      <c r="IF72" s="496"/>
      <c r="IG72" s="496"/>
      <c r="IH72" s="496"/>
      <c r="II72" s="496"/>
      <c r="IJ72" s="496"/>
      <c r="IK72" s="496"/>
      <c r="IL72" s="496"/>
      <c r="IM72" s="496"/>
      <c r="IN72" s="496"/>
      <c r="IO72" s="496"/>
      <c r="IP72" s="496"/>
      <c r="IQ72" s="496"/>
      <c r="IR72" s="496"/>
      <c r="IS72" s="496"/>
      <c r="IT72" s="496"/>
      <c r="IU72" s="496"/>
      <c r="IV72" s="496"/>
      <c r="IW72" s="496"/>
      <c r="IX72" s="496"/>
      <c r="IY72" s="496"/>
      <c r="IZ72" s="496"/>
      <c r="JA72" s="496"/>
      <c r="JB72" s="496"/>
      <c r="JC72" s="496"/>
      <c r="JD72" s="496"/>
      <c r="JE72" s="496"/>
      <c r="JF72" s="496"/>
      <c r="JG72" s="496"/>
      <c r="JH72" s="496"/>
      <c r="JI72" s="496"/>
      <c r="JJ72" s="496"/>
      <c r="JK72" s="496"/>
      <c r="JL72" s="496"/>
      <c r="JM72" s="496"/>
      <c r="JN72" s="496"/>
      <c r="JO72" s="496"/>
      <c r="JP72" s="496"/>
      <c r="JQ72" s="496"/>
      <c r="JR72" s="496"/>
      <c r="JS72" s="496"/>
      <c r="JT72" s="496"/>
      <c r="JU72" s="496"/>
      <c r="JV72" s="496"/>
      <c r="JW72" s="496"/>
      <c r="JX72" s="496"/>
      <c r="JY72" s="496"/>
      <c r="JZ72" s="496"/>
      <c r="KA72" s="496"/>
      <c r="KB72" s="496"/>
      <c r="KC72" s="496"/>
      <c r="KD72" s="496"/>
      <c r="KE72" s="496"/>
      <c r="KF72" s="496"/>
      <c r="KG72" s="496"/>
      <c r="KH72" s="496"/>
      <c r="KI72" s="496"/>
      <c r="KJ72" s="496"/>
      <c r="KK72" s="496"/>
      <c r="KL72" s="496"/>
      <c r="KM72" s="496"/>
      <c r="KN72" s="496"/>
      <c r="KO72" s="496"/>
      <c r="KP72" s="496"/>
      <c r="KQ72" s="496"/>
      <c r="KR72" s="496"/>
      <c r="KS72" s="496"/>
      <c r="KT72" s="496"/>
      <c r="KU72" s="496"/>
      <c r="KV72" s="496"/>
      <c r="KW72" s="496"/>
      <c r="KX72" s="496"/>
      <c r="KY72" s="496"/>
      <c r="KZ72" s="496"/>
      <c r="LA72" s="496"/>
      <c r="LB72" s="496"/>
      <c r="LC72" s="496"/>
      <c r="LD72" s="496"/>
      <c r="LE72" s="496"/>
      <c r="LF72" s="496"/>
      <c r="LG72" s="496"/>
      <c r="LH72" s="496"/>
      <c r="LI72" s="496"/>
      <c r="LJ72" s="496"/>
      <c r="LK72" s="496"/>
      <c r="LL72" s="496"/>
      <c r="LM72" s="496"/>
      <c r="LN72" s="496"/>
      <c r="LO72" s="496"/>
      <c r="LP72" s="496"/>
      <c r="LQ72" s="496"/>
      <c r="LR72" s="496"/>
      <c r="LS72" s="496"/>
      <c r="LT72" s="496"/>
      <c r="LU72" s="496"/>
      <c r="LV72" s="496"/>
      <c r="LW72" s="496"/>
      <c r="LX72" s="496"/>
      <c r="LY72" s="496"/>
      <c r="LZ72" s="496"/>
      <c r="MA72" s="496"/>
      <c r="MB72" s="496"/>
      <c r="MC72" s="496"/>
      <c r="MD72" s="496"/>
      <c r="ME72" s="496"/>
      <c r="MF72" s="496"/>
      <c r="MG72" s="496"/>
      <c r="MH72" s="496"/>
      <c r="MI72" s="496"/>
      <c r="MJ72" s="496"/>
      <c r="MK72" s="496"/>
      <c r="ML72" s="496"/>
      <c r="MM72" s="496"/>
      <c r="MN72" s="496"/>
      <c r="MO72" s="496"/>
      <c r="MP72" s="496"/>
      <c r="MQ72" s="496"/>
      <c r="MR72" s="496"/>
      <c r="MS72" s="496"/>
      <c r="MT72" s="496"/>
      <c r="MU72" s="496"/>
      <c r="MV72" s="496"/>
      <c r="MW72" s="496"/>
      <c r="MX72" s="496"/>
      <c r="MY72" s="496"/>
      <c r="MZ72" s="496"/>
      <c r="NA72" s="496"/>
      <c r="NB72" s="496"/>
      <c r="NC72" s="496"/>
      <c r="ND72" s="496"/>
      <c r="NE72" s="496"/>
      <c r="NF72" s="496"/>
      <c r="NG72" s="496"/>
      <c r="NH72" s="496"/>
      <c r="NI72" s="496"/>
      <c r="NJ72" s="496"/>
      <c r="NK72" s="496"/>
      <c r="NL72" s="496"/>
      <c r="NM72" s="496"/>
      <c r="NN72" s="496"/>
      <c r="NO72" s="496"/>
      <c r="NP72" s="496"/>
      <c r="NQ72" s="496"/>
      <c r="NR72" s="496"/>
      <c r="NS72" s="496"/>
      <c r="NT72" s="496"/>
      <c r="NU72" s="496"/>
      <c r="NV72" s="496"/>
      <c r="NW72" s="496"/>
      <c r="NX72" s="496"/>
      <c r="NY72" s="496"/>
      <c r="NZ72" s="496"/>
      <c r="OA72" s="496"/>
      <c r="OB72" s="496"/>
      <c r="OC72" s="496"/>
      <c r="OD72" s="496"/>
      <c r="OE72" s="496"/>
      <c r="OF72" s="496"/>
      <c r="OG72" s="496"/>
      <c r="OH72" s="496"/>
      <c r="OI72" s="496"/>
      <c r="OJ72" s="496"/>
      <c r="OK72" s="496"/>
      <c r="OL72" s="496"/>
      <c r="OM72" s="496"/>
      <c r="ON72" s="496"/>
      <c r="OO72" s="496"/>
      <c r="OP72" s="496"/>
      <c r="OQ72" s="496"/>
      <c r="OR72" s="496"/>
      <c r="OS72" s="496"/>
      <c r="OT72" s="496"/>
      <c r="OU72" s="496"/>
      <c r="OV72" s="496"/>
      <c r="OW72" s="496"/>
      <c r="OX72" s="496"/>
      <c r="OY72" s="496"/>
      <c r="OZ72" s="496"/>
      <c r="PA72" s="496"/>
      <c r="PB72" s="496"/>
      <c r="PC72" s="496"/>
      <c r="PD72" s="496"/>
      <c r="PE72" s="496"/>
      <c r="PF72" s="496"/>
      <c r="PG72" s="496"/>
      <c r="PH72" s="496"/>
      <c r="PI72" s="496"/>
      <c r="PJ72" s="496"/>
      <c r="PK72" s="496"/>
      <c r="PL72" s="496"/>
      <c r="PM72" s="496"/>
      <c r="PN72" s="496"/>
      <c r="PO72" s="496"/>
      <c r="PP72" s="496"/>
      <c r="PQ72" s="496"/>
      <c r="PR72" s="496"/>
      <c r="PS72" s="496"/>
      <c r="PT72" s="496"/>
      <c r="PU72" s="496"/>
      <c r="PV72" s="496"/>
      <c r="PW72" s="496"/>
      <c r="PX72" s="496"/>
      <c r="PY72" s="496"/>
      <c r="PZ72" s="496"/>
      <c r="QA72" s="496"/>
      <c r="QB72" s="496"/>
      <c r="QC72" s="496"/>
      <c r="QD72" s="496"/>
      <c r="QE72" s="496"/>
      <c r="QF72" s="496"/>
      <c r="QG72" s="496"/>
      <c r="QH72" s="496"/>
      <c r="QI72" s="496"/>
      <c r="QJ72" s="496"/>
      <c r="QK72" s="496"/>
      <c r="QL72" s="496"/>
      <c r="QM72" s="496"/>
      <c r="QN72" s="496"/>
      <c r="QO72" s="496"/>
      <c r="QP72" s="496"/>
      <c r="QQ72" s="496"/>
      <c r="QR72" s="496"/>
      <c r="QS72" s="496"/>
      <c r="QT72" s="496"/>
      <c r="QU72" s="496"/>
      <c r="QV72" s="496"/>
      <c r="QW72" s="496"/>
      <c r="QX72" s="496"/>
      <c r="QY72" s="496"/>
      <c r="QZ72" s="496"/>
      <c r="RA72" s="496"/>
      <c r="RB72" s="496"/>
      <c r="RC72" s="496"/>
      <c r="RD72" s="496"/>
      <c r="RE72" s="496"/>
      <c r="RF72" s="496"/>
      <c r="RG72" s="496"/>
      <c r="RH72" s="496"/>
      <c r="RI72" s="496"/>
      <c r="RJ72" s="496"/>
      <c r="RK72" s="496"/>
      <c r="RL72" s="496"/>
      <c r="RM72" s="496"/>
      <c r="RN72" s="496"/>
      <c r="RO72" s="496"/>
      <c r="RP72" s="496"/>
      <c r="RQ72" s="496"/>
      <c r="RR72" s="496"/>
      <c r="RS72" s="496"/>
      <c r="RT72" s="496"/>
      <c r="RU72" s="496"/>
      <c r="RV72" s="496"/>
      <c r="RW72" s="496"/>
      <c r="RX72" s="496"/>
      <c r="RY72" s="496"/>
      <c r="RZ72" s="496"/>
      <c r="SA72" s="496"/>
      <c r="SB72" s="496"/>
      <c r="SC72" s="496"/>
      <c r="SD72" s="496"/>
      <c r="SE72" s="496"/>
      <c r="SF72" s="496"/>
      <c r="SG72" s="496"/>
      <c r="SH72" s="496"/>
      <c r="SI72" s="496"/>
      <c r="SJ72" s="496"/>
      <c r="SK72" s="496"/>
      <c r="SL72" s="496"/>
      <c r="SM72" s="496"/>
      <c r="SN72" s="496"/>
      <c r="SO72" s="496"/>
      <c r="SP72" s="496"/>
      <c r="SQ72" s="496"/>
      <c r="SR72" s="496"/>
      <c r="SS72" s="496"/>
      <c r="ST72" s="496"/>
      <c r="SU72" s="496"/>
      <c r="SV72" s="496"/>
      <c r="SW72" s="496"/>
      <c r="SX72" s="496"/>
      <c r="SY72" s="496"/>
      <c r="SZ72" s="496"/>
      <c r="TA72" s="496"/>
      <c r="TB72" s="496"/>
      <c r="TC72" s="496"/>
      <c r="TD72" s="496"/>
      <c r="TE72" s="496"/>
      <c r="TF72" s="496"/>
      <c r="TG72" s="496"/>
      <c r="TH72" s="496"/>
      <c r="TI72" s="496"/>
      <c r="TJ72" s="496"/>
      <c r="TK72" s="496"/>
      <c r="TL72" s="496"/>
      <c r="TM72" s="496"/>
      <c r="TN72" s="496"/>
      <c r="TO72" s="496"/>
      <c r="TP72" s="496"/>
      <c r="TQ72" s="496"/>
      <c r="TR72" s="496"/>
      <c r="TS72" s="496"/>
      <c r="TT72" s="496"/>
      <c r="TU72" s="496"/>
      <c r="TV72" s="496"/>
      <c r="TW72" s="496"/>
      <c r="TX72" s="496"/>
      <c r="TY72" s="496"/>
      <c r="TZ72" s="496"/>
      <c r="UA72" s="496"/>
      <c r="UB72" s="496"/>
      <c r="UC72" s="496"/>
      <c r="UD72" s="496"/>
      <c r="UE72" s="496"/>
      <c r="UF72" s="496"/>
      <c r="UG72" s="496"/>
      <c r="UH72" s="496"/>
      <c r="UI72" s="496"/>
      <c r="UJ72" s="496"/>
      <c r="UK72" s="496"/>
      <c r="UL72" s="496"/>
      <c r="UM72" s="496"/>
      <c r="UN72" s="496"/>
      <c r="UO72" s="496"/>
      <c r="UP72" s="496"/>
      <c r="UQ72" s="496"/>
      <c r="UR72" s="496"/>
      <c r="US72" s="496"/>
      <c r="UT72" s="496"/>
      <c r="UU72" s="496"/>
      <c r="UV72" s="496"/>
      <c r="UW72" s="496"/>
      <c r="UX72" s="496"/>
      <c r="UY72" s="496"/>
      <c r="UZ72" s="496"/>
      <c r="VA72" s="496"/>
      <c r="VB72" s="496"/>
      <c r="VC72" s="496"/>
      <c r="VD72" s="496"/>
      <c r="VE72" s="496"/>
      <c r="VF72" s="496"/>
      <c r="VG72" s="496"/>
      <c r="VH72" s="496"/>
      <c r="VI72" s="496"/>
      <c r="VJ72" s="496"/>
      <c r="VK72" s="496"/>
      <c r="VL72" s="496"/>
      <c r="VM72" s="496"/>
      <c r="VN72" s="496"/>
      <c r="VO72" s="496"/>
      <c r="VP72" s="496"/>
      <c r="VQ72" s="496"/>
      <c r="VR72" s="496"/>
      <c r="VS72" s="496"/>
      <c r="VT72" s="496"/>
      <c r="VU72" s="496"/>
      <c r="VV72" s="496"/>
      <c r="VW72" s="496"/>
      <c r="VX72" s="496"/>
      <c r="VY72" s="496"/>
      <c r="VZ72" s="496"/>
      <c r="WA72" s="496"/>
      <c r="WB72" s="496"/>
      <c r="WC72" s="496"/>
      <c r="WD72" s="496"/>
      <c r="WE72" s="496"/>
      <c r="WF72" s="496"/>
      <c r="WG72" s="496"/>
      <c r="WH72" s="496"/>
      <c r="WI72" s="496"/>
      <c r="WJ72" s="496"/>
      <c r="WK72" s="496"/>
      <c r="WL72" s="496"/>
      <c r="WM72" s="496"/>
      <c r="WN72" s="496"/>
      <c r="WO72" s="496"/>
      <c r="WP72" s="496"/>
      <c r="WQ72" s="496"/>
      <c r="WR72" s="496"/>
      <c r="WS72" s="496"/>
      <c r="WT72" s="496"/>
      <c r="WU72" s="496"/>
      <c r="WV72" s="496"/>
      <c r="WW72" s="496"/>
      <c r="WX72" s="496"/>
      <c r="WY72" s="496"/>
      <c r="WZ72" s="496"/>
      <c r="XA72" s="496"/>
      <c r="XB72" s="496"/>
      <c r="XC72" s="496"/>
      <c r="XD72" s="496"/>
      <c r="XE72" s="496"/>
      <c r="XF72" s="496"/>
      <c r="XG72" s="496"/>
      <c r="XH72" s="496"/>
      <c r="XI72" s="496"/>
      <c r="XJ72" s="496"/>
      <c r="XK72" s="496"/>
      <c r="XL72" s="496"/>
      <c r="XM72" s="496"/>
      <c r="XN72" s="496"/>
      <c r="XO72" s="496"/>
      <c r="XP72" s="496"/>
      <c r="XQ72" s="496"/>
      <c r="XR72" s="496"/>
      <c r="XS72" s="496"/>
      <c r="XT72" s="496"/>
      <c r="XU72" s="496"/>
      <c r="XV72" s="496"/>
      <c r="XW72" s="496"/>
      <c r="XX72" s="496"/>
      <c r="XY72" s="496"/>
      <c r="XZ72" s="496"/>
      <c r="YA72" s="496"/>
      <c r="YB72" s="496"/>
      <c r="YC72" s="496"/>
      <c r="YD72" s="496"/>
      <c r="YE72" s="496"/>
      <c r="YF72" s="496"/>
      <c r="YG72" s="496"/>
      <c r="YH72" s="496"/>
      <c r="YI72" s="496"/>
      <c r="YJ72" s="496"/>
      <c r="YK72" s="496"/>
      <c r="YL72" s="496"/>
      <c r="YM72" s="496"/>
      <c r="YN72" s="496"/>
      <c r="YO72" s="496"/>
      <c r="YP72" s="496"/>
      <c r="YQ72" s="496"/>
      <c r="YR72" s="496"/>
      <c r="YS72" s="496"/>
      <c r="YT72" s="496"/>
      <c r="YU72" s="496"/>
      <c r="YV72" s="496"/>
      <c r="YW72" s="496"/>
      <c r="YX72" s="496"/>
      <c r="YY72" s="496"/>
      <c r="YZ72" s="496"/>
      <c r="ZA72" s="496"/>
      <c r="ZB72" s="496"/>
      <c r="ZC72" s="496"/>
      <c r="ZD72" s="496"/>
      <c r="ZE72" s="496"/>
      <c r="ZF72" s="496"/>
      <c r="ZG72" s="496"/>
      <c r="ZH72" s="496"/>
      <c r="ZI72" s="496"/>
      <c r="ZJ72" s="496"/>
      <c r="ZK72" s="496"/>
      <c r="ZL72" s="496"/>
      <c r="ZM72" s="496"/>
      <c r="ZN72" s="496"/>
      <c r="ZO72" s="496"/>
      <c r="ZP72" s="496"/>
      <c r="ZQ72" s="496"/>
      <c r="ZR72" s="496"/>
      <c r="ZS72" s="496"/>
      <c r="ZT72" s="496"/>
      <c r="ZU72" s="496"/>
      <c r="ZV72" s="496"/>
      <c r="ZW72" s="496"/>
      <c r="ZX72" s="496"/>
      <c r="ZY72" s="496"/>
      <c r="ZZ72" s="496"/>
      <c r="AAA72" s="496"/>
      <c r="AAB72" s="496"/>
      <c r="AAC72" s="496"/>
      <c r="AAD72" s="496"/>
      <c r="AAE72" s="496"/>
      <c r="AAF72" s="496"/>
      <c r="AAG72" s="496"/>
      <c r="AAH72" s="496"/>
      <c r="AAI72" s="496"/>
      <c r="AAJ72" s="496"/>
      <c r="AAK72" s="496"/>
      <c r="AAL72" s="496"/>
      <c r="AAM72" s="496"/>
      <c r="AAN72" s="496"/>
      <c r="AAO72" s="496"/>
      <c r="AAP72" s="496"/>
      <c r="AAQ72" s="496"/>
      <c r="AAR72" s="496"/>
      <c r="AAS72" s="496"/>
      <c r="AAT72" s="496"/>
      <c r="AAU72" s="496"/>
      <c r="AAV72" s="496"/>
      <c r="AAW72" s="496"/>
      <c r="AAX72" s="496"/>
      <c r="AAY72" s="496"/>
      <c r="AAZ72" s="496"/>
      <c r="ABA72" s="496"/>
      <c r="ABB72" s="496"/>
      <c r="ABC72" s="496"/>
      <c r="ABD72" s="496"/>
      <c r="ABE72" s="496"/>
      <c r="ABF72" s="496"/>
      <c r="ABG72" s="496"/>
      <c r="ABH72" s="496"/>
      <c r="ABI72" s="496"/>
      <c r="ABJ72" s="496"/>
      <c r="ABK72" s="496"/>
      <c r="ABL72" s="496"/>
      <c r="ABM72" s="496"/>
      <c r="ABN72" s="496"/>
      <c r="ABO72" s="496"/>
      <c r="ABP72" s="496"/>
      <c r="ABQ72" s="496"/>
      <c r="ABR72" s="496"/>
      <c r="ABS72" s="496"/>
      <c r="ABT72" s="496"/>
      <c r="ABU72" s="496"/>
      <c r="ABV72" s="496"/>
      <c r="ABW72" s="496"/>
      <c r="ABX72" s="496"/>
      <c r="ABY72" s="496"/>
      <c r="ABZ72" s="496"/>
      <c r="ACA72" s="496"/>
      <c r="ACB72" s="496"/>
      <c r="ACC72" s="496"/>
      <c r="ACD72" s="496"/>
      <c r="ACE72" s="496"/>
      <c r="ACF72" s="496"/>
      <c r="ACG72" s="496"/>
      <c r="ACH72" s="496"/>
      <c r="ACI72" s="496"/>
      <c r="ACJ72" s="496"/>
      <c r="ACK72" s="496"/>
      <c r="ACL72" s="496"/>
      <c r="ACM72" s="496"/>
      <c r="ACN72" s="496"/>
      <c r="ACO72" s="496"/>
      <c r="ACP72" s="496"/>
      <c r="ACQ72" s="496"/>
      <c r="ACR72" s="496"/>
      <c r="ACS72" s="496"/>
      <c r="ACT72" s="496"/>
      <c r="ACU72" s="496"/>
      <c r="ACV72" s="496"/>
      <c r="ACW72" s="496"/>
      <c r="ACX72" s="496"/>
      <c r="ACY72" s="496"/>
      <c r="ACZ72" s="496"/>
      <c r="ADA72" s="496"/>
      <c r="ADB72" s="496"/>
      <c r="ADC72" s="496"/>
      <c r="ADD72" s="496"/>
      <c r="ADE72" s="496"/>
      <c r="ADF72" s="496"/>
      <c r="ADG72" s="496"/>
      <c r="ADH72" s="496"/>
      <c r="ADI72" s="496"/>
      <c r="ADJ72" s="496"/>
      <c r="ADK72" s="496"/>
      <c r="ADL72" s="496"/>
      <c r="ADM72" s="496"/>
      <c r="ADN72" s="496"/>
      <c r="ADO72" s="496"/>
      <c r="ADP72" s="496"/>
      <c r="ADQ72" s="496"/>
      <c r="ADR72" s="496"/>
      <c r="ADS72" s="496"/>
      <c r="ADT72" s="496"/>
      <c r="ADU72" s="496"/>
      <c r="ADV72" s="496"/>
      <c r="ADW72" s="496"/>
      <c r="ADX72" s="496"/>
      <c r="ADY72" s="496"/>
      <c r="ADZ72" s="496"/>
      <c r="AEA72" s="496"/>
      <c r="AEB72" s="496"/>
      <c r="AEC72" s="496"/>
      <c r="AED72" s="496"/>
      <c r="AEE72" s="496"/>
      <c r="AEF72" s="496"/>
      <c r="AEG72" s="496"/>
      <c r="AEH72" s="496"/>
      <c r="AEI72" s="496"/>
      <c r="AEJ72" s="496"/>
      <c r="AEK72" s="496"/>
      <c r="AEL72" s="496"/>
      <c r="AEM72" s="496"/>
      <c r="AEN72" s="496"/>
      <c r="AEO72" s="496"/>
      <c r="AEP72" s="496"/>
      <c r="AEQ72" s="496"/>
      <c r="AER72" s="496"/>
      <c r="AES72" s="496"/>
      <c r="AET72" s="496"/>
      <c r="AEU72" s="496"/>
      <c r="AEV72" s="496"/>
      <c r="AEW72" s="496"/>
      <c r="AEX72" s="496"/>
      <c r="AEY72" s="496"/>
      <c r="AEZ72" s="496"/>
      <c r="AFA72" s="496"/>
      <c r="AFB72" s="496"/>
      <c r="AFC72" s="496"/>
      <c r="AFD72" s="496"/>
      <c r="AFE72" s="496"/>
      <c r="AFF72" s="496"/>
      <c r="AFG72" s="496"/>
      <c r="AFH72" s="496"/>
      <c r="AFI72" s="496"/>
      <c r="AFJ72" s="496"/>
      <c r="AFK72" s="496"/>
      <c r="AFL72" s="496"/>
      <c r="AFM72" s="496"/>
      <c r="AFN72" s="496"/>
      <c r="AFO72" s="496"/>
      <c r="AFP72" s="496"/>
      <c r="AFQ72" s="496"/>
      <c r="AFR72" s="496"/>
      <c r="AFS72" s="496"/>
      <c r="AFT72" s="496"/>
      <c r="AFU72" s="496"/>
      <c r="AFV72" s="496"/>
      <c r="AFW72" s="496"/>
      <c r="AFX72" s="496"/>
      <c r="AFY72" s="496"/>
      <c r="AFZ72" s="496"/>
      <c r="AGA72" s="496"/>
      <c r="AGB72" s="496"/>
      <c r="AGC72" s="496"/>
      <c r="AGD72" s="496"/>
      <c r="AGE72" s="496"/>
      <c r="AGF72" s="496"/>
      <c r="AGG72" s="496"/>
      <c r="AGH72" s="496"/>
      <c r="AGI72" s="496"/>
      <c r="AGJ72" s="496"/>
      <c r="AGK72" s="496"/>
      <c r="AGL72" s="496"/>
      <c r="AGM72" s="496"/>
      <c r="AGN72" s="496"/>
      <c r="AGO72" s="496"/>
      <c r="AGP72" s="496"/>
      <c r="AGQ72" s="496"/>
      <c r="AGR72" s="496"/>
      <c r="AGS72" s="496"/>
      <c r="AGT72" s="496"/>
      <c r="AGU72" s="496"/>
      <c r="AGV72" s="496"/>
      <c r="AGW72" s="496"/>
      <c r="AGX72" s="496"/>
      <c r="AGY72" s="496"/>
      <c r="AGZ72" s="496"/>
      <c r="AHA72" s="496"/>
      <c r="AHB72" s="496"/>
      <c r="AHC72" s="496"/>
      <c r="AHD72" s="496"/>
      <c r="AHE72" s="496"/>
      <c r="AHF72" s="496"/>
      <c r="AHG72" s="496"/>
      <c r="AHH72" s="496"/>
      <c r="AHI72" s="496"/>
      <c r="AHJ72" s="496"/>
      <c r="AHK72" s="496"/>
      <c r="AHL72" s="496"/>
      <c r="AHM72" s="496"/>
      <c r="AHN72" s="496"/>
      <c r="AHO72" s="496"/>
      <c r="AHP72" s="496"/>
      <c r="AHQ72" s="496"/>
      <c r="AHR72" s="496"/>
      <c r="AHS72" s="496"/>
      <c r="AHT72" s="496"/>
      <c r="AHU72" s="496"/>
      <c r="AHV72" s="496"/>
      <c r="AHW72" s="496"/>
      <c r="AHX72" s="496"/>
      <c r="AHY72" s="496"/>
      <c r="AHZ72" s="496"/>
      <c r="AIA72" s="496"/>
      <c r="AIB72" s="496"/>
      <c r="AIC72" s="496"/>
      <c r="AID72" s="496"/>
      <c r="AIE72" s="496"/>
      <c r="AIF72" s="496"/>
      <c r="AIG72" s="496"/>
      <c r="AIH72" s="496"/>
      <c r="AII72" s="496"/>
      <c r="AIJ72" s="496"/>
      <c r="AIK72" s="496"/>
      <c r="AIL72" s="496"/>
      <c r="AIM72" s="496"/>
      <c r="AIN72" s="496"/>
      <c r="AIO72" s="496"/>
      <c r="AIP72" s="496"/>
      <c r="AIQ72" s="496"/>
      <c r="AIR72" s="496"/>
      <c r="AIS72" s="496"/>
      <c r="AIT72" s="496"/>
      <c r="AIU72" s="496"/>
      <c r="AIV72" s="496"/>
      <c r="AIW72" s="496"/>
      <c r="AIX72" s="496"/>
      <c r="AIY72" s="496"/>
      <c r="AIZ72" s="496"/>
      <c r="AJA72" s="496"/>
      <c r="AJB72" s="496"/>
      <c r="AJC72" s="496"/>
      <c r="AJD72" s="496"/>
      <c r="AJE72" s="496"/>
      <c r="AJF72" s="496"/>
      <c r="AJG72" s="496"/>
      <c r="AJH72" s="496"/>
      <c r="AJI72" s="496"/>
      <c r="AJJ72" s="496"/>
      <c r="AJK72" s="496"/>
      <c r="AJL72" s="496"/>
      <c r="AJM72" s="496"/>
      <c r="AJN72" s="496"/>
      <c r="AJO72" s="496"/>
      <c r="AJP72" s="496"/>
      <c r="AJQ72" s="496"/>
      <c r="AJR72" s="496"/>
      <c r="AJS72" s="496"/>
      <c r="AJT72" s="496"/>
      <c r="AJU72" s="496"/>
      <c r="AJV72" s="496"/>
      <c r="AJW72" s="496"/>
      <c r="AJX72" s="496"/>
      <c r="AJY72" s="496"/>
      <c r="AJZ72" s="496"/>
      <c r="AKA72" s="496"/>
      <c r="AKB72" s="496"/>
      <c r="AKC72" s="496"/>
      <c r="AKD72" s="496"/>
      <c r="AKE72" s="496"/>
      <c r="AKF72" s="496"/>
      <c r="AKG72" s="496"/>
      <c r="AKH72" s="496"/>
      <c r="AKI72" s="496"/>
      <c r="AKJ72" s="496"/>
      <c r="AKK72" s="496"/>
      <c r="AKL72" s="496"/>
      <c r="AKM72" s="496"/>
      <c r="AKN72" s="496"/>
      <c r="AKO72" s="496"/>
      <c r="AKP72" s="496"/>
      <c r="AKQ72" s="496"/>
      <c r="AKR72" s="496"/>
      <c r="AKS72" s="496"/>
      <c r="AKT72" s="496"/>
      <c r="AKU72" s="496"/>
      <c r="AKV72" s="496"/>
      <c r="AKW72" s="496"/>
      <c r="AKX72" s="496"/>
      <c r="AKY72" s="496"/>
      <c r="AKZ72" s="496"/>
      <c r="ALA72" s="496"/>
      <c r="ALB72" s="496"/>
      <c r="ALC72" s="496"/>
      <c r="ALD72" s="496"/>
      <c r="ALE72" s="496"/>
      <c r="ALF72" s="496"/>
      <c r="ALG72" s="496"/>
      <c r="ALH72" s="496"/>
      <c r="ALI72" s="496"/>
      <c r="ALJ72" s="496"/>
      <c r="ALK72" s="496"/>
      <c r="ALL72" s="496"/>
      <c r="ALM72" s="496"/>
      <c r="ALN72" s="496"/>
      <c r="ALO72" s="496"/>
      <c r="ALP72" s="496"/>
      <c r="ALQ72" s="496"/>
      <c r="ALR72" s="496"/>
      <c r="ALS72" s="496"/>
      <c r="ALT72" s="496"/>
      <c r="ALU72" s="496"/>
      <c r="ALV72" s="496"/>
      <c r="ALW72" s="496"/>
      <c r="ALX72" s="496"/>
      <c r="ALY72" s="496"/>
      <c r="ALZ72" s="496"/>
      <c r="AMA72" s="496"/>
      <c r="AMB72" s="496"/>
      <c r="AMC72" s="496"/>
      <c r="AMD72" s="496"/>
      <c r="AME72" s="496"/>
      <c r="AMF72" s="496"/>
      <c r="AMG72" s="496"/>
      <c r="AMH72" s="496"/>
      <c r="AMI72" s="496"/>
      <c r="AMJ72" s="496"/>
      <c r="AMK72" s="496"/>
    </row>
    <row r="73" spans="1:1025" x14ac:dyDescent="0.2">
      <c r="B73" s="507" t="s">
        <v>87</v>
      </c>
      <c r="C73" s="684">
        <v>2.5</v>
      </c>
      <c r="D73" s="673">
        <v>4.18</v>
      </c>
      <c r="E73" s="543">
        <f>'Prod. GEXFLO'!N4+'Prod. GEXFLO'!O4+'Prod. GEXFLO'!P4+'Prod. GEXFLO'!Q4+'Prod. GEXFLO'!U4</f>
        <v>4</v>
      </c>
      <c r="F73" s="27">
        <f>D73*E73</f>
        <v>16.72</v>
      </c>
      <c r="G73"/>
      <c r="H73" s="683" t="s">
        <v>88</v>
      </c>
      <c r="I73" s="682">
        <v>3</v>
      </c>
      <c r="J73" s="673">
        <v>4.3</v>
      </c>
      <c r="K73" s="28">
        <f>'Prod. GEXBLU'!N4+'Prod. GEXBLU'!O4+'Prod. GEXBLU'!P4+'Prod. GEXBLU'!Q4+'Prod. GEXBLU'!U4</f>
        <v>2</v>
      </c>
      <c r="L73" s="29">
        <f t="shared" ref="L73:L84" si="0">K73*J73</f>
        <v>8.6</v>
      </c>
      <c r="N73" s="672" t="s">
        <v>89</v>
      </c>
      <c r="O73" s="673">
        <v>2.5</v>
      </c>
      <c r="P73" s="673">
        <v>4.9000000000000004</v>
      </c>
      <c r="Q73" s="28">
        <f>'Prod. GEXJVL'!N4+'Prod. GEXJVL'!O4+'Prod. GEXJVL'!P4+'Prod. GEXJVL'!Q4+'Prod. GEXJVL'!U4</f>
        <v>3</v>
      </c>
      <c r="R73" s="29">
        <f t="shared" ref="R73:R82" si="1">Q73*P73</f>
        <v>14.700000000000001</v>
      </c>
    </row>
    <row r="74" spans="1:1025" x14ac:dyDescent="0.2">
      <c r="B74" s="513" t="s">
        <v>90</v>
      </c>
      <c r="C74" s="684">
        <v>5</v>
      </c>
      <c r="D74" s="673">
        <v>3.99</v>
      </c>
      <c r="E74" s="543">
        <f>'Prod. GEXFLO'!N5+'Prod. GEXFLO'!O5+'Prod. GEXFLO'!P5+'Prod. GEXFLO'!Q5+'Prod. GEXFLO'!U5</f>
        <v>1</v>
      </c>
      <c r="F74" s="27">
        <f t="shared" ref="F74:F90" si="2">D74*E74</f>
        <v>3.99</v>
      </c>
      <c r="G74"/>
      <c r="H74" s="672" t="s">
        <v>91</v>
      </c>
      <c r="I74" s="682">
        <v>3</v>
      </c>
      <c r="J74" s="673">
        <v>4.3</v>
      </c>
      <c r="K74" s="28">
        <f>'Prod. GEXBLU'!N5+'Prod. GEXBLU'!O5+'Prod. GEXBLU'!P5+'Prod. GEXBLU'!Q5+'Prod. GEXBLU'!U5</f>
        <v>1</v>
      </c>
      <c r="L74" s="29">
        <f t="shared" si="0"/>
        <v>4.3</v>
      </c>
      <c r="N74" s="672" t="s">
        <v>92</v>
      </c>
      <c r="O74" s="682">
        <v>3</v>
      </c>
      <c r="P74" s="673">
        <v>3</v>
      </c>
      <c r="Q74" s="28">
        <f>'Prod. GEXJVL'!N5+'Prod. GEXJVL'!O5+'Prod. GEXJVL'!P5+'Prod. GEXJVL'!Q5+'Prod. GEXJVL'!U5</f>
        <v>3</v>
      </c>
      <c r="R74" s="29">
        <f t="shared" si="1"/>
        <v>9</v>
      </c>
    </row>
    <row r="75" spans="1:1025" x14ac:dyDescent="0.2">
      <c r="B75" s="515" t="s">
        <v>93</v>
      </c>
      <c r="C75" s="684">
        <v>3</v>
      </c>
      <c r="D75" s="673">
        <v>6.65</v>
      </c>
      <c r="E75" s="543">
        <f>'Prod. GEXFLO'!N6+'Prod. GEXFLO'!O6+'Prod. GEXFLO'!P6+'Prod. GEXFLO'!Q6+'Prod. GEXFLO'!U6</f>
        <v>2</v>
      </c>
      <c r="F75" s="27">
        <f t="shared" si="2"/>
        <v>13.3</v>
      </c>
      <c r="G75"/>
      <c r="H75" s="672" t="s">
        <v>94</v>
      </c>
      <c r="I75" s="682">
        <v>3</v>
      </c>
      <c r="J75" s="673">
        <v>4.3</v>
      </c>
      <c r="K75" s="28">
        <f>'Prod. GEXBLU'!N6+'Prod. GEXBLU'!O6+'Prod. GEXBLU'!P6+'Prod. GEXBLU'!Q6+'Prod. GEXBLU'!U6</f>
        <v>5</v>
      </c>
      <c r="L75" s="29">
        <f t="shared" si="0"/>
        <v>21.5</v>
      </c>
      <c r="N75" s="672" t="s">
        <v>95</v>
      </c>
      <c r="O75" s="682">
        <v>5</v>
      </c>
      <c r="P75" s="682">
        <v>4.5</v>
      </c>
      <c r="Q75" s="28">
        <f>'Prod. GEXJVL'!N6+'Prod. GEXJVL'!O6+'Prod. GEXJVL'!P6+'Prod. GEXJVL'!Q6+'Prod. GEXJVL'!U6</f>
        <v>3</v>
      </c>
      <c r="R75" s="29">
        <f t="shared" si="1"/>
        <v>13.5</v>
      </c>
    </row>
    <row r="76" spans="1:1025" x14ac:dyDescent="0.2">
      <c r="B76" s="513" t="s">
        <v>96</v>
      </c>
      <c r="C76" s="684">
        <v>5</v>
      </c>
      <c r="D76" s="673">
        <v>3.8</v>
      </c>
      <c r="E76" s="543">
        <f>'Prod. GEXFLO'!N7+'Prod. GEXFLO'!O7+'Prod. GEXFLO'!P7+'Prod. GEXFLO'!Q7+'Prod. GEXFLO'!U7</f>
        <v>3</v>
      </c>
      <c r="F76" s="27">
        <f t="shared" si="2"/>
        <v>11.399999999999999</v>
      </c>
      <c r="G76"/>
      <c r="H76" s="672" t="s">
        <v>97</v>
      </c>
      <c r="I76" s="682">
        <v>2</v>
      </c>
      <c r="J76" s="682">
        <v>4.9000000000000004</v>
      </c>
      <c r="K76" s="28">
        <f>'Prod. GEXBLU'!N7+'Prod. GEXBLU'!O7+'Prod. GEXBLU'!P7+'Prod. GEXBLU'!Q7+'Prod. GEXBLU'!U7</f>
        <v>3</v>
      </c>
      <c r="L76" s="29">
        <f t="shared" si="0"/>
        <v>14.700000000000001</v>
      </c>
      <c r="N76" s="672" t="s">
        <v>98</v>
      </c>
      <c r="O76" s="673">
        <v>2.5</v>
      </c>
      <c r="P76" s="673">
        <v>4.9000000000000004</v>
      </c>
      <c r="Q76" s="28">
        <f>'Prod. GEXJVL'!N7+'Prod. GEXJVL'!O7+'Prod. GEXJVL'!P7+'Prod. GEXJVL'!Q7+'Prod. GEXJVL'!U7</f>
        <v>4</v>
      </c>
      <c r="R76" s="29">
        <f t="shared" si="1"/>
        <v>19.600000000000001</v>
      </c>
    </row>
    <row r="77" spans="1:1025" x14ac:dyDescent="0.2">
      <c r="B77" s="515" t="s">
        <v>99</v>
      </c>
      <c r="C77" s="684">
        <v>2.5</v>
      </c>
      <c r="D77" s="673">
        <v>4.18</v>
      </c>
      <c r="E77" s="543">
        <f>'Prod. GEXFLO'!N8+'Prod. GEXFLO'!O8+'Prod. GEXFLO'!P8+'Prod. GEXFLO'!Q8+'Prod. GEXFLO'!U8</f>
        <v>4</v>
      </c>
      <c r="F77" s="27">
        <f t="shared" si="2"/>
        <v>16.72</v>
      </c>
      <c r="G77"/>
      <c r="H77" s="672" t="s">
        <v>100</v>
      </c>
      <c r="I77" s="673">
        <v>5</v>
      </c>
      <c r="J77" s="673">
        <v>4.41</v>
      </c>
      <c r="K77" s="28">
        <f>'Prod. GEXBLU'!N8+'Prod. GEXBLU'!O8+'Prod. GEXBLU'!P8+'Prod. GEXBLU'!Q8+'Prod. GEXBLU'!U8</f>
        <v>1</v>
      </c>
      <c r="L77" s="29">
        <f t="shared" si="0"/>
        <v>4.41</v>
      </c>
      <c r="N77" s="672" t="s">
        <v>101</v>
      </c>
      <c r="O77" s="673">
        <v>3</v>
      </c>
      <c r="P77" s="673">
        <v>3.5</v>
      </c>
      <c r="Q77" s="28">
        <f>'Prod. GEXJVL'!N8+'Prod. GEXJVL'!O8+'Prod. GEXJVL'!P8+'Prod. GEXJVL'!Q8+'Prod. GEXJVL'!U8</f>
        <v>3</v>
      </c>
      <c r="R77" s="29">
        <f t="shared" si="1"/>
        <v>10.5</v>
      </c>
    </row>
    <row r="78" spans="1:1025" x14ac:dyDescent="0.2">
      <c r="B78" s="513" t="s">
        <v>102</v>
      </c>
      <c r="C78" s="684">
        <v>2.5</v>
      </c>
      <c r="D78" s="673">
        <v>4.18</v>
      </c>
      <c r="E78" s="543">
        <f>'Prod. GEXFLO'!N9+'Prod. GEXFLO'!O9+'Prod. GEXFLO'!P9+'Prod. GEXFLO'!Q9+'Prod. GEXFLO'!U9</f>
        <v>1</v>
      </c>
      <c r="F78" s="27">
        <f t="shared" si="2"/>
        <v>4.18</v>
      </c>
      <c r="G78"/>
      <c r="H78" s="672" t="s">
        <v>103</v>
      </c>
      <c r="I78" s="673">
        <v>3</v>
      </c>
      <c r="J78" s="673">
        <v>3.5</v>
      </c>
      <c r="K78" s="28">
        <f>'Prod. GEXBLU'!N9+'Prod. GEXBLU'!O9+'Prod. GEXBLU'!P9+'Prod. GEXBLU'!Q9+'Prod. GEXBLU'!U9</f>
        <v>1</v>
      </c>
      <c r="L78" s="29">
        <f t="shared" si="0"/>
        <v>3.5</v>
      </c>
      <c r="N78" s="672" t="s">
        <v>104</v>
      </c>
      <c r="O78" s="673">
        <v>3</v>
      </c>
      <c r="P78" s="673" t="s">
        <v>105</v>
      </c>
      <c r="Q78" s="28">
        <f>'Prod. GEXJVL'!N9+'Prod. GEXJVL'!O9+'Prod. GEXJVL'!P9+'Prod. GEXJVL'!Q9+'Prod. GEXJVL'!U9</f>
        <v>3</v>
      </c>
      <c r="R78" s="29">
        <f t="shared" si="1"/>
        <v>15.75</v>
      </c>
    </row>
    <row r="79" spans="1:1025" x14ac:dyDescent="0.2">
      <c r="B79" s="516" t="s">
        <v>106</v>
      </c>
      <c r="C79" s="684">
        <v>5</v>
      </c>
      <c r="D79" s="673">
        <v>3.99</v>
      </c>
      <c r="E79" s="543">
        <f>'Prod. GEXFLO'!N10+'Prod. GEXFLO'!O10+'Prod. GEXFLO'!P13+'Prod. GEXFLO'!Q10+'Prod. GEXFLO'!U10</f>
        <v>2</v>
      </c>
      <c r="F79" s="27">
        <f t="shared" si="2"/>
        <v>7.98</v>
      </c>
      <c r="G79"/>
      <c r="H79" s="672" t="s">
        <v>107</v>
      </c>
      <c r="I79" s="673">
        <v>2</v>
      </c>
      <c r="J79" s="673">
        <v>3.63</v>
      </c>
      <c r="K79" s="28">
        <f>'Prod. GEXBLU'!N10+'Prod. GEXBLU'!O10+'Prod. GEXBLU'!P10+'Prod. GEXBLU'!Q10+'Prod. GEXBLU'!U10</f>
        <v>4</v>
      </c>
      <c r="L79" s="29">
        <f t="shared" si="0"/>
        <v>14.52</v>
      </c>
      <c r="N79" s="672" t="s">
        <v>108</v>
      </c>
      <c r="O79" s="673">
        <v>5</v>
      </c>
      <c r="P79" s="673">
        <v>4.2</v>
      </c>
      <c r="Q79" s="28">
        <f>'Prod. GEXJVL'!N10+'Prod. GEXJVL'!O10+'Prod. GEXJVL'!P10+'Prod. GEXJVL'!Q10+'Prod. GEXJVL'!U10</f>
        <v>1</v>
      </c>
      <c r="R79" s="29">
        <f t="shared" si="1"/>
        <v>4.2</v>
      </c>
    </row>
    <row r="80" spans="1:1025" x14ac:dyDescent="0.2">
      <c r="B80" s="517" t="s">
        <v>109</v>
      </c>
      <c r="C80" s="684">
        <v>5</v>
      </c>
      <c r="D80" s="673">
        <v>4</v>
      </c>
      <c r="E80" s="543">
        <f>'Prod. GEXFLO'!N11+'Prod. GEXFLO'!O11+'Prod. GEXFLO'!P11+'Prod. GEXFLO'!Q11+'Prod. GEXFLO'!U11</f>
        <v>2</v>
      </c>
      <c r="F80" s="27">
        <f t="shared" si="2"/>
        <v>8</v>
      </c>
      <c r="G80"/>
      <c r="H80" s="672" t="s">
        <v>110</v>
      </c>
      <c r="I80" s="673">
        <v>2</v>
      </c>
      <c r="J80" s="673">
        <v>4.5</v>
      </c>
      <c r="K80" s="28">
        <f>'Prod. GEXBLU'!N11+'Prod. GEXBLU'!O11+'Prod. GEXBLU'!P11+'Prod. GEXBLU'!Q11+'Prod. GEXBLU'!U11</f>
        <v>3</v>
      </c>
      <c r="L80" s="29">
        <f t="shared" si="0"/>
        <v>13.5</v>
      </c>
      <c r="N80" s="672" t="s">
        <v>111</v>
      </c>
      <c r="O80" s="673">
        <v>2.5</v>
      </c>
      <c r="P80" s="673">
        <v>4.9000000000000004</v>
      </c>
      <c r="Q80" s="28">
        <f>'Prod. GEXJVL'!N11+'Prod. GEXJVL'!O11+'Prod. GEXJVL'!P11+'Prod. GEXJVL'!Q11+'Prod. GEXJVL'!U11</f>
        <v>1</v>
      </c>
      <c r="R80" s="29">
        <f t="shared" si="1"/>
        <v>4.9000000000000004</v>
      </c>
    </row>
    <row r="81" spans="2:18" x14ac:dyDescent="0.2">
      <c r="B81" s="517" t="s">
        <v>112</v>
      </c>
      <c r="C81" s="684">
        <v>2</v>
      </c>
      <c r="D81" s="673">
        <v>4.0599999999999996</v>
      </c>
      <c r="E81" s="543">
        <f>'Prod. GEXFLO'!N12+'Prod. GEXFLO'!O12+'Prod. GEXFLO'!P12+'Prod. GEXFLO'!Q12+'Prod. GEXFLO'!U12</f>
        <v>4</v>
      </c>
      <c r="F81" s="27">
        <f t="shared" si="2"/>
        <v>16.239999999999998</v>
      </c>
      <c r="G81"/>
      <c r="H81" s="672" t="s">
        <v>113</v>
      </c>
      <c r="I81" s="673">
        <v>3</v>
      </c>
      <c r="J81" s="673">
        <v>3.6</v>
      </c>
      <c r="K81" s="28">
        <f>'Prod. GEXBLU'!N12+'Prod. GEXBLU'!O12+'Prod. GEXBLU'!P12+'Prod. GEXBLU'!Q12+'Prod. GEXBLU'!U12</f>
        <v>4</v>
      </c>
      <c r="L81" s="29">
        <f t="shared" si="0"/>
        <v>14.4</v>
      </c>
      <c r="N81" s="672" t="s">
        <v>114</v>
      </c>
      <c r="O81" s="673">
        <v>2</v>
      </c>
      <c r="P81" s="673">
        <v>4.4000000000000004</v>
      </c>
      <c r="Q81" s="28">
        <f>'Prod. GEXJVL'!N12+'Prod. GEXJVL'!O12+'Prod. GEXJVL'!P12+'Prod. GEXJVL'!Q12+'Prod. GEXJVL'!U12</f>
        <v>1</v>
      </c>
      <c r="R81" s="29">
        <f t="shared" si="1"/>
        <v>4.4000000000000004</v>
      </c>
    </row>
    <row r="82" spans="2:18" x14ac:dyDescent="0.2">
      <c r="B82" s="515" t="s">
        <v>115</v>
      </c>
      <c r="C82" s="684">
        <v>2</v>
      </c>
      <c r="D82" s="673">
        <v>4.4000000000000004</v>
      </c>
      <c r="E82" s="543">
        <f>'Prod. GEXFLO'!N13+'Prod. GEXFLO'!O13+'Prod. GEXFLO'!P13+'Prod. GEXFLO'!Q13+'Prod. GEXFLO'!U13</f>
        <v>2</v>
      </c>
      <c r="F82" s="27">
        <f t="shared" si="2"/>
        <v>8.8000000000000007</v>
      </c>
      <c r="G82"/>
      <c r="H82" s="672" t="s">
        <v>116</v>
      </c>
      <c r="I82" s="673">
        <v>2.5</v>
      </c>
      <c r="J82" s="673">
        <v>4.5</v>
      </c>
      <c r="K82" s="28">
        <f>'Prod. GEXBLU'!N13+'Prod. GEXBLU'!O13+'Prod. GEXBLU'!P13+'Prod. GEXBLU'!Q13+'Prod. GEXBLU'!U13</f>
        <v>2</v>
      </c>
      <c r="L82" s="29">
        <f t="shared" si="0"/>
        <v>9</v>
      </c>
      <c r="N82" s="672" t="s">
        <v>117</v>
      </c>
      <c r="O82" s="673">
        <v>3</v>
      </c>
      <c r="P82" s="673">
        <v>3.5</v>
      </c>
      <c r="Q82" s="28">
        <f>'Prod. GEXJVL'!N13+'Prod. GEXJVL'!O13+'Prod. GEXJVL'!P13+'Prod. GEXJVL'!Q13+'Prod. GEXJVL'!U13</f>
        <v>1</v>
      </c>
      <c r="R82" s="29">
        <f t="shared" si="1"/>
        <v>3.5</v>
      </c>
    </row>
    <row r="83" spans="2:18" x14ac:dyDescent="0.2">
      <c r="B83" s="517" t="s">
        <v>118</v>
      </c>
      <c r="C83" s="684">
        <v>3</v>
      </c>
      <c r="D83" s="673">
        <v>3.99</v>
      </c>
      <c r="E83" s="543">
        <f>'Prod. GEXFLO'!N14+'Prod. GEXFLO'!O14+'Prod. GEXFLO'!P14+'Prod. GEXFLO'!Q14+'Prod. GEXFLO'!U14</f>
        <v>2</v>
      </c>
      <c r="F83" s="27">
        <f t="shared" si="2"/>
        <v>7.98</v>
      </c>
      <c r="G83"/>
      <c r="H83" s="672" t="s">
        <v>119</v>
      </c>
      <c r="I83" s="673">
        <v>3</v>
      </c>
      <c r="J83" s="673">
        <v>3.4</v>
      </c>
      <c r="K83" s="28">
        <f>'Prod. GEXBLU'!N14+'Prod. GEXBLU'!O14+'Prod. GEXBLU'!P14+'Prod. GEXBLU'!Q14+'Prod. GEXBLU'!U14</f>
        <v>1</v>
      </c>
      <c r="L83" s="29">
        <f t="shared" si="0"/>
        <v>3.4</v>
      </c>
      <c r="N83" s="674" t="s">
        <v>120</v>
      </c>
      <c r="O83" s="675"/>
      <c r="P83" s="676">
        <f>AVERAGE(P72:P82)</f>
        <v>4.1999999999999993</v>
      </c>
      <c r="Q83" s="28">
        <f>SUM(Q73:Q82)</f>
        <v>23</v>
      </c>
      <c r="R83" s="29">
        <f>SUM(R73:R82)</f>
        <v>100.05000000000003</v>
      </c>
    </row>
    <row r="84" spans="2:18" x14ac:dyDescent="0.2">
      <c r="B84" s="515" t="s">
        <v>121</v>
      </c>
      <c r="C84" s="684">
        <v>2.5</v>
      </c>
      <c r="D84" s="673">
        <v>4.8</v>
      </c>
      <c r="E84" s="543">
        <f>'Prod. GEXFLO'!N15+'Prod. GEXFLO'!O15+'Prod. GEXFLO'!P15+'Prod. GEXFLO'!Q15+'Prod. GEXFLO'!U15</f>
        <v>2</v>
      </c>
      <c r="F84" s="27">
        <f t="shared" si="2"/>
        <v>9.6</v>
      </c>
      <c r="G84"/>
      <c r="H84" s="672" t="s">
        <v>122</v>
      </c>
      <c r="I84" s="673">
        <v>3.5</v>
      </c>
      <c r="J84" s="673">
        <v>4.5</v>
      </c>
      <c r="K84" s="28">
        <f>'Prod. GEXBLU'!N15+'Prod. GEXBLU'!O15+'Prod. GEXBLU'!P15+'Prod. GEXBLU'!Q15+'Prod. GEXBLU'!U15</f>
        <v>1</v>
      </c>
      <c r="L84" s="29">
        <f t="shared" si="0"/>
        <v>4.5</v>
      </c>
      <c r="N84" s="677" t="s">
        <v>123</v>
      </c>
      <c r="O84" s="678"/>
      <c r="P84" s="679">
        <f>R83/Q83</f>
        <v>4.3500000000000014</v>
      </c>
    </row>
    <row r="85" spans="2:18" x14ac:dyDescent="0.2">
      <c r="B85" s="515" t="s">
        <v>124</v>
      </c>
      <c r="C85" s="684">
        <v>2</v>
      </c>
      <c r="D85" s="673">
        <v>3.99</v>
      </c>
      <c r="E85" s="543">
        <f>'Prod. GEXFLO'!N16+'Prod. GEXFLO'!O16+'Prod. GEXFLO'!P16+'Prod. GEXFLO'!Q16+'Prod. GEXFLO'!U16</f>
        <v>2</v>
      </c>
      <c r="F85" s="27">
        <f t="shared" si="2"/>
        <v>7.98</v>
      </c>
      <c r="G85"/>
      <c r="H85" s="674" t="s">
        <v>120</v>
      </c>
      <c r="I85" s="675"/>
      <c r="J85" s="676">
        <f>AVERAGE(J73:J84)</f>
        <v>4.1533333333333333</v>
      </c>
      <c r="K85" s="28">
        <f>SUM(K73:K84)</f>
        <v>28</v>
      </c>
      <c r="L85" s="29">
        <f>SUM(L73:L84)</f>
        <v>116.33000000000001</v>
      </c>
    </row>
    <row r="86" spans="2:18" x14ac:dyDescent="0.2">
      <c r="B86" s="518" t="s">
        <v>125</v>
      </c>
      <c r="C86" s="684">
        <v>2</v>
      </c>
      <c r="D86" s="673">
        <v>4.4000000000000004</v>
      </c>
      <c r="E86" s="543">
        <f>'Prod. GEXFLO'!N17+'Prod. GEXFLO'!O17+'Prod. GEXFLO'!P17+'Prod. GEXFLO'!Q17+'Prod. GEXFLO'!U17</f>
        <v>1</v>
      </c>
      <c r="F86" s="27">
        <f t="shared" si="2"/>
        <v>4.4000000000000004</v>
      </c>
      <c r="G86"/>
      <c r="H86" s="677" t="s">
        <v>123</v>
      </c>
      <c r="I86" s="678"/>
      <c r="J86" s="679">
        <f>L85/K85</f>
        <v>4.154642857142858</v>
      </c>
      <c r="K86" s="4"/>
      <c r="L86" s="4"/>
    </row>
    <row r="87" spans="2:18" x14ac:dyDescent="0.2">
      <c r="B87" s="518" t="s">
        <v>126</v>
      </c>
      <c r="C87" s="684">
        <v>2.5</v>
      </c>
      <c r="D87" s="673">
        <v>4.18</v>
      </c>
      <c r="E87" s="543">
        <f>'Prod. GEXFLO'!N18+'Prod. GEXFLO'!O18+'Prod. GEXFLO'!P18+'Prod. GEXFLO'!Q18+'Prod. GEXFLO'!U18</f>
        <v>1</v>
      </c>
      <c r="F87" s="27">
        <f t="shared" si="2"/>
        <v>4.18</v>
      </c>
      <c r="G87"/>
    </row>
    <row r="88" spans="2:18" x14ac:dyDescent="0.2">
      <c r="B88" s="518" t="s">
        <v>127</v>
      </c>
      <c r="C88" s="684">
        <v>2.5</v>
      </c>
      <c r="D88" s="673">
        <v>4.18</v>
      </c>
      <c r="E88" s="543">
        <f>'Prod. GEXFLO'!N19+'Prod. GEXFLO'!O19+'Prod. GEXFLO'!P19+'Prod. GEXFLO'!Q19+'Prod. GEXFLO'!U19</f>
        <v>1</v>
      </c>
      <c r="F88" s="27">
        <f t="shared" si="2"/>
        <v>4.18</v>
      </c>
      <c r="G88"/>
    </row>
    <row r="89" spans="2:18" x14ac:dyDescent="0.2">
      <c r="B89" s="521" t="s">
        <v>128</v>
      </c>
      <c r="C89" s="684">
        <v>2.5</v>
      </c>
      <c r="D89" s="673">
        <v>4.18</v>
      </c>
      <c r="E89" s="543">
        <f>'Prod. GEXFLO'!N20+'Prod. GEXFLO'!O20+'Prod. GEXFLO'!P20+'Prod. GEXFLO'!Q20+'Prod. GEXFLO'!U20</f>
        <v>5</v>
      </c>
      <c r="F89" s="27">
        <f t="shared" si="2"/>
        <v>20.9</v>
      </c>
      <c r="G89"/>
    </row>
    <row r="90" spans="2:18" x14ac:dyDescent="0.2">
      <c r="B90" s="515" t="s">
        <v>129</v>
      </c>
      <c r="C90" s="684">
        <v>2.5</v>
      </c>
      <c r="D90" s="673">
        <v>4.18</v>
      </c>
      <c r="E90" s="543">
        <f>'Prod. GEXFLO'!N21+'Prod. GEXFLO'!O21+'Prod. GEXFLO'!P21+'Prod. GEXFLO'!Q21+'Prod. GEXFLO'!U21</f>
        <v>4</v>
      </c>
      <c r="F90" s="27">
        <f t="shared" si="2"/>
        <v>16.72</v>
      </c>
      <c r="G90"/>
    </row>
    <row r="91" spans="2:18" x14ac:dyDescent="0.2">
      <c r="B91" s="674" t="s">
        <v>120</v>
      </c>
      <c r="C91" s="675"/>
      <c r="D91" s="685">
        <f>AVERAGE(D73:D90)</f>
        <v>4.2961111111111121</v>
      </c>
      <c r="E91" s="27">
        <f>SUM(E73:E90)</f>
        <v>43</v>
      </c>
      <c r="F91" s="27">
        <f>SUM(F73:F90)</f>
        <v>183.27</v>
      </c>
      <c r="G91"/>
    </row>
    <row r="92" spans="2:18" x14ac:dyDescent="0.2">
      <c r="B92" s="677" t="s">
        <v>123</v>
      </c>
      <c r="C92" s="678"/>
      <c r="D92" s="686">
        <f>F91/E91</f>
        <v>4.2620930232558143</v>
      </c>
      <c r="E92"/>
      <c r="F92"/>
      <c r="G92"/>
    </row>
    <row r="93" spans="2:18" x14ac:dyDescent="0.2">
      <c r="B93"/>
      <c r="C93"/>
      <c r="D93"/>
      <c r="E93"/>
      <c r="F93"/>
      <c r="G93"/>
    </row>
    <row r="65454" ht="12.75" customHeight="1" x14ac:dyDescent="0.2"/>
    <row r="65455" ht="12.75" customHeight="1" x14ac:dyDescent="0.2"/>
    <row r="65456" ht="12.75" customHeight="1" x14ac:dyDescent="0.2"/>
    <row r="65457" ht="12.75" customHeight="1" x14ac:dyDescent="0.2"/>
    <row r="65458" ht="12.75" customHeight="1" x14ac:dyDescent="0.2"/>
    <row r="65459" ht="12.75" customHeight="1" x14ac:dyDescent="0.2"/>
    <row r="65460" ht="12.75" customHeight="1" x14ac:dyDescent="0.2"/>
    <row r="65461" ht="12.75" customHeight="1" x14ac:dyDescent="0.2"/>
    <row r="1048502" ht="12.75" customHeight="1" x14ac:dyDescent="0.2"/>
    <row r="1048503" ht="12.75" customHeight="1" x14ac:dyDescent="0.2"/>
    <row r="1048504" ht="12.75" customHeight="1" x14ac:dyDescent="0.2"/>
    <row r="1048505" ht="12.75" customHeight="1" x14ac:dyDescent="0.2"/>
    <row r="1048506" ht="12.75" customHeight="1" x14ac:dyDescent="0.2"/>
    <row r="1048507" ht="12.75" customHeight="1" x14ac:dyDescent="0.2"/>
    <row r="1048508" ht="12.75" customHeight="1" x14ac:dyDescent="0.2"/>
    <row r="1048509" ht="12.75" customHeight="1" x14ac:dyDescent="0.2"/>
    <row r="1048510" ht="12.75" customHeight="1" x14ac:dyDescent="0.2"/>
    <row r="1048511" ht="12.75" customHeight="1" x14ac:dyDescent="0.2"/>
    <row r="1048512" ht="12.75" customHeight="1" x14ac:dyDescent="0.2"/>
    <row r="1048513" ht="12.75" customHeight="1" x14ac:dyDescent="0.2"/>
    <row r="1048514" ht="12.75" customHeight="1" x14ac:dyDescent="0.2"/>
    <row r="1048515" ht="12.75" customHeight="1" x14ac:dyDescent="0.2"/>
    <row r="1048516" ht="12.75" customHeight="1" x14ac:dyDescent="0.2"/>
  </sheetData>
  <mergeCells count="38">
    <mergeCell ref="B1:L1"/>
    <mergeCell ref="C3:D3"/>
    <mergeCell ref="C4:D4"/>
    <mergeCell ref="B6:L6"/>
    <mergeCell ref="C9:E9"/>
    <mergeCell ref="G9:I9"/>
    <mergeCell ref="B19:L19"/>
    <mergeCell ref="B32:L32"/>
    <mergeCell ref="B33:L33"/>
    <mergeCell ref="B34:L34"/>
    <mergeCell ref="B35:L35"/>
    <mergeCell ref="B36:L36"/>
    <mergeCell ref="B37:L37"/>
    <mergeCell ref="B38:L38"/>
    <mergeCell ref="B39:L39"/>
    <mergeCell ref="B40:L40"/>
    <mergeCell ref="C47:L47"/>
    <mergeCell ref="C48:D48"/>
    <mergeCell ref="C49:D49"/>
    <mergeCell ref="C50:D50"/>
    <mergeCell ref="B41:L41"/>
    <mergeCell ref="B42:L42"/>
    <mergeCell ref="B44:L44"/>
    <mergeCell ref="B45:L45"/>
    <mergeCell ref="C46:L46"/>
    <mergeCell ref="C51:D51"/>
    <mergeCell ref="C52:D52"/>
    <mergeCell ref="C53:D53"/>
    <mergeCell ref="C54:D54"/>
    <mergeCell ref="C55:D55"/>
    <mergeCell ref="C56:D56"/>
    <mergeCell ref="C57:L57"/>
    <mergeCell ref="C60:L60"/>
    <mergeCell ref="B71:L71"/>
    <mergeCell ref="B62:L62"/>
    <mergeCell ref="C63:L63"/>
    <mergeCell ref="B67:L67"/>
    <mergeCell ref="B58:E58"/>
  </mergeCells>
  <pageMargins left="0.78749999999999998" right="0.78749999999999998" top="1.05277777777778" bottom="1.05277777777778" header="0.78749999999999998" footer="0.78749999999999998"/>
  <pageSetup paperSize="0" scale="0" firstPageNumber="0" orientation="portrait" usePrinterDefaults="0" horizontalDpi="0" verticalDpi="0" copies="0"/>
  <headerFooter>
    <oddHeader>&amp;C&amp;"Times New Roman,Normal"&amp;12&amp;A</oddHeader>
    <oddFooter>&amp;C&amp;"Times New Roman,Normal"&amp;12Página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ALX1048576"/>
  <sheetViews>
    <sheetView zoomScale="80" zoomScaleNormal="80" workbookViewId="0">
      <pane xSplit="2" ySplit="3" topLeftCell="C4" activePane="bottomRight" state="frozen"/>
      <selection pane="topRight"/>
      <selection pane="bottomLeft"/>
      <selection pane="bottomRight" activeCell="H28" sqref="H28:K29"/>
    </sheetView>
  </sheetViews>
  <sheetFormatPr defaultRowHeight="15" x14ac:dyDescent="0.25"/>
  <cols>
    <col min="1" max="1" width="36" style="171" bestFit="1" customWidth="1"/>
    <col min="2" max="2" width="5.625" style="171" customWidth="1"/>
    <col min="3" max="16" width="9" style="171"/>
    <col min="17" max="17" width="8.75" style="171" customWidth="1"/>
    <col min="18" max="22" width="9" style="156" customWidth="1"/>
    <col min="23" max="23" width="9.625" style="156" bestFit="1" customWidth="1"/>
    <col min="24" max="24" width="12.25" style="156" customWidth="1"/>
    <col min="25" max="997" width="9" style="156"/>
    <col min="998" max="1012" width="9" style="171"/>
    <col min="16384" max="16384" width="8" customWidth="1"/>
  </cols>
  <sheetData>
    <row r="1" spans="1:999" x14ac:dyDescent="0.25">
      <c r="A1" s="156"/>
      <c r="B1" s="156"/>
      <c r="C1" s="1067" t="s">
        <v>333</v>
      </c>
      <c r="D1" s="1068"/>
      <c r="E1" s="1068"/>
      <c r="F1" s="1068"/>
      <c r="G1" s="1083" t="s">
        <v>334</v>
      </c>
      <c r="H1" s="1083"/>
      <c r="I1" s="1083"/>
      <c r="J1" s="1084" t="s">
        <v>335</v>
      </c>
      <c r="K1" s="1084"/>
      <c r="L1" s="1085"/>
      <c r="M1" s="156"/>
      <c r="N1" s="156"/>
      <c r="O1" s="156"/>
      <c r="P1" s="156"/>
      <c r="Q1" s="156"/>
      <c r="ALJ1"/>
      <c r="ALK1"/>
    </row>
    <row r="2" spans="1:999" ht="55.5" customHeight="1" x14ac:dyDescent="0.25">
      <c r="A2" s="1073" t="s">
        <v>86</v>
      </c>
      <c r="B2" s="1090" t="s">
        <v>81</v>
      </c>
      <c r="C2" s="1075" t="s">
        <v>604</v>
      </c>
      <c r="D2" s="1077" t="s">
        <v>605</v>
      </c>
      <c r="E2" s="1079" t="s">
        <v>606</v>
      </c>
      <c r="F2" s="1081" t="s">
        <v>607</v>
      </c>
      <c r="G2" s="1093" t="s">
        <v>608</v>
      </c>
      <c r="H2" s="1095" t="s">
        <v>623</v>
      </c>
      <c r="I2" s="1097" t="s">
        <v>610</v>
      </c>
      <c r="J2" s="1069" t="s">
        <v>611</v>
      </c>
      <c r="K2" s="1069" t="s">
        <v>612</v>
      </c>
      <c r="L2" s="1113" t="s">
        <v>613</v>
      </c>
      <c r="M2" s="1115" t="s">
        <v>433</v>
      </c>
      <c r="N2" s="1088" t="s">
        <v>434</v>
      </c>
      <c r="O2" s="1072"/>
      <c r="P2" s="1092" t="s">
        <v>435</v>
      </c>
      <c r="Q2" s="1092"/>
      <c r="R2" s="499" t="s">
        <v>436</v>
      </c>
      <c r="S2" s="500" t="s">
        <v>437</v>
      </c>
      <c r="T2" s="501" t="s">
        <v>438</v>
      </c>
      <c r="U2" s="502" t="s">
        <v>439</v>
      </c>
      <c r="ALJ2" s="156"/>
      <c r="ALK2" s="156"/>
    </row>
    <row r="3" spans="1:999" ht="23.25" customHeight="1" x14ac:dyDescent="0.25">
      <c r="A3" s="1103"/>
      <c r="B3" s="1110"/>
      <c r="C3" s="1104"/>
      <c r="D3" s="1105"/>
      <c r="E3" s="1106"/>
      <c r="F3" s="1107"/>
      <c r="G3" s="1108"/>
      <c r="H3" s="1109"/>
      <c r="I3" s="1111"/>
      <c r="J3" s="1112"/>
      <c r="K3" s="1112"/>
      <c r="L3" s="1114"/>
      <c r="M3" s="1116"/>
      <c r="N3" s="642" t="s">
        <v>360</v>
      </c>
      <c r="O3" s="572" t="s">
        <v>361</v>
      </c>
      <c r="P3" s="573" t="s">
        <v>360</v>
      </c>
      <c r="Q3" s="574" t="s">
        <v>361</v>
      </c>
      <c r="R3" s="608" t="s">
        <v>440</v>
      </c>
      <c r="S3" s="609" t="s">
        <v>440</v>
      </c>
      <c r="T3" s="610" t="s">
        <v>441</v>
      </c>
      <c r="U3" s="611" t="s">
        <v>361</v>
      </c>
      <c r="ALJ3" s="156"/>
      <c r="ALK3" s="156"/>
    </row>
    <row r="4" spans="1:999" ht="15" customHeight="1" x14ac:dyDescent="0.25">
      <c r="A4" s="662" t="s">
        <v>89</v>
      </c>
      <c r="B4" s="809">
        <f>'Resumo Proposta'!D38</f>
        <v>2.5000000000000001E-2</v>
      </c>
      <c r="C4" s="665">
        <v>1038</v>
      </c>
      <c r="D4" s="666">
        <v>395.4</v>
      </c>
      <c r="E4" s="666"/>
      <c r="F4" s="666">
        <v>81.400000000000006</v>
      </c>
      <c r="G4" s="666">
        <v>766.1</v>
      </c>
      <c r="H4" s="666"/>
      <c r="I4" s="666"/>
      <c r="J4" s="786">
        <v>166.24</v>
      </c>
      <c r="K4" s="786">
        <v>249.36</v>
      </c>
      <c r="L4" s="783">
        <v>415.6</v>
      </c>
      <c r="M4" s="671">
        <f>C4/$C$15+D4/$D$15+E4/$E$15+F4/$F$15+G4/$G$15+H4/$H$15+I4/$I$15+K4/$K$15*16*1/188.76+L4/$L$15*16*1/188.76</f>
        <v>2.5815927244472698</v>
      </c>
      <c r="N4" s="793"/>
      <c r="O4" s="793">
        <v>2</v>
      </c>
      <c r="P4" s="794"/>
      <c r="Q4" s="794"/>
      <c r="R4" s="628">
        <v>6</v>
      </c>
      <c r="S4" s="629">
        <v>6</v>
      </c>
      <c r="T4" s="630">
        <v>22</v>
      </c>
      <c r="U4" s="631">
        <v>1</v>
      </c>
    </row>
    <row r="5" spans="1:999" x14ac:dyDescent="0.25">
      <c r="A5" s="663" t="s">
        <v>92</v>
      </c>
      <c r="B5" s="809">
        <f>'Resumo Proposta'!D39</f>
        <v>0.03</v>
      </c>
      <c r="C5" s="667">
        <v>545</v>
      </c>
      <c r="D5" s="668">
        <v>1438</v>
      </c>
      <c r="E5" s="668">
        <v>40.4</v>
      </c>
      <c r="F5" s="668">
        <v>74.599999999999994</v>
      </c>
      <c r="G5" s="668">
        <v>483.2</v>
      </c>
      <c r="H5" s="668">
        <v>91</v>
      </c>
      <c r="I5" s="668">
        <v>149</v>
      </c>
      <c r="J5" s="787">
        <v>250</v>
      </c>
      <c r="K5" s="787">
        <v>273</v>
      </c>
      <c r="L5" s="784">
        <v>523</v>
      </c>
      <c r="M5" s="606">
        <f t="shared" ref="M5:M13" si="0">C5/$C$15+D5/$D$15+E5/$E$15+F5/$F$15+G5/$G$15+H5/$H$15+I5/$I$15+K5/$K$15*16*1/188.76+L5/$L$15*16*1/188.76</f>
        <v>2.5724108511690331</v>
      </c>
      <c r="N5" s="795"/>
      <c r="O5" s="795">
        <v>2</v>
      </c>
      <c r="P5" s="796">
        <v>1</v>
      </c>
      <c r="Q5" s="797"/>
      <c r="R5" s="533">
        <v>6</v>
      </c>
      <c r="S5" s="510">
        <v>6</v>
      </c>
      <c r="T5" s="511"/>
      <c r="U5" s="632"/>
    </row>
    <row r="6" spans="1:999" x14ac:dyDescent="0.25">
      <c r="A6" s="663" t="s">
        <v>95</v>
      </c>
      <c r="B6" s="809">
        <f>'Resumo Proposta'!D40</f>
        <v>0.05</v>
      </c>
      <c r="C6" s="667">
        <v>542</v>
      </c>
      <c r="D6" s="668">
        <v>680</v>
      </c>
      <c r="E6" s="668"/>
      <c r="F6" s="668">
        <v>42.6</v>
      </c>
      <c r="G6" s="668">
        <v>313.39999999999998</v>
      </c>
      <c r="H6" s="668">
        <v>2578.9</v>
      </c>
      <c r="I6" s="668">
        <v>104</v>
      </c>
      <c r="J6" s="787"/>
      <c r="K6" s="787">
        <v>274.5</v>
      </c>
      <c r="L6" s="784">
        <v>274.5</v>
      </c>
      <c r="M6" s="606">
        <f t="shared" si="0"/>
        <v>1.7161843874408422</v>
      </c>
      <c r="N6" s="795"/>
      <c r="O6" s="795">
        <v>2</v>
      </c>
      <c r="P6" s="796"/>
      <c r="Q6" s="797">
        <v>1</v>
      </c>
      <c r="R6" s="533">
        <v>6</v>
      </c>
      <c r="S6" s="510">
        <v>6</v>
      </c>
      <c r="T6" s="511"/>
      <c r="U6" s="632"/>
    </row>
    <row r="7" spans="1:999" x14ac:dyDescent="0.25">
      <c r="A7" s="663" t="s">
        <v>98</v>
      </c>
      <c r="B7" s="809">
        <f>'Resumo Proposta'!D41</f>
        <v>2.5000000000000001E-2</v>
      </c>
      <c r="C7" s="667">
        <v>1058</v>
      </c>
      <c r="D7" s="668">
        <v>432.5</v>
      </c>
      <c r="E7" s="668">
        <v>28.5</v>
      </c>
      <c r="F7" s="668">
        <v>57.2</v>
      </c>
      <c r="G7" s="668">
        <v>112.5</v>
      </c>
      <c r="H7" s="668">
        <v>52.5</v>
      </c>
      <c r="I7" s="668">
        <v>210.8</v>
      </c>
      <c r="J7" s="787"/>
      <c r="K7" s="787">
        <v>225</v>
      </c>
      <c r="L7" s="784">
        <v>225</v>
      </c>
      <c r="M7" s="606">
        <f t="shared" si="0"/>
        <v>2.150637248357703</v>
      </c>
      <c r="N7" s="795"/>
      <c r="O7" s="795">
        <v>2</v>
      </c>
      <c r="P7" s="796"/>
      <c r="Q7" s="797">
        <v>2</v>
      </c>
      <c r="R7" s="533">
        <v>6</v>
      </c>
      <c r="S7" s="510">
        <v>6</v>
      </c>
      <c r="T7" s="511"/>
      <c r="U7" s="632"/>
    </row>
    <row r="8" spans="1:999" x14ac:dyDescent="0.25">
      <c r="A8" s="663" t="s">
        <v>101</v>
      </c>
      <c r="B8" s="809">
        <f>'Resumo Proposta'!D42</f>
        <v>0.03</v>
      </c>
      <c r="C8" s="667">
        <v>790</v>
      </c>
      <c r="D8" s="668">
        <v>765</v>
      </c>
      <c r="E8" s="668">
        <v>24</v>
      </c>
      <c r="F8" s="668">
        <v>44.5</v>
      </c>
      <c r="G8" s="668">
        <v>69.2</v>
      </c>
      <c r="H8" s="668"/>
      <c r="I8" s="668">
        <v>27.5</v>
      </c>
      <c r="J8" s="787">
        <v>36.700000000000003</v>
      </c>
      <c r="K8" s="787">
        <v>173.3</v>
      </c>
      <c r="L8" s="784">
        <v>210</v>
      </c>
      <c r="M8" s="606">
        <f t="shared" si="0"/>
        <v>1.8953275588048317</v>
      </c>
      <c r="N8" s="795"/>
      <c r="O8" s="795">
        <v>2</v>
      </c>
      <c r="P8" s="797">
        <v>1</v>
      </c>
      <c r="Q8" s="796"/>
      <c r="R8" s="533">
        <v>6</v>
      </c>
      <c r="S8" s="510">
        <v>6</v>
      </c>
      <c r="T8" s="511"/>
      <c r="U8" s="632"/>
    </row>
    <row r="9" spans="1:999" x14ac:dyDescent="0.25">
      <c r="A9" s="663" t="s">
        <v>104</v>
      </c>
      <c r="B9" s="809">
        <f>'Resumo Proposta'!D43</f>
        <v>0.03</v>
      </c>
      <c r="C9" s="667">
        <v>529</v>
      </c>
      <c r="D9" s="668">
        <v>190</v>
      </c>
      <c r="E9" s="668">
        <v>12</v>
      </c>
      <c r="F9" s="668">
        <v>49.2</v>
      </c>
      <c r="G9" s="668">
        <v>21.6</v>
      </c>
      <c r="H9" s="668">
        <v>38.1</v>
      </c>
      <c r="I9" s="668">
        <v>40.1</v>
      </c>
      <c r="J9" s="787">
        <v>56</v>
      </c>
      <c r="K9" s="787">
        <v>56</v>
      </c>
      <c r="L9" s="784">
        <v>112</v>
      </c>
      <c r="M9" s="606">
        <f t="shared" si="0"/>
        <v>1.1124486838313203</v>
      </c>
      <c r="N9" s="795">
        <v>1</v>
      </c>
      <c r="O9" s="795">
        <v>1</v>
      </c>
      <c r="P9" s="797">
        <v>1</v>
      </c>
      <c r="Q9" s="796"/>
      <c r="R9" s="533">
        <v>6</v>
      </c>
      <c r="S9" s="510">
        <v>6</v>
      </c>
      <c r="T9" s="511"/>
      <c r="U9" s="632"/>
    </row>
    <row r="10" spans="1:999" x14ac:dyDescent="0.25">
      <c r="A10" s="663" t="s">
        <v>108</v>
      </c>
      <c r="B10" s="809">
        <f>'Resumo Proposta'!D44</f>
        <v>0.05</v>
      </c>
      <c r="C10" s="667">
        <v>318.3</v>
      </c>
      <c r="D10" s="668">
        <v>33.200000000000003</v>
      </c>
      <c r="E10" s="668">
        <v>11.7</v>
      </c>
      <c r="F10" s="668">
        <v>7.93</v>
      </c>
      <c r="G10" s="668"/>
      <c r="H10" s="668"/>
      <c r="I10" s="668"/>
      <c r="J10" s="787"/>
      <c r="K10" s="787">
        <v>127.7</v>
      </c>
      <c r="L10" s="784">
        <v>127.7</v>
      </c>
      <c r="M10" s="606">
        <f t="shared" si="0"/>
        <v>0.5435205145864237</v>
      </c>
      <c r="N10" s="795">
        <v>1</v>
      </c>
      <c r="O10" s="795"/>
      <c r="P10" s="796"/>
      <c r="Q10" s="796"/>
      <c r="R10" s="533">
        <v>6</v>
      </c>
      <c r="S10" s="510">
        <v>6</v>
      </c>
      <c r="T10" s="511"/>
      <c r="U10" s="632"/>
    </row>
    <row r="11" spans="1:999" x14ac:dyDescent="0.25">
      <c r="A11" s="663" t="s">
        <v>111</v>
      </c>
      <c r="B11" s="809">
        <f>'Resumo Proposta'!D45</f>
        <v>2.5000000000000001E-2</v>
      </c>
      <c r="C11" s="667"/>
      <c r="D11" s="668">
        <f>360+310</f>
        <v>670</v>
      </c>
      <c r="E11" s="668">
        <v>24.2</v>
      </c>
      <c r="F11" s="668">
        <v>62.5</v>
      </c>
      <c r="G11" s="668">
        <v>463</v>
      </c>
      <c r="H11" s="668">
        <v>62.7</v>
      </c>
      <c r="I11" s="668">
        <v>63.5</v>
      </c>
      <c r="J11" s="787"/>
      <c r="K11" s="787">
        <v>214.2</v>
      </c>
      <c r="L11" s="784">
        <v>214.2</v>
      </c>
      <c r="M11" s="606">
        <f t="shared" si="0"/>
        <v>1.1728418159920888</v>
      </c>
      <c r="N11" s="795"/>
      <c r="O11" s="795">
        <v>1</v>
      </c>
      <c r="P11" s="796"/>
      <c r="Q11" s="796"/>
      <c r="R11" s="533">
        <v>6</v>
      </c>
      <c r="S11" s="510">
        <v>6</v>
      </c>
      <c r="T11" s="511"/>
      <c r="U11" s="632"/>
    </row>
    <row r="12" spans="1:999" x14ac:dyDescent="0.25">
      <c r="A12" s="663" t="s">
        <v>114</v>
      </c>
      <c r="B12" s="809">
        <f>'Resumo Proposta'!D46</f>
        <v>0.02</v>
      </c>
      <c r="C12" s="667">
        <v>800</v>
      </c>
      <c r="D12" s="668"/>
      <c r="E12" s="668"/>
      <c r="F12" s="668"/>
      <c r="G12" s="668"/>
      <c r="H12" s="668"/>
      <c r="I12" s="668"/>
      <c r="J12" s="788"/>
      <c r="K12" s="787"/>
      <c r="L12" s="784"/>
      <c r="M12" s="606">
        <f t="shared" si="0"/>
        <v>1</v>
      </c>
      <c r="N12" s="795">
        <v>1</v>
      </c>
      <c r="O12" s="795"/>
      <c r="P12" s="796"/>
      <c r="Q12" s="796"/>
      <c r="R12" s="533">
        <v>6</v>
      </c>
      <c r="S12" s="510">
        <v>6</v>
      </c>
      <c r="T12" s="511"/>
      <c r="U12" s="632"/>
    </row>
    <row r="13" spans="1:999" x14ac:dyDescent="0.25">
      <c r="A13" s="664" t="s">
        <v>117</v>
      </c>
      <c r="B13" s="809">
        <f>'Resumo Proposta'!D47</f>
        <v>0.03</v>
      </c>
      <c r="C13" s="669">
        <v>234.1</v>
      </c>
      <c r="D13" s="670">
        <v>16.8</v>
      </c>
      <c r="E13" s="670">
        <v>9.35</v>
      </c>
      <c r="F13" s="670">
        <v>32.200000000000003</v>
      </c>
      <c r="G13" s="670">
        <v>392.4</v>
      </c>
      <c r="H13" s="670">
        <v>467.2</v>
      </c>
      <c r="I13" s="670">
        <v>203.4</v>
      </c>
      <c r="J13" s="789" t="s">
        <v>624</v>
      </c>
      <c r="K13" s="790">
        <v>75.36</v>
      </c>
      <c r="L13" s="785">
        <v>170.72</v>
      </c>
      <c r="M13" s="606">
        <f t="shared" si="0"/>
        <v>0.80027585498340048</v>
      </c>
      <c r="N13" s="795"/>
      <c r="O13" s="795">
        <v>1</v>
      </c>
      <c r="P13" s="796"/>
      <c r="Q13" s="796"/>
      <c r="R13" s="533">
        <v>6</v>
      </c>
      <c r="S13" s="510">
        <v>6</v>
      </c>
      <c r="T13" s="511"/>
      <c r="U13" s="632"/>
    </row>
    <row r="14" spans="1:999" x14ac:dyDescent="0.25">
      <c r="A14" s="612" t="s">
        <v>442</v>
      </c>
      <c r="B14" s="612"/>
      <c r="C14" s="613">
        <f t="shared" ref="C14:U14" si="1">SUM(C4:C13)</f>
        <v>5854.4000000000005</v>
      </c>
      <c r="D14" s="614">
        <f t="shared" si="1"/>
        <v>4620.9000000000005</v>
      </c>
      <c r="E14" s="614">
        <f t="shared" si="1"/>
        <v>150.15</v>
      </c>
      <c r="F14" s="614">
        <f t="shared" si="1"/>
        <v>452.13</v>
      </c>
      <c r="G14" s="614">
        <f t="shared" si="1"/>
        <v>2621.4</v>
      </c>
      <c r="H14" s="614">
        <f t="shared" si="1"/>
        <v>3290.3999999999996</v>
      </c>
      <c r="I14" s="614">
        <f t="shared" si="1"/>
        <v>798.3</v>
      </c>
      <c r="J14" s="614">
        <f t="shared" si="1"/>
        <v>508.94</v>
      </c>
      <c r="K14" s="614">
        <f t="shared" si="1"/>
        <v>1668.42</v>
      </c>
      <c r="L14" s="615">
        <f t="shared" si="1"/>
        <v>2272.7199999999998</v>
      </c>
      <c r="M14" s="616">
        <f t="shared" si="1"/>
        <v>15.545239639612914</v>
      </c>
      <c r="N14" s="617">
        <f t="shared" si="1"/>
        <v>3</v>
      </c>
      <c r="O14" s="618">
        <f t="shared" si="1"/>
        <v>13</v>
      </c>
      <c r="P14" s="619">
        <f t="shared" si="1"/>
        <v>3</v>
      </c>
      <c r="Q14" s="619">
        <f t="shared" si="1"/>
        <v>3</v>
      </c>
      <c r="R14" s="620">
        <f t="shared" si="1"/>
        <v>60</v>
      </c>
      <c r="S14" s="621">
        <f t="shared" si="1"/>
        <v>60</v>
      </c>
      <c r="T14" s="622">
        <f t="shared" si="1"/>
        <v>22</v>
      </c>
      <c r="U14" s="623">
        <f t="shared" si="1"/>
        <v>1</v>
      </c>
      <c r="W14" s="643"/>
      <c r="X14" s="643"/>
    </row>
    <row r="15" spans="1:999" x14ac:dyDescent="0.25">
      <c r="A15" s="575" t="s">
        <v>443</v>
      </c>
      <c r="B15" s="575"/>
      <c r="C15" s="576">
        <v>800</v>
      </c>
      <c r="D15" s="577">
        <v>1500</v>
      </c>
      <c r="E15" s="577">
        <v>1000</v>
      </c>
      <c r="F15" s="577">
        <v>200</v>
      </c>
      <c r="G15" s="577">
        <v>1800</v>
      </c>
      <c r="H15" s="577">
        <v>100000</v>
      </c>
      <c r="I15" s="577">
        <v>6000</v>
      </c>
      <c r="J15" s="577">
        <v>160</v>
      </c>
      <c r="K15" s="577">
        <v>300</v>
      </c>
      <c r="L15" s="578">
        <v>300</v>
      </c>
      <c r="M15" s="579"/>
      <c r="N15" s="185" t="s">
        <v>625</v>
      </c>
      <c r="O15" s="170">
        <f>N14+O14</f>
        <v>16</v>
      </c>
      <c r="P15" s="170"/>
      <c r="Q15" s="170"/>
    </row>
    <row r="16" spans="1:999" x14ac:dyDescent="0.25">
      <c r="A16" s="580" t="s">
        <v>445</v>
      </c>
      <c r="B16" s="580"/>
      <c r="C16" s="581">
        <f t="shared" ref="C16:I16" si="2">C14/C15</f>
        <v>7.3180000000000005</v>
      </c>
      <c r="D16" s="582">
        <f t="shared" si="2"/>
        <v>3.0806000000000004</v>
      </c>
      <c r="E16" s="582">
        <f t="shared" si="2"/>
        <v>0.15015000000000001</v>
      </c>
      <c r="F16" s="582">
        <f t="shared" si="2"/>
        <v>2.26065</v>
      </c>
      <c r="G16" s="582">
        <f t="shared" si="2"/>
        <v>1.4563333333333335</v>
      </c>
      <c r="H16" s="582">
        <f t="shared" si="2"/>
        <v>3.2903999999999996E-2</v>
      </c>
      <c r="I16" s="582">
        <f t="shared" si="2"/>
        <v>0.13305</v>
      </c>
      <c r="J16" s="582">
        <f>1/J15*8*1/1132.6*J14</f>
        <v>2.2467773265053861E-2</v>
      </c>
      <c r="K16" s="582">
        <f>1/K15*16*1/188.76*K14</f>
        <v>0.471404958677686</v>
      </c>
      <c r="L16" s="583">
        <f>1/L15*16*1/188.76*L14</f>
        <v>0.64214734760189307</v>
      </c>
      <c r="M16" s="579">
        <f>SUM(C16:L16)-J16</f>
        <v>15.545239639612916</v>
      </c>
      <c r="N16" s="170" t="s">
        <v>615</v>
      </c>
      <c r="O16" s="170">
        <f>O14+(N14*0.7)</f>
        <v>15.1</v>
      </c>
      <c r="P16" s="170"/>
      <c r="Q16" s="170"/>
    </row>
    <row r="17" spans="1:17" x14ac:dyDescent="0.25">
      <c r="A17" s="584" t="s">
        <v>447</v>
      </c>
      <c r="B17" s="584"/>
      <c r="C17" s="585">
        <f>C14/($M$14*C15)</f>
        <v>0.47075504589533773</v>
      </c>
      <c r="D17" s="585">
        <f t="shared" ref="D17:I17" si="3">D14/($M$14*D15)</f>
        <v>0.19816999103377664</v>
      </c>
      <c r="E17" s="585">
        <f t="shared" si="3"/>
        <v>9.6589054579372721E-3</v>
      </c>
      <c r="F17" s="585">
        <f t="shared" si="3"/>
        <v>0.14542394021635627</v>
      </c>
      <c r="G17" s="585">
        <f t="shared" si="3"/>
        <v>9.3683556323072348E-2</v>
      </c>
      <c r="H17" s="585">
        <f t="shared" si="3"/>
        <v>2.1166608404127071E-3</v>
      </c>
      <c r="I17" s="585">
        <f t="shared" si="3"/>
        <v>8.5588902509394198E-3</v>
      </c>
      <c r="J17" s="586">
        <f>J16/4</f>
        <v>5.6169433162634652E-3</v>
      </c>
      <c r="K17" s="586">
        <f>1/M14*1/K15*16*1/188.76*K14</f>
        <v>3.0324714806996965E-2</v>
      </c>
      <c r="L17" s="587">
        <f>1/M14*1/L15*16*1/188.76*L14</f>
        <v>4.1308295175170602E-2</v>
      </c>
      <c r="M17" s="588">
        <f>SUM(C17:L17)-J17</f>
        <v>0.99999999999999989</v>
      </c>
      <c r="N17" s="170"/>
      <c r="O17" s="170"/>
      <c r="P17" s="170"/>
      <c r="Q17" s="170"/>
    </row>
    <row r="18" spans="1:17" x14ac:dyDescent="0.25">
      <c r="C18" s="756" t="s">
        <v>448</v>
      </c>
      <c r="D18" s="757" t="s">
        <v>449</v>
      </c>
      <c r="E18" s="757" t="s">
        <v>450</v>
      </c>
      <c r="F18" s="757" t="s">
        <v>451</v>
      </c>
      <c r="G18" s="758" t="s">
        <v>452</v>
      </c>
      <c r="H18" s="759">
        <v>100000</v>
      </c>
      <c r="I18" s="758" t="s">
        <v>453</v>
      </c>
      <c r="J18" s="758" t="s">
        <v>454</v>
      </c>
      <c r="K18" s="760" t="s">
        <v>455</v>
      </c>
      <c r="L18" s="761" t="s">
        <v>455</v>
      </c>
    </row>
    <row r="19" spans="1:17" x14ac:dyDescent="0.25">
      <c r="O19" s="792"/>
    </row>
    <row r="20" spans="1:17" ht="13.9" customHeight="1" x14ac:dyDescent="0.25"/>
    <row r="21" spans="1:17" ht="13.9" customHeight="1" x14ac:dyDescent="0.25"/>
    <row r="22" spans="1:17" ht="13.9" customHeight="1" x14ac:dyDescent="0.25">
      <c r="I22" s="92"/>
      <c r="J22" s="92"/>
      <c r="K22" s="92"/>
      <c r="L22" s="92"/>
      <c r="M22" s="92"/>
      <c r="N22" s="92"/>
      <c r="O22" s="92"/>
      <c r="P22" s="92"/>
      <c r="Q22" s="92"/>
    </row>
    <row r="23" spans="1:17" ht="13.9" customHeight="1" x14ac:dyDescent="0.25">
      <c r="I23" s="92"/>
      <c r="J23" s="92"/>
      <c r="K23" s="92"/>
      <c r="L23" s="92"/>
      <c r="M23" s="92"/>
      <c r="N23" s="92"/>
      <c r="O23" s="92"/>
      <c r="P23" s="92"/>
      <c r="Q23" s="92"/>
    </row>
    <row r="24" spans="1:17" ht="13.9" customHeight="1" x14ac:dyDescent="0.25">
      <c r="I24" s="92"/>
      <c r="J24" s="92"/>
      <c r="K24" s="92"/>
      <c r="L24" s="92"/>
      <c r="M24" s="92"/>
      <c r="N24" s="92"/>
      <c r="O24" s="92"/>
      <c r="P24" s="92"/>
      <c r="Q24" s="92"/>
    </row>
    <row r="25" spans="1:17" ht="13.9" customHeight="1" x14ac:dyDescent="0.25">
      <c r="I25" s="92"/>
      <c r="J25" s="92"/>
      <c r="K25" s="92"/>
      <c r="L25" s="92"/>
      <c r="M25" s="92"/>
      <c r="N25" s="92"/>
      <c r="O25" s="92"/>
      <c r="P25" s="92"/>
      <c r="Q25" s="92"/>
    </row>
    <row r="26" spans="1:17" ht="13.9" customHeight="1" x14ac:dyDescent="0.25">
      <c r="I26" s="92"/>
      <c r="J26" s="92"/>
      <c r="K26" s="92"/>
      <c r="L26" s="92"/>
      <c r="M26" s="92"/>
      <c r="N26" s="92"/>
      <c r="O26" s="92"/>
      <c r="P26" s="92"/>
      <c r="Q26" s="92"/>
    </row>
    <row r="27" spans="1:17" ht="13.9" customHeight="1" x14ac:dyDescent="0.25">
      <c r="H27"/>
      <c r="I27"/>
      <c r="J27"/>
      <c r="K27"/>
      <c r="L27"/>
      <c r="M27"/>
      <c r="N27"/>
      <c r="O27"/>
      <c r="P27"/>
      <c r="Q27"/>
    </row>
    <row r="28" spans="1:17" ht="13.9" customHeight="1" x14ac:dyDescent="0.25">
      <c r="H28" s="92"/>
      <c r="I28" s="92"/>
      <c r="J28" s="92"/>
      <c r="K28" s="92"/>
      <c r="L28" s="92"/>
      <c r="M28" s="92"/>
      <c r="N28" s="92"/>
      <c r="O28" s="92"/>
      <c r="P28" s="92"/>
      <c r="Q28" s="92"/>
    </row>
    <row r="29" spans="1:17" ht="13.9" customHeight="1" x14ac:dyDescent="0.25">
      <c r="H29" s="92"/>
      <c r="I29" s="92"/>
      <c r="J29" s="92"/>
      <c r="K29" s="92"/>
      <c r="L29" s="92"/>
      <c r="M29" s="92"/>
      <c r="N29" s="92"/>
      <c r="O29" s="92"/>
      <c r="P29" s="92"/>
      <c r="Q29" s="92"/>
    </row>
    <row r="64" spans="5:5" x14ac:dyDescent="0.25">
      <c r="E64" s="171" t="s">
        <v>617</v>
      </c>
    </row>
    <row r="1048576" ht="15" customHeight="1" x14ac:dyDescent="0.25"/>
  </sheetData>
  <mergeCells count="18">
    <mergeCell ref="P2:Q2"/>
    <mergeCell ref="I2:I3"/>
    <mergeCell ref="J2:J3"/>
    <mergeCell ref="K2:K3"/>
    <mergeCell ref="L2:L3"/>
    <mergeCell ref="M2:M3"/>
    <mergeCell ref="N2:O2"/>
    <mergeCell ref="C1:F1"/>
    <mergeCell ref="G1:I1"/>
    <mergeCell ref="J1:L1"/>
    <mergeCell ref="A2:A3"/>
    <mergeCell ref="C2:C3"/>
    <mergeCell ref="D2:D3"/>
    <mergeCell ref="E2:E3"/>
    <mergeCell ref="F2:F3"/>
    <mergeCell ref="G2:G3"/>
    <mergeCell ref="H2:H3"/>
    <mergeCell ref="B2:B3"/>
  </mergeCells>
  <pageMargins left="0" right="0" top="0.39374999999999999" bottom="0.39374999999999999" header="0" footer="0"/>
  <pageSetup paperSize="0" scale="0" firstPageNumber="0" orientation="portrait" usePrinterDefaults="0" horizontalDpi="0" verticalDpi="0" copies="0"/>
  <headerFooter>
    <oddHeader>&amp;C&amp;A</oddHeader>
    <oddFooter>&amp;CPágina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C2E6"/>
  </sheetPr>
  <dimension ref="A1:AMI199"/>
  <sheetViews>
    <sheetView topLeftCell="A166" zoomScale="80" zoomScaleNormal="80" workbookViewId="0">
      <selection activeCell="H140" sqref="H140:H141"/>
    </sheetView>
  </sheetViews>
  <sheetFormatPr defaultRowHeight="14.25" x14ac:dyDescent="0.2"/>
  <cols>
    <col min="1" max="1" width="52.375" style="92" customWidth="1"/>
    <col min="2" max="2" width="21.375" style="92" bestFit="1" customWidth="1"/>
    <col min="3" max="4" width="10.75" style="92" bestFit="1" customWidth="1"/>
    <col min="5" max="5" width="16.75" style="92" customWidth="1"/>
    <col min="6" max="6" width="10.75" style="92" customWidth="1"/>
    <col min="7" max="1023" width="9" style="92"/>
  </cols>
  <sheetData>
    <row r="1" spans="1:6" ht="15.75" x14ac:dyDescent="0.2">
      <c r="A1" s="1043" t="s">
        <v>456</v>
      </c>
      <c r="B1" s="1043"/>
      <c r="C1" s="1043"/>
      <c r="D1" s="1043"/>
      <c r="E1" s="1043"/>
      <c r="F1" s="1043"/>
    </row>
    <row r="2" spans="1:6" ht="15.75" x14ac:dyDescent="0.2">
      <c r="A2" s="1044" t="s">
        <v>457</v>
      </c>
      <c r="B2" s="1044"/>
      <c r="C2" s="1044"/>
      <c r="D2" s="1044"/>
      <c r="E2" s="1044"/>
      <c r="F2" s="1044"/>
    </row>
    <row r="3" spans="1:6" ht="15.75" customHeight="1" x14ac:dyDescent="0.2">
      <c r="A3" s="1044" t="s">
        <v>458</v>
      </c>
      <c r="B3" s="1044"/>
      <c r="C3" s="1044"/>
      <c r="D3" s="1044"/>
      <c r="E3" s="1044"/>
      <c r="F3" s="1044"/>
    </row>
    <row r="4" spans="1:6" ht="15.75" x14ac:dyDescent="0.2">
      <c r="A4" s="93"/>
      <c r="B4" s="94"/>
      <c r="C4" s="467" t="s">
        <v>459</v>
      </c>
      <c r="D4" s="468" t="s">
        <v>460</v>
      </c>
      <c r="E4" s="468" t="s">
        <v>461</v>
      </c>
      <c r="F4" s="539" t="s">
        <v>462</v>
      </c>
    </row>
    <row r="5" spans="1:6" x14ac:dyDescent="0.2">
      <c r="A5" s="96"/>
      <c r="B5" s="97" t="s">
        <v>463</v>
      </c>
      <c r="C5" s="469">
        <f>MC!C11</f>
        <v>1322.72</v>
      </c>
      <c r="D5" s="470">
        <f>MC!E11</f>
        <v>1082.2254545454546</v>
      </c>
      <c r="E5" s="470">
        <f>MC!C14</f>
        <v>1322.72</v>
      </c>
      <c r="F5" s="540">
        <f>MC!C12</f>
        <v>1809.07</v>
      </c>
    </row>
    <row r="6" spans="1:6" x14ac:dyDescent="0.2">
      <c r="A6" s="96"/>
      <c r="B6" s="97" t="s">
        <v>464</v>
      </c>
      <c r="C6" s="471">
        <v>44562</v>
      </c>
      <c r="D6" s="472">
        <v>44562</v>
      </c>
      <c r="E6" s="472">
        <v>44562</v>
      </c>
      <c r="F6" s="541">
        <f>MC!D8</f>
        <v>44593</v>
      </c>
    </row>
    <row r="7" spans="1:6" x14ac:dyDescent="0.2">
      <c r="A7" s="96"/>
      <c r="B7" s="97" t="s">
        <v>465</v>
      </c>
      <c r="C7" s="473" t="s">
        <v>9</v>
      </c>
      <c r="D7" s="474" t="s">
        <v>9</v>
      </c>
      <c r="E7" s="474" t="s">
        <v>9</v>
      </c>
      <c r="F7" s="475" t="s">
        <v>9</v>
      </c>
    </row>
    <row r="8" spans="1:6" x14ac:dyDescent="0.2">
      <c r="A8" s="96"/>
      <c r="B8" s="97" t="s">
        <v>466</v>
      </c>
      <c r="C8" s="476" t="s">
        <v>10</v>
      </c>
      <c r="D8" s="477" t="s">
        <v>10</v>
      </c>
      <c r="E8" s="477" t="s">
        <v>10</v>
      </c>
      <c r="F8" s="542" t="str">
        <f>MC!E8</f>
        <v>5143-20</v>
      </c>
    </row>
    <row r="9" spans="1:6" x14ac:dyDescent="0.2">
      <c r="A9" s="1045"/>
      <c r="B9" s="1045"/>
      <c r="C9" s="1045"/>
      <c r="D9" s="1045"/>
      <c r="E9" s="1045"/>
      <c r="F9" s="1045"/>
    </row>
    <row r="10" spans="1:6" ht="66.75" customHeight="1" x14ac:dyDescent="0.2">
      <c r="A10" s="187" t="s">
        <v>467</v>
      </c>
      <c r="B10" s="188" t="s">
        <v>468</v>
      </c>
      <c r="C10" s="188" t="s">
        <v>469</v>
      </c>
      <c r="D10" s="254" t="s">
        <v>460</v>
      </c>
      <c r="E10" s="188" t="s">
        <v>461</v>
      </c>
      <c r="F10" s="188" t="s">
        <v>470</v>
      </c>
    </row>
    <row r="11" spans="1:6" ht="14.25" customHeight="1" x14ac:dyDescent="0.2">
      <c r="A11" s="321" t="s">
        <v>471</v>
      </c>
      <c r="B11" s="321"/>
      <c r="C11" s="321"/>
      <c r="D11" s="321"/>
      <c r="E11" s="321"/>
      <c r="F11" s="321"/>
    </row>
    <row r="12" spans="1:6" ht="15.75" customHeight="1" x14ac:dyDescent="0.2">
      <c r="A12" s="101" t="s">
        <v>472</v>
      </c>
      <c r="B12" s="102" t="s">
        <v>473</v>
      </c>
      <c r="C12" s="102" t="s">
        <v>474</v>
      </c>
      <c r="D12" s="102" t="s">
        <v>474</v>
      </c>
      <c r="E12" s="189"/>
      <c r="F12" s="103" t="s">
        <v>474</v>
      </c>
    </row>
    <row r="13" spans="1:6" ht="15.75" customHeight="1" x14ac:dyDescent="0.2">
      <c r="A13" s="104" t="s">
        <v>475</v>
      </c>
      <c r="B13" s="105"/>
      <c r="C13" s="106">
        <f>C5</f>
        <v>1322.72</v>
      </c>
      <c r="D13" s="190">
        <f>D5</f>
        <v>1082.2254545454546</v>
      </c>
      <c r="E13" s="190">
        <f>E5</f>
        <v>1322.72</v>
      </c>
      <c r="F13" s="107">
        <f>F5</f>
        <v>1809.07</v>
      </c>
    </row>
    <row r="14" spans="1:6" ht="15.75" customHeight="1" x14ac:dyDescent="0.2">
      <c r="A14" s="104" t="s">
        <v>476</v>
      </c>
      <c r="B14" s="108">
        <v>0.2</v>
      </c>
      <c r="C14" s="106">
        <f>C13*$B$14</f>
        <v>264.54400000000004</v>
      </c>
      <c r="D14" s="106">
        <f>D13*$B$14</f>
        <v>216.44509090909094</v>
      </c>
      <c r="E14" s="106"/>
      <c r="F14" s="107">
        <f>F13*$B$14</f>
        <v>361.81400000000002</v>
      </c>
    </row>
    <row r="15" spans="1:6" ht="15.75" customHeight="1" x14ac:dyDescent="0.2">
      <c r="A15" s="104" t="s">
        <v>477</v>
      </c>
      <c r="B15" s="109"/>
      <c r="C15" s="106"/>
      <c r="D15" s="190"/>
      <c r="E15" s="190"/>
      <c r="F15" s="107"/>
    </row>
    <row r="16" spans="1:6" ht="15.75" customHeight="1" x14ac:dyDescent="0.2">
      <c r="A16" s="104" t="s">
        <v>478</v>
      </c>
      <c r="B16" s="109"/>
      <c r="C16" s="106"/>
      <c r="D16" s="190"/>
      <c r="E16" s="190"/>
      <c r="F16" s="107"/>
    </row>
    <row r="17" spans="1:6" ht="15.75" customHeight="1" x14ac:dyDescent="0.2">
      <c r="A17" s="104" t="s">
        <v>479</v>
      </c>
      <c r="B17" s="109"/>
      <c r="C17" s="106"/>
      <c r="D17" s="190"/>
      <c r="E17" s="190"/>
      <c r="F17" s="107"/>
    </row>
    <row r="18" spans="1:6" ht="15.75" customHeight="1" x14ac:dyDescent="0.2">
      <c r="A18" s="104" t="s">
        <v>480</v>
      </c>
      <c r="B18" s="108">
        <v>0.3</v>
      </c>
      <c r="C18" s="106"/>
      <c r="D18" s="106"/>
      <c r="E18" s="190">
        <f>E13*B18</f>
        <v>396.81599999999997</v>
      </c>
      <c r="F18" s="107"/>
    </row>
    <row r="19" spans="1:6" ht="15.75" customHeight="1" x14ac:dyDescent="0.2">
      <c r="A19" s="111" t="s">
        <v>481</v>
      </c>
      <c r="B19" s="112"/>
      <c r="C19" s="121">
        <f>SUM(C13:C18)</f>
        <v>1587.2640000000001</v>
      </c>
      <c r="D19" s="191">
        <f>SUM(D13:D18)</f>
        <v>1298.6705454545454</v>
      </c>
      <c r="E19" s="191">
        <f>SUM(E13:E18)</f>
        <v>1719.5360000000001</v>
      </c>
      <c r="F19" s="122">
        <f>SUM(F13:F18)</f>
        <v>2170.884</v>
      </c>
    </row>
    <row r="20" spans="1:6" ht="15.75" customHeight="1" x14ac:dyDescent="0.2">
      <c r="A20" s="1037"/>
      <c r="B20" s="1037"/>
      <c r="C20" s="114"/>
      <c r="D20" s="192"/>
      <c r="E20" s="192"/>
      <c r="F20" s="115"/>
    </row>
    <row r="21" spans="1:6" ht="14.25" customHeight="1" x14ac:dyDescent="0.2">
      <c r="A21" s="1042" t="s">
        <v>482</v>
      </c>
      <c r="B21" s="1042"/>
      <c r="C21" s="1042"/>
      <c r="D21" s="1042"/>
      <c r="E21" s="1042"/>
      <c r="F21" s="1042"/>
    </row>
    <row r="22" spans="1:6" ht="28.35" customHeight="1" x14ac:dyDescent="0.2">
      <c r="A22" s="116" t="s">
        <v>483</v>
      </c>
      <c r="B22" s="117" t="s">
        <v>473</v>
      </c>
      <c r="C22" s="117" t="s">
        <v>474</v>
      </c>
      <c r="D22" s="117" t="s">
        <v>474</v>
      </c>
      <c r="E22" s="117" t="s">
        <v>474</v>
      </c>
      <c r="F22" s="118" t="s">
        <v>474</v>
      </c>
    </row>
    <row r="23" spans="1:6" ht="15.75" customHeight="1" x14ac:dyDescent="0.2">
      <c r="A23" s="119" t="s">
        <v>484</v>
      </c>
      <c r="B23" s="108">
        <f>1/12</f>
        <v>8.3333333333333329E-2</v>
      </c>
      <c r="C23" s="106">
        <f>ROUND($B23*C$19,2)</f>
        <v>132.27000000000001</v>
      </c>
      <c r="D23" s="106">
        <f>ROUND($B23*D$19,2)</f>
        <v>108.22</v>
      </c>
      <c r="E23" s="106">
        <f>ROUND($B23*E$19,2)</f>
        <v>143.29</v>
      </c>
      <c r="F23" s="107">
        <f>ROUND($B23*F$19,2)</f>
        <v>180.91</v>
      </c>
    </row>
    <row r="24" spans="1:6" x14ac:dyDescent="0.2">
      <c r="A24" s="119" t="s">
        <v>485</v>
      </c>
      <c r="B24" s="108">
        <f>1/3*1/12</f>
        <v>2.7777777777777776E-2</v>
      </c>
      <c r="C24" s="106">
        <f>C$19*$B$24</f>
        <v>44.090666666666671</v>
      </c>
      <c r="D24" s="106">
        <f>D$19*$B$24</f>
        <v>36.074181818181813</v>
      </c>
      <c r="E24" s="106">
        <f>E$19*$B$24</f>
        <v>47.764888888888891</v>
      </c>
      <c r="F24" s="107">
        <f>F$19*$B$24</f>
        <v>60.30233333333333</v>
      </c>
    </row>
    <row r="25" spans="1:6" ht="14.25" customHeight="1" x14ac:dyDescent="0.2">
      <c r="A25" s="111" t="s">
        <v>481</v>
      </c>
      <c r="B25" s="120">
        <f>SUM(B23:B24)</f>
        <v>0.1111111111111111</v>
      </c>
      <c r="C25" s="121">
        <f>SUM(C23:C24)</f>
        <v>176.36066666666667</v>
      </c>
      <c r="D25" s="121">
        <f>SUM(D23:D24)</f>
        <v>144.29418181818181</v>
      </c>
      <c r="E25" s="121">
        <f>SUM(E23:E24)</f>
        <v>191.05488888888888</v>
      </c>
      <c r="F25" s="122">
        <f>SUM(F23:F24)</f>
        <v>241.21233333333333</v>
      </c>
    </row>
    <row r="26" spans="1:6" x14ac:dyDescent="0.2">
      <c r="A26" s="116" t="s">
        <v>486</v>
      </c>
      <c r="B26" s="117" t="s">
        <v>473</v>
      </c>
      <c r="C26" s="117" t="s">
        <v>474</v>
      </c>
      <c r="D26" s="117" t="s">
        <v>474</v>
      </c>
      <c r="E26" s="117" t="s">
        <v>474</v>
      </c>
      <c r="F26" s="118" t="s">
        <v>474</v>
      </c>
    </row>
    <row r="27" spans="1:6" ht="15.75" customHeight="1" x14ac:dyDescent="0.2">
      <c r="A27" s="116" t="s">
        <v>487</v>
      </c>
      <c r="B27" s="123"/>
      <c r="C27" s="123"/>
      <c r="D27" s="123"/>
      <c r="E27" s="193"/>
      <c r="F27" s="124"/>
    </row>
    <row r="28" spans="1:6" ht="14.25" customHeight="1" x14ac:dyDescent="0.2">
      <c r="A28" s="119" t="s">
        <v>488</v>
      </c>
      <c r="B28" s="108">
        <v>0.2</v>
      </c>
      <c r="C28" s="125">
        <f t="shared" ref="C28:C35" si="0">ROUND(($C$19+$C$25)*B28,2)</f>
        <v>352.72</v>
      </c>
      <c r="D28" s="125">
        <f t="shared" ref="D28:D35" si="1">ROUND(($D$19+$D$25)*B28,2)</f>
        <v>288.58999999999997</v>
      </c>
      <c r="E28" s="125">
        <f t="shared" ref="E28:E35" si="2">ROUND(($E$19+$E$25)*B28,2)</f>
        <v>382.12</v>
      </c>
      <c r="F28" s="126">
        <f t="shared" ref="F28:F35" si="3">ROUND(($F$19+$F$25)*B28,2)</f>
        <v>482.42</v>
      </c>
    </row>
    <row r="29" spans="1:6" ht="15.75" customHeight="1" x14ac:dyDescent="0.2">
      <c r="A29" s="119" t="s">
        <v>489</v>
      </c>
      <c r="B29" s="108">
        <v>2.5000000000000001E-2</v>
      </c>
      <c r="C29" s="125">
        <f t="shared" si="0"/>
        <v>44.09</v>
      </c>
      <c r="D29" s="125">
        <f t="shared" si="1"/>
        <v>36.07</v>
      </c>
      <c r="E29" s="125">
        <f t="shared" si="2"/>
        <v>47.76</v>
      </c>
      <c r="F29" s="126">
        <f t="shared" si="3"/>
        <v>60.3</v>
      </c>
    </row>
    <row r="30" spans="1:6" ht="15.75" customHeight="1" x14ac:dyDescent="0.2">
      <c r="A30" s="119" t="s">
        <v>490</v>
      </c>
      <c r="B30" s="108">
        <v>0.03</v>
      </c>
      <c r="C30" s="125">
        <f t="shared" si="0"/>
        <v>52.91</v>
      </c>
      <c r="D30" s="125">
        <f t="shared" si="1"/>
        <v>43.29</v>
      </c>
      <c r="E30" s="125">
        <f t="shared" si="2"/>
        <v>57.32</v>
      </c>
      <c r="F30" s="126">
        <f t="shared" si="3"/>
        <v>72.36</v>
      </c>
    </row>
    <row r="31" spans="1:6" ht="15.75" customHeight="1" x14ac:dyDescent="0.2">
      <c r="A31" s="119" t="s">
        <v>491</v>
      </c>
      <c r="B31" s="108">
        <v>1.4999999999999999E-2</v>
      </c>
      <c r="C31" s="125">
        <f t="shared" si="0"/>
        <v>26.45</v>
      </c>
      <c r="D31" s="125">
        <f t="shared" si="1"/>
        <v>21.64</v>
      </c>
      <c r="E31" s="125">
        <f t="shared" si="2"/>
        <v>28.66</v>
      </c>
      <c r="F31" s="126">
        <f t="shared" si="3"/>
        <v>36.18</v>
      </c>
    </row>
    <row r="32" spans="1:6" ht="15.75" customHeight="1" x14ac:dyDescent="0.2">
      <c r="A32" s="119" t="s">
        <v>492</v>
      </c>
      <c r="B32" s="108">
        <v>0.01</v>
      </c>
      <c r="C32" s="125">
        <f t="shared" si="0"/>
        <v>17.64</v>
      </c>
      <c r="D32" s="125">
        <f t="shared" si="1"/>
        <v>14.43</v>
      </c>
      <c r="E32" s="125">
        <f t="shared" si="2"/>
        <v>19.11</v>
      </c>
      <c r="F32" s="126">
        <f t="shared" si="3"/>
        <v>24.12</v>
      </c>
    </row>
    <row r="33" spans="1:6" ht="15.75" customHeight="1" x14ac:dyDescent="0.2">
      <c r="A33" s="119" t="s">
        <v>493</v>
      </c>
      <c r="B33" s="108">
        <v>6.0000000000000001E-3</v>
      </c>
      <c r="C33" s="125">
        <f t="shared" si="0"/>
        <v>10.58</v>
      </c>
      <c r="D33" s="125">
        <f t="shared" si="1"/>
        <v>8.66</v>
      </c>
      <c r="E33" s="125">
        <f t="shared" si="2"/>
        <v>11.46</v>
      </c>
      <c r="F33" s="126">
        <f t="shared" si="3"/>
        <v>14.47</v>
      </c>
    </row>
    <row r="34" spans="1:6" ht="15.75" customHeight="1" x14ac:dyDescent="0.2">
      <c r="A34" s="119" t="s">
        <v>494</v>
      </c>
      <c r="B34" s="108">
        <v>2E-3</v>
      </c>
      <c r="C34" s="125">
        <f t="shared" si="0"/>
        <v>3.53</v>
      </c>
      <c r="D34" s="125">
        <f t="shared" si="1"/>
        <v>2.89</v>
      </c>
      <c r="E34" s="125">
        <f t="shared" si="2"/>
        <v>3.82</v>
      </c>
      <c r="F34" s="126">
        <f t="shared" si="3"/>
        <v>4.82</v>
      </c>
    </row>
    <row r="35" spans="1:6" ht="15.75" customHeight="1" x14ac:dyDescent="0.2">
      <c r="A35" s="119" t="s">
        <v>495</v>
      </c>
      <c r="B35" s="108">
        <v>0.08</v>
      </c>
      <c r="C35" s="125">
        <f t="shared" si="0"/>
        <v>141.09</v>
      </c>
      <c r="D35" s="125">
        <f t="shared" si="1"/>
        <v>115.44</v>
      </c>
      <c r="E35" s="125">
        <f t="shared" si="2"/>
        <v>152.85</v>
      </c>
      <c r="F35" s="126">
        <f t="shared" si="3"/>
        <v>192.97</v>
      </c>
    </row>
    <row r="36" spans="1:6" ht="15.75" customHeight="1" x14ac:dyDescent="0.2">
      <c r="A36" s="111" t="s">
        <v>481</v>
      </c>
      <c r="B36" s="120">
        <f>SUM(B28:B35)</f>
        <v>0.36800000000000005</v>
      </c>
      <c r="C36" s="121">
        <f>SUM(C27:C35)</f>
        <v>649.01</v>
      </c>
      <c r="D36" s="121">
        <f>SUM(D27:D35)</f>
        <v>531.01</v>
      </c>
      <c r="E36" s="191">
        <f>SUM(E28:E35)</f>
        <v>703.10000000000014</v>
      </c>
      <c r="F36" s="122">
        <f>SUM(F27:F35)</f>
        <v>887.6400000000001</v>
      </c>
    </row>
    <row r="37" spans="1:6" ht="15.75" customHeight="1" x14ac:dyDescent="0.2">
      <c r="A37" s="116" t="s">
        <v>496</v>
      </c>
      <c r="B37" s="117" t="s">
        <v>497</v>
      </c>
      <c r="C37" s="117" t="s">
        <v>474</v>
      </c>
      <c r="D37" s="117" t="s">
        <v>474</v>
      </c>
      <c r="E37" s="117" t="s">
        <v>474</v>
      </c>
      <c r="F37" s="118" t="s">
        <v>474</v>
      </c>
    </row>
    <row r="38" spans="1:6" ht="15.75" customHeight="1" x14ac:dyDescent="0.2">
      <c r="A38" s="119" t="s">
        <v>498</v>
      </c>
      <c r="B38" s="127">
        <f>MC!P84</f>
        <v>4.3500000000000014</v>
      </c>
      <c r="C38" s="106">
        <f>ROUND(((2*22*$B$38)-0.06*C$13),2)</f>
        <v>112.04</v>
      </c>
      <c r="D38" s="106">
        <f>ROUND(((2*22*$B$38)-0.06*D$13),2)</f>
        <v>126.47</v>
      </c>
      <c r="E38" s="106">
        <f>ROUND(((2*22*$B$38)-0.06*E$13),2)</f>
        <v>112.04</v>
      </c>
      <c r="F38" s="106">
        <f>ROUND(((2*22*$B$38)-0.06*F$13),2)</f>
        <v>82.86</v>
      </c>
    </row>
    <row r="39" spans="1:6" ht="15.75" customHeight="1" x14ac:dyDescent="0.2">
      <c r="A39" s="478" t="s">
        <v>499</v>
      </c>
      <c r="B39" s="128"/>
      <c r="C39" s="125">
        <f>MC!E21</f>
        <v>437.34</v>
      </c>
      <c r="D39" s="125">
        <f>MC!E22</f>
        <v>359.59</v>
      </c>
      <c r="E39" s="125">
        <f>MC!E21</f>
        <v>437.34</v>
      </c>
      <c r="F39" s="125">
        <f>MC!E21</f>
        <v>437.34</v>
      </c>
    </row>
    <row r="40" spans="1:6" ht="15.75" customHeight="1" x14ac:dyDescent="0.2">
      <c r="A40" s="119" t="s">
        <v>500</v>
      </c>
      <c r="B40" s="108">
        <f>MC!C26</f>
        <v>0</v>
      </c>
      <c r="C40" s="125"/>
      <c r="D40" s="125"/>
      <c r="E40" s="125">
        <f>MC!E26</f>
        <v>0</v>
      </c>
      <c r="F40" s="125"/>
    </row>
    <row r="41" spans="1:6" ht="15.75" customHeight="1" x14ac:dyDescent="0.2">
      <c r="A41" s="119" t="s">
        <v>501</v>
      </c>
      <c r="B41" s="129">
        <f>MC!E25</f>
        <v>11</v>
      </c>
      <c r="C41" s="125">
        <f>B41</f>
        <v>11</v>
      </c>
      <c r="D41" s="125">
        <f>B41</f>
        <v>11</v>
      </c>
      <c r="E41" s="194">
        <f>B41</f>
        <v>11</v>
      </c>
      <c r="F41" s="126">
        <f>B41</f>
        <v>11</v>
      </c>
    </row>
    <row r="42" spans="1:6" ht="15.75" customHeight="1" x14ac:dyDescent="0.2">
      <c r="A42" s="119" t="s">
        <v>502</v>
      </c>
      <c r="B42" s="567">
        <f>MC!C24</f>
        <v>7.0000000000000007E-2</v>
      </c>
      <c r="C42" s="125">
        <f>$B$42*C19</f>
        <v>111.10848000000001</v>
      </c>
      <c r="D42" s="125">
        <f t="shared" ref="D42:F42" si="4">$B$42*D19</f>
        <v>90.906938181818191</v>
      </c>
      <c r="E42" s="125">
        <f t="shared" si="4"/>
        <v>120.36752000000001</v>
      </c>
      <c r="F42" s="125">
        <f t="shared" si="4"/>
        <v>151.96188000000001</v>
      </c>
    </row>
    <row r="43" spans="1:6" ht="15.75" customHeight="1" x14ac:dyDescent="0.2">
      <c r="A43" s="119" t="s">
        <v>503</v>
      </c>
      <c r="B43" s="108"/>
      <c r="C43" s="125"/>
      <c r="D43" s="125"/>
      <c r="E43" s="194"/>
      <c r="F43" s="126"/>
    </row>
    <row r="44" spans="1:6" ht="15.75" customHeight="1" x14ac:dyDescent="0.2">
      <c r="A44" s="111" t="s">
        <v>481</v>
      </c>
      <c r="B44" s="112"/>
      <c r="C44" s="121">
        <f>SUM(C38:C43)</f>
        <v>671.48847999999998</v>
      </c>
      <c r="D44" s="121">
        <f>SUM(D38:D43)</f>
        <v>587.96693818181814</v>
      </c>
      <c r="E44" s="191">
        <f>SUM(E38:E43)</f>
        <v>680.74752000000001</v>
      </c>
      <c r="F44" s="122">
        <f>SUM(F38:F43)</f>
        <v>683.16187999999988</v>
      </c>
    </row>
    <row r="45" spans="1:6" x14ac:dyDescent="0.2">
      <c r="A45" s="101" t="s">
        <v>504</v>
      </c>
      <c r="B45" s="102" t="s">
        <v>473</v>
      </c>
      <c r="C45" s="102" t="s">
        <v>474</v>
      </c>
      <c r="D45" s="102" t="s">
        <v>474</v>
      </c>
      <c r="E45" s="102" t="s">
        <v>474</v>
      </c>
      <c r="F45" s="103" t="s">
        <v>474</v>
      </c>
    </row>
    <row r="46" spans="1:6" ht="15.75" customHeight="1" x14ac:dyDescent="0.2">
      <c r="A46" s="119" t="s">
        <v>483</v>
      </c>
      <c r="B46" s="130">
        <f>B25</f>
        <v>0.1111111111111111</v>
      </c>
      <c r="C46" s="131">
        <f>C25</f>
        <v>176.36066666666667</v>
      </c>
      <c r="D46" s="131">
        <f>D25</f>
        <v>144.29418181818181</v>
      </c>
      <c r="E46" s="131">
        <f>E25</f>
        <v>191.05488888888888</v>
      </c>
      <c r="F46" s="132">
        <f>F25</f>
        <v>241.21233333333333</v>
      </c>
    </row>
    <row r="47" spans="1:6" ht="15.75" customHeight="1" x14ac:dyDescent="0.2">
      <c r="A47" s="119" t="s">
        <v>505</v>
      </c>
      <c r="B47" s="130">
        <f>B36</f>
        <v>0.36800000000000005</v>
      </c>
      <c r="C47" s="131">
        <f>C36</f>
        <v>649.01</v>
      </c>
      <c r="D47" s="131">
        <f>D36</f>
        <v>531.01</v>
      </c>
      <c r="E47" s="131">
        <f>E36</f>
        <v>703.10000000000014</v>
      </c>
      <c r="F47" s="132">
        <f>F36</f>
        <v>887.6400000000001</v>
      </c>
    </row>
    <row r="48" spans="1:6" ht="15.75" customHeight="1" x14ac:dyDescent="0.2">
      <c r="A48" s="119" t="s">
        <v>496</v>
      </c>
      <c r="B48" s="130"/>
      <c r="C48" s="131">
        <f>C44</f>
        <v>671.48847999999998</v>
      </c>
      <c r="D48" s="131">
        <f>D44</f>
        <v>587.96693818181814</v>
      </c>
      <c r="E48" s="131">
        <f>E44</f>
        <v>680.74752000000001</v>
      </c>
      <c r="F48" s="132">
        <f>F44</f>
        <v>683.16187999999988</v>
      </c>
    </row>
    <row r="49" spans="1:6" ht="15.75" customHeight="1" x14ac:dyDescent="0.2">
      <c r="A49" s="111" t="s">
        <v>481</v>
      </c>
      <c r="B49" s="112"/>
      <c r="C49" s="121">
        <f>SUM(C46:C48)</f>
        <v>1496.8591466666667</v>
      </c>
      <c r="D49" s="121">
        <f>SUM(D46:D48)</f>
        <v>1263.2711199999999</v>
      </c>
      <c r="E49" s="191">
        <f>SUM(E46:E48)</f>
        <v>1574.9024088888891</v>
      </c>
      <c r="F49" s="122">
        <f>SUM(F46:F48)</f>
        <v>1812.0142133333334</v>
      </c>
    </row>
    <row r="50" spans="1:6" ht="14.25" customHeight="1" x14ac:dyDescent="0.2">
      <c r="A50" s="1037"/>
      <c r="B50" s="1037"/>
      <c r="C50" s="114"/>
      <c r="D50" s="115"/>
      <c r="E50" s="115"/>
      <c r="F50" s="115"/>
    </row>
    <row r="51" spans="1:6" s="133" customFormat="1" ht="12.75" customHeight="1" x14ac:dyDescent="0.2">
      <c r="A51" s="1042" t="s">
        <v>506</v>
      </c>
      <c r="B51" s="1042"/>
      <c r="C51" s="1042"/>
      <c r="D51" s="1042"/>
      <c r="E51" s="1042"/>
      <c r="F51" s="1042"/>
    </row>
    <row r="52" spans="1:6" ht="15.75" customHeight="1" x14ac:dyDescent="0.2">
      <c r="A52" s="101" t="s">
        <v>507</v>
      </c>
      <c r="B52" s="102" t="s">
        <v>473</v>
      </c>
      <c r="C52" s="102" t="s">
        <v>474</v>
      </c>
      <c r="D52" s="102" t="s">
        <v>474</v>
      </c>
      <c r="E52" s="102" t="s">
        <v>474</v>
      </c>
      <c r="F52" s="103" t="s">
        <v>474</v>
      </c>
    </row>
    <row r="53" spans="1:6" ht="15.75" customHeight="1" x14ac:dyDescent="0.2">
      <c r="A53" s="116" t="s">
        <v>508</v>
      </c>
      <c r="B53" s="134"/>
      <c r="C53" s="134"/>
      <c r="D53" s="134"/>
      <c r="E53" s="195"/>
      <c r="F53" s="135"/>
    </row>
    <row r="54" spans="1:6" ht="15.75" customHeight="1" x14ac:dyDescent="0.2">
      <c r="A54" s="119" t="s">
        <v>509</v>
      </c>
      <c r="B54" s="130">
        <f>1/12*0.05</f>
        <v>4.1666666666666666E-3</v>
      </c>
      <c r="C54" s="136">
        <f>C19*$B54</f>
        <v>6.6136000000000008</v>
      </c>
      <c r="D54" s="136">
        <f t="shared" ref="D54:F54" si="5">D19*$B54</f>
        <v>5.4111272727272723</v>
      </c>
      <c r="E54" s="136">
        <f t="shared" si="5"/>
        <v>7.1647333333333334</v>
      </c>
      <c r="F54" s="136">
        <f t="shared" si="5"/>
        <v>9.0453499999999991</v>
      </c>
    </row>
    <row r="55" spans="1:6" x14ac:dyDescent="0.2">
      <c r="A55" s="119" t="s">
        <v>510</v>
      </c>
      <c r="B55" s="130">
        <f>B35*B54</f>
        <v>3.3333333333333332E-4</v>
      </c>
      <c r="C55" s="136">
        <f>$B$55*C19</f>
        <v>0.529088</v>
      </c>
      <c r="D55" s="136">
        <f t="shared" ref="D55:F55" si="6">$B$55*D19</f>
        <v>0.43289018181818179</v>
      </c>
      <c r="E55" s="136">
        <f t="shared" si="6"/>
        <v>0.57317866666666661</v>
      </c>
      <c r="F55" s="136">
        <f t="shared" si="6"/>
        <v>0.72362799999999994</v>
      </c>
    </row>
    <row r="56" spans="1:6" x14ac:dyDescent="0.2">
      <c r="A56" s="119" t="s">
        <v>511</v>
      </c>
      <c r="B56" s="130">
        <v>0</v>
      </c>
      <c r="C56" s="136">
        <f>C35*$B56</f>
        <v>0</v>
      </c>
      <c r="D56" s="136">
        <f t="shared" ref="D56:F56" si="7">D35*$B56</f>
        <v>0</v>
      </c>
      <c r="E56" s="136">
        <f t="shared" si="7"/>
        <v>0</v>
      </c>
      <c r="F56" s="136">
        <f t="shared" si="7"/>
        <v>0</v>
      </c>
    </row>
    <row r="57" spans="1:6" x14ac:dyDescent="0.2">
      <c r="A57" s="119" t="s">
        <v>512</v>
      </c>
      <c r="B57" s="130">
        <f>1/12*1/30*7</f>
        <v>1.9444444444444441E-2</v>
      </c>
      <c r="C57" s="131">
        <f>C19*$B57</f>
        <v>30.863466666666664</v>
      </c>
      <c r="D57" s="131">
        <f t="shared" ref="D57:F57" si="8">D19*$B57</f>
        <v>25.251927272727269</v>
      </c>
      <c r="E57" s="131">
        <f t="shared" si="8"/>
        <v>33.435422222222215</v>
      </c>
      <c r="F57" s="131">
        <f t="shared" si="8"/>
        <v>42.211633333333324</v>
      </c>
    </row>
    <row r="58" spans="1:6" x14ac:dyDescent="0.2">
      <c r="A58" s="119" t="s">
        <v>513</v>
      </c>
      <c r="B58" s="130">
        <f>B36*B57</f>
        <v>7.1555555555555556E-3</v>
      </c>
      <c r="C58" s="131">
        <f>$B58*C19</f>
        <v>11.357755733333335</v>
      </c>
      <c r="D58" s="131">
        <f t="shared" ref="D58:F58" si="9">$B58*D19</f>
        <v>9.2927092363636365</v>
      </c>
      <c r="E58" s="131">
        <f t="shared" si="9"/>
        <v>12.304235377777779</v>
      </c>
      <c r="F58" s="131">
        <f t="shared" si="9"/>
        <v>15.533881066666668</v>
      </c>
    </row>
    <row r="59" spans="1:6" x14ac:dyDescent="0.2">
      <c r="A59" s="119" t="s">
        <v>514</v>
      </c>
      <c r="B59" s="130">
        <f>B35*40/100*90/100*(1+1/12+1/12+1/3*1/12)</f>
        <v>3.4399999999999993E-2</v>
      </c>
      <c r="C59" s="131">
        <f>C19*$B59</f>
        <v>54.601881599999992</v>
      </c>
      <c r="D59" s="131">
        <f t="shared" ref="D59:F59" si="10">D19*$B59</f>
        <v>44.674266763636354</v>
      </c>
      <c r="E59" s="131">
        <f t="shared" si="10"/>
        <v>59.152038399999988</v>
      </c>
      <c r="F59" s="131">
        <f t="shared" si="10"/>
        <v>74.678409599999981</v>
      </c>
    </row>
    <row r="60" spans="1:6" ht="14.25" customHeight="1" x14ac:dyDescent="0.2">
      <c r="A60" s="111" t="s">
        <v>481</v>
      </c>
      <c r="B60" s="120">
        <f>SUM(B54:B59)</f>
        <v>6.5499999999999989E-2</v>
      </c>
      <c r="C60" s="137">
        <f>SUM(C54:C59)</f>
        <v>103.96579199999999</v>
      </c>
      <c r="D60" s="137">
        <f>SUM(D54:D59)</f>
        <v>85.062920727272711</v>
      </c>
      <c r="E60" s="196">
        <f>SUM(E54:E59)</f>
        <v>112.62960799999999</v>
      </c>
      <c r="F60" s="138">
        <f>SUM(F54:F59)</f>
        <v>142.19290199999998</v>
      </c>
    </row>
    <row r="61" spans="1:6" ht="14.25" customHeight="1" x14ac:dyDescent="0.2">
      <c r="A61" s="1037"/>
      <c r="B61" s="1037"/>
      <c r="C61" s="322"/>
      <c r="D61" s="322"/>
      <c r="E61" s="323"/>
      <c r="F61" s="324"/>
    </row>
    <row r="62" spans="1:6" ht="15.75" customHeight="1" x14ac:dyDescent="0.2">
      <c r="A62" s="1042" t="s">
        <v>515</v>
      </c>
      <c r="B62" s="1042"/>
      <c r="C62" s="1042"/>
      <c r="D62" s="1042"/>
      <c r="E62" s="1042"/>
      <c r="F62" s="1042"/>
    </row>
    <row r="63" spans="1:6" ht="14.25" customHeight="1" x14ac:dyDescent="0.2">
      <c r="A63" s="116" t="s">
        <v>49</v>
      </c>
      <c r="B63" s="117"/>
      <c r="C63" s="117"/>
      <c r="D63" s="117"/>
      <c r="E63" s="197"/>
      <c r="F63" s="118"/>
    </row>
    <row r="64" spans="1:6" ht="14.25" customHeight="1" x14ac:dyDescent="0.2">
      <c r="A64" s="119" t="s">
        <v>50</v>
      </c>
      <c r="B64" s="108">
        <f>1/12</f>
        <v>8.3333333333333329E-2</v>
      </c>
      <c r="C64" s="125">
        <f>B64*($C$19+$C$49+$C$60)</f>
        <v>265.67407822222219</v>
      </c>
      <c r="D64" s="125">
        <f>B64*($D$19+$D$49+$D$60)</f>
        <v>220.58371551515148</v>
      </c>
      <c r="E64" s="194">
        <f>B64*($E$19+$E$49+$E$60)</f>
        <v>283.92233474074078</v>
      </c>
      <c r="F64" s="126">
        <f>B64*($F$19+$F$49+$F$60)</f>
        <v>343.75759294444447</v>
      </c>
    </row>
    <row r="65" spans="1:6" x14ac:dyDescent="0.2">
      <c r="A65" s="119" t="s">
        <v>516</v>
      </c>
      <c r="B65" s="108">
        <f>MC!E56/30/12</f>
        <v>1.3538888888888885E-2</v>
      </c>
      <c r="C65" s="125">
        <f>B65*($C$19+$C$49+$C$60)</f>
        <v>43.163181908503695</v>
      </c>
      <c r="D65" s="125">
        <f>B65*($D$19+$D$49+$D$60)</f>
        <v>35.837500980694934</v>
      </c>
      <c r="E65" s="194">
        <f>B65*($E$19+$E$49+$E$60)</f>
        <v>46.127915317545671</v>
      </c>
      <c r="F65" s="126">
        <f>B65*($F$19+$F$49+$F$60)</f>
        <v>55.849150267040727</v>
      </c>
    </row>
    <row r="66" spans="1:6" x14ac:dyDescent="0.2">
      <c r="A66" s="119" t="s">
        <v>517</v>
      </c>
      <c r="B66" s="139">
        <f>(5/30)/12*MC!F58*MC!C59</f>
        <v>1.0764583333333333E-4</v>
      </c>
      <c r="C66" s="125">
        <f>B66*($C$19+$C$49+$C$60)</f>
        <v>0.34318449054355554</v>
      </c>
      <c r="D66" s="125">
        <f>B66*($D$19+$D$49+$D$60)</f>
        <v>0.28493901451669695</v>
      </c>
      <c r="E66" s="194">
        <f>B66*($E$19+$E$49+$E$60)</f>
        <v>0.36675667590135191</v>
      </c>
      <c r="F66" s="126">
        <f>B66*($F$19+$F$49+$F$60)</f>
        <v>0.44404887068598614</v>
      </c>
    </row>
    <row r="67" spans="1:6" ht="14.25" customHeight="1" x14ac:dyDescent="0.2">
      <c r="A67" s="119" t="s">
        <v>518</v>
      </c>
      <c r="B67" s="139">
        <f>MC!C61/30/12</f>
        <v>2.6830555555555553E-3</v>
      </c>
      <c r="C67" s="125">
        <f>B67*($C$19+$C$49+$C$60)</f>
        <v>8.5538197384948145</v>
      </c>
      <c r="D67" s="125">
        <f>B67*($D$19+$D$49+$D$60)</f>
        <v>7.1020603605361607</v>
      </c>
      <c r="E67" s="194">
        <f>B67*($E$19+$E$49+$E$60)</f>
        <v>9.1413527708693838</v>
      </c>
      <c r="F67" s="126">
        <f>B67*($F$19+$F$49+$F$60)</f>
        <v>11.067848634167962</v>
      </c>
    </row>
    <row r="68" spans="1:6" ht="14.25" customHeight="1" x14ac:dyDescent="0.2">
      <c r="A68" s="119" t="s">
        <v>519</v>
      </c>
      <c r="B68" s="108"/>
      <c r="C68" s="125"/>
      <c r="D68" s="125"/>
      <c r="E68" s="194">
        <f>B68*($E$19+$E$49+$E$60)</f>
        <v>0</v>
      </c>
      <c r="F68" s="126"/>
    </row>
    <row r="69" spans="1:6" ht="14.25" customHeight="1" x14ac:dyDescent="0.2">
      <c r="A69" s="140" t="s">
        <v>520</v>
      </c>
      <c r="B69" s="141">
        <f>SUM(B64:B68)</f>
        <v>9.9662923611111107E-2</v>
      </c>
      <c r="C69" s="142">
        <f>SUM(C64:C68)</f>
        <v>317.73426435976427</v>
      </c>
      <c r="D69" s="142">
        <f>SUM(D64:D68)</f>
        <v>263.80821587089923</v>
      </c>
      <c r="E69" s="198">
        <f>SUM(E64:E68)</f>
        <v>339.55835950505718</v>
      </c>
      <c r="F69" s="143">
        <f>SUM(F64:F68)</f>
        <v>411.11864071633914</v>
      </c>
    </row>
    <row r="70" spans="1:6" ht="14.25" customHeight="1" x14ac:dyDescent="0.2">
      <c r="A70" s="116" t="s">
        <v>521</v>
      </c>
      <c r="B70" s="117"/>
      <c r="C70" s="117"/>
      <c r="D70" s="117"/>
      <c r="E70" s="197"/>
      <c r="F70" s="118"/>
    </row>
    <row r="71" spans="1:6" ht="14.25" customHeight="1" x14ac:dyDescent="0.2">
      <c r="A71" s="119" t="s">
        <v>522</v>
      </c>
      <c r="B71" s="108"/>
      <c r="C71" s="125"/>
      <c r="D71" s="125"/>
      <c r="E71" s="194"/>
      <c r="F71" s="126"/>
    </row>
    <row r="72" spans="1:6" ht="14.25" customHeight="1" x14ac:dyDescent="0.2">
      <c r="A72" s="140" t="s">
        <v>520</v>
      </c>
      <c r="B72" s="141"/>
      <c r="C72" s="142">
        <f>C71</f>
        <v>0</v>
      </c>
      <c r="D72" s="142"/>
      <c r="E72" s="198"/>
      <c r="F72" s="143"/>
    </row>
    <row r="73" spans="1:6" ht="14.25" customHeight="1" x14ac:dyDescent="0.2">
      <c r="A73" s="116" t="s">
        <v>71</v>
      </c>
      <c r="B73" s="117"/>
      <c r="C73" s="117"/>
      <c r="D73" s="117"/>
      <c r="E73" s="197"/>
      <c r="F73" s="118"/>
    </row>
    <row r="74" spans="1:6" ht="14.25" customHeight="1" x14ac:dyDescent="0.2">
      <c r="A74" s="119" t="s">
        <v>72</v>
      </c>
      <c r="B74" s="108">
        <f>120/30*MC!C64*MC!C65</f>
        <v>6.18624E-3</v>
      </c>
      <c r="C74" s="125">
        <f>(((C19*2)+ (C19*1/3))+(C36)+(C44-C38-C39))*$B$74</f>
        <v>27.681781429555201</v>
      </c>
      <c r="D74" s="125">
        <f>(((D19*2)+ (D19*1/3))+(D36)+(D44-D38-D39))*$B$74</f>
        <v>22.66111398825425</v>
      </c>
      <c r="E74" s="125">
        <f>(((E19*2)+ (E19*1/3))+(E36)+(E44-E38-E39))*$B$74</f>
        <v>29.9829619150848</v>
      </c>
      <c r="F74" s="126">
        <f>(((F19*2)+ (F19*1/3))+(F36)+(F44-F38-F39))*$B$74</f>
        <v>37.835030725171201</v>
      </c>
    </row>
    <row r="75" spans="1:6" ht="15.75" customHeight="1" x14ac:dyDescent="0.2">
      <c r="A75" s="140" t="s">
        <v>481</v>
      </c>
      <c r="B75" s="141"/>
      <c r="C75" s="142"/>
      <c r="D75" s="142"/>
      <c r="E75" s="198"/>
      <c r="F75" s="143"/>
    </row>
    <row r="76" spans="1:6" x14ac:dyDescent="0.2">
      <c r="A76" s="101" t="s">
        <v>523</v>
      </c>
      <c r="B76" s="102"/>
      <c r="C76" s="102"/>
      <c r="D76" s="102"/>
      <c r="E76" s="189"/>
      <c r="F76" s="103"/>
    </row>
    <row r="77" spans="1:6" x14ac:dyDescent="0.2">
      <c r="A77" s="119" t="s">
        <v>49</v>
      </c>
      <c r="B77" s="130">
        <f>B69</f>
        <v>9.9662923611111107E-2</v>
      </c>
      <c r="C77" s="131">
        <f>C69</f>
        <v>317.73426435976427</v>
      </c>
      <c r="D77" s="131">
        <f>D69</f>
        <v>263.80821587089923</v>
      </c>
      <c r="E77" s="131">
        <f>E69</f>
        <v>339.55835950505718</v>
      </c>
      <c r="F77" s="132">
        <f>F69</f>
        <v>411.11864071633914</v>
      </c>
    </row>
    <row r="78" spans="1:6" ht="15.75" customHeight="1" x14ac:dyDescent="0.2">
      <c r="A78" s="119" t="s">
        <v>521</v>
      </c>
      <c r="B78" s="130">
        <f>B72</f>
        <v>0</v>
      </c>
      <c r="C78" s="131">
        <f>C72</f>
        <v>0</v>
      </c>
      <c r="D78" s="131">
        <f>D72</f>
        <v>0</v>
      </c>
      <c r="E78" s="131">
        <f>E72</f>
        <v>0</v>
      </c>
      <c r="F78" s="132">
        <f>F72</f>
        <v>0</v>
      </c>
    </row>
    <row r="79" spans="1:6" ht="15.75" customHeight="1" x14ac:dyDescent="0.2">
      <c r="A79" s="119" t="s">
        <v>71</v>
      </c>
      <c r="B79" s="130">
        <f>B74</f>
        <v>6.18624E-3</v>
      </c>
      <c r="C79" s="131">
        <f>C74</f>
        <v>27.681781429555201</v>
      </c>
      <c r="D79" s="131">
        <f>D74</f>
        <v>22.66111398825425</v>
      </c>
      <c r="E79" s="131">
        <f>E74</f>
        <v>29.9829619150848</v>
      </c>
      <c r="F79" s="132">
        <f>F74</f>
        <v>37.835030725171201</v>
      </c>
    </row>
    <row r="80" spans="1:6" ht="15.75" customHeight="1" x14ac:dyDescent="0.2">
      <c r="A80" s="111" t="s">
        <v>481</v>
      </c>
      <c r="B80" s="112"/>
      <c r="C80" s="121">
        <f>SUM(C77:C79)</f>
        <v>345.41604578931947</v>
      </c>
      <c r="D80" s="121">
        <f>SUM(D77:D79)</f>
        <v>286.4693298591535</v>
      </c>
      <c r="E80" s="191">
        <f>SUM(E77:E79)</f>
        <v>369.54132142014197</v>
      </c>
      <c r="F80" s="122">
        <f>SUM(F77:F79)</f>
        <v>448.95367144151032</v>
      </c>
    </row>
    <row r="81" spans="1:6" ht="15.75" customHeight="1" x14ac:dyDescent="0.2">
      <c r="A81" s="113"/>
      <c r="B81" s="114"/>
      <c r="C81" s="114"/>
      <c r="D81" s="114"/>
      <c r="E81" s="192"/>
      <c r="F81" s="115"/>
    </row>
    <row r="82" spans="1:6" ht="15.75" customHeight="1" x14ac:dyDescent="0.2">
      <c r="A82" s="199" t="s">
        <v>524</v>
      </c>
      <c r="B82" s="200"/>
      <c r="C82" s="200"/>
      <c r="D82" s="200"/>
      <c r="E82" s="200"/>
      <c r="F82" s="201"/>
    </row>
    <row r="83" spans="1:6" ht="15.75" customHeight="1" x14ac:dyDescent="0.2">
      <c r="A83" s="101" t="s">
        <v>525</v>
      </c>
      <c r="B83" s="102" t="s">
        <v>497</v>
      </c>
      <c r="C83" s="102" t="s">
        <v>474</v>
      </c>
      <c r="D83" s="102" t="s">
        <v>474</v>
      </c>
      <c r="E83" s="102" t="s">
        <v>474</v>
      </c>
      <c r="F83" s="103" t="s">
        <v>474</v>
      </c>
    </row>
    <row r="84" spans="1:6" ht="15.75" customHeight="1" x14ac:dyDescent="0.2">
      <c r="A84" s="119" t="s">
        <v>526</v>
      </c>
      <c r="B84" s="145">
        <f>Insumos!G117</f>
        <v>27.875416666666666</v>
      </c>
      <c r="C84" s="106">
        <f>B84</f>
        <v>27.875416666666666</v>
      </c>
      <c r="D84" s="106">
        <f>B84</f>
        <v>27.875416666666666</v>
      </c>
      <c r="E84" s="190">
        <f>B84</f>
        <v>27.875416666666666</v>
      </c>
      <c r="F84" s="107">
        <f>Insumos!G118</f>
        <v>34.030416666666667</v>
      </c>
    </row>
    <row r="85" spans="1:6" x14ac:dyDescent="0.2">
      <c r="A85" s="144" t="s">
        <v>527</v>
      </c>
      <c r="B85" s="145">
        <f>Insumos!G59</f>
        <v>461.23111666666665</v>
      </c>
      <c r="C85" s="106">
        <f>B85</f>
        <v>461.23111666666665</v>
      </c>
      <c r="D85" s="106">
        <f>B85</f>
        <v>461.23111666666665</v>
      </c>
      <c r="E85" s="190"/>
      <c r="F85" s="107"/>
    </row>
    <row r="86" spans="1:6" x14ac:dyDescent="0.2">
      <c r="A86" s="144" t="s">
        <v>528</v>
      </c>
      <c r="B86" s="146">
        <f>Insumos!K99</f>
        <v>20.684885416666667</v>
      </c>
      <c r="C86" s="106">
        <f>B86</f>
        <v>20.684885416666667</v>
      </c>
      <c r="D86" s="106">
        <f>B86</f>
        <v>20.684885416666667</v>
      </c>
      <c r="E86" s="190"/>
      <c r="F86" s="107"/>
    </row>
    <row r="87" spans="1:6" ht="15.75" customHeight="1" x14ac:dyDescent="0.2">
      <c r="A87" s="144" t="s">
        <v>529</v>
      </c>
      <c r="B87" s="145"/>
      <c r="C87" s="106">
        <f>Insumos!I129</f>
        <v>36.666666666666671</v>
      </c>
      <c r="D87" s="106">
        <f>Insumos!H129</f>
        <v>25.446666666666665</v>
      </c>
      <c r="E87" s="190"/>
      <c r="F87" s="107"/>
    </row>
    <row r="88" spans="1:6" ht="15.75" customHeight="1" x14ac:dyDescent="0.2">
      <c r="A88" s="144" t="s">
        <v>530</v>
      </c>
      <c r="B88" s="108">
        <v>0.12</v>
      </c>
      <c r="C88" s="106"/>
      <c r="D88" s="106"/>
      <c r="E88" s="190">
        <f>B88*(E127+E128+E84)</f>
        <v>398.67765906666671</v>
      </c>
      <c r="F88" s="107"/>
    </row>
    <row r="89" spans="1:6" ht="15.75" customHeight="1" x14ac:dyDescent="0.2">
      <c r="A89" s="144" t="s">
        <v>531</v>
      </c>
      <c r="B89" s="145">
        <f>Insumos!H145</f>
        <v>50.323333333333331</v>
      </c>
      <c r="C89" s="106"/>
      <c r="D89" s="106"/>
      <c r="E89" s="190"/>
      <c r="F89" s="107">
        <f>B89</f>
        <v>50.323333333333331</v>
      </c>
    </row>
    <row r="90" spans="1:6" ht="15.75" customHeight="1" x14ac:dyDescent="0.2">
      <c r="A90" s="144" t="s">
        <v>532</v>
      </c>
      <c r="B90" s="145"/>
      <c r="C90" s="106"/>
      <c r="D90" s="106"/>
      <c r="E90" s="190"/>
      <c r="F90" s="107">
        <f>B90</f>
        <v>0</v>
      </c>
    </row>
    <row r="91" spans="1:6" ht="15.75" customHeight="1" x14ac:dyDescent="0.2">
      <c r="A91" s="140" t="s">
        <v>481</v>
      </c>
      <c r="B91" s="147"/>
      <c r="C91" s="142">
        <f>SUM(C84:C90)</f>
        <v>546.45808541666668</v>
      </c>
      <c r="D91" s="142">
        <f t="shared" ref="D91:F91" si="11">SUM(D84:D90)</f>
        <v>535.23808541666665</v>
      </c>
      <c r="E91" s="142">
        <f t="shared" si="11"/>
        <v>426.55307573333334</v>
      </c>
      <c r="F91" s="142">
        <f t="shared" si="11"/>
        <v>84.353749999999991</v>
      </c>
    </row>
    <row r="92" spans="1:6" ht="15.75" customHeight="1" x14ac:dyDescent="0.2">
      <c r="A92" s="1037"/>
      <c r="B92" s="1037"/>
      <c r="C92" s="148"/>
      <c r="D92" s="148"/>
      <c r="E92" s="202"/>
      <c r="F92" s="149"/>
    </row>
    <row r="93" spans="1:6" ht="15.75" customHeight="1" x14ac:dyDescent="0.2">
      <c r="A93" s="199" t="s">
        <v>533</v>
      </c>
      <c r="B93" s="200"/>
      <c r="C93" s="200"/>
      <c r="D93" s="200"/>
      <c r="E93" s="200"/>
      <c r="F93" s="201"/>
    </row>
    <row r="94" spans="1:6" ht="15.75" customHeight="1" x14ac:dyDescent="0.2">
      <c r="A94" s="101" t="s">
        <v>534</v>
      </c>
      <c r="B94" s="102" t="s">
        <v>473</v>
      </c>
      <c r="C94" s="102" t="s">
        <v>474</v>
      </c>
      <c r="D94" s="102" t="s">
        <v>474</v>
      </c>
      <c r="E94" s="102" t="s">
        <v>474</v>
      </c>
      <c r="F94" s="103"/>
    </row>
    <row r="95" spans="1:6" ht="15.75" customHeight="1" x14ac:dyDescent="0.2">
      <c r="A95" s="104" t="s">
        <v>77</v>
      </c>
      <c r="B95" s="108">
        <f>MC!C68</f>
        <v>0.03</v>
      </c>
      <c r="C95" s="125">
        <f>($C$19+$C$49+$C$60+$C$80+$C$91)*$B$95</f>
        <v>122.39889209617958</v>
      </c>
      <c r="D95" s="125">
        <f>($D$19+$D$49+$D$60+$D$80+$D$91)*$B$95</f>
        <v>104.06136004372915</v>
      </c>
      <c r="E95" s="194">
        <f>($E$19+$E$49+$E$60+$E$80+$E$91)*$B$95</f>
        <v>126.09487242127094</v>
      </c>
      <c r="F95" s="126">
        <f>($F$19+$F$49+$F$60+$F$80+$F$91)*$B$95</f>
        <v>139.75195610324533</v>
      </c>
    </row>
    <row r="96" spans="1:6" x14ac:dyDescent="0.2">
      <c r="A96" s="104" t="s">
        <v>78</v>
      </c>
      <c r="B96" s="108">
        <f>MC!C69</f>
        <v>6.7900000000000002E-2</v>
      </c>
      <c r="C96" s="125">
        <f>($C$19+$C$49+$C$60+$C$80+$C$91+C95)*B96</f>
        <v>285.34037721768374</v>
      </c>
      <c r="D96" s="125">
        <f>($D$19+$D$49+$D$60+$D$80+$D$91+$D$95)*$B$96</f>
        <v>242.59131124594288</v>
      </c>
      <c r="E96" s="125">
        <f>($E$19+$E$49+$E$60+$E$80+$E$91+$E$95)*$B$96</f>
        <v>293.95656975088087</v>
      </c>
      <c r="F96" s="126">
        <f>($F$19+$F$49+$F$60+$F$80+$F$91+F95)*$B$96</f>
        <v>325.79441846642231</v>
      </c>
    </row>
    <row r="97" spans="1:7" x14ac:dyDescent="0.2">
      <c r="A97" s="203" t="s">
        <v>535</v>
      </c>
      <c r="B97" s="204">
        <f>B98+B99</f>
        <v>0.1125</v>
      </c>
      <c r="C97" s="205">
        <f>((C19+C49+C60+C80+C91+C95+C96)/(1-($B$97)))*$B$97</f>
        <v>568.86367679829073</v>
      </c>
      <c r="D97" s="205">
        <f>((D19+D49+D60+D80+D91+D95+D96)/(1-($B$97)))*$B$97</f>
        <v>483.63777541867319</v>
      </c>
      <c r="E97" s="205">
        <f>((E19+E49+E60+E80+E91+E95+E96)/(1-($B$97)))*$B$97</f>
        <v>586.04119304127687</v>
      </c>
      <c r="F97" s="205">
        <f>((F19+F49+F60+F80+F91+F95+F96)/(1-($B$97)))*$B$97</f>
        <v>649.51414369155793</v>
      </c>
    </row>
    <row r="98" spans="1:7" x14ac:dyDescent="0.2">
      <c r="A98" s="104" t="s">
        <v>536</v>
      </c>
      <c r="B98" s="108">
        <f>0.0165+0.076</f>
        <v>9.2499999999999999E-2</v>
      </c>
      <c r="C98" s="206">
        <f>((C$19+C$49+C$60+C$80+C$91+C$95+C$96)/(1-($B$97)))*$B$98</f>
        <v>467.73235647859462</v>
      </c>
      <c r="D98" s="206">
        <f t="shared" ref="D98:F98" si="12">((D$19+D$49+D$60+D$80+D$91+D$95+D$96)/(1-($B$97)))*$B$98</f>
        <v>397.6577264553535</v>
      </c>
      <c r="E98" s="206">
        <f t="shared" si="12"/>
        <v>481.85609205616095</v>
      </c>
      <c r="F98" s="206">
        <f t="shared" si="12"/>
        <v>534.04496259083646</v>
      </c>
    </row>
    <row r="99" spans="1:7" x14ac:dyDescent="0.2">
      <c r="A99" s="104" t="s">
        <v>537</v>
      </c>
      <c r="B99" s="108">
        <v>0.02</v>
      </c>
      <c r="C99" s="207">
        <f>((C$19+C$49+C$60+C$80+C$91+C$95+C$96)/(1-($B$97)))*$B$99</f>
        <v>101.13132031969613</v>
      </c>
      <c r="D99" s="207">
        <f t="shared" ref="D99:F99" si="13">((D$19+D$49+D$60+D$80+D$91+D$95+D$96)/(1-($B$97)))*$B$99</f>
        <v>85.980048963319675</v>
      </c>
      <c r="E99" s="207">
        <f t="shared" si="13"/>
        <v>104.18510098511588</v>
      </c>
      <c r="F99" s="207">
        <f t="shared" si="13"/>
        <v>115.4691811007214</v>
      </c>
    </row>
    <row r="100" spans="1:7" x14ac:dyDescent="0.2">
      <c r="A100" s="203" t="s">
        <v>538</v>
      </c>
      <c r="B100" s="204">
        <f>B101+B102</f>
        <v>0.11749999999999999</v>
      </c>
      <c r="C100" s="205">
        <f>((C19+C49+C60+C80+C91+C95+C96)/(1-($B$100)))*$B$100</f>
        <v>597.5127760389978</v>
      </c>
      <c r="D100" s="205">
        <f t="shared" ref="D100:F100" si="14">((D19+D49+D60+D80+D91+D95+D96)/(1-($B$100)))*$B$100</f>
        <v>507.99472979921694</v>
      </c>
      <c r="E100" s="205">
        <f t="shared" si="14"/>
        <v>615.55538595490725</v>
      </c>
      <c r="F100" s="205">
        <f t="shared" si="14"/>
        <v>682.22495986739943</v>
      </c>
    </row>
    <row r="101" spans="1:7" x14ac:dyDescent="0.2">
      <c r="A101" s="104" t="s">
        <v>536</v>
      </c>
      <c r="B101" s="108">
        <f>0.0165+0.076</f>
        <v>9.2499999999999999E-2</v>
      </c>
      <c r="C101" s="206">
        <f>((C19+C49+C60+C80+C91+C95+C96)/(1-($B$100)))*$B$101</f>
        <v>470.38239815835999</v>
      </c>
      <c r="D101" s="206">
        <f t="shared" ref="D101:F101" si="15">((D19+D49+D60+D80+D91+D95+D96)/(1-($B$100)))*$B$101</f>
        <v>399.91074473555375</v>
      </c>
      <c r="E101" s="206">
        <f t="shared" si="15"/>
        <v>484.58615490067166</v>
      </c>
      <c r="F101" s="206">
        <f t="shared" si="15"/>
        <v>537.07071308710169</v>
      </c>
    </row>
    <row r="102" spans="1:7" x14ac:dyDescent="0.2">
      <c r="A102" s="104" t="s">
        <v>537</v>
      </c>
      <c r="B102" s="108">
        <v>2.5000000000000001E-2</v>
      </c>
      <c r="C102" s="207">
        <f>((C$19+C$49+C$60+C$80+C$91+C$95+C$96)/(1-($B$100)))*$B$102</f>
        <v>127.13037788063785</v>
      </c>
      <c r="D102" s="207">
        <f t="shared" ref="D102:F102" si="16">((D$19+D$49+D$60+D$80+D$91+D$95+D$96)/(1-($B$100)))*$B$102</f>
        <v>108.08398506366319</v>
      </c>
      <c r="E102" s="207">
        <f t="shared" si="16"/>
        <v>130.96923105423559</v>
      </c>
      <c r="F102" s="207">
        <f t="shared" si="16"/>
        <v>145.15424678029777</v>
      </c>
    </row>
    <row r="103" spans="1:7" x14ac:dyDescent="0.2">
      <c r="A103" s="203" t="s">
        <v>539</v>
      </c>
      <c r="B103" s="204">
        <f>B104+B105</f>
        <v>0.1225</v>
      </c>
      <c r="C103" s="205">
        <f>((C19+C49+C60+C80+C91+C95+C96)/(1-($B$103)))*$B$103</f>
        <v>626.48836074113751</v>
      </c>
      <c r="D103" s="205">
        <f t="shared" ref="D103:F103" si="17">((D19+D49+D60+D80+D91+D95+D96)/(1-($B$103)))*$B$103</f>
        <v>532.62925630945369</v>
      </c>
      <c r="E103" s="205">
        <f t="shared" si="17"/>
        <v>645.40592294732573</v>
      </c>
      <c r="F103" s="205">
        <f t="shared" si="17"/>
        <v>715.30854887715407</v>
      </c>
    </row>
    <row r="104" spans="1:7" x14ac:dyDescent="0.2">
      <c r="A104" s="104" t="s">
        <v>536</v>
      </c>
      <c r="B104" s="108">
        <f>0.0165+0.076</f>
        <v>9.2499999999999999E-2</v>
      </c>
      <c r="C104" s="206">
        <f>((C19+C49+C60+C80+C91+C95+C96)/(1-($B$103)))*$B$104</f>
        <v>473.06263974330795</v>
      </c>
      <c r="D104" s="206">
        <f t="shared" ref="D104:F104" si="18">((D19+D49+D60+D80+D91+D95+D96)/(1-($B$103)))*$B$104</f>
        <v>402.18943843775071</v>
      </c>
      <c r="E104" s="206">
        <f t="shared" si="18"/>
        <v>487.34732957247041</v>
      </c>
      <c r="F104" s="206">
        <f t="shared" si="18"/>
        <v>540.13094507050403</v>
      </c>
    </row>
    <row r="105" spans="1:7" x14ac:dyDescent="0.2">
      <c r="A105" s="104" t="s">
        <v>537</v>
      </c>
      <c r="B105" s="108">
        <v>0.03</v>
      </c>
      <c r="C105" s="207">
        <f>((C19+C49+C60+C80+C91+C95+C96)/(1-($B$103)))*$B$105</f>
        <v>153.42572099782959</v>
      </c>
      <c r="D105" s="207">
        <f t="shared" ref="D105:F105" si="19">((D19+D49+D60+D80+D91+D95+D96)/(1-($B$103)))*$B$105</f>
        <v>130.43981787170293</v>
      </c>
      <c r="E105" s="207">
        <f t="shared" si="19"/>
        <v>158.05859337485526</v>
      </c>
      <c r="F105" s="207">
        <f t="shared" si="19"/>
        <v>175.17760380664996</v>
      </c>
      <c r="G105" s="208"/>
    </row>
    <row r="106" spans="1:7" x14ac:dyDescent="0.2">
      <c r="A106" s="203" t="s">
        <v>618</v>
      </c>
      <c r="B106" s="204">
        <f>B107+B108</f>
        <v>0.1275</v>
      </c>
      <c r="C106" s="205">
        <f>((C19+C49+C60+C80+C91+C95+C96)/(1-($B$106)))*$B$106</f>
        <v>655.79604383527874</v>
      </c>
      <c r="D106" s="205">
        <f t="shared" ref="D106:F106" si="20">((D19+D49+D60+D80+D91+D95+D96)/(1-($B$106)))*$B$106</f>
        <v>557.54612696307402</v>
      </c>
      <c r="E106" s="205">
        <f t="shared" si="20"/>
        <v>675.5985864382244</v>
      </c>
      <c r="F106" s="205">
        <f t="shared" si="20"/>
        <v>748.77131942283688</v>
      </c>
      <c r="G106" s="208"/>
    </row>
    <row r="107" spans="1:7" x14ac:dyDescent="0.2">
      <c r="A107" s="104" t="s">
        <v>536</v>
      </c>
      <c r="B107" s="108">
        <f>0.0165+0.076</f>
        <v>9.2499999999999999E-2</v>
      </c>
      <c r="C107" s="206">
        <f>((C19+C49+C60+C80+C91+C95+C96)/(1-($B$1065)))*$B$107</f>
        <v>415.11246637475273</v>
      </c>
      <c r="D107" s="206">
        <f t="shared" ref="D107:F107" si="21">((D19+D49+D60+D80+D91+D95+D96)/(1-($B$1065)))*$B$107</f>
        <v>352.92123222912625</v>
      </c>
      <c r="E107" s="206">
        <f t="shared" si="21"/>
        <v>427.64728169984278</v>
      </c>
      <c r="F107" s="206">
        <f t="shared" si="21"/>
        <v>473.96490429936733</v>
      </c>
      <c r="G107" s="208"/>
    </row>
    <row r="108" spans="1:7" x14ac:dyDescent="0.2">
      <c r="A108" s="104" t="s">
        <v>537</v>
      </c>
      <c r="B108" s="108">
        <v>3.5000000000000003E-2</v>
      </c>
      <c r="C108" s="207">
        <f>((C19+C49+C60+C80+C91+C95+C96)/(1-($B$106)))*$B$108</f>
        <v>180.02244340576283</v>
      </c>
      <c r="D108" s="207">
        <f t="shared" ref="D108:F108" si="22">((D19+D49+D60+D80+D91+D95+D96)/(1-($B$106)))*$B$108</f>
        <v>153.05187798986347</v>
      </c>
      <c r="E108" s="207">
        <f t="shared" si="22"/>
        <v>185.45843549284592</v>
      </c>
      <c r="F108" s="207">
        <f t="shared" si="22"/>
        <v>205.54506807685721</v>
      </c>
      <c r="G108" s="208"/>
    </row>
    <row r="109" spans="1:7" x14ac:dyDescent="0.2">
      <c r="A109" s="203" t="s">
        <v>540</v>
      </c>
      <c r="B109" s="204">
        <f>B110+B111</f>
        <v>0.13250000000000001</v>
      </c>
      <c r="C109" s="205">
        <f>((C19+C49+C60+C80+C91+C95+C96)/(1-($B$109)))*$B$109</f>
        <v>685.44156765673017</v>
      </c>
      <c r="D109" s="205">
        <f t="shared" ref="D109:F109" si="23">((D19+D49+D60+D80+D91+D95+D96)/(1-($B$109)))*$B$109</f>
        <v>582.75022379137602</v>
      </c>
      <c r="E109" s="205">
        <f t="shared" si="23"/>
        <v>706.13929215956603</v>
      </c>
      <c r="F109" s="205">
        <f t="shared" si="23"/>
        <v>782.61982795751908</v>
      </c>
    </row>
    <row r="110" spans="1:7" x14ac:dyDescent="0.2">
      <c r="A110" s="104" t="s">
        <v>536</v>
      </c>
      <c r="B110" s="108">
        <f>0.0165+0.076</f>
        <v>9.2499999999999999E-2</v>
      </c>
      <c r="C110" s="206">
        <f>((C19+C49+C60+C80+C91+C95+C96)/(1-($B$109)))*$B$110</f>
        <v>478.51581138300031</v>
      </c>
      <c r="D110" s="206">
        <f t="shared" ref="D110:F110" si="24">((D19+D49+D60+D80+D91+D95+D96)/(1-($B$109)))*$B$110</f>
        <v>406.8256279298285</v>
      </c>
      <c r="E110" s="206">
        <f t="shared" si="24"/>
        <v>492.96516622460263</v>
      </c>
      <c r="F110" s="206">
        <f t="shared" si="24"/>
        <v>546.35723838543788</v>
      </c>
    </row>
    <row r="111" spans="1:7" x14ac:dyDescent="0.2">
      <c r="A111" s="104" t="s">
        <v>537</v>
      </c>
      <c r="B111" s="108">
        <v>0.04</v>
      </c>
      <c r="C111" s="207">
        <f>((C19+C49+C60+C80+C91+C95+C96)/(1-($B$109)))*$B$111</f>
        <v>206.92575627372986</v>
      </c>
      <c r="D111" s="207">
        <f t="shared" ref="D111:F111" si="25">((D19+D49+D60+D80+D91+D95+D96)/(1-($B$109)))*$B$111</f>
        <v>175.92459586154746</v>
      </c>
      <c r="E111" s="207">
        <f t="shared" si="25"/>
        <v>213.17412593496331</v>
      </c>
      <c r="F111" s="207">
        <f t="shared" si="25"/>
        <v>236.26258957208123</v>
      </c>
    </row>
    <row r="112" spans="1:7" x14ac:dyDescent="0.2">
      <c r="A112" s="203" t="s">
        <v>541</v>
      </c>
      <c r="B112" s="204">
        <f>B113+B114</f>
        <v>0.14250000000000002</v>
      </c>
      <c r="C112" s="205">
        <f>((C19+C49+C60+C80+C91+C95+C96)/(1-($B$112)))*$B$112</f>
        <v>745.76977648289051</v>
      </c>
      <c r="D112" s="205">
        <f t="shared" ref="D112:F112" si="26">((D19+D49+D60+D80+D91+D95+D96)/(1-($B$112)))*$B$112</f>
        <v>634.04019343031121</v>
      </c>
      <c r="E112" s="205">
        <f t="shared" si="26"/>
        <v>768.2891831027041</v>
      </c>
      <c r="F112" s="205">
        <f t="shared" si="26"/>
        <v>851.5010494071056</v>
      </c>
    </row>
    <row r="113" spans="1:7" x14ac:dyDescent="0.2">
      <c r="A113" s="104" t="s">
        <v>536</v>
      </c>
      <c r="B113" s="108">
        <f>0.0165+0.076</f>
        <v>9.2499999999999999E-2</v>
      </c>
      <c r="C113" s="206">
        <f>((C19+C49+C60+C80+C91+C95+C96)/(1-($B$112)))*$B$113</f>
        <v>484.0961706994201</v>
      </c>
      <c r="D113" s="206">
        <f t="shared" ref="D113:F113" si="27">((D19+D49+D60+D80+D91+D95+D96)/(1-($B$112)))*$B$113</f>
        <v>411.56995012143005</v>
      </c>
      <c r="E113" s="206">
        <f t="shared" si="27"/>
        <v>498.71403113684295</v>
      </c>
      <c r="F113" s="206">
        <f t="shared" si="27"/>
        <v>552.72875136952462</v>
      </c>
    </row>
    <row r="114" spans="1:7" x14ac:dyDescent="0.2">
      <c r="A114" s="104" t="s">
        <v>537</v>
      </c>
      <c r="B114" s="209">
        <v>0.05</v>
      </c>
      <c r="C114" s="207">
        <f>((C19+C49+C60+C80+C91+C95+C96)/(1-($B$112)))*$B$114</f>
        <v>261.67360578347035</v>
      </c>
      <c r="D114" s="207">
        <f t="shared" ref="D114:F114" si="28">((D19+D49+D60+D80+D91+D95+D96)/(1-($B$112)))*$B$114</f>
        <v>222.47024330888112</v>
      </c>
      <c r="E114" s="207">
        <f t="shared" si="28"/>
        <v>269.57515196586104</v>
      </c>
      <c r="F114" s="207">
        <f t="shared" si="28"/>
        <v>298.77229803758087</v>
      </c>
    </row>
    <row r="115" spans="1:7" x14ac:dyDescent="0.2">
      <c r="A115" s="1038" t="s">
        <v>542</v>
      </c>
      <c r="B115" s="210">
        <v>0.02</v>
      </c>
      <c r="C115" s="211">
        <f>C95+C96+C97</f>
        <v>976.60294611215409</v>
      </c>
      <c r="D115" s="211">
        <f>D95+D96+D97</f>
        <v>830.29044670834514</v>
      </c>
      <c r="E115" s="211">
        <f>E95+E96+E97</f>
        <v>1006.0926352134287</v>
      </c>
      <c r="F115" s="211">
        <f>F95+F96+F97</f>
        <v>1115.0605182612255</v>
      </c>
    </row>
    <row r="116" spans="1:7" x14ac:dyDescent="0.2">
      <c r="A116" s="1038"/>
      <c r="B116" s="212">
        <v>2.5000000000000001E-2</v>
      </c>
      <c r="C116" s="213">
        <f>C95+C96+C100</f>
        <v>1005.2520453528612</v>
      </c>
      <c r="D116" s="213">
        <f>D95+D96+D100</f>
        <v>854.64740108888896</v>
      </c>
      <c r="E116" s="213">
        <f>E95+E96+E100</f>
        <v>1035.6068281270591</v>
      </c>
      <c r="F116" s="213">
        <f>F95+F96+F100</f>
        <v>1147.771334437067</v>
      </c>
    </row>
    <row r="117" spans="1:7" ht="15.75" customHeight="1" x14ac:dyDescent="0.2">
      <c r="A117" s="1038"/>
      <c r="B117" s="212">
        <v>0.03</v>
      </c>
      <c r="C117" s="213">
        <f>C95+C96+C103</f>
        <v>1034.2276300550009</v>
      </c>
      <c r="D117" s="213">
        <f>D95+D96+D103</f>
        <v>879.28192759912577</v>
      </c>
      <c r="E117" s="213">
        <f>E95+E96+E103</f>
        <v>1065.4573651194776</v>
      </c>
      <c r="F117" s="213">
        <f>F95+F96+F103</f>
        <v>1180.8549234468217</v>
      </c>
      <c r="G117" s="208"/>
    </row>
    <row r="118" spans="1:7" ht="15.75" customHeight="1" x14ac:dyDescent="0.2">
      <c r="A118" s="1038"/>
      <c r="B118" s="641">
        <v>3.5000000000000003E-2</v>
      </c>
      <c r="C118" s="213">
        <f>C95+C96+C106</f>
        <v>1063.535313149142</v>
      </c>
      <c r="D118" s="213">
        <f t="shared" ref="D118:F118" si="29">D95+D96+D106</f>
        <v>904.19879825274597</v>
      </c>
      <c r="E118" s="213">
        <f t="shared" si="29"/>
        <v>1095.6500286103762</v>
      </c>
      <c r="F118" s="213">
        <f t="shared" si="29"/>
        <v>1214.3176939925045</v>
      </c>
      <c r="G118" s="208"/>
    </row>
    <row r="119" spans="1:7" ht="15.75" customHeight="1" x14ac:dyDescent="0.2">
      <c r="A119" s="1038"/>
      <c r="B119" s="212">
        <v>0.04</v>
      </c>
      <c r="C119" s="213">
        <f>C95+C96+C109</f>
        <v>1093.1808369705934</v>
      </c>
      <c r="D119" s="213">
        <f>D95+D96+D109</f>
        <v>929.40289508104797</v>
      </c>
      <c r="E119" s="213">
        <f>E95+E96+E109</f>
        <v>1126.190734331718</v>
      </c>
      <c r="F119" s="213">
        <f>F95+F96+F109</f>
        <v>1248.1662025271867</v>
      </c>
    </row>
    <row r="120" spans="1:7" ht="15.75" customHeight="1" x14ac:dyDescent="0.2">
      <c r="A120" s="1038"/>
      <c r="B120" s="214">
        <v>0.05</v>
      </c>
      <c r="C120" s="215">
        <f>C95+C96+C112</f>
        <v>1153.5090457967538</v>
      </c>
      <c r="D120" s="215">
        <f>D95+D96+D112</f>
        <v>980.69286471998316</v>
      </c>
      <c r="E120" s="215">
        <f>E95+E96+E112</f>
        <v>1188.3406252748559</v>
      </c>
      <c r="F120" s="215">
        <f>F95+F96+F112</f>
        <v>1317.0474239767732</v>
      </c>
    </row>
    <row r="121" spans="1:7" ht="15.75" customHeight="1" x14ac:dyDescent="0.2">
      <c r="A121" s="104" t="s">
        <v>543</v>
      </c>
      <c r="B121" s="216"/>
      <c r="C121" s="217"/>
      <c r="D121" s="217"/>
      <c r="E121" s="218"/>
      <c r="F121" s="219"/>
    </row>
    <row r="122" spans="1:7" ht="24.75" customHeight="1" x14ac:dyDescent="0.2">
      <c r="A122" s="154"/>
      <c r="B122" s="220"/>
      <c r="C122" s="221"/>
      <c r="D122" s="221"/>
      <c r="E122" s="222"/>
      <c r="F122" s="223"/>
    </row>
    <row r="123" spans="1:7" ht="15.75" customHeight="1" x14ac:dyDescent="0.2">
      <c r="A123" s="1039"/>
      <c r="B123" s="1039"/>
      <c r="C123" s="1039"/>
      <c r="D123" s="1039"/>
      <c r="E123" s="1039"/>
      <c r="F123" s="1039"/>
    </row>
    <row r="124" spans="1:7" ht="15.75" customHeight="1" x14ac:dyDescent="0.2">
      <c r="A124" s="1040"/>
      <c r="B124" s="1040"/>
      <c r="C124" s="1040"/>
      <c r="D124" s="1040"/>
      <c r="E124" s="1040"/>
      <c r="F124" s="1040"/>
    </row>
    <row r="125" spans="1:7" ht="54.75" customHeight="1" x14ac:dyDescent="0.2">
      <c r="A125" s="1041" t="s">
        <v>544</v>
      </c>
      <c r="B125" s="1041"/>
      <c r="C125" s="224" t="str">
        <f>C10</f>
        <v xml:space="preserve">Servente 44h </v>
      </c>
      <c r="D125" s="224" t="str">
        <f>D10</f>
        <v>Servente 30h</v>
      </c>
      <c r="E125" s="225" t="str">
        <f>E10</f>
        <v>Servente 44h limpeza de esquadrias com risco</v>
      </c>
      <c r="F125" s="226" t="str">
        <f>F10</f>
        <v>Encarregada 44h</v>
      </c>
    </row>
    <row r="126" spans="1:7" ht="15.75" customHeight="1" x14ac:dyDescent="0.2">
      <c r="A126" s="1035" t="s">
        <v>545</v>
      </c>
      <c r="B126" s="1035"/>
      <c r="C126" s="227" t="s">
        <v>474</v>
      </c>
      <c r="D126" s="227" t="s">
        <v>474</v>
      </c>
      <c r="E126" s="227" t="s">
        <v>474</v>
      </c>
      <c r="F126" s="228" t="s">
        <v>474</v>
      </c>
    </row>
    <row r="127" spans="1:7" ht="14.25" customHeight="1" x14ac:dyDescent="0.2">
      <c r="A127" s="1036" t="s">
        <v>546</v>
      </c>
      <c r="B127" s="1036"/>
      <c r="C127" s="229">
        <f>C19</f>
        <v>1587.2640000000001</v>
      </c>
      <c r="D127" s="229">
        <f>D19</f>
        <v>1298.6705454545454</v>
      </c>
      <c r="E127" s="229">
        <f>E19</f>
        <v>1719.5360000000001</v>
      </c>
      <c r="F127" s="230">
        <f>F19</f>
        <v>2170.884</v>
      </c>
    </row>
    <row r="128" spans="1:7" ht="14.25" customHeight="1" x14ac:dyDescent="0.2">
      <c r="A128" s="1031" t="s">
        <v>547</v>
      </c>
      <c r="B128" s="1031"/>
      <c r="C128" s="150">
        <f>C49</f>
        <v>1496.8591466666667</v>
      </c>
      <c r="D128" s="150">
        <f>D49</f>
        <v>1263.2711199999999</v>
      </c>
      <c r="E128" s="150">
        <f>E49</f>
        <v>1574.9024088888891</v>
      </c>
      <c r="F128" s="151">
        <f>F49</f>
        <v>1812.0142133333334</v>
      </c>
    </row>
    <row r="129" spans="1:8" ht="14.25" customHeight="1" x14ac:dyDescent="0.2">
      <c r="A129" s="1031" t="s">
        <v>548</v>
      </c>
      <c r="B129" s="1031"/>
      <c r="C129" s="150">
        <f>C60</f>
        <v>103.96579199999999</v>
      </c>
      <c r="D129" s="150">
        <f>D60</f>
        <v>85.062920727272711</v>
      </c>
      <c r="E129" s="150">
        <f>E60</f>
        <v>112.62960799999999</v>
      </c>
      <c r="F129" s="151">
        <f>F60</f>
        <v>142.19290199999998</v>
      </c>
    </row>
    <row r="130" spans="1:8" ht="14.25" customHeight="1" x14ac:dyDescent="0.2">
      <c r="A130" s="1031" t="s">
        <v>549</v>
      </c>
      <c r="B130" s="1031"/>
      <c r="C130" s="150">
        <f>C80</f>
        <v>345.41604578931947</v>
      </c>
      <c r="D130" s="150">
        <f>D80</f>
        <v>286.4693298591535</v>
      </c>
      <c r="E130" s="150">
        <f>E80</f>
        <v>369.54132142014197</v>
      </c>
      <c r="F130" s="151">
        <f>F69</f>
        <v>411.11864071633914</v>
      </c>
    </row>
    <row r="131" spans="1:8" ht="15.75" customHeight="1" x14ac:dyDescent="0.2">
      <c r="A131" s="1031" t="s">
        <v>550</v>
      </c>
      <c r="B131" s="1031"/>
      <c r="C131" s="150">
        <f>C91</f>
        <v>546.45808541666668</v>
      </c>
      <c r="D131" s="150">
        <f>D91</f>
        <v>535.23808541666665</v>
      </c>
      <c r="E131" s="150">
        <f>E91</f>
        <v>426.55307573333334</v>
      </c>
      <c r="F131" s="151">
        <f>F91</f>
        <v>84.353749999999991</v>
      </c>
    </row>
    <row r="132" spans="1:8" ht="15.75" customHeight="1" x14ac:dyDescent="0.2">
      <c r="A132" s="1034" t="s">
        <v>551</v>
      </c>
      <c r="B132" s="1034"/>
      <c r="C132" s="152">
        <f>SUM(C127:C131)</f>
        <v>4079.9630698726528</v>
      </c>
      <c r="D132" s="152">
        <f>SUM(D127:D131)</f>
        <v>3468.7120014576385</v>
      </c>
      <c r="E132" s="231">
        <f>SUM(E127:E131)</f>
        <v>4203.1624140423646</v>
      </c>
      <c r="F132" s="153">
        <f>SUM(F127:F131)</f>
        <v>4620.5635060496734</v>
      </c>
    </row>
    <row r="133" spans="1:8" ht="15.75" customHeight="1" x14ac:dyDescent="0.2">
      <c r="A133" s="1032" t="s">
        <v>552</v>
      </c>
      <c r="B133" s="1032"/>
      <c r="C133" s="232">
        <f t="shared" ref="C133:F134" si="30">C115</f>
        <v>976.60294611215409</v>
      </c>
      <c r="D133" s="232">
        <f t="shared" si="30"/>
        <v>830.29044670834514</v>
      </c>
      <c r="E133" s="232">
        <f t="shared" si="30"/>
        <v>1006.0926352134287</v>
      </c>
      <c r="F133" s="233">
        <f t="shared" si="30"/>
        <v>1115.0605182612255</v>
      </c>
    </row>
    <row r="134" spans="1:8" ht="15.75" customHeight="1" x14ac:dyDescent="0.2">
      <c r="A134" s="1031" t="s">
        <v>553</v>
      </c>
      <c r="B134" s="1031"/>
      <c r="C134" s="234">
        <f t="shared" si="30"/>
        <v>1005.2520453528612</v>
      </c>
      <c r="D134" s="234">
        <f t="shared" si="30"/>
        <v>854.64740108888896</v>
      </c>
      <c r="E134" s="234">
        <f t="shared" si="30"/>
        <v>1035.6068281270591</v>
      </c>
      <c r="F134" s="235">
        <f t="shared" si="30"/>
        <v>1147.771334437067</v>
      </c>
    </row>
    <row r="135" spans="1:8" ht="15.75" customHeight="1" x14ac:dyDescent="0.2">
      <c r="A135" s="1031" t="s">
        <v>554</v>
      </c>
      <c r="B135" s="1031"/>
      <c r="C135" s="234">
        <f>C117</f>
        <v>1034.2276300550009</v>
      </c>
      <c r="D135" s="234">
        <f t="shared" ref="D135:F136" si="31">D117</f>
        <v>879.28192759912577</v>
      </c>
      <c r="E135" s="234">
        <f t="shared" si="31"/>
        <v>1065.4573651194776</v>
      </c>
      <c r="F135" s="234">
        <f t="shared" si="31"/>
        <v>1180.8549234468217</v>
      </c>
    </row>
    <row r="136" spans="1:8" ht="15.75" customHeight="1" x14ac:dyDescent="0.2">
      <c r="A136" s="1031" t="s">
        <v>619</v>
      </c>
      <c r="B136" s="1031"/>
      <c r="C136" s="234">
        <f>C118</f>
        <v>1063.535313149142</v>
      </c>
      <c r="D136" s="234">
        <f t="shared" si="31"/>
        <v>904.19879825274597</v>
      </c>
      <c r="E136" s="234">
        <f t="shared" si="31"/>
        <v>1095.6500286103762</v>
      </c>
      <c r="F136" s="234">
        <f t="shared" si="31"/>
        <v>1214.3176939925045</v>
      </c>
    </row>
    <row r="137" spans="1:8" ht="15.75" customHeight="1" x14ac:dyDescent="0.2">
      <c r="A137" s="1031" t="s">
        <v>555</v>
      </c>
      <c r="B137" s="1031"/>
      <c r="C137" s="234">
        <f>C119</f>
        <v>1093.1808369705934</v>
      </c>
      <c r="D137" s="234">
        <f t="shared" ref="D137:F138" si="32">D119</f>
        <v>929.40289508104797</v>
      </c>
      <c r="E137" s="234">
        <f t="shared" si="32"/>
        <v>1126.190734331718</v>
      </c>
      <c r="F137" s="235">
        <f t="shared" si="32"/>
        <v>1248.1662025271867</v>
      </c>
    </row>
    <row r="138" spans="1:8" ht="15.75" customHeight="1" x14ac:dyDescent="0.2">
      <c r="A138" s="1032" t="s">
        <v>556</v>
      </c>
      <c r="B138" s="1032"/>
      <c r="C138" s="234">
        <f>C120</f>
        <v>1153.5090457967538</v>
      </c>
      <c r="D138" s="234">
        <f t="shared" si="32"/>
        <v>980.69286471998316</v>
      </c>
      <c r="E138" s="234">
        <f t="shared" si="32"/>
        <v>1188.3406252748559</v>
      </c>
      <c r="F138" s="235">
        <f t="shared" si="32"/>
        <v>1317.0474239767732</v>
      </c>
    </row>
    <row r="139" spans="1:8" ht="15.75" customHeight="1" x14ac:dyDescent="0.2">
      <c r="A139" s="236" t="s">
        <v>557</v>
      </c>
      <c r="B139" s="237"/>
      <c r="C139" s="238">
        <f>C132+C133</f>
        <v>5056.5660159848067</v>
      </c>
      <c r="D139" s="238">
        <f>D132+D133</f>
        <v>4299.0024481659839</v>
      </c>
      <c r="E139" s="238">
        <f>E132+E133</f>
        <v>5209.255049255793</v>
      </c>
      <c r="F139" s="239">
        <f>F132+F133</f>
        <v>5735.6240243108987</v>
      </c>
    </row>
    <row r="140" spans="1:8" ht="15.75" customHeight="1" x14ac:dyDescent="0.2">
      <c r="A140" s="240" t="s">
        <v>558</v>
      </c>
      <c r="B140" s="241"/>
      <c r="C140" s="242">
        <f>C132+C134</f>
        <v>5085.2151152255137</v>
      </c>
      <c r="D140" s="242">
        <f>D132+D134</f>
        <v>4323.3594025465272</v>
      </c>
      <c r="E140" s="242">
        <f>E132+E134</f>
        <v>5238.7692421694237</v>
      </c>
      <c r="F140" s="243">
        <f>F132+F134</f>
        <v>5768.3348404867402</v>
      </c>
      <c r="H140" s="791"/>
    </row>
    <row r="141" spans="1:8" ht="15.75" customHeight="1" x14ac:dyDescent="0.2">
      <c r="A141" s="240" t="s">
        <v>559</v>
      </c>
      <c r="B141" s="241"/>
      <c r="C141" s="242">
        <f>C132+C135</f>
        <v>5114.1906999276534</v>
      </c>
      <c r="D141" s="242">
        <f>D132+D135</f>
        <v>4347.9939290567645</v>
      </c>
      <c r="E141" s="242">
        <f>E132+E135</f>
        <v>5268.6197791618424</v>
      </c>
      <c r="F141" s="243">
        <f>F132+F135</f>
        <v>5801.4184294964953</v>
      </c>
      <c r="H141" s="791"/>
    </row>
    <row r="142" spans="1:8" ht="15.75" customHeight="1" x14ac:dyDescent="0.2">
      <c r="A142" s="240" t="s">
        <v>620</v>
      </c>
      <c r="B142" s="241"/>
      <c r="C142" s="242">
        <f>C132+C136</f>
        <v>5143.4983830217952</v>
      </c>
      <c r="D142" s="242">
        <f t="shared" ref="D142:F142" si="33">D132+D136</f>
        <v>4372.9107997103847</v>
      </c>
      <c r="E142" s="242">
        <f t="shared" si="33"/>
        <v>5298.8124426527411</v>
      </c>
      <c r="F142" s="242">
        <f t="shared" si="33"/>
        <v>5834.8812000421776</v>
      </c>
    </row>
    <row r="143" spans="1:8" ht="15.75" customHeight="1" x14ac:dyDescent="0.2">
      <c r="A143" s="240" t="s">
        <v>560</v>
      </c>
      <c r="B143" s="241"/>
      <c r="C143" s="242">
        <f>C132+C137</f>
        <v>5173.1439068432464</v>
      </c>
      <c r="D143" s="242">
        <f>D132+D137</f>
        <v>4398.1148965386865</v>
      </c>
      <c r="E143" s="242">
        <f>E132+E137</f>
        <v>5329.3531483740826</v>
      </c>
      <c r="F143" s="243">
        <f>F132+F137</f>
        <v>5868.7297085768605</v>
      </c>
    </row>
    <row r="144" spans="1:8" ht="15.75" customHeight="1" x14ac:dyDescent="0.2">
      <c r="A144" s="240" t="s">
        <v>561</v>
      </c>
      <c r="B144" s="241"/>
      <c r="C144" s="242">
        <f>C132+C138</f>
        <v>5233.4721156694068</v>
      </c>
      <c r="D144" s="242">
        <f>D132+D138</f>
        <v>4449.4048661776214</v>
      </c>
      <c r="E144" s="242">
        <f>E132+E138</f>
        <v>5391.5030393172201</v>
      </c>
      <c r="F144" s="243">
        <f>F132+F138</f>
        <v>5937.610930026447</v>
      </c>
    </row>
    <row r="145" spans="1:17" ht="15.75" customHeight="1" x14ac:dyDescent="0.2">
      <c r="A145" s="736" t="s">
        <v>562</v>
      </c>
      <c r="B145" s="737"/>
      <c r="C145" s="738">
        <f>C139/220</f>
        <v>22.984390981749122</v>
      </c>
      <c r="D145" s="738"/>
      <c r="E145" s="751"/>
      <c r="F145" s="739"/>
    </row>
    <row r="146" spans="1:17" ht="15.75" customHeight="1" x14ac:dyDescent="0.2">
      <c r="A146" s="408" t="s">
        <v>563</v>
      </c>
      <c r="B146" s="246"/>
      <c r="C146" s="247">
        <f t="shared" ref="C146:C150" si="34">C140/220</f>
        <v>23.11461416011597</v>
      </c>
      <c r="D146" s="247"/>
      <c r="E146" s="735"/>
      <c r="F146" s="740"/>
    </row>
    <row r="147" spans="1:17" ht="15.75" customHeight="1" x14ac:dyDescent="0.2">
      <c r="A147" s="408" t="s">
        <v>564</v>
      </c>
      <c r="B147" s="246"/>
      <c r="C147" s="247">
        <f t="shared" si="34"/>
        <v>23.246321363307516</v>
      </c>
      <c r="D147" s="247"/>
      <c r="E147" s="735"/>
      <c r="F147" s="740"/>
    </row>
    <row r="148" spans="1:17" ht="15.75" customHeight="1" x14ac:dyDescent="0.2">
      <c r="A148" s="408" t="s">
        <v>621</v>
      </c>
      <c r="B148" s="246"/>
      <c r="C148" s="247">
        <f t="shared" si="34"/>
        <v>23.379538104644524</v>
      </c>
      <c r="D148" s="247"/>
      <c r="E148" s="735"/>
      <c r="F148" s="740"/>
    </row>
    <row r="149" spans="1:17" ht="15.75" customHeight="1" x14ac:dyDescent="0.2">
      <c r="A149" s="408" t="s">
        <v>565</v>
      </c>
      <c r="B149" s="246"/>
      <c r="C149" s="247">
        <f t="shared" si="34"/>
        <v>23.51429048565112</v>
      </c>
      <c r="D149" s="247"/>
      <c r="E149" s="735"/>
      <c r="F149" s="740"/>
    </row>
    <row r="150" spans="1:17" ht="15.75" customHeight="1" x14ac:dyDescent="0.2">
      <c r="A150" s="410" t="s">
        <v>566</v>
      </c>
      <c r="B150" s="411"/>
      <c r="C150" s="412">
        <f t="shared" si="34"/>
        <v>23.788509616679121</v>
      </c>
      <c r="D150" s="412"/>
      <c r="E150" s="752"/>
      <c r="F150" s="741"/>
    </row>
    <row r="151" spans="1:17" x14ac:dyDescent="0.2">
      <c r="A151" s="248"/>
      <c r="B151"/>
      <c r="C151"/>
      <c r="D151"/>
      <c r="E151"/>
      <c r="F151"/>
      <c r="G151"/>
      <c r="H151"/>
      <c r="I151"/>
      <c r="J151"/>
      <c r="K151"/>
      <c r="L151"/>
      <c r="M151"/>
      <c r="N151"/>
    </row>
    <row r="152" spans="1:17" ht="14.25" customHeight="1" x14ac:dyDescent="0.2">
      <c r="A152" s="1033" t="s">
        <v>567</v>
      </c>
      <c r="B152" s="1033"/>
      <c r="C152" s="1033" t="s">
        <v>568</v>
      </c>
      <c r="D152" s="1033"/>
      <c r="E152" s="1029" t="s">
        <v>569</v>
      </c>
      <c r="F152" s="1030"/>
      <c r="G152" s="1028" t="s">
        <v>570</v>
      </c>
      <c r="H152" s="1028"/>
      <c r="I152" s="1028" t="s">
        <v>622</v>
      </c>
      <c r="J152" s="1028"/>
      <c r="K152" s="1028" t="s">
        <v>571</v>
      </c>
      <c r="L152" s="1028"/>
      <c r="M152" s="1028" t="s">
        <v>572</v>
      </c>
      <c r="N152" s="1028"/>
    </row>
    <row r="153" spans="1:17" ht="38.25" x14ac:dyDescent="0.2">
      <c r="A153" s="271" t="s">
        <v>573</v>
      </c>
      <c r="B153" s="272" t="s">
        <v>574</v>
      </c>
      <c r="C153" s="272" t="s">
        <v>575</v>
      </c>
      <c r="D153" s="272" t="s">
        <v>576</v>
      </c>
      <c r="E153" s="272" t="s">
        <v>575</v>
      </c>
      <c r="F153" s="272" t="s">
        <v>576</v>
      </c>
      <c r="G153" s="272" t="s">
        <v>575</v>
      </c>
      <c r="H153" s="272" t="s">
        <v>576</v>
      </c>
      <c r="I153" s="272" t="s">
        <v>575</v>
      </c>
      <c r="J153" s="272" t="s">
        <v>576</v>
      </c>
      <c r="K153" s="272" t="s">
        <v>575</v>
      </c>
      <c r="L153" s="272" t="s">
        <v>576</v>
      </c>
      <c r="M153" s="272" t="s">
        <v>575</v>
      </c>
      <c r="N153" s="272" t="s">
        <v>576</v>
      </c>
    </row>
    <row r="154" spans="1:17" x14ac:dyDescent="0.2">
      <c r="A154" s="273" t="s">
        <v>577</v>
      </c>
      <c r="B154" s="274">
        <f>1/'Prod. GEXJVL'!C15</f>
        <v>1.25E-3</v>
      </c>
      <c r="C154" s="275">
        <f>C139</f>
        <v>5056.5660159848067</v>
      </c>
      <c r="D154" s="275">
        <f>B154*C154</f>
        <v>6.3207075199810081</v>
      </c>
      <c r="E154" s="275">
        <f>C140</f>
        <v>5085.2151152255137</v>
      </c>
      <c r="F154" s="275">
        <f>B154*E154</f>
        <v>6.3565188940318924</v>
      </c>
      <c r="G154" s="275">
        <f>C141</f>
        <v>5114.1906999276534</v>
      </c>
      <c r="H154" s="275">
        <f>B154*G154</f>
        <v>6.392738374909567</v>
      </c>
      <c r="I154" s="275">
        <f>C142</f>
        <v>5143.4983830217952</v>
      </c>
      <c r="J154" s="275">
        <f>B154*I154</f>
        <v>6.429372978777244</v>
      </c>
      <c r="K154" s="275">
        <f>C143</f>
        <v>5173.1439068432464</v>
      </c>
      <c r="L154" s="275">
        <f>B154*K154</f>
        <v>6.4664298835540581</v>
      </c>
      <c r="M154" s="275">
        <f>C144</f>
        <v>5233.4721156694068</v>
      </c>
      <c r="N154" s="275">
        <f>B154*M154</f>
        <v>6.5418401445867582</v>
      </c>
    </row>
    <row r="155" spans="1:17" x14ac:dyDescent="0.2">
      <c r="A155" s="276" t="s">
        <v>578</v>
      </c>
      <c r="B155" s="274">
        <f>B154/'Prod. GEXJVL'!O15</f>
        <v>7.8125000000000002E-5</v>
      </c>
      <c r="C155" s="275">
        <f>F140</f>
        <v>5768.3348404867402</v>
      </c>
      <c r="D155" s="275">
        <f>C155*B155</f>
        <v>0.45065115941302658</v>
      </c>
      <c r="E155" s="275">
        <f>F140</f>
        <v>5768.3348404867402</v>
      </c>
      <c r="F155" s="275">
        <f>B155*E155</f>
        <v>0.45065115941302658</v>
      </c>
      <c r="G155" s="275">
        <f>F140</f>
        <v>5768.3348404867402</v>
      </c>
      <c r="H155" s="275">
        <f>B155*G155</f>
        <v>0.45065115941302658</v>
      </c>
      <c r="I155" s="275">
        <f>F140</f>
        <v>5768.3348404867402</v>
      </c>
      <c r="J155" s="275">
        <f>B155*I155</f>
        <v>0.45065115941302658</v>
      </c>
      <c r="K155" s="275">
        <f>F143</f>
        <v>5868.7297085768605</v>
      </c>
      <c r="L155" s="275">
        <f>B155*K155</f>
        <v>0.45849450848256723</v>
      </c>
      <c r="M155" s="275">
        <f>F140</f>
        <v>5768.3348404867402</v>
      </c>
      <c r="N155" s="275">
        <f>B155*M155</f>
        <v>0.45065115941302658</v>
      </c>
      <c r="O155" s="1018"/>
      <c r="P155" s="1019"/>
      <c r="Q155" s="429"/>
    </row>
    <row r="156" spans="1:17" x14ac:dyDescent="0.2">
      <c r="A156" s="277" t="s">
        <v>579</v>
      </c>
      <c r="B156" s="278"/>
      <c r="C156" s="279"/>
      <c r="D156" s="279">
        <f>SUM(D154:D155)</f>
        <v>6.7713586793940346</v>
      </c>
      <c r="E156" s="279"/>
      <c r="F156" s="279">
        <f>SUM(F154:F155)</f>
        <v>6.8071700534449189</v>
      </c>
      <c r="G156" s="279"/>
      <c r="H156" s="279">
        <f>SUM(H154:H155)</f>
        <v>6.8433895343225934</v>
      </c>
      <c r="I156" s="279"/>
      <c r="J156" s="279">
        <f t="shared" ref="J156" si="35">SUM(J154:J155)</f>
        <v>6.8800241381902705</v>
      </c>
      <c r="K156" s="279"/>
      <c r="L156" s="279">
        <f>SUM(L154:L155)</f>
        <v>6.9249243920366252</v>
      </c>
      <c r="M156" s="279"/>
      <c r="N156" s="279">
        <f>SUM(N154:N155)</f>
        <v>6.9924913039997847</v>
      </c>
      <c r="O156" s="427"/>
      <c r="P156" s="428"/>
    </row>
    <row r="157" spans="1:17" x14ac:dyDescent="0.2">
      <c r="A157" s="249"/>
      <c r="B157" s="250"/>
      <c r="C157" s="250"/>
      <c r="D157" s="251"/>
      <c r="E157" s="251"/>
      <c r="F157"/>
      <c r="G157"/>
      <c r="H157"/>
      <c r="I157"/>
      <c r="J157"/>
      <c r="K157"/>
      <c r="L157"/>
      <c r="M157"/>
      <c r="N157"/>
    </row>
    <row r="158" spans="1:17" ht="14.25" customHeight="1" x14ac:dyDescent="0.2">
      <c r="A158" s="1025" t="s">
        <v>580</v>
      </c>
      <c r="B158" s="1025"/>
      <c r="C158" s="1025" t="s">
        <v>568</v>
      </c>
      <c r="D158" s="1025"/>
      <c r="E158" s="1026" t="s">
        <v>569</v>
      </c>
      <c r="F158" s="1027"/>
      <c r="G158" s="1025" t="s">
        <v>570</v>
      </c>
      <c r="H158" s="1025"/>
      <c r="I158" s="1028" t="s">
        <v>622</v>
      </c>
      <c r="J158" s="1028"/>
      <c r="K158" s="1025" t="s">
        <v>571</v>
      </c>
      <c r="L158" s="1025"/>
      <c r="M158" s="1025" t="s">
        <v>572</v>
      </c>
      <c r="N158" s="1025"/>
    </row>
    <row r="159" spans="1:17" ht="38.25" x14ac:dyDescent="0.2">
      <c r="A159" s="271" t="s">
        <v>573</v>
      </c>
      <c r="B159" s="272" t="s">
        <v>581</v>
      </c>
      <c r="C159" s="272" t="s">
        <v>575</v>
      </c>
      <c r="D159" s="272" t="s">
        <v>576</v>
      </c>
      <c r="E159" s="272" t="s">
        <v>575</v>
      </c>
      <c r="F159" s="272" t="s">
        <v>576</v>
      </c>
      <c r="G159" s="272" t="s">
        <v>575</v>
      </c>
      <c r="H159" s="272" t="s">
        <v>576</v>
      </c>
      <c r="I159" s="272" t="s">
        <v>575</v>
      </c>
      <c r="J159" s="272" t="s">
        <v>576</v>
      </c>
      <c r="K159" s="272" t="s">
        <v>575</v>
      </c>
      <c r="L159" s="272" t="s">
        <v>576</v>
      </c>
      <c r="M159" s="272" t="s">
        <v>575</v>
      </c>
      <c r="N159" s="272" t="s">
        <v>576</v>
      </c>
    </row>
    <row r="160" spans="1:17" x14ac:dyDescent="0.2">
      <c r="A160" s="273" t="s">
        <v>577</v>
      </c>
      <c r="B160" s="280">
        <f>1/'Prod. GEXJVL'!D15</f>
        <v>6.6666666666666664E-4</v>
      </c>
      <c r="C160" s="281">
        <f>C139</f>
        <v>5056.5660159848067</v>
      </c>
      <c r="D160" s="275">
        <f>B160*C160</f>
        <v>3.3710440106565378</v>
      </c>
      <c r="E160" s="275">
        <f>C140</f>
        <v>5085.2151152255137</v>
      </c>
      <c r="F160" s="275">
        <f>B160*E160</f>
        <v>3.3901434101503423</v>
      </c>
      <c r="G160" s="275">
        <f>C141</f>
        <v>5114.1906999276534</v>
      </c>
      <c r="H160" s="275">
        <f>B160*G160</f>
        <v>3.4094604666184356</v>
      </c>
      <c r="I160" s="275">
        <f>C142</f>
        <v>5143.4983830217952</v>
      </c>
      <c r="J160" s="275">
        <f>B160*I160</f>
        <v>3.42899892201453</v>
      </c>
      <c r="K160" s="275">
        <f>C143</f>
        <v>5173.1439068432464</v>
      </c>
      <c r="L160" s="275">
        <f>B160*K160</f>
        <v>3.4487626045621642</v>
      </c>
      <c r="M160" s="275">
        <f>C144</f>
        <v>5233.4721156694068</v>
      </c>
      <c r="N160" s="275">
        <f>B160*M160</f>
        <v>3.4889814104462711</v>
      </c>
    </row>
    <row r="161" spans="1:14" x14ac:dyDescent="0.2">
      <c r="A161" s="276" t="s">
        <v>578</v>
      </c>
      <c r="B161" s="274">
        <f>B160/'Prod. GEXJVL'!O15</f>
        <v>4.1666666666666665E-5</v>
      </c>
      <c r="C161" s="275">
        <f>F140</f>
        <v>5768.3348404867402</v>
      </c>
      <c r="D161" s="275">
        <f>B161*C161</f>
        <v>0.24034728502028083</v>
      </c>
      <c r="E161" s="275">
        <f>F140</f>
        <v>5768.3348404867402</v>
      </c>
      <c r="F161" s="275">
        <f>B161*E161</f>
        <v>0.24034728502028083</v>
      </c>
      <c r="G161" s="275">
        <f>F140</f>
        <v>5768.3348404867402</v>
      </c>
      <c r="H161" s="275">
        <f>B161*G161</f>
        <v>0.24034728502028083</v>
      </c>
      <c r="I161" s="275">
        <f>F140</f>
        <v>5768.3348404867402</v>
      </c>
      <c r="J161" s="275">
        <f>B161*I161</f>
        <v>0.24034728502028083</v>
      </c>
      <c r="K161" s="275">
        <f>F143</f>
        <v>5868.7297085768605</v>
      </c>
      <c r="L161" s="275">
        <f>B161*K161</f>
        <v>0.24453040452403585</v>
      </c>
      <c r="M161" s="275">
        <f>F140</f>
        <v>5768.3348404867402</v>
      </c>
      <c r="N161" s="275">
        <f>B161*M161</f>
        <v>0.24034728502028083</v>
      </c>
    </row>
    <row r="162" spans="1:14" x14ac:dyDescent="0.2">
      <c r="A162" s="277" t="s">
        <v>582</v>
      </c>
      <c r="B162" s="278"/>
      <c r="C162" s="279"/>
      <c r="D162" s="279">
        <f>SUM(D160:D161)</f>
        <v>3.6113912956768188</v>
      </c>
      <c r="E162" s="279"/>
      <c r="F162" s="279">
        <f>SUM(F160:F161)</f>
        <v>3.6304906951706233</v>
      </c>
      <c r="G162" s="279"/>
      <c r="H162" s="279">
        <f>SUM(H160:H161)</f>
        <v>3.6498077516387166</v>
      </c>
      <c r="I162" s="279"/>
      <c r="J162" s="279">
        <f t="shared" ref="J162" si="36">SUM(J160:J161)</f>
        <v>3.6693462070348111</v>
      </c>
      <c r="K162" s="279"/>
      <c r="L162" s="279">
        <f>SUM(L160:L161)</f>
        <v>3.6932930090862</v>
      </c>
      <c r="M162" s="279"/>
      <c r="N162" s="279">
        <f>SUM(N160:N161)</f>
        <v>3.7293286954665521</v>
      </c>
    </row>
    <row r="163" spans="1:14" x14ac:dyDescent="0.2">
      <c r="A163" s="249"/>
      <c r="B163" s="252"/>
      <c r="C163" s="252"/>
      <c r="D163" s="252"/>
      <c r="E163" s="252"/>
      <c r="F163"/>
      <c r="G163"/>
      <c r="H163"/>
      <c r="I163"/>
      <c r="J163"/>
      <c r="K163"/>
      <c r="L163"/>
      <c r="M163"/>
      <c r="N163"/>
    </row>
    <row r="164" spans="1:14" ht="14.25" customHeight="1" x14ac:dyDescent="0.2">
      <c r="A164" s="1025" t="s">
        <v>583</v>
      </c>
      <c r="B164" s="1025"/>
      <c r="C164" s="1025" t="s">
        <v>568</v>
      </c>
      <c r="D164" s="1025"/>
      <c r="E164" s="1026" t="s">
        <v>569</v>
      </c>
      <c r="F164" s="1027"/>
      <c r="G164" s="1025" t="s">
        <v>570</v>
      </c>
      <c r="H164" s="1025"/>
      <c r="I164" s="1028" t="s">
        <v>622</v>
      </c>
      <c r="J164" s="1028"/>
      <c r="K164" s="1025" t="s">
        <v>571</v>
      </c>
      <c r="L164" s="1025"/>
      <c r="M164" s="1025" t="s">
        <v>572</v>
      </c>
      <c r="N164" s="1025"/>
    </row>
    <row r="165" spans="1:14" ht="38.25" x14ac:dyDescent="0.2">
      <c r="A165" s="271" t="s">
        <v>573</v>
      </c>
      <c r="B165" s="272" t="s">
        <v>581</v>
      </c>
      <c r="C165" s="272" t="s">
        <v>575</v>
      </c>
      <c r="D165" s="272" t="s">
        <v>576</v>
      </c>
      <c r="E165" s="272" t="s">
        <v>575</v>
      </c>
      <c r="F165" s="272" t="s">
        <v>576</v>
      </c>
      <c r="G165" s="272" t="s">
        <v>575</v>
      </c>
      <c r="H165" s="272" t="s">
        <v>576</v>
      </c>
      <c r="I165" s="272" t="s">
        <v>575</v>
      </c>
      <c r="J165" s="272" t="s">
        <v>576</v>
      </c>
      <c r="K165" s="272" t="s">
        <v>575</v>
      </c>
      <c r="L165" s="272" t="s">
        <v>576</v>
      </c>
      <c r="M165" s="272" t="s">
        <v>575</v>
      </c>
      <c r="N165" s="272" t="s">
        <v>576</v>
      </c>
    </row>
    <row r="166" spans="1:14" x14ac:dyDescent="0.2">
      <c r="A166" s="273" t="s">
        <v>577</v>
      </c>
      <c r="B166" s="280">
        <f>1/'Prod. GEXJVL'!E15</f>
        <v>1E-3</v>
      </c>
      <c r="C166" s="281">
        <f>C139</f>
        <v>5056.5660159848067</v>
      </c>
      <c r="D166" s="275">
        <f>B166*C166</f>
        <v>5.0565660159848065</v>
      </c>
      <c r="E166" s="275">
        <f>C140</f>
        <v>5085.2151152255137</v>
      </c>
      <c r="F166" s="275">
        <f>B166*E166</f>
        <v>5.0852151152255134</v>
      </c>
      <c r="G166" s="275">
        <f>C141</f>
        <v>5114.1906999276534</v>
      </c>
      <c r="H166" s="275">
        <f>B166*G166</f>
        <v>5.1141906999276534</v>
      </c>
      <c r="I166" s="275">
        <f>C142</f>
        <v>5143.4983830217952</v>
      </c>
      <c r="J166" s="275">
        <f>B166*I166</f>
        <v>5.1434983830217957</v>
      </c>
      <c r="K166" s="275">
        <f>C143</f>
        <v>5173.1439068432464</v>
      </c>
      <c r="L166" s="275">
        <f>B166*K166</f>
        <v>5.1731439068432463</v>
      </c>
      <c r="M166" s="275">
        <f>C144</f>
        <v>5233.4721156694068</v>
      </c>
      <c r="N166" s="275">
        <f>B166*M166</f>
        <v>5.2334721156694073</v>
      </c>
    </row>
    <row r="167" spans="1:14" x14ac:dyDescent="0.2">
      <c r="A167" s="276" t="s">
        <v>578</v>
      </c>
      <c r="B167" s="274">
        <f>B166/'Prod. GEXJVL'!O15</f>
        <v>6.2500000000000001E-5</v>
      </c>
      <c r="C167" s="275">
        <f>F140</f>
        <v>5768.3348404867402</v>
      </c>
      <c r="D167" s="275">
        <f>B167*C167</f>
        <v>0.36052092753042125</v>
      </c>
      <c r="E167" s="275">
        <f>F140</f>
        <v>5768.3348404867402</v>
      </c>
      <c r="F167" s="275">
        <f>B167*E167</f>
        <v>0.36052092753042125</v>
      </c>
      <c r="G167" s="275">
        <f>F140</f>
        <v>5768.3348404867402</v>
      </c>
      <c r="H167" s="275">
        <f>B167*G167</f>
        <v>0.36052092753042125</v>
      </c>
      <c r="I167" s="275">
        <f>F140</f>
        <v>5768.3348404867402</v>
      </c>
      <c r="J167" s="275">
        <f>B167*I167</f>
        <v>0.36052092753042125</v>
      </c>
      <c r="K167" s="275">
        <f>F143</f>
        <v>5868.7297085768605</v>
      </c>
      <c r="L167" s="275">
        <f>B167*K167</f>
        <v>0.36679560678605377</v>
      </c>
      <c r="M167" s="275">
        <f>F140</f>
        <v>5768.3348404867402</v>
      </c>
      <c r="N167" s="275">
        <f>B167*M167</f>
        <v>0.36052092753042125</v>
      </c>
    </row>
    <row r="168" spans="1:14" x14ac:dyDescent="0.2">
      <c r="A168" s="277" t="s">
        <v>582</v>
      </c>
      <c r="B168" s="278"/>
      <c r="C168" s="279"/>
      <c r="D168" s="279">
        <f>SUM(D166:D167)</f>
        <v>5.417086943515228</v>
      </c>
      <c r="E168" s="279"/>
      <c r="F168" s="279">
        <f>SUM(F166:F167)</f>
        <v>5.4457360427559349</v>
      </c>
      <c r="G168" s="279"/>
      <c r="H168" s="279">
        <f>SUM(H166:H167)</f>
        <v>5.4747116274580749</v>
      </c>
      <c r="I168" s="279"/>
      <c r="J168" s="279">
        <f t="shared" ref="J168" si="37">SUM(J166:J167)</f>
        <v>5.5040193105522173</v>
      </c>
      <c r="K168" s="279"/>
      <c r="L168" s="279">
        <f>SUM(L166:L167)</f>
        <v>5.5399395136293004</v>
      </c>
      <c r="M168" s="279"/>
      <c r="N168" s="279">
        <f>SUM(N166:N167)</f>
        <v>5.5939930431998288</v>
      </c>
    </row>
    <row r="169" spans="1:14" x14ac:dyDescent="0.2">
      <c r="A169" s="249"/>
      <c r="B169" s="252"/>
      <c r="C169" s="252"/>
      <c r="D169" s="252"/>
      <c r="E169" s="252"/>
      <c r="F169"/>
      <c r="G169"/>
      <c r="H169"/>
      <c r="I169"/>
      <c r="J169"/>
      <c r="K169"/>
      <c r="L169"/>
      <c r="M169"/>
      <c r="N169"/>
    </row>
    <row r="170" spans="1:14" ht="14.25" customHeight="1" x14ac:dyDescent="0.2">
      <c r="A170" s="1025" t="s">
        <v>584</v>
      </c>
      <c r="B170" s="1025"/>
      <c r="C170" s="1025" t="s">
        <v>568</v>
      </c>
      <c r="D170" s="1025"/>
      <c r="E170" s="1026" t="s">
        <v>569</v>
      </c>
      <c r="F170" s="1027"/>
      <c r="G170" s="1025" t="s">
        <v>570</v>
      </c>
      <c r="H170" s="1025"/>
      <c r="I170" s="1028" t="s">
        <v>622</v>
      </c>
      <c r="J170" s="1028"/>
      <c r="K170" s="1025" t="s">
        <v>571</v>
      </c>
      <c r="L170" s="1025"/>
      <c r="M170" s="1025" t="s">
        <v>572</v>
      </c>
      <c r="N170" s="1025"/>
    </row>
    <row r="171" spans="1:14" ht="38.25" x14ac:dyDescent="0.2">
      <c r="A171" s="271" t="s">
        <v>573</v>
      </c>
      <c r="B171" s="272" t="s">
        <v>581</v>
      </c>
      <c r="C171" s="272" t="s">
        <v>575</v>
      </c>
      <c r="D171" s="272" t="s">
        <v>576</v>
      </c>
      <c r="E171" s="272" t="s">
        <v>575</v>
      </c>
      <c r="F171" s="272" t="s">
        <v>576</v>
      </c>
      <c r="G171" s="272" t="s">
        <v>575</v>
      </c>
      <c r="H171" s="272" t="s">
        <v>576</v>
      </c>
      <c r="I171" s="272" t="s">
        <v>575</v>
      </c>
      <c r="J171" s="272" t="s">
        <v>576</v>
      </c>
      <c r="K171" s="272" t="s">
        <v>575</v>
      </c>
      <c r="L171" s="272" t="s">
        <v>576</v>
      </c>
      <c r="M171" s="272" t="s">
        <v>575</v>
      </c>
      <c r="N171" s="272" t="s">
        <v>576</v>
      </c>
    </row>
    <row r="172" spans="1:14" x14ac:dyDescent="0.2">
      <c r="A172" s="273" t="s">
        <v>577</v>
      </c>
      <c r="B172" s="280">
        <f>1/'Prod. GEXJVL'!F15</f>
        <v>5.0000000000000001E-3</v>
      </c>
      <c r="C172" s="275">
        <f>C139</f>
        <v>5056.5660159848067</v>
      </c>
      <c r="D172" s="275">
        <f>B172*C172</f>
        <v>25.282830079924032</v>
      </c>
      <c r="E172" s="275">
        <f>C140</f>
        <v>5085.2151152255137</v>
      </c>
      <c r="F172" s="275">
        <f>B172*E172</f>
        <v>25.42607557612757</v>
      </c>
      <c r="G172" s="275">
        <f>C141</f>
        <v>5114.1906999276534</v>
      </c>
      <c r="H172" s="275">
        <f>B172*G172</f>
        <v>25.570953499638268</v>
      </c>
      <c r="I172" s="275">
        <f>C142</f>
        <v>5143.4983830217952</v>
      </c>
      <c r="J172" s="275">
        <f>B172*I172</f>
        <v>25.717491915108976</v>
      </c>
      <c r="K172" s="275">
        <f>C143</f>
        <v>5173.1439068432464</v>
      </c>
      <c r="L172" s="275">
        <f>B172*K172</f>
        <v>25.865719534216232</v>
      </c>
      <c r="M172" s="275">
        <f>C144</f>
        <v>5233.4721156694068</v>
      </c>
      <c r="N172" s="275">
        <f>B172*M172</f>
        <v>26.167360578347033</v>
      </c>
    </row>
    <row r="173" spans="1:14" x14ac:dyDescent="0.2">
      <c r="A173" s="276" t="s">
        <v>578</v>
      </c>
      <c r="B173" s="274">
        <f>B172/'Prod. GEXJVL'!O15</f>
        <v>3.1250000000000001E-4</v>
      </c>
      <c r="C173" s="275">
        <f>F140</f>
        <v>5768.3348404867402</v>
      </c>
      <c r="D173" s="275">
        <f>C173*B173</f>
        <v>1.8026046376521063</v>
      </c>
      <c r="E173" s="275">
        <f>F140</f>
        <v>5768.3348404867402</v>
      </c>
      <c r="F173" s="275">
        <f>B173*E173</f>
        <v>1.8026046376521063</v>
      </c>
      <c r="G173" s="275">
        <f>F140</f>
        <v>5768.3348404867402</v>
      </c>
      <c r="H173" s="275">
        <f>B173*G173</f>
        <v>1.8026046376521063</v>
      </c>
      <c r="I173" s="275">
        <f>F140</f>
        <v>5768.3348404867402</v>
      </c>
      <c r="J173" s="275">
        <f>B173*I173</f>
        <v>1.8026046376521063</v>
      </c>
      <c r="K173" s="275">
        <f>F143</f>
        <v>5868.7297085768605</v>
      </c>
      <c r="L173" s="275">
        <f>B173*K173</f>
        <v>1.8339780339302689</v>
      </c>
      <c r="M173" s="275">
        <f>F140</f>
        <v>5768.3348404867402</v>
      </c>
      <c r="N173" s="275">
        <f>B173*M173</f>
        <v>1.8026046376521063</v>
      </c>
    </row>
    <row r="174" spans="1:14" x14ac:dyDescent="0.2">
      <c r="A174" s="277" t="s">
        <v>582</v>
      </c>
      <c r="B174" s="278"/>
      <c r="C174" s="279"/>
      <c r="D174" s="279">
        <f>SUM(D172:D173)</f>
        <v>27.085434717576138</v>
      </c>
      <c r="E174" s="279"/>
      <c r="F174" s="279">
        <f>SUM(F172:F173)</f>
        <v>27.228680213779676</v>
      </c>
      <c r="G174" s="279"/>
      <c r="H174" s="279">
        <f>SUM(H172:H173)</f>
        <v>27.373558137290374</v>
      </c>
      <c r="I174" s="279"/>
      <c r="J174" s="279">
        <f t="shared" ref="J174" si="38">SUM(J172:J173)</f>
        <v>27.520096552761082</v>
      </c>
      <c r="K174" s="279"/>
      <c r="L174" s="279">
        <f>SUM(L172:L173)</f>
        <v>27.699697568146501</v>
      </c>
      <c r="M174" s="279"/>
      <c r="N174" s="279">
        <f>SUM(N172:N173)</f>
        <v>27.969965215999139</v>
      </c>
    </row>
    <row r="175" spans="1:14" x14ac:dyDescent="0.2">
      <c r="A175" s="249"/>
      <c r="B175" s="253"/>
      <c r="C175" s="253"/>
      <c r="D175" s="253"/>
      <c r="E175" s="253"/>
    </row>
    <row r="176" spans="1:14" ht="14.25" customHeight="1" x14ac:dyDescent="0.2">
      <c r="A176" s="1020" t="s">
        <v>585</v>
      </c>
      <c r="B176" s="1020"/>
      <c r="C176" s="1020" t="s">
        <v>568</v>
      </c>
      <c r="D176" s="1020"/>
      <c r="E176" s="1023" t="s">
        <v>569</v>
      </c>
      <c r="F176" s="1024"/>
      <c r="G176" s="1020" t="s">
        <v>570</v>
      </c>
      <c r="H176" s="1020"/>
      <c r="I176" s="1020" t="s">
        <v>622</v>
      </c>
      <c r="J176" s="1020"/>
      <c r="K176" s="1020" t="s">
        <v>571</v>
      </c>
      <c r="L176" s="1020"/>
      <c r="M176" s="1020" t="s">
        <v>572</v>
      </c>
      <c r="N176" s="1020"/>
    </row>
    <row r="177" spans="1:16" ht="38.25" x14ac:dyDescent="0.2">
      <c r="A177" s="271" t="s">
        <v>573</v>
      </c>
      <c r="B177" s="272" t="s">
        <v>581</v>
      </c>
      <c r="C177" s="272" t="s">
        <v>575</v>
      </c>
      <c r="D177" s="272" t="s">
        <v>576</v>
      </c>
      <c r="E177" s="272" t="s">
        <v>575</v>
      </c>
      <c r="F177" s="272" t="s">
        <v>576</v>
      </c>
      <c r="G177" s="272" t="s">
        <v>575</v>
      </c>
      <c r="H177" s="272" t="s">
        <v>576</v>
      </c>
      <c r="I177" s="272" t="s">
        <v>575</v>
      </c>
      <c r="J177" s="272" t="s">
        <v>576</v>
      </c>
      <c r="K177" s="272" t="s">
        <v>575</v>
      </c>
      <c r="L177" s="272" t="s">
        <v>576</v>
      </c>
      <c r="M177" s="272" t="s">
        <v>575</v>
      </c>
      <c r="N177" s="272" t="s">
        <v>576</v>
      </c>
    </row>
    <row r="178" spans="1:16" x14ac:dyDescent="0.2">
      <c r="A178" s="273" t="s">
        <v>586</v>
      </c>
      <c r="B178" s="280">
        <f>1/'Prod. GEXJVL'!G15</f>
        <v>5.5555555555555556E-4</v>
      </c>
      <c r="C178" s="275">
        <f>C139</f>
        <v>5056.5660159848067</v>
      </c>
      <c r="D178" s="275">
        <f>B178*C178</f>
        <v>2.8092033422137814</v>
      </c>
      <c r="E178" s="275">
        <f>C140</f>
        <v>5085.2151152255137</v>
      </c>
      <c r="F178" s="275">
        <f>B178*E178</f>
        <v>2.8251195084586187</v>
      </c>
      <c r="G178" s="275">
        <f>C141</f>
        <v>5114.1906999276534</v>
      </c>
      <c r="H178" s="275">
        <f>B178*G178</f>
        <v>2.8412170555153629</v>
      </c>
      <c r="I178" s="275">
        <f>C142</f>
        <v>5143.4983830217952</v>
      </c>
      <c r="J178" s="275">
        <f>B178*I178</f>
        <v>2.857499101678775</v>
      </c>
      <c r="K178" s="275">
        <f>C143</f>
        <v>5173.1439068432464</v>
      </c>
      <c r="L178" s="275">
        <f>B178*K178</f>
        <v>2.8739688371351368</v>
      </c>
      <c r="M178" s="275">
        <f>C144</f>
        <v>5233.4721156694068</v>
      </c>
      <c r="N178" s="275">
        <f>B178*M178</f>
        <v>2.9074845087052261</v>
      </c>
    </row>
    <row r="179" spans="1:16" x14ac:dyDescent="0.2">
      <c r="A179" s="276" t="s">
        <v>578</v>
      </c>
      <c r="B179" s="274">
        <f>B178/'Prod. GEXJVL'!O15</f>
        <v>3.4722222222222222E-5</v>
      </c>
      <c r="C179" s="275">
        <f>F140</f>
        <v>5768.3348404867402</v>
      </c>
      <c r="D179" s="275">
        <f>B179*C179</f>
        <v>0.20028940418356736</v>
      </c>
      <c r="E179" s="275">
        <f>F140</f>
        <v>5768.3348404867402</v>
      </c>
      <c r="F179" s="275">
        <f>B179*E179</f>
        <v>0.20028940418356736</v>
      </c>
      <c r="G179" s="275">
        <f>F140</f>
        <v>5768.3348404867402</v>
      </c>
      <c r="H179" s="275">
        <f>B179*G179</f>
        <v>0.20028940418356736</v>
      </c>
      <c r="I179" s="275">
        <f>F140</f>
        <v>5768.3348404867402</v>
      </c>
      <c r="J179" s="275">
        <f>B179*I179</f>
        <v>0.20028940418356736</v>
      </c>
      <c r="K179" s="275">
        <f>F143</f>
        <v>5868.7297085768605</v>
      </c>
      <c r="L179" s="275">
        <f>B179*K179</f>
        <v>0.20377533710336321</v>
      </c>
      <c r="M179" s="275">
        <f>F140</f>
        <v>5768.3348404867402</v>
      </c>
      <c r="N179" s="275">
        <f>B179*M179</f>
        <v>0.20028940418356736</v>
      </c>
      <c r="O179" s="1018"/>
      <c r="P179" s="1019"/>
    </row>
    <row r="180" spans="1:16" x14ac:dyDescent="0.2">
      <c r="A180" s="282" t="s">
        <v>587</v>
      </c>
      <c r="B180" s="283"/>
      <c r="C180" s="284"/>
      <c r="D180" s="285">
        <f>SUM(D178:D179)</f>
        <v>3.0094927463973487</v>
      </c>
      <c r="E180" s="284"/>
      <c r="F180" s="285">
        <f>SUM(F178:F179)</f>
        <v>3.0254089126421859</v>
      </c>
      <c r="G180" s="284"/>
      <c r="H180" s="285">
        <f>SUM(H178:H179)</f>
        <v>3.0415064596989301</v>
      </c>
      <c r="I180" s="285"/>
      <c r="J180" s="285">
        <f>J178+J179</f>
        <v>3.0577885058623422</v>
      </c>
      <c r="K180" s="284"/>
      <c r="L180" s="285">
        <f>SUM(L178:L179)</f>
        <v>3.0777441742385001</v>
      </c>
      <c r="M180" s="284"/>
      <c r="N180" s="285">
        <f>SUM(N178:N179)</f>
        <v>3.1077739128887933</v>
      </c>
      <c r="O180" s="427"/>
      <c r="P180" s="428"/>
    </row>
    <row r="181" spans="1:16" x14ac:dyDescent="0.2">
      <c r="A181" s="273" t="s">
        <v>588</v>
      </c>
      <c r="B181" s="280">
        <f>1/'Prod. GEXJVL'!H15</f>
        <v>1.0000000000000001E-5</v>
      </c>
      <c r="C181" s="275">
        <f>C139</f>
        <v>5056.5660159848067</v>
      </c>
      <c r="D181" s="275">
        <f>B181*C181</f>
        <v>5.0565660159848071E-2</v>
      </c>
      <c r="E181" s="275">
        <f>C140</f>
        <v>5085.2151152255137</v>
      </c>
      <c r="F181" s="275">
        <f>B181*E181</f>
        <v>5.0852151152255144E-2</v>
      </c>
      <c r="G181" s="275">
        <f>C141</f>
        <v>5114.1906999276534</v>
      </c>
      <c r="H181" s="275">
        <f>B181*G181</f>
        <v>5.1141906999276537E-2</v>
      </c>
      <c r="I181" s="275">
        <f>C142</f>
        <v>5143.4983830217952</v>
      </c>
      <c r="J181" s="275">
        <f>B181*I181</f>
        <v>5.1434983830217954E-2</v>
      </c>
      <c r="K181" s="275">
        <f>C143</f>
        <v>5173.1439068432464</v>
      </c>
      <c r="L181" s="275">
        <f>B181*K181</f>
        <v>5.1731439068432472E-2</v>
      </c>
      <c r="M181" s="275">
        <f>C144</f>
        <v>5233.4721156694068</v>
      </c>
      <c r="N181" s="275">
        <f>B181*M181</f>
        <v>5.2334721156694075E-2</v>
      </c>
    </row>
    <row r="182" spans="1:16" x14ac:dyDescent="0.2">
      <c r="A182" s="276" t="s">
        <v>578</v>
      </c>
      <c r="B182" s="274">
        <f>B181/'Prod. GEXJVL'!O15</f>
        <v>6.2500000000000005E-7</v>
      </c>
      <c r="C182" s="275">
        <f>F140</f>
        <v>5768.3348404867402</v>
      </c>
      <c r="D182" s="275">
        <f>B182*C182</f>
        <v>3.6052092753042129E-3</v>
      </c>
      <c r="E182" s="275">
        <f>F140</f>
        <v>5768.3348404867402</v>
      </c>
      <c r="F182" s="275">
        <f>B182*E182</f>
        <v>3.6052092753042129E-3</v>
      </c>
      <c r="G182" s="275">
        <f>F140</f>
        <v>5768.3348404867402</v>
      </c>
      <c r="H182" s="275">
        <f>B182*G182</f>
        <v>3.6052092753042129E-3</v>
      </c>
      <c r="I182" s="275">
        <f>F140</f>
        <v>5768.3348404867402</v>
      </c>
      <c r="J182" s="275">
        <f>B182*I182</f>
        <v>3.6052092753042129E-3</v>
      </c>
      <c r="K182" s="275">
        <f>F143</f>
        <v>5868.7297085768605</v>
      </c>
      <c r="L182" s="275">
        <f>B182*K182</f>
        <v>3.6679560678605379E-3</v>
      </c>
      <c r="M182" s="275">
        <f>F140</f>
        <v>5768.3348404867402</v>
      </c>
      <c r="N182" s="275">
        <f>B182*M182</f>
        <v>3.6052092753042129E-3</v>
      </c>
    </row>
    <row r="183" spans="1:16" x14ac:dyDescent="0.2">
      <c r="A183" s="282" t="s">
        <v>589</v>
      </c>
      <c r="B183" s="286"/>
      <c r="C183" s="284"/>
      <c r="D183" s="285">
        <f>SUM(D181:D182)</f>
        <v>5.4170869435152286E-2</v>
      </c>
      <c r="E183" s="284"/>
      <c r="F183" s="285">
        <f>SUM(F181:F182)</f>
        <v>5.4457360427559359E-2</v>
      </c>
      <c r="G183" s="284"/>
      <c r="H183" s="285">
        <f>SUM(H181:H182)</f>
        <v>5.4747116274580752E-2</v>
      </c>
      <c r="I183" s="285"/>
      <c r="J183" s="285">
        <f>J181+J182</f>
        <v>5.5040193105522169E-2</v>
      </c>
      <c r="K183" s="284"/>
      <c r="L183" s="285">
        <f>SUM(L181:L182)</f>
        <v>5.5399395136293009E-2</v>
      </c>
      <c r="M183" s="284"/>
      <c r="N183" s="285">
        <f>SUM(N181:N182)</f>
        <v>5.593993043199829E-2</v>
      </c>
    </row>
    <row r="184" spans="1:16" x14ac:dyDescent="0.2">
      <c r="A184" s="273" t="s">
        <v>590</v>
      </c>
      <c r="B184" s="280">
        <f>1/'Prod. GEXJVL'!I15</f>
        <v>1.6666666666666666E-4</v>
      </c>
      <c r="C184" s="275">
        <f>C139</f>
        <v>5056.5660159848067</v>
      </c>
      <c r="D184" s="275">
        <f>B184*C184</f>
        <v>0.84276100266413445</v>
      </c>
      <c r="E184" s="275">
        <f>C140</f>
        <v>5085.2151152255137</v>
      </c>
      <c r="F184" s="275">
        <f>B184*E184</f>
        <v>0.84753585253758557</v>
      </c>
      <c r="G184" s="275">
        <f>C141</f>
        <v>5114.1906999276534</v>
      </c>
      <c r="H184" s="275">
        <f>B184*G184</f>
        <v>0.8523651166546089</v>
      </c>
      <c r="I184" s="275">
        <f>C142</f>
        <v>5143.4983830217952</v>
      </c>
      <c r="J184" s="275">
        <f>B184*I184</f>
        <v>0.85724973050363251</v>
      </c>
      <c r="K184" s="275">
        <f>C143</f>
        <v>5173.1439068432464</v>
      </c>
      <c r="L184" s="275">
        <f>B184*K184</f>
        <v>0.86219065114054105</v>
      </c>
      <c r="M184" s="275">
        <f>C144</f>
        <v>5233.4721156694068</v>
      </c>
      <c r="N184" s="275">
        <f>B184*M184</f>
        <v>0.87224535261156777</v>
      </c>
    </row>
    <row r="185" spans="1:16" x14ac:dyDescent="0.2">
      <c r="A185" s="276" t="s">
        <v>578</v>
      </c>
      <c r="B185" s="274">
        <f>B184/'Prod. GEXJVL'!O15</f>
        <v>1.0416666666666666E-5</v>
      </c>
      <c r="C185" s="275">
        <f>F140</f>
        <v>5768.3348404867402</v>
      </c>
      <c r="D185" s="275">
        <f>B185*C185</f>
        <v>6.0086821255070207E-2</v>
      </c>
      <c r="E185" s="275">
        <f>F140</f>
        <v>5768.3348404867402</v>
      </c>
      <c r="F185" s="275">
        <f>B185*E185</f>
        <v>6.0086821255070207E-2</v>
      </c>
      <c r="G185" s="275">
        <f>F140</f>
        <v>5768.3348404867402</v>
      </c>
      <c r="H185" s="275">
        <f>B185*G185</f>
        <v>6.0086821255070207E-2</v>
      </c>
      <c r="I185" s="275">
        <f>F140</f>
        <v>5768.3348404867402</v>
      </c>
      <c r="J185" s="275">
        <f>B185*I185</f>
        <v>6.0086821255070207E-2</v>
      </c>
      <c r="K185" s="275">
        <f>F143</f>
        <v>5868.7297085768605</v>
      </c>
      <c r="L185" s="275">
        <f>B185*K185</f>
        <v>6.1132601131008962E-2</v>
      </c>
      <c r="M185" s="275">
        <f>F140</f>
        <v>5768.3348404867402</v>
      </c>
      <c r="N185" s="275">
        <f>B185*M185</f>
        <v>6.0086821255070207E-2</v>
      </c>
    </row>
    <row r="186" spans="1:16" x14ac:dyDescent="0.2">
      <c r="A186" s="282" t="s">
        <v>591</v>
      </c>
      <c r="B186" s="286"/>
      <c r="C186" s="284"/>
      <c r="D186" s="285">
        <f>SUM(D184:D185)</f>
        <v>0.90284782391920471</v>
      </c>
      <c r="E186" s="284"/>
      <c r="F186" s="285">
        <f>SUM(F184:F185)</f>
        <v>0.90762267379265582</v>
      </c>
      <c r="G186" s="284"/>
      <c r="H186" s="285">
        <f>SUM(H184:H185)</f>
        <v>0.91245193790967916</v>
      </c>
      <c r="I186" s="285"/>
      <c r="J186" s="285">
        <f>J184+J185</f>
        <v>0.91733655175870277</v>
      </c>
      <c r="K186" s="284"/>
      <c r="L186" s="285">
        <f>SUM(L184:L185)</f>
        <v>0.92332325227154999</v>
      </c>
      <c r="M186" s="284"/>
      <c r="N186" s="285">
        <f>SUM(N184:N185)</f>
        <v>0.93233217386663803</v>
      </c>
    </row>
    <row r="187" spans="1:16" x14ac:dyDescent="0.2">
      <c r="A187" s="249"/>
      <c r="B187" s="252"/>
      <c r="C187" s="252"/>
      <c r="D187" s="252"/>
      <c r="E187" s="252"/>
    </row>
    <row r="188" spans="1:16" ht="14.25" customHeight="1" x14ac:dyDescent="0.2">
      <c r="A188" s="1012" t="s">
        <v>592</v>
      </c>
      <c r="B188" s="1012"/>
      <c r="C188" s="1012" t="s">
        <v>568</v>
      </c>
      <c r="D188" s="1012"/>
      <c r="E188" s="1021" t="s">
        <v>569</v>
      </c>
      <c r="F188" s="1022"/>
      <c r="G188" s="1012" t="s">
        <v>570</v>
      </c>
      <c r="H188" s="1012"/>
      <c r="I188" s="1012" t="s">
        <v>622</v>
      </c>
      <c r="J188" s="1012"/>
      <c r="K188" s="1012" t="s">
        <v>571</v>
      </c>
      <c r="L188" s="1012"/>
      <c r="M188" s="1012" t="s">
        <v>572</v>
      </c>
      <c r="N188" s="1012"/>
    </row>
    <row r="189" spans="1:16" ht="38.25" x14ac:dyDescent="0.2">
      <c r="A189" s="271" t="s">
        <v>573</v>
      </c>
      <c r="B189" s="272" t="s">
        <v>581</v>
      </c>
      <c r="C189" s="272" t="s">
        <v>575</v>
      </c>
      <c r="D189" s="272" t="s">
        <v>576</v>
      </c>
      <c r="E189" s="272" t="s">
        <v>575</v>
      </c>
      <c r="F189" s="272" t="s">
        <v>576</v>
      </c>
      <c r="G189" s="272" t="s">
        <v>575</v>
      </c>
      <c r="H189" s="272" t="s">
        <v>576</v>
      </c>
      <c r="I189" s="272" t="s">
        <v>575</v>
      </c>
      <c r="J189" s="272" t="s">
        <v>576</v>
      </c>
      <c r="K189" s="272" t="s">
        <v>575</v>
      </c>
      <c r="L189" s="272" t="s">
        <v>576</v>
      </c>
      <c r="M189" s="272" t="s">
        <v>575</v>
      </c>
      <c r="N189" s="272" t="s">
        <v>576</v>
      </c>
    </row>
    <row r="190" spans="1:16" x14ac:dyDescent="0.2">
      <c r="A190" s="287" t="s">
        <v>593</v>
      </c>
      <c r="B190" s="280">
        <f>(1/'Prod. GEXJVL'!J15)*(1/(30/7*44*6))*8</f>
        <v>4.4191919191919199E-5</v>
      </c>
      <c r="C190" s="275">
        <f>E139</f>
        <v>5209.255049255793</v>
      </c>
      <c r="D190" s="275">
        <f>B190*C190</f>
        <v>0.23020697818680907</v>
      </c>
      <c r="E190" s="275">
        <f>E140</f>
        <v>5238.7692421694237</v>
      </c>
      <c r="F190" s="275">
        <f>B190*E190</f>
        <v>0.23151126701506294</v>
      </c>
      <c r="G190" s="275">
        <f>E141</f>
        <v>5268.6197791618424</v>
      </c>
      <c r="H190" s="275">
        <f>B190*G190</f>
        <v>0.23283041953366732</v>
      </c>
      <c r="I190" s="275">
        <f>E142</f>
        <v>5298.8124426527411</v>
      </c>
      <c r="J190" s="275">
        <f>B190*I190</f>
        <v>0.23416469127884593</v>
      </c>
      <c r="K190" s="275">
        <f>E143</f>
        <v>5329.3531483740826</v>
      </c>
      <c r="L190" s="275">
        <f>B190*K190</f>
        <v>0.23551434367814764</v>
      </c>
      <c r="M190" s="275">
        <f>E144</f>
        <v>5391.5030393172201</v>
      </c>
      <c r="N190" s="275">
        <f>B190*M190</f>
        <v>0.23826086663649335</v>
      </c>
    </row>
    <row r="191" spans="1:16" x14ac:dyDescent="0.2">
      <c r="A191" s="276" t="s">
        <v>578</v>
      </c>
      <c r="B191" s="280">
        <f>B190/4</f>
        <v>1.10479797979798E-5</v>
      </c>
      <c r="C191" s="275">
        <f>F140</f>
        <v>5768.3348404867402</v>
      </c>
      <c r="D191" s="275">
        <f>B191*C191</f>
        <v>6.3728446785680543E-2</v>
      </c>
      <c r="E191" s="275">
        <f>F140</f>
        <v>5768.3348404867402</v>
      </c>
      <c r="F191" s="275">
        <f>B191*E191</f>
        <v>6.3728446785680543E-2</v>
      </c>
      <c r="G191" s="275">
        <f>F140</f>
        <v>5768.3348404867402</v>
      </c>
      <c r="H191" s="275">
        <f>B191*G191</f>
        <v>6.3728446785680543E-2</v>
      </c>
      <c r="I191" s="275">
        <f>F140</f>
        <v>5768.3348404867402</v>
      </c>
      <c r="J191" s="275">
        <f>B191*I191</f>
        <v>6.3728446785680543E-2</v>
      </c>
      <c r="K191" s="275">
        <f>F143</f>
        <v>5868.7297085768605</v>
      </c>
      <c r="L191" s="275">
        <f>B191*K191</f>
        <v>6.4837607260161037E-2</v>
      </c>
      <c r="M191" s="275">
        <f>F140</f>
        <v>5768.3348404867402</v>
      </c>
      <c r="N191" s="275">
        <f>B191*M191</f>
        <v>6.3728446785680543E-2</v>
      </c>
      <c r="O191" s="1018"/>
      <c r="P191" s="1019"/>
    </row>
    <row r="192" spans="1:16" x14ac:dyDescent="0.2">
      <c r="A192" s="288" t="s">
        <v>594</v>
      </c>
      <c r="B192" s="289"/>
      <c r="C192" s="290"/>
      <c r="D192" s="291">
        <f>SUM(D190:D191)</f>
        <v>0.29393542497248959</v>
      </c>
      <c r="E192" s="290"/>
      <c r="F192" s="291">
        <f>SUM(F190:F191)</f>
        <v>0.29523971380074349</v>
      </c>
      <c r="G192" s="290"/>
      <c r="H192" s="291">
        <f>SUM(H190:H191)</f>
        <v>0.29655886631934786</v>
      </c>
      <c r="I192" s="291"/>
      <c r="J192" s="291">
        <f>J190+J191</f>
        <v>0.29789313806452644</v>
      </c>
      <c r="K192" s="290"/>
      <c r="L192" s="291">
        <f>SUM(L190:L191)</f>
        <v>0.30035195093830869</v>
      </c>
      <c r="M192" s="290"/>
      <c r="N192" s="291">
        <f>SUM(N190:N191)</f>
        <v>0.30198931342217389</v>
      </c>
      <c r="O192" s="427"/>
      <c r="P192" s="428"/>
    </row>
    <row r="193" spans="1:16" x14ac:dyDescent="0.2">
      <c r="A193" s="287" t="s">
        <v>595</v>
      </c>
      <c r="B193" s="280">
        <f>1/'Prod. GEXJVL'!K15*16*(1/188.76)</f>
        <v>2.8254573709119167E-4</v>
      </c>
      <c r="C193" s="275">
        <f>C139</f>
        <v>5056.5660159848067</v>
      </c>
      <c r="D193" s="275">
        <f>B193*C193</f>
        <v>1.4287111721366976</v>
      </c>
      <c r="E193" s="275">
        <f>C140</f>
        <v>5085.2151152255137</v>
      </c>
      <c r="F193" s="275">
        <f>B193*E193</f>
        <v>1.436805852998662</v>
      </c>
      <c r="G193" s="275">
        <f>C141</f>
        <v>5114.1906999276534</v>
      </c>
      <c r="H193" s="275">
        <f>B193*G193</f>
        <v>1.4449927809359764</v>
      </c>
      <c r="I193" s="275">
        <f>C142</f>
        <v>5143.4983830217952</v>
      </c>
      <c r="J193" s="275">
        <f>B193*I193</f>
        <v>1.4532735418582456</v>
      </c>
      <c r="K193" s="275">
        <f>C143</f>
        <v>5173.1439068432464</v>
      </c>
      <c r="L193" s="275">
        <f>B193*K193</f>
        <v>1.4616497582378321</v>
      </c>
      <c r="M193" s="275">
        <f>C144</f>
        <v>5233.4721156694068</v>
      </c>
      <c r="N193" s="275">
        <f>B193*M193</f>
        <v>1.4786952364680108</v>
      </c>
    </row>
    <row r="194" spans="1:16" x14ac:dyDescent="0.2">
      <c r="A194" s="276" t="s">
        <v>578</v>
      </c>
      <c r="B194" s="280">
        <f>1/('Prod. GEXJVL'!K15*'Prod. GEXJVL'!O15)*16*(1/188.76)</f>
        <v>1.7659108568199479E-5</v>
      </c>
      <c r="C194" s="275">
        <f>F140</f>
        <v>5768.3348404867402</v>
      </c>
      <c r="D194" s="275">
        <f>B194*C194</f>
        <v>0.10186365120588298</v>
      </c>
      <c r="E194" s="275">
        <f>F140</f>
        <v>5768.3348404867402</v>
      </c>
      <c r="F194" s="275">
        <f>B194*E194</f>
        <v>0.10186365120588298</v>
      </c>
      <c r="G194" s="275">
        <f>F140</f>
        <v>5768.3348404867402</v>
      </c>
      <c r="H194" s="275">
        <f>B194*G194</f>
        <v>0.10186365120588298</v>
      </c>
      <c r="I194" s="275">
        <f>F140</f>
        <v>5768.3348404867402</v>
      </c>
      <c r="J194" s="275">
        <f>B194*I194</f>
        <v>0.10186365120588298</v>
      </c>
      <c r="K194" s="275">
        <f>F140</f>
        <v>5768.3348404867402</v>
      </c>
      <c r="L194" s="275">
        <f>B194*K194</f>
        <v>0.10186365120588298</v>
      </c>
      <c r="M194" s="275">
        <f>F140</f>
        <v>5768.3348404867402</v>
      </c>
      <c r="N194" s="275">
        <f>B194*M194</f>
        <v>0.10186365120588298</v>
      </c>
      <c r="O194" s="1018"/>
      <c r="P194" s="1019"/>
    </row>
    <row r="195" spans="1:16" x14ac:dyDescent="0.2">
      <c r="A195" s="288" t="s">
        <v>596</v>
      </c>
      <c r="B195" s="289"/>
      <c r="C195" s="290"/>
      <c r="D195" s="291">
        <f>SUM(D193:D194)</f>
        <v>1.5305748233425807</v>
      </c>
      <c r="E195" s="290"/>
      <c r="F195" s="291">
        <f>SUM(F193:F194)</f>
        <v>1.5386695042045451</v>
      </c>
      <c r="G195" s="290"/>
      <c r="H195" s="291">
        <f>SUM(H193:H194)</f>
        <v>1.5468564321418594</v>
      </c>
      <c r="I195" s="291"/>
      <c r="J195" s="291">
        <f>J193+J194</f>
        <v>1.5551371930641287</v>
      </c>
      <c r="K195" s="290"/>
      <c r="L195" s="291">
        <f>SUM(L193:L194)</f>
        <v>1.5635134094437151</v>
      </c>
      <c r="M195" s="290"/>
      <c r="N195" s="291">
        <f>SUM(N193:N194)</f>
        <v>1.5805588876738939</v>
      </c>
      <c r="O195" s="427"/>
      <c r="P195" s="428"/>
    </row>
    <row r="196" spans="1:16" x14ac:dyDescent="0.2">
      <c r="A196" s="273" t="s">
        <v>597</v>
      </c>
      <c r="B196" s="280">
        <f>1/'Prod. GEXJVL'!L15*16*(1/188.76)</f>
        <v>2.8254573709119167E-4</v>
      </c>
      <c r="C196" s="275">
        <f>C139</f>
        <v>5056.5660159848067</v>
      </c>
      <c r="D196" s="275">
        <f>B196*C196</f>
        <v>1.4287111721366976</v>
      </c>
      <c r="E196" s="275">
        <f>C140</f>
        <v>5085.2151152255137</v>
      </c>
      <c r="F196" s="275">
        <f>B196*E196</f>
        <v>1.436805852998662</v>
      </c>
      <c r="G196" s="275">
        <f>C141</f>
        <v>5114.1906999276534</v>
      </c>
      <c r="H196" s="275">
        <f>B196*G196</f>
        <v>1.4449927809359764</v>
      </c>
      <c r="I196" s="275">
        <f>C142</f>
        <v>5143.4983830217952</v>
      </c>
      <c r="J196" s="275">
        <f>B196*I196</f>
        <v>1.4532735418582456</v>
      </c>
      <c r="K196" s="275">
        <f>C143</f>
        <v>5173.1439068432464</v>
      </c>
      <c r="L196" s="275">
        <f>B196*K196</f>
        <v>1.4616497582378321</v>
      </c>
      <c r="M196" s="275">
        <f>C144</f>
        <v>5233.4721156694068</v>
      </c>
      <c r="N196" s="275">
        <f>B196*M196</f>
        <v>1.4786952364680108</v>
      </c>
    </row>
    <row r="197" spans="1:16" x14ac:dyDescent="0.2">
      <c r="A197" s="276" t="s">
        <v>578</v>
      </c>
      <c r="B197" s="280">
        <f>1/('Prod. GEXJVL'!L15*'Prod. GEXJVL'!O15)*16*(1/188.76)</f>
        <v>1.7659108568199479E-5</v>
      </c>
      <c r="C197" s="275">
        <f>F140</f>
        <v>5768.3348404867402</v>
      </c>
      <c r="D197" s="275">
        <f>B197*C197</f>
        <v>0.10186365120588298</v>
      </c>
      <c r="E197" s="275">
        <f>F140</f>
        <v>5768.3348404867402</v>
      </c>
      <c r="F197" s="275">
        <f>B197*E197</f>
        <v>0.10186365120588298</v>
      </c>
      <c r="G197" s="275">
        <f>F140</f>
        <v>5768.3348404867402</v>
      </c>
      <c r="H197" s="275">
        <f>B197*G197</f>
        <v>0.10186365120588298</v>
      </c>
      <c r="I197" s="275">
        <f>F140</f>
        <v>5768.3348404867402</v>
      </c>
      <c r="J197" s="275">
        <f>B197*I197</f>
        <v>0.10186365120588298</v>
      </c>
      <c r="K197" s="275">
        <f>F140</f>
        <v>5768.3348404867402</v>
      </c>
      <c r="L197" s="275">
        <f>B197*K197</f>
        <v>0.10186365120588298</v>
      </c>
      <c r="M197" s="275">
        <f>F140</f>
        <v>5768.3348404867402</v>
      </c>
      <c r="N197" s="275">
        <f>B197*M197</f>
        <v>0.10186365120588298</v>
      </c>
      <c r="O197" s="1018"/>
      <c r="P197" s="1019"/>
    </row>
    <row r="198" spans="1:16" x14ac:dyDescent="0.2">
      <c r="A198" s="288" t="s">
        <v>598</v>
      </c>
      <c r="B198" s="289"/>
      <c r="C198" s="290"/>
      <c r="D198" s="291">
        <f>SUM(D196:D197)</f>
        <v>1.5305748233425807</v>
      </c>
      <c r="E198" s="290"/>
      <c r="F198" s="291">
        <f>SUM(F196:F197)</f>
        <v>1.5386695042045451</v>
      </c>
      <c r="G198" s="290"/>
      <c r="H198" s="291">
        <f>SUM(H196:H197)</f>
        <v>1.5468564321418594</v>
      </c>
      <c r="I198" s="291"/>
      <c r="J198" s="291">
        <f>J196+J197</f>
        <v>1.5551371930641287</v>
      </c>
      <c r="K198" s="290"/>
      <c r="L198" s="291">
        <f>SUM(L196:L197)</f>
        <v>1.5635134094437151</v>
      </c>
      <c r="M198" s="290"/>
      <c r="N198" s="291">
        <f>SUM(N196:N197)</f>
        <v>1.5805588876738939</v>
      </c>
      <c r="O198" s="427"/>
      <c r="P198" s="428"/>
    </row>
    <row r="199" spans="1:16" x14ac:dyDescent="0.2">
      <c r="A199" s="248"/>
    </row>
  </sheetData>
  <mergeCells count="75">
    <mergeCell ref="O191:P191"/>
    <mergeCell ref="O194:P194"/>
    <mergeCell ref="O197:P197"/>
    <mergeCell ref="O179:P179"/>
    <mergeCell ref="A188:B188"/>
    <mergeCell ref="C188:D188"/>
    <mergeCell ref="E188:F188"/>
    <mergeCell ref="G188:H188"/>
    <mergeCell ref="I188:J188"/>
    <mergeCell ref="K188:L188"/>
    <mergeCell ref="M188:N188"/>
    <mergeCell ref="M170:N170"/>
    <mergeCell ref="A176:B176"/>
    <mergeCell ref="C176:D176"/>
    <mergeCell ref="E176:F176"/>
    <mergeCell ref="G176:H176"/>
    <mergeCell ref="I176:J176"/>
    <mergeCell ref="K176:L176"/>
    <mergeCell ref="M176:N176"/>
    <mergeCell ref="A170:B170"/>
    <mergeCell ref="C170:D170"/>
    <mergeCell ref="E170:F170"/>
    <mergeCell ref="G170:H170"/>
    <mergeCell ref="I170:J170"/>
    <mergeCell ref="K170:L170"/>
    <mergeCell ref="M158:N158"/>
    <mergeCell ref="A164:B164"/>
    <mergeCell ref="C164:D164"/>
    <mergeCell ref="E164:F164"/>
    <mergeCell ref="G164:H164"/>
    <mergeCell ref="I164:J164"/>
    <mergeCell ref="K164:L164"/>
    <mergeCell ref="M164:N164"/>
    <mergeCell ref="A158:B158"/>
    <mergeCell ref="C158:D158"/>
    <mergeCell ref="E158:F158"/>
    <mergeCell ref="G158:H158"/>
    <mergeCell ref="I158:J158"/>
    <mergeCell ref="K158:L158"/>
    <mergeCell ref="O155:P155"/>
    <mergeCell ref="A135:B135"/>
    <mergeCell ref="A136:B136"/>
    <mergeCell ref="A137:B137"/>
    <mergeCell ref="A138:B138"/>
    <mergeCell ref="A152:B152"/>
    <mergeCell ref="C152:D152"/>
    <mergeCell ref="E152:F152"/>
    <mergeCell ref="G152:H152"/>
    <mergeCell ref="I152:J152"/>
    <mergeCell ref="K152:L152"/>
    <mergeCell ref="M152:N152"/>
    <mergeCell ref="A134:B134"/>
    <mergeCell ref="A123:F123"/>
    <mergeCell ref="A124:F124"/>
    <mergeCell ref="A125:B125"/>
    <mergeCell ref="A126:B126"/>
    <mergeCell ref="A127:B127"/>
    <mergeCell ref="A128:B128"/>
    <mergeCell ref="A129:B129"/>
    <mergeCell ref="A130:B130"/>
    <mergeCell ref="A131:B131"/>
    <mergeCell ref="A132:B132"/>
    <mergeCell ref="A133:B133"/>
    <mergeCell ref="A115:A120"/>
    <mergeCell ref="A1:F1"/>
    <mergeCell ref="A2:F2"/>
    <mergeCell ref="A3:F3"/>
    <mergeCell ref="A9:F9"/>
    <mergeCell ref="A20:B20"/>
    <mergeCell ref="A21:F21"/>
    <mergeCell ref="A50:B50"/>
    <mergeCell ref="A51:F51"/>
    <mergeCell ref="A61:B61"/>
    <mergeCell ref="A62:F62"/>
    <mergeCell ref="A92:B92"/>
  </mergeCells>
  <pageMargins left="0.78749999999999998" right="0.78749999999999998" top="1.05277777777778" bottom="1.05277777777778" header="0.78749999999999998" footer="0.78749999999999998"/>
  <pageSetup paperSize="0" scale="0" firstPageNumber="0" orientation="portrait" usePrinterDefaults="0" horizontalDpi="0" verticalDpi="0" copies="0"/>
  <headerFooter>
    <oddHeader>&amp;C&amp;"Times New Roman,Normal"&amp;12&amp;A</oddHeader>
    <oddFooter>&amp;C&amp;"Times New Roman,Normal"&amp;12Página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C2E6"/>
  </sheetPr>
  <dimension ref="A1:AME151"/>
  <sheetViews>
    <sheetView zoomScale="80" zoomScaleNormal="80" workbookViewId="0">
      <selection activeCell="W7" sqref="W7"/>
    </sheetView>
  </sheetViews>
  <sheetFormatPr defaultRowHeight="14.25" x14ac:dyDescent="0.2"/>
  <cols>
    <col min="1" max="1" width="55.5" style="92" customWidth="1"/>
    <col min="2" max="2" width="17" style="92" customWidth="1"/>
    <col min="3" max="3" width="15.25" style="92" customWidth="1"/>
    <col min="4" max="4" width="16.25" style="92" customWidth="1"/>
    <col min="5" max="1019" width="9" style="92"/>
  </cols>
  <sheetData>
    <row r="1" spans="1:4" ht="15.75" x14ac:dyDescent="0.2">
      <c r="A1" s="1060" t="s">
        <v>456</v>
      </c>
      <c r="B1" s="1061"/>
      <c r="C1" s="1061"/>
      <c r="D1" s="1062"/>
    </row>
    <row r="2" spans="1:4" ht="15.75" x14ac:dyDescent="0.2">
      <c r="A2" s="1063" t="s">
        <v>457</v>
      </c>
      <c r="B2" s="1044"/>
      <c r="C2" s="1044"/>
      <c r="D2" s="1064"/>
    </row>
    <row r="3" spans="1:4" ht="15.75" customHeight="1" x14ac:dyDescent="0.2">
      <c r="A3" s="1063" t="s">
        <v>458</v>
      </c>
      <c r="B3" s="1044"/>
      <c r="C3" s="1044"/>
      <c r="D3" s="1064"/>
    </row>
    <row r="4" spans="1:4" ht="15.75" x14ac:dyDescent="0.2">
      <c r="A4" s="351"/>
      <c r="B4" s="94"/>
      <c r="C4" s="95" t="s">
        <v>459</v>
      </c>
      <c r="D4" s="352" t="s">
        <v>460</v>
      </c>
    </row>
    <row r="5" spans="1:4" x14ac:dyDescent="0.2">
      <c r="A5" s="353"/>
      <c r="B5" s="97" t="s">
        <v>463</v>
      </c>
      <c r="C5" s="98">
        <f>MC!C11</f>
        <v>1322.72</v>
      </c>
      <c r="D5" s="354">
        <f>MC!E11</f>
        <v>1082.2254545454546</v>
      </c>
    </row>
    <row r="6" spans="1:4" x14ac:dyDescent="0.2">
      <c r="A6" s="353"/>
      <c r="B6" s="97" t="s">
        <v>464</v>
      </c>
      <c r="C6" s="99">
        <f>MC!D8</f>
        <v>44593</v>
      </c>
      <c r="D6" s="355">
        <f>MC!D8</f>
        <v>44593</v>
      </c>
    </row>
    <row r="7" spans="1:4" x14ac:dyDescent="0.2">
      <c r="A7" s="353"/>
      <c r="B7" s="97" t="s">
        <v>465</v>
      </c>
      <c r="C7" s="99" t="str">
        <f>MC!C8</f>
        <v>SC000316/2022</v>
      </c>
      <c r="D7" s="355" t="str">
        <f>MC!C8</f>
        <v>SC000316/2022</v>
      </c>
    </row>
    <row r="8" spans="1:4" x14ac:dyDescent="0.2">
      <c r="A8" s="353"/>
      <c r="B8" s="97" t="s">
        <v>466</v>
      </c>
      <c r="C8" s="100" t="str">
        <f>MC!E8</f>
        <v>5143-20</v>
      </c>
      <c r="D8" s="356" t="str">
        <f>MC!E8</f>
        <v>5143-20</v>
      </c>
    </row>
    <row r="9" spans="1:4" x14ac:dyDescent="0.2">
      <c r="A9" s="1065"/>
      <c r="B9" s="1045"/>
      <c r="C9" s="1045"/>
      <c r="D9" s="1066"/>
    </row>
    <row r="10" spans="1:4" ht="66.75" customHeight="1" x14ac:dyDescent="0.2">
      <c r="A10" s="357" t="s">
        <v>467</v>
      </c>
      <c r="B10" s="188" t="s">
        <v>468</v>
      </c>
      <c r="C10" s="188" t="s">
        <v>599</v>
      </c>
      <c r="D10" s="358" t="s">
        <v>600</v>
      </c>
    </row>
    <row r="11" spans="1:4" ht="14.25" customHeight="1" x14ac:dyDescent="0.2">
      <c r="A11" s="359" t="s">
        <v>471</v>
      </c>
      <c r="B11" s="321"/>
      <c r="C11" s="321"/>
      <c r="D11" s="360"/>
    </row>
    <row r="12" spans="1:4" ht="14.25" customHeight="1" x14ac:dyDescent="0.2">
      <c r="A12" s="361" t="s">
        <v>472</v>
      </c>
      <c r="B12" s="102" t="s">
        <v>473</v>
      </c>
      <c r="C12" s="102" t="s">
        <v>474</v>
      </c>
      <c r="D12" s="362" t="s">
        <v>474</v>
      </c>
    </row>
    <row r="13" spans="1:4" ht="14.25" customHeight="1" x14ac:dyDescent="0.2">
      <c r="A13" s="363" t="s">
        <v>475</v>
      </c>
      <c r="B13" s="105"/>
      <c r="C13" s="106">
        <f>C5</f>
        <v>1322.72</v>
      </c>
      <c r="D13" s="364">
        <f>D5</f>
        <v>1082.2254545454546</v>
      </c>
    </row>
    <row r="14" spans="1:4" ht="14.25" customHeight="1" x14ac:dyDescent="0.2">
      <c r="A14" s="363" t="s">
        <v>476</v>
      </c>
      <c r="B14" s="417">
        <v>0.2</v>
      </c>
      <c r="C14" s="106">
        <f>C13*$B$14</f>
        <v>264.54400000000004</v>
      </c>
      <c r="D14" s="364">
        <f>D13*$B$14</f>
        <v>216.44509090909094</v>
      </c>
    </row>
    <row r="15" spans="1:4" ht="14.25" customHeight="1" x14ac:dyDescent="0.2">
      <c r="A15" s="363" t="s">
        <v>477</v>
      </c>
      <c r="B15" s="109"/>
      <c r="C15" s="106"/>
      <c r="D15" s="364"/>
    </row>
    <row r="16" spans="1:4" ht="14.25" customHeight="1" x14ac:dyDescent="0.2">
      <c r="A16" s="363" t="s">
        <v>478</v>
      </c>
      <c r="B16" s="109"/>
      <c r="C16" s="106"/>
      <c r="D16" s="364"/>
    </row>
    <row r="17" spans="1:4" ht="14.25" customHeight="1" x14ac:dyDescent="0.2">
      <c r="A17" s="363" t="s">
        <v>479</v>
      </c>
      <c r="B17" s="109"/>
      <c r="C17" s="106"/>
      <c r="D17" s="364"/>
    </row>
    <row r="18" spans="1:4" ht="14.25" customHeight="1" x14ac:dyDescent="0.2">
      <c r="A18" s="363" t="s">
        <v>601</v>
      </c>
      <c r="B18" s="110"/>
      <c r="C18" s="106"/>
      <c r="D18" s="364"/>
    </row>
    <row r="19" spans="1:4" ht="14.25" customHeight="1" x14ac:dyDescent="0.2">
      <c r="A19" s="365" t="s">
        <v>481</v>
      </c>
      <c r="B19" s="112"/>
      <c r="C19" s="121">
        <f>SUM(C13:C18)</f>
        <v>1587.2640000000001</v>
      </c>
      <c r="D19" s="366">
        <f>SUM(D13:D18)</f>
        <v>1298.6705454545454</v>
      </c>
    </row>
    <row r="20" spans="1:4" ht="14.25" customHeight="1" x14ac:dyDescent="0.2">
      <c r="A20" s="1049"/>
      <c r="B20" s="1037"/>
      <c r="C20" s="114"/>
      <c r="D20" s="368"/>
    </row>
    <row r="21" spans="1:4" ht="14.25" customHeight="1" x14ac:dyDescent="0.2">
      <c r="A21" s="1050" t="s">
        <v>482</v>
      </c>
      <c r="B21" s="1042"/>
      <c r="C21" s="1042"/>
      <c r="D21" s="1051"/>
    </row>
    <row r="22" spans="1:4" ht="14.25" customHeight="1" x14ac:dyDescent="0.2">
      <c r="A22" s="369" t="s">
        <v>483</v>
      </c>
      <c r="B22" s="117" t="s">
        <v>473</v>
      </c>
      <c r="C22" s="117" t="s">
        <v>474</v>
      </c>
      <c r="D22" s="370" t="s">
        <v>474</v>
      </c>
    </row>
    <row r="23" spans="1:4" ht="14.25" customHeight="1" x14ac:dyDescent="0.2">
      <c r="A23" s="371" t="s">
        <v>484</v>
      </c>
      <c r="B23" s="108">
        <f>1/12</f>
        <v>8.3333333333333329E-2</v>
      </c>
      <c r="C23" s="106">
        <f>ROUND($B23*C$19,2)</f>
        <v>132.27000000000001</v>
      </c>
      <c r="D23" s="364">
        <f>ROUND($B23*D$19,2)</f>
        <v>108.22</v>
      </c>
    </row>
    <row r="24" spans="1:4" ht="14.25" customHeight="1" x14ac:dyDescent="0.2">
      <c r="A24" s="371" t="s">
        <v>485</v>
      </c>
      <c r="B24" s="108">
        <f>1/3*1/12</f>
        <v>2.7777777777777776E-2</v>
      </c>
      <c r="C24" s="106">
        <f>C$19*$B$24</f>
        <v>44.090666666666671</v>
      </c>
      <c r="D24" s="364">
        <f>D$19*$B$24</f>
        <v>36.074181818181813</v>
      </c>
    </row>
    <row r="25" spans="1:4" ht="14.25" customHeight="1" x14ac:dyDescent="0.2">
      <c r="A25" s="365" t="s">
        <v>481</v>
      </c>
      <c r="B25" s="120">
        <f>SUM(B23:B24)</f>
        <v>0.1111111111111111</v>
      </c>
      <c r="C25" s="121">
        <f>SUM(C23:C24)</f>
        <v>176.36066666666667</v>
      </c>
      <c r="D25" s="366">
        <f>SUM(D23:D24)</f>
        <v>144.29418181818181</v>
      </c>
    </row>
    <row r="26" spans="1:4" ht="14.25" customHeight="1" x14ac:dyDescent="0.2">
      <c r="A26" s="369" t="s">
        <v>486</v>
      </c>
      <c r="B26" s="117" t="s">
        <v>473</v>
      </c>
      <c r="C26" s="117" t="s">
        <v>474</v>
      </c>
      <c r="D26" s="370" t="s">
        <v>474</v>
      </c>
    </row>
    <row r="27" spans="1:4" ht="14.25" customHeight="1" x14ac:dyDescent="0.2">
      <c r="A27" s="369" t="s">
        <v>487</v>
      </c>
      <c r="B27" s="123"/>
      <c r="C27" s="123"/>
      <c r="D27" s="372"/>
    </row>
    <row r="28" spans="1:4" ht="14.25" customHeight="1" x14ac:dyDescent="0.2">
      <c r="A28" s="371" t="s">
        <v>488</v>
      </c>
      <c r="B28" s="108">
        <v>0.2</v>
      </c>
      <c r="C28" s="125">
        <f t="shared" ref="C28:C35" si="0">ROUND(($C$19+$C$25)*B28,2)</f>
        <v>352.72</v>
      </c>
      <c r="D28" s="373">
        <f t="shared" ref="D28:D35" si="1">ROUND(($D$19+$D$25)*B28,2)</f>
        <v>288.58999999999997</v>
      </c>
    </row>
    <row r="29" spans="1:4" ht="14.25" customHeight="1" x14ac:dyDescent="0.2">
      <c r="A29" s="371" t="s">
        <v>489</v>
      </c>
      <c r="B29" s="108">
        <v>2.5000000000000001E-2</v>
      </c>
      <c r="C29" s="125">
        <f t="shared" si="0"/>
        <v>44.09</v>
      </c>
      <c r="D29" s="373">
        <f t="shared" si="1"/>
        <v>36.07</v>
      </c>
    </row>
    <row r="30" spans="1:4" ht="14.25" customHeight="1" x14ac:dyDescent="0.2">
      <c r="A30" s="371" t="s">
        <v>490</v>
      </c>
      <c r="B30" s="108">
        <v>0.03</v>
      </c>
      <c r="C30" s="125">
        <f t="shared" si="0"/>
        <v>52.91</v>
      </c>
      <c r="D30" s="373">
        <f t="shared" si="1"/>
        <v>43.29</v>
      </c>
    </row>
    <row r="31" spans="1:4" ht="14.25" customHeight="1" x14ac:dyDescent="0.2">
      <c r="A31" s="371" t="s">
        <v>491</v>
      </c>
      <c r="B31" s="108">
        <v>1.4999999999999999E-2</v>
      </c>
      <c r="C31" s="125">
        <f t="shared" si="0"/>
        <v>26.45</v>
      </c>
      <c r="D31" s="373">
        <f t="shared" si="1"/>
        <v>21.64</v>
      </c>
    </row>
    <row r="32" spans="1:4" ht="14.25" customHeight="1" x14ac:dyDescent="0.2">
      <c r="A32" s="371" t="s">
        <v>492</v>
      </c>
      <c r="B32" s="108">
        <v>0.01</v>
      </c>
      <c r="C32" s="125">
        <f t="shared" si="0"/>
        <v>17.64</v>
      </c>
      <c r="D32" s="373">
        <f t="shared" si="1"/>
        <v>14.43</v>
      </c>
    </row>
    <row r="33" spans="1:4" ht="14.25" customHeight="1" x14ac:dyDescent="0.2">
      <c r="A33" s="371" t="s">
        <v>493</v>
      </c>
      <c r="B33" s="108">
        <v>6.0000000000000001E-3</v>
      </c>
      <c r="C33" s="125">
        <f t="shared" si="0"/>
        <v>10.58</v>
      </c>
      <c r="D33" s="373">
        <f t="shared" si="1"/>
        <v>8.66</v>
      </c>
    </row>
    <row r="34" spans="1:4" ht="14.25" customHeight="1" x14ac:dyDescent="0.2">
      <c r="A34" s="371" t="s">
        <v>494</v>
      </c>
      <c r="B34" s="108">
        <v>2E-3</v>
      </c>
      <c r="C34" s="125">
        <f t="shared" si="0"/>
        <v>3.53</v>
      </c>
      <c r="D34" s="373">
        <f t="shared" si="1"/>
        <v>2.89</v>
      </c>
    </row>
    <row r="35" spans="1:4" ht="14.25" customHeight="1" x14ac:dyDescent="0.2">
      <c r="A35" s="371" t="s">
        <v>495</v>
      </c>
      <c r="B35" s="108">
        <v>0.08</v>
      </c>
      <c r="C35" s="125">
        <f t="shared" si="0"/>
        <v>141.09</v>
      </c>
      <c r="D35" s="373">
        <f t="shared" si="1"/>
        <v>115.44</v>
      </c>
    </row>
    <row r="36" spans="1:4" ht="14.25" customHeight="1" x14ac:dyDescent="0.2">
      <c r="A36" s="365" t="s">
        <v>481</v>
      </c>
      <c r="B36" s="120">
        <f>SUM(B28:B35)</f>
        <v>0.36800000000000005</v>
      </c>
      <c r="C36" s="121">
        <f>SUM(C27:C35)</f>
        <v>649.01</v>
      </c>
      <c r="D36" s="366">
        <f>SUM(D27:D35)</f>
        <v>531.01</v>
      </c>
    </row>
    <row r="37" spans="1:4" ht="14.25" customHeight="1" x14ac:dyDescent="0.2">
      <c r="A37" s="369" t="s">
        <v>496</v>
      </c>
      <c r="B37" s="117" t="s">
        <v>497</v>
      </c>
      <c r="C37" s="117" t="s">
        <v>474</v>
      </c>
      <c r="D37" s="370" t="s">
        <v>474</v>
      </c>
    </row>
    <row r="38" spans="1:4" ht="14.25" customHeight="1" x14ac:dyDescent="0.2">
      <c r="A38" s="119" t="s">
        <v>498</v>
      </c>
      <c r="B38" s="127">
        <f>MC!P84</f>
        <v>4.3500000000000014</v>
      </c>
      <c r="C38" s="106">
        <f>ROUND(((2*22*$B$38)-0.06*C$13),2)</f>
        <v>112.04</v>
      </c>
      <c r="D38" s="364">
        <f>ROUND(((2*22*$B$38)-0.06*D$13),2)</f>
        <v>126.47</v>
      </c>
    </row>
    <row r="39" spans="1:4" ht="14.25" customHeight="1" x14ac:dyDescent="0.2">
      <c r="A39" s="478" t="s">
        <v>499</v>
      </c>
      <c r="B39" s="128"/>
      <c r="C39" s="125">
        <f>MC!E21</f>
        <v>437.34</v>
      </c>
      <c r="D39" s="373">
        <f>MC!E22</f>
        <v>359.59</v>
      </c>
    </row>
    <row r="40" spans="1:4" ht="14.25" customHeight="1" x14ac:dyDescent="0.2">
      <c r="A40" s="119" t="s">
        <v>500</v>
      </c>
      <c r="B40" s="108">
        <f>MC!C26</f>
        <v>0</v>
      </c>
      <c r="C40" s="125"/>
      <c r="D40" s="373"/>
    </row>
    <row r="41" spans="1:4" ht="14.25" customHeight="1" x14ac:dyDescent="0.2">
      <c r="A41" s="119" t="s">
        <v>501</v>
      </c>
      <c r="B41" s="129">
        <f>MC!E25</f>
        <v>11</v>
      </c>
      <c r="C41" s="125">
        <f>B41</f>
        <v>11</v>
      </c>
      <c r="D41" s="373">
        <f>B41</f>
        <v>11</v>
      </c>
    </row>
    <row r="42" spans="1:4" ht="14.25" customHeight="1" x14ac:dyDescent="0.2">
      <c r="A42" s="119" t="s">
        <v>502</v>
      </c>
      <c r="B42" s="567">
        <f>MC!C24</f>
        <v>7.0000000000000007E-2</v>
      </c>
      <c r="C42" s="125">
        <f>$B$42*C19</f>
        <v>111.10848000000001</v>
      </c>
      <c r="D42" s="125">
        <f>$B$42*D19</f>
        <v>90.906938181818191</v>
      </c>
    </row>
    <row r="43" spans="1:4" ht="14.25" customHeight="1" x14ac:dyDescent="0.2">
      <c r="A43" s="119" t="s">
        <v>503</v>
      </c>
      <c r="B43" s="108"/>
      <c r="C43" s="125"/>
      <c r="D43" s="373"/>
    </row>
    <row r="44" spans="1:4" ht="14.25" customHeight="1" x14ac:dyDescent="0.2">
      <c r="A44" s="365" t="s">
        <v>481</v>
      </c>
      <c r="B44" s="112"/>
      <c r="C44" s="121">
        <f>SUM(C38:C43)</f>
        <v>671.48847999999998</v>
      </c>
      <c r="D44" s="366">
        <f>SUM(D38:D43)</f>
        <v>587.96693818181814</v>
      </c>
    </row>
    <row r="45" spans="1:4" ht="14.25" customHeight="1" x14ac:dyDescent="0.2">
      <c r="A45" s="361" t="s">
        <v>504</v>
      </c>
      <c r="B45" s="102" t="s">
        <v>473</v>
      </c>
      <c r="C45" s="102" t="s">
        <v>474</v>
      </c>
      <c r="D45" s="362" t="s">
        <v>474</v>
      </c>
    </row>
    <row r="46" spans="1:4" ht="14.25" customHeight="1" x14ac:dyDescent="0.2">
      <c r="A46" s="371" t="s">
        <v>483</v>
      </c>
      <c r="B46" s="130">
        <f>B25</f>
        <v>0.1111111111111111</v>
      </c>
      <c r="C46" s="131">
        <f>C25</f>
        <v>176.36066666666667</v>
      </c>
      <c r="D46" s="374">
        <f>D25</f>
        <v>144.29418181818181</v>
      </c>
    </row>
    <row r="47" spans="1:4" ht="14.25" customHeight="1" x14ac:dyDescent="0.2">
      <c r="A47" s="371" t="s">
        <v>505</v>
      </c>
      <c r="B47" s="130">
        <f>B36</f>
        <v>0.36800000000000005</v>
      </c>
      <c r="C47" s="131">
        <f>C36</f>
        <v>649.01</v>
      </c>
      <c r="D47" s="374">
        <f>D36</f>
        <v>531.01</v>
      </c>
    </row>
    <row r="48" spans="1:4" ht="14.25" customHeight="1" x14ac:dyDescent="0.2">
      <c r="A48" s="371" t="s">
        <v>496</v>
      </c>
      <c r="B48" s="130"/>
      <c r="C48" s="131">
        <f>C44</f>
        <v>671.48847999999998</v>
      </c>
      <c r="D48" s="374">
        <f>D44</f>
        <v>587.96693818181814</v>
      </c>
    </row>
    <row r="49" spans="1:4" ht="14.25" customHeight="1" x14ac:dyDescent="0.2">
      <c r="A49" s="365" t="s">
        <v>481</v>
      </c>
      <c r="B49" s="112"/>
      <c r="C49" s="121">
        <f>SUM(C46:C48)</f>
        <v>1496.8591466666667</v>
      </c>
      <c r="D49" s="366">
        <f>SUM(D46:D48)</f>
        <v>1263.2711199999999</v>
      </c>
    </row>
    <row r="50" spans="1:4" ht="14.25" customHeight="1" x14ac:dyDescent="0.2">
      <c r="A50" s="1049"/>
      <c r="B50" s="1037"/>
      <c r="C50" s="114"/>
      <c r="D50" s="368"/>
    </row>
    <row r="51" spans="1:4" s="133" customFormat="1" ht="14.25" customHeight="1" x14ac:dyDescent="0.2">
      <c r="A51" s="1050" t="s">
        <v>506</v>
      </c>
      <c r="B51" s="1042"/>
      <c r="C51" s="1042"/>
      <c r="D51" s="1051"/>
    </row>
    <row r="52" spans="1:4" ht="14.25" customHeight="1" x14ac:dyDescent="0.2">
      <c r="A52" s="361" t="s">
        <v>507</v>
      </c>
      <c r="B52" s="102" t="s">
        <v>473</v>
      </c>
      <c r="C52" s="102" t="s">
        <v>474</v>
      </c>
      <c r="D52" s="362" t="s">
        <v>474</v>
      </c>
    </row>
    <row r="53" spans="1:4" ht="14.25" customHeight="1" x14ac:dyDescent="0.2">
      <c r="A53" s="369" t="s">
        <v>508</v>
      </c>
      <c r="B53" s="134"/>
      <c r="C53" s="134"/>
      <c r="D53" s="375"/>
    </row>
    <row r="54" spans="1:4" ht="14.25" customHeight="1" x14ac:dyDescent="0.2">
      <c r="A54" s="371" t="s">
        <v>509</v>
      </c>
      <c r="B54" s="130">
        <f>1/12*0.05</f>
        <v>4.1666666666666666E-3</v>
      </c>
      <c r="C54" s="136">
        <f>C19*$B54</f>
        <v>6.6136000000000008</v>
      </c>
      <c r="D54" s="376">
        <f t="shared" ref="D54" si="2">D19*$B54</f>
        <v>5.4111272727272723</v>
      </c>
    </row>
    <row r="55" spans="1:4" ht="14.25" customHeight="1" x14ac:dyDescent="0.2">
      <c r="A55" s="371" t="s">
        <v>510</v>
      </c>
      <c r="B55" s="130">
        <f>B35*B54</f>
        <v>3.3333333333333332E-4</v>
      </c>
      <c r="C55" s="136">
        <f>$B$55*C19</f>
        <v>0.529088</v>
      </c>
      <c r="D55" s="376">
        <f t="shared" ref="D55" si="3">$B$55*D19</f>
        <v>0.43289018181818179</v>
      </c>
    </row>
    <row r="56" spans="1:4" ht="14.25" customHeight="1" x14ac:dyDescent="0.2">
      <c r="A56" s="371" t="s">
        <v>511</v>
      </c>
      <c r="B56" s="130">
        <v>0</v>
      </c>
      <c r="C56" s="136">
        <f>C35*$B56</f>
        <v>0</v>
      </c>
      <c r="D56" s="376">
        <f t="shared" ref="D56" si="4">D35*$B56</f>
        <v>0</v>
      </c>
    </row>
    <row r="57" spans="1:4" ht="14.25" customHeight="1" x14ac:dyDescent="0.2">
      <c r="A57" s="371" t="s">
        <v>512</v>
      </c>
      <c r="B57" s="130">
        <f>1/12*1/30*7</f>
        <v>1.9444444444444441E-2</v>
      </c>
      <c r="C57" s="131">
        <f>C19*$B57</f>
        <v>30.863466666666664</v>
      </c>
      <c r="D57" s="374">
        <f t="shared" ref="D57" si="5">D19*$B57</f>
        <v>25.251927272727269</v>
      </c>
    </row>
    <row r="58" spans="1:4" ht="14.25" customHeight="1" x14ac:dyDescent="0.2">
      <c r="A58" s="371" t="s">
        <v>513</v>
      </c>
      <c r="B58" s="130">
        <f>B36*B57</f>
        <v>7.1555555555555556E-3</v>
      </c>
      <c r="C58" s="131">
        <f>$B58*C19</f>
        <v>11.357755733333335</v>
      </c>
      <c r="D58" s="374">
        <f t="shared" ref="D58" si="6">$B58*D19</f>
        <v>9.2927092363636365</v>
      </c>
    </row>
    <row r="59" spans="1:4" ht="14.25" customHeight="1" x14ac:dyDescent="0.2">
      <c r="A59" s="371" t="s">
        <v>514</v>
      </c>
      <c r="B59" s="130">
        <f>B35*40/100*90/100*(1+1/12+1/12+1/3*1/12)</f>
        <v>3.4399999999999993E-2</v>
      </c>
      <c r="C59" s="131">
        <f>C19*$B59</f>
        <v>54.601881599999992</v>
      </c>
      <c r="D59" s="374">
        <f t="shared" ref="D59" si="7">D19*$B59</f>
        <v>44.674266763636354</v>
      </c>
    </row>
    <row r="60" spans="1:4" ht="14.25" customHeight="1" x14ac:dyDescent="0.2">
      <c r="A60" s="365" t="s">
        <v>481</v>
      </c>
      <c r="B60" s="120">
        <f>SUM(B54:B59)</f>
        <v>6.5499999999999989E-2</v>
      </c>
      <c r="C60" s="137">
        <f>SUM(C54:C59)</f>
        <v>103.96579199999999</v>
      </c>
      <c r="D60" s="377">
        <f>SUM(D54:D59)</f>
        <v>85.062920727272711</v>
      </c>
    </row>
    <row r="61" spans="1:4" ht="14.25" customHeight="1" x14ac:dyDescent="0.2">
      <c r="A61" s="1049"/>
      <c r="B61" s="1037"/>
      <c r="C61" s="322"/>
      <c r="D61" s="378"/>
    </row>
    <row r="62" spans="1:4" ht="14.25" customHeight="1" x14ac:dyDescent="0.2">
      <c r="A62" s="1050" t="s">
        <v>515</v>
      </c>
      <c r="B62" s="1042"/>
      <c r="C62" s="1042"/>
      <c r="D62" s="1051"/>
    </row>
    <row r="63" spans="1:4" ht="14.25" customHeight="1" x14ac:dyDescent="0.2">
      <c r="A63" s="369" t="s">
        <v>49</v>
      </c>
      <c r="B63" s="117"/>
      <c r="C63" s="117"/>
      <c r="D63" s="370"/>
    </row>
    <row r="64" spans="1:4" ht="14.25" customHeight="1" x14ac:dyDescent="0.2">
      <c r="A64" s="371" t="s">
        <v>50</v>
      </c>
      <c r="B64" s="108">
        <f>1/12</f>
        <v>8.3333333333333329E-2</v>
      </c>
      <c r="C64" s="125">
        <f>B64*($C$19+$C$49+$C$60)</f>
        <v>265.67407822222219</v>
      </c>
      <c r="D64" s="373">
        <f>B64*($D$19+$D$49+$D$60)</f>
        <v>220.58371551515148</v>
      </c>
    </row>
    <row r="65" spans="1:4" ht="14.25" customHeight="1" x14ac:dyDescent="0.2">
      <c r="A65" s="371" t="s">
        <v>516</v>
      </c>
      <c r="B65" s="108">
        <f>MC!E56/30/12</f>
        <v>1.3538888888888885E-2</v>
      </c>
      <c r="C65" s="125">
        <f>B65*($C$19+$C$49+$C$60)</f>
        <v>43.163181908503695</v>
      </c>
      <c r="D65" s="373">
        <f>B65*($D$19+$D$49+$D$60)</f>
        <v>35.837500980694934</v>
      </c>
    </row>
    <row r="66" spans="1:4" ht="14.25" customHeight="1" x14ac:dyDescent="0.2">
      <c r="A66" s="371" t="s">
        <v>517</v>
      </c>
      <c r="B66" s="139">
        <f>(5/30)/12*MC!F58*MC!C59</f>
        <v>1.0764583333333333E-4</v>
      </c>
      <c r="C66" s="125">
        <f>B66*($C$19+$C$49+$C$60)</f>
        <v>0.34318449054355554</v>
      </c>
      <c r="D66" s="373">
        <f>B66*($D$19+$D$49+$D$60)</f>
        <v>0.28493901451669695</v>
      </c>
    </row>
    <row r="67" spans="1:4" ht="14.25" customHeight="1" x14ac:dyDescent="0.2">
      <c r="A67" s="371" t="s">
        <v>518</v>
      </c>
      <c r="B67" s="139">
        <f>MC!C61/30/12</f>
        <v>2.6830555555555553E-3</v>
      </c>
      <c r="C67" s="125">
        <f>B67*($C$19+$C$49+$C$60)</f>
        <v>8.5538197384948145</v>
      </c>
      <c r="D67" s="373">
        <f>B67*($D$19+$D$49+$D$60)</f>
        <v>7.1020603605361607</v>
      </c>
    </row>
    <row r="68" spans="1:4" ht="14.25" customHeight="1" x14ac:dyDescent="0.2">
      <c r="A68" s="371" t="s">
        <v>519</v>
      </c>
      <c r="B68" s="108"/>
      <c r="C68" s="125"/>
      <c r="D68" s="373"/>
    </row>
    <row r="69" spans="1:4" ht="14.25" customHeight="1" x14ac:dyDescent="0.2">
      <c r="A69" s="379" t="s">
        <v>520</v>
      </c>
      <c r="B69" s="141">
        <f>SUM(B64:B68)</f>
        <v>9.9662923611111107E-2</v>
      </c>
      <c r="C69" s="142">
        <f>SUM(C64:C68)</f>
        <v>317.73426435976427</v>
      </c>
      <c r="D69" s="380">
        <f>SUM(D64:D68)</f>
        <v>263.80821587089923</v>
      </c>
    </row>
    <row r="70" spans="1:4" ht="14.25" customHeight="1" x14ac:dyDescent="0.2">
      <c r="A70" s="369" t="s">
        <v>521</v>
      </c>
      <c r="B70" s="117"/>
      <c r="C70" s="117"/>
      <c r="D70" s="370"/>
    </row>
    <row r="71" spans="1:4" ht="14.25" customHeight="1" x14ac:dyDescent="0.2">
      <c r="A71" s="371" t="s">
        <v>522</v>
      </c>
      <c r="B71" s="108"/>
      <c r="C71" s="125"/>
      <c r="D71" s="373"/>
    </row>
    <row r="72" spans="1:4" ht="14.25" customHeight="1" x14ac:dyDescent="0.2">
      <c r="A72" s="379" t="s">
        <v>520</v>
      </c>
      <c r="B72" s="141"/>
      <c r="C72" s="142">
        <f>C71</f>
        <v>0</v>
      </c>
      <c r="D72" s="380"/>
    </row>
    <row r="73" spans="1:4" ht="14.25" customHeight="1" x14ac:dyDescent="0.2">
      <c r="A73" s="369" t="s">
        <v>71</v>
      </c>
      <c r="B73" s="117"/>
      <c r="C73" s="117"/>
      <c r="D73" s="370"/>
    </row>
    <row r="74" spans="1:4" ht="14.25" customHeight="1" x14ac:dyDescent="0.2">
      <c r="A74" s="371" t="s">
        <v>72</v>
      </c>
      <c r="B74" s="108">
        <f>120/30*MC!C64*MC!C65</f>
        <v>6.18624E-3</v>
      </c>
      <c r="C74" s="125">
        <f>(((C19*2)+ (C19*1/3))+(C36)+(C44-C38-C39))*$B$74</f>
        <v>27.681781429555201</v>
      </c>
      <c r="D74" s="373">
        <f>(((D19*2)+ (D19*1/3))+(D36)+(D44-D38-D39))*$B$74</f>
        <v>22.66111398825425</v>
      </c>
    </row>
    <row r="75" spans="1:4" ht="14.25" customHeight="1" x14ac:dyDescent="0.2">
      <c r="A75" s="379" t="s">
        <v>481</v>
      </c>
      <c r="B75" s="141"/>
      <c r="C75" s="142"/>
      <c r="D75" s="380"/>
    </row>
    <row r="76" spans="1:4" ht="14.25" customHeight="1" x14ac:dyDescent="0.2">
      <c r="A76" s="361" t="s">
        <v>523</v>
      </c>
      <c r="B76" s="102"/>
      <c r="C76" s="102"/>
      <c r="D76" s="362"/>
    </row>
    <row r="77" spans="1:4" ht="14.25" customHeight="1" x14ac:dyDescent="0.2">
      <c r="A77" s="371" t="s">
        <v>49</v>
      </c>
      <c r="B77" s="130">
        <f>B69</f>
        <v>9.9662923611111107E-2</v>
      </c>
      <c r="C77" s="131">
        <f>C69</f>
        <v>317.73426435976427</v>
      </c>
      <c r="D77" s="374">
        <f>D69</f>
        <v>263.80821587089923</v>
      </c>
    </row>
    <row r="78" spans="1:4" ht="14.25" customHeight="1" x14ac:dyDescent="0.2">
      <c r="A78" s="371" t="s">
        <v>521</v>
      </c>
      <c r="B78" s="130">
        <f>B72</f>
        <v>0</v>
      </c>
      <c r="C78" s="131">
        <f>C72</f>
        <v>0</v>
      </c>
      <c r="D78" s="374">
        <f>D72</f>
        <v>0</v>
      </c>
    </row>
    <row r="79" spans="1:4" ht="14.25" customHeight="1" x14ac:dyDescent="0.2">
      <c r="A79" s="371" t="s">
        <v>71</v>
      </c>
      <c r="B79" s="130">
        <f>B74</f>
        <v>6.18624E-3</v>
      </c>
      <c r="C79" s="131">
        <f>C74</f>
        <v>27.681781429555201</v>
      </c>
      <c r="D79" s="374">
        <f>D74</f>
        <v>22.66111398825425</v>
      </c>
    </row>
    <row r="80" spans="1:4" ht="14.25" customHeight="1" x14ac:dyDescent="0.2">
      <c r="A80" s="365" t="s">
        <v>481</v>
      </c>
      <c r="B80" s="112"/>
      <c r="C80" s="121">
        <f>SUM(C77:C79)</f>
        <v>345.41604578931947</v>
      </c>
      <c r="D80" s="366">
        <f>SUM(D77:D79)</f>
        <v>286.4693298591535</v>
      </c>
    </row>
    <row r="81" spans="1:4" ht="14.25" customHeight="1" x14ac:dyDescent="0.2">
      <c r="A81" s="367"/>
      <c r="B81" s="114"/>
      <c r="C81" s="114"/>
      <c r="D81" s="368"/>
    </row>
    <row r="82" spans="1:4" ht="14.25" customHeight="1" x14ac:dyDescent="0.2">
      <c r="A82" s="381" t="s">
        <v>524</v>
      </c>
      <c r="B82" s="200"/>
      <c r="C82" s="200"/>
      <c r="D82" s="382"/>
    </row>
    <row r="83" spans="1:4" ht="14.25" customHeight="1" x14ac:dyDescent="0.2">
      <c r="A83" s="361" t="s">
        <v>525</v>
      </c>
      <c r="B83" s="102" t="s">
        <v>497</v>
      </c>
      <c r="C83" s="102" t="s">
        <v>474</v>
      </c>
      <c r="D83" s="362" t="s">
        <v>474</v>
      </c>
    </row>
    <row r="84" spans="1:4" ht="14.25" customHeight="1" x14ac:dyDescent="0.2">
      <c r="A84" s="371" t="s">
        <v>526</v>
      </c>
      <c r="B84" s="414">
        <f>Insumos!G117</f>
        <v>27.875416666666666</v>
      </c>
      <c r="C84" s="106">
        <f>B84</f>
        <v>27.875416666666666</v>
      </c>
      <c r="D84" s="364">
        <f>B84</f>
        <v>27.875416666666666</v>
      </c>
    </row>
    <row r="85" spans="1:4" ht="14.25" customHeight="1" x14ac:dyDescent="0.2">
      <c r="A85" s="383" t="s">
        <v>527</v>
      </c>
      <c r="B85" s="414">
        <f>Insumos!G69</f>
        <v>247.1166666666667</v>
      </c>
      <c r="C85" s="106">
        <f>B85</f>
        <v>247.1166666666667</v>
      </c>
      <c r="D85" s="364">
        <f>B85</f>
        <v>247.1166666666667</v>
      </c>
    </row>
    <row r="86" spans="1:4" ht="14.25" customHeight="1" x14ac:dyDescent="0.2">
      <c r="A86" s="383" t="s">
        <v>528</v>
      </c>
      <c r="B86" s="415">
        <v>0</v>
      </c>
      <c r="C86" s="106"/>
      <c r="D86" s="364"/>
    </row>
    <row r="87" spans="1:4" ht="14.25" customHeight="1" x14ac:dyDescent="0.2">
      <c r="A87" s="383" t="s">
        <v>529</v>
      </c>
      <c r="B87" s="416"/>
      <c r="C87" s="106">
        <f>Insumos!I122</f>
        <v>142.21333333333334</v>
      </c>
      <c r="D87" s="364">
        <f>Insumos!H122</f>
        <v>122.52333333333333</v>
      </c>
    </row>
    <row r="88" spans="1:4" ht="14.25" customHeight="1" x14ac:dyDescent="0.2">
      <c r="A88" s="383" t="s">
        <v>530</v>
      </c>
      <c r="B88" s="417">
        <v>0</v>
      </c>
      <c r="C88" s="106"/>
      <c r="D88" s="364"/>
    </row>
    <row r="89" spans="1:4" ht="14.25" customHeight="1" x14ac:dyDescent="0.2">
      <c r="A89" s="383" t="s">
        <v>602</v>
      </c>
      <c r="B89" s="414">
        <v>0</v>
      </c>
      <c r="C89" s="106"/>
      <c r="D89" s="364"/>
    </row>
    <row r="90" spans="1:4" ht="14.25" customHeight="1" x14ac:dyDescent="0.2">
      <c r="A90" s="383" t="s">
        <v>603</v>
      </c>
      <c r="B90" s="414">
        <v>0</v>
      </c>
      <c r="C90" s="106"/>
      <c r="D90" s="364"/>
    </row>
    <row r="91" spans="1:4" ht="14.25" customHeight="1" x14ac:dyDescent="0.2">
      <c r="A91" s="379" t="s">
        <v>481</v>
      </c>
      <c r="B91" s="147"/>
      <c r="C91" s="142">
        <f>SUM(C84:C90)</f>
        <v>417.20541666666668</v>
      </c>
      <c r="D91" s="380">
        <f t="shared" ref="D91" si="8">SUM(D84:D90)</f>
        <v>397.51541666666668</v>
      </c>
    </row>
    <row r="92" spans="1:4" ht="14.25" customHeight="1" x14ac:dyDescent="0.2">
      <c r="A92" s="1049"/>
      <c r="B92" s="1037"/>
      <c r="C92" s="148"/>
      <c r="D92" s="384"/>
    </row>
    <row r="93" spans="1:4" ht="14.25" customHeight="1" x14ac:dyDescent="0.2">
      <c r="A93" s="381" t="s">
        <v>533</v>
      </c>
      <c r="B93" s="200"/>
      <c r="C93" s="200"/>
      <c r="D93" s="382"/>
    </row>
    <row r="94" spans="1:4" ht="14.25" customHeight="1" x14ac:dyDescent="0.2">
      <c r="A94" s="361" t="s">
        <v>534</v>
      </c>
      <c r="B94" s="102" t="s">
        <v>473</v>
      </c>
      <c r="C94" s="102" t="s">
        <v>474</v>
      </c>
      <c r="D94" s="362" t="s">
        <v>474</v>
      </c>
    </row>
    <row r="95" spans="1:4" ht="14.25" customHeight="1" x14ac:dyDescent="0.2">
      <c r="A95" s="363" t="s">
        <v>77</v>
      </c>
      <c r="B95" s="108">
        <v>0.03</v>
      </c>
      <c r="C95" s="125">
        <f>($C$19+$C$49+$C$60+$C$80+$C$91)*$B$95</f>
        <v>118.52131203367958</v>
      </c>
      <c r="D95" s="373">
        <f>($D$19+$D$49+$D$60+$D$80+$D$91)*$B$95</f>
        <v>99.929679981229143</v>
      </c>
    </row>
    <row r="96" spans="1:4" ht="14.25" customHeight="1" x14ac:dyDescent="0.2">
      <c r="A96" s="363" t="s">
        <v>78</v>
      </c>
      <c r="B96" s="108">
        <v>6.7900000000000002E-2</v>
      </c>
      <c r="C96" s="125">
        <f>($C$19+$C$49+$C$60+$C$80+$C$91+C95)*B96</f>
        <v>276.30083332331498</v>
      </c>
      <c r="D96" s="373">
        <f>($D$19+$D$49+$D$60+$D$80+$D$91+$D$95)*$B$96</f>
        <v>232.95940096157412</v>
      </c>
    </row>
    <row r="97" spans="1:5" ht="14.25" customHeight="1" x14ac:dyDescent="0.2">
      <c r="A97" s="385" t="s">
        <v>535</v>
      </c>
      <c r="B97" s="204">
        <f>B98+B99</f>
        <v>0.1125</v>
      </c>
      <c r="C97" s="205">
        <f>((C19+C49+C60+C80+C91+C95+C96)/(1-($B$97)))*$B$97</f>
        <v>550.84215377911016</v>
      </c>
      <c r="D97" s="386">
        <f>((D19+D49+D60+D80+D91+D95+D96)/(1-($B$97)))*$B$97</f>
        <v>464.4352918711827</v>
      </c>
    </row>
    <row r="98" spans="1:5" ht="14.25" customHeight="1" x14ac:dyDescent="0.2">
      <c r="A98" s="363" t="s">
        <v>536</v>
      </c>
      <c r="B98" s="108">
        <f>0.0165+0.076</f>
        <v>9.2499999999999999E-2</v>
      </c>
      <c r="C98" s="206">
        <f>((C$19+C$49+C$60+C$80+C$91+C$95+C$96)/(1-($B$97)))*$B$98</f>
        <v>452.914659773935</v>
      </c>
      <c r="D98" s="387">
        <f t="shared" ref="D98" si="9">((D$19+D$49+D$60+D$80+D$91+D$95+D$96)/(1-($B$97)))*$B$98</f>
        <v>381.86901776075018</v>
      </c>
    </row>
    <row r="99" spans="1:5" ht="14.25" customHeight="1" x14ac:dyDescent="0.2">
      <c r="A99" s="363" t="s">
        <v>537</v>
      </c>
      <c r="B99" s="108">
        <v>0.02</v>
      </c>
      <c r="C99" s="207">
        <f>((C$19+C$49+C$60+C$80+C$91+C$95+C$96)/(1-($B$97)))*$B$99</f>
        <v>97.927494005175149</v>
      </c>
      <c r="D99" s="388">
        <f t="shared" ref="D99" si="10">((D$19+D$49+D$60+D$80+D$91+D$95+D$96)/(1-($B$97)))*$B$99</f>
        <v>82.566274110432474</v>
      </c>
    </row>
    <row r="100" spans="1:5" ht="14.25" customHeight="1" x14ac:dyDescent="0.2">
      <c r="A100" s="385" t="s">
        <v>538</v>
      </c>
      <c r="B100" s="204">
        <f>B101+B102</f>
        <v>0.11749999999999999</v>
      </c>
      <c r="C100" s="205">
        <f>((C19+C49+C60+C80+C91+C95+C96)/(1-($B$100)))*$B$100</f>
        <v>578.58365349729002</v>
      </c>
      <c r="D100" s="386">
        <f t="shared" ref="D100" si="11">((D19+D49+D60+D80+D91+D95+D96)/(1-($B$100)))*$B$100</f>
        <v>487.82517122257997</v>
      </c>
    </row>
    <row r="101" spans="1:5" ht="14.25" customHeight="1" x14ac:dyDescent="0.2">
      <c r="A101" s="363" t="s">
        <v>536</v>
      </c>
      <c r="B101" s="108">
        <f>0.0165+0.076</f>
        <v>9.2499999999999999E-2</v>
      </c>
      <c r="C101" s="206">
        <f>((C19+C49+C60+C80+C91+C95+C96)/(1-($B$100)))*$B$101</f>
        <v>455.48074849786661</v>
      </c>
      <c r="D101" s="387">
        <f t="shared" ref="D101" si="12">((D19+D49+D60+D80+D91+D95+D96)/(1-($B$100)))*$B$101</f>
        <v>384.03258160075444</v>
      </c>
    </row>
    <row r="102" spans="1:5" ht="14.25" customHeight="1" x14ac:dyDescent="0.2">
      <c r="A102" s="363" t="s">
        <v>537</v>
      </c>
      <c r="B102" s="108">
        <v>2.5000000000000001E-2</v>
      </c>
      <c r="C102" s="207">
        <f>((C$19+C$49+C$60+C$80+C$91+C$95+C$96)/(1-($B$100)))*$B$102</f>
        <v>123.10290499942342</v>
      </c>
      <c r="D102" s="388">
        <f t="shared" ref="D102" si="13">((D$19+D$49+D$60+D$80+D$91+D$95+D$96)/(1-($B$100)))*$B$102</f>
        <v>103.79258962182553</v>
      </c>
    </row>
    <row r="103" spans="1:5" ht="14.25" customHeight="1" x14ac:dyDescent="0.2">
      <c r="A103" s="385" t="s">
        <v>539</v>
      </c>
      <c r="B103" s="204">
        <f>B104+B105</f>
        <v>0.1225</v>
      </c>
      <c r="C103" s="205">
        <f>((C19+C49+C60+C80+C91+C95+C96)/(1-($B$103)))*$B$103</f>
        <v>606.64129566240081</v>
      </c>
      <c r="D103" s="386">
        <f t="shared" ref="D103" si="14">((D19+D49+D60+D80+D91+D95+D96)/(1-($B$103)))*$B$103</f>
        <v>511.4816019056172</v>
      </c>
    </row>
    <row r="104" spans="1:5" ht="14.25" customHeight="1" x14ac:dyDescent="0.2">
      <c r="A104" s="363" t="s">
        <v>536</v>
      </c>
      <c r="B104" s="108">
        <f>0.0165+0.076</f>
        <v>9.2499999999999999E-2</v>
      </c>
      <c r="C104" s="206">
        <f>((C19+C49+C60+C80+C91+C95+C96)/(1-($B$103)))*$B$104</f>
        <v>458.07608039813942</v>
      </c>
      <c r="D104" s="387">
        <f t="shared" ref="D104" si="15">((D19+D49+D60+D80+D91+D95+D96)/(1-($B$103)))*$B$104</f>
        <v>386.22080143893544</v>
      </c>
    </row>
    <row r="105" spans="1:5" ht="14.25" customHeight="1" x14ac:dyDescent="0.2">
      <c r="A105" s="363" t="s">
        <v>537</v>
      </c>
      <c r="B105" s="108">
        <v>0.03</v>
      </c>
      <c r="C105" s="207">
        <f>((C19+C49+C60+C80+C91+C95+C96)/(1-($B$103)))*$B$105</f>
        <v>148.56521526426144</v>
      </c>
      <c r="D105" s="388">
        <f t="shared" ref="D105" si="16">((D19+D49+D60+D80+D91+D95+D96)/(1-($B$103)))*$B$105</f>
        <v>125.26080046668176</v>
      </c>
      <c r="E105" s="208"/>
    </row>
    <row r="106" spans="1:5" ht="14.25" customHeight="1" x14ac:dyDescent="0.2">
      <c r="A106" s="385" t="s">
        <v>618</v>
      </c>
      <c r="B106" s="204">
        <f>B107+B108</f>
        <v>0.1275</v>
      </c>
      <c r="C106" s="205">
        <f>((C19+C49+C60+C80+C91+C95+C96)/(1-($B$106)))*$B$106</f>
        <v>635.02051538814328</v>
      </c>
      <c r="D106" s="205">
        <f>((D19+D49+D60+D80+D91+D95+D96)/(1-($B$106)))*$B$106</f>
        <v>535.40916646467758</v>
      </c>
      <c r="E106" s="208"/>
    </row>
    <row r="107" spans="1:5" ht="14.25" customHeight="1" x14ac:dyDescent="0.2">
      <c r="A107" s="363" t="s">
        <v>536</v>
      </c>
      <c r="B107" s="108">
        <f>0.0165+0.076</f>
        <v>9.2499999999999999E-2</v>
      </c>
      <c r="C107" s="206">
        <f>((C19+C49+C60+C80+C91+C95+C96)/(1-($B$106)))*$B$107</f>
        <v>460.70115822277063</v>
      </c>
      <c r="D107" s="206">
        <f>((D19+D49+D60+D80+D91+D95+D96)/(1-($B$106)))*$B$107</f>
        <v>388.43410116064848</v>
      </c>
      <c r="E107" s="208"/>
    </row>
    <row r="108" spans="1:5" ht="14.25" customHeight="1" x14ac:dyDescent="0.2">
      <c r="A108" s="363" t="s">
        <v>537</v>
      </c>
      <c r="B108" s="108">
        <v>3.5000000000000003E-2</v>
      </c>
      <c r="C108" s="207">
        <f>((C19+C49+C60+C80+C91+C95+C96)/(1-($B$106)))*$B$108</f>
        <v>174.31935716537268</v>
      </c>
      <c r="D108" s="207">
        <f>((D19+D49+D60+D80+D91+D95+D96)/(1-($B$106)))*$B$108</f>
        <v>146.97506530402916</v>
      </c>
      <c r="E108" s="208"/>
    </row>
    <row r="109" spans="1:5" ht="14.25" customHeight="1" x14ac:dyDescent="0.2">
      <c r="A109" s="385" t="s">
        <v>540</v>
      </c>
      <c r="B109" s="204">
        <f>B110+B111</f>
        <v>0.13250000000000001</v>
      </c>
      <c r="C109" s="205">
        <f>((C19+C49+C60+C80+C91+C95+C96)/(1-($B$109)))*$B$109</f>
        <v>663.72687309343326</v>
      </c>
      <c r="D109" s="386">
        <f t="shared" ref="D109" si="17">((D19+D49+D60+D80+D91+D95+D96)/(1-($B$109)))*$B$109</f>
        <v>559.61255309358341</v>
      </c>
    </row>
    <row r="110" spans="1:5" ht="14.25" customHeight="1" x14ac:dyDescent="0.2">
      <c r="A110" s="363" t="s">
        <v>536</v>
      </c>
      <c r="B110" s="108">
        <f>0.0165+0.076</f>
        <v>9.2499999999999999E-2</v>
      </c>
      <c r="C110" s="206">
        <f>((C19+C49+C60+C80+C91+C95+C96)/(1-($B$109)))*$B$110</f>
        <v>463.35649631050995</v>
      </c>
      <c r="D110" s="387">
        <f t="shared" ref="D110" si="18">((D19+D49+D60+D80+D91+D95+D96)/(1-($B$109)))*$B$110</f>
        <v>390.67291442382231</v>
      </c>
    </row>
    <row r="111" spans="1:5" ht="14.25" customHeight="1" x14ac:dyDescent="0.2">
      <c r="A111" s="363" t="s">
        <v>537</v>
      </c>
      <c r="B111" s="108">
        <v>0.04</v>
      </c>
      <c r="C111" s="207">
        <f>((C19+C49+C60+C80+C91+C95+C96)/(1-($B$109)))*$B$111</f>
        <v>200.37037678292324</v>
      </c>
      <c r="D111" s="388">
        <f t="shared" ref="D111" si="19">((D19+D49+D60+D80+D91+D95+D96)/(1-($B$109)))*$B$111</f>
        <v>168.93963866976102</v>
      </c>
    </row>
    <row r="112" spans="1:5" ht="14.25" customHeight="1" x14ac:dyDescent="0.2">
      <c r="A112" s="385" t="s">
        <v>541</v>
      </c>
      <c r="B112" s="204">
        <f>B113+B114</f>
        <v>0.14250000000000002</v>
      </c>
      <c r="C112" s="205">
        <f>((C19+C49+C60+C80+C91+C95+C96)/(1-($B$112)))*$B$112</f>
        <v>722.14389256367326</v>
      </c>
      <c r="D112" s="386">
        <f t="shared" ref="D112" si="20">((D19+D49+D60+D80+D91+D95+D96)/(1-($B$112)))*$B$112</f>
        <v>608.86609206435912</v>
      </c>
    </row>
    <row r="113" spans="1:5" ht="14.25" customHeight="1" x14ac:dyDescent="0.2">
      <c r="A113" s="363" t="s">
        <v>536</v>
      </c>
      <c r="B113" s="108">
        <f>0.0165+0.076</f>
        <v>9.2499999999999999E-2</v>
      </c>
      <c r="C113" s="206">
        <f>((C19+C49+C60+C80+C91+C95+C96)/(1-($B$112)))*$B$113</f>
        <v>468.76007061150716</v>
      </c>
      <c r="D113" s="387">
        <f t="shared" ref="D113" si="21">((D19+D49+D60+D80+D91+D95+D96)/(1-($B$112)))*$B$113</f>
        <v>395.22886677861908</v>
      </c>
    </row>
    <row r="114" spans="1:5" ht="14.25" customHeight="1" x14ac:dyDescent="0.2">
      <c r="A114" s="363" t="s">
        <v>537</v>
      </c>
      <c r="B114" s="209">
        <v>0.05</v>
      </c>
      <c r="C114" s="207">
        <f>((C19+C49+C60+C80+C91+C95+C96)/(1-($B$112)))*$B$114</f>
        <v>253.38382195216604</v>
      </c>
      <c r="D114" s="388">
        <f t="shared" ref="D114" si="22">((D19+D49+D60+D80+D91+D95+D96)/(1-($B$112)))*$B$114</f>
        <v>213.63722528574004</v>
      </c>
    </row>
    <row r="115" spans="1:5" ht="14.25" customHeight="1" x14ac:dyDescent="0.2">
      <c r="A115" s="1052" t="s">
        <v>542</v>
      </c>
      <c r="B115" s="210">
        <v>0.02</v>
      </c>
      <c r="C115" s="211">
        <f>C95+C96+C97</f>
        <v>945.66429913610477</v>
      </c>
      <c r="D115" s="389">
        <f>D95+D96+D97</f>
        <v>797.32437281398597</v>
      </c>
    </row>
    <row r="116" spans="1:5" ht="14.25" customHeight="1" x14ac:dyDescent="0.2">
      <c r="A116" s="1052"/>
      <c r="B116" s="212">
        <v>2.5000000000000001E-2</v>
      </c>
      <c r="C116" s="213">
        <f>C95+C96+C100</f>
        <v>973.40579885428451</v>
      </c>
      <c r="D116" s="390">
        <f>D95+D96+D100</f>
        <v>820.71425216538319</v>
      </c>
    </row>
    <row r="117" spans="1:5" ht="14.25" customHeight="1" x14ac:dyDescent="0.2">
      <c r="A117" s="1052"/>
      <c r="B117" s="212">
        <v>0.03</v>
      </c>
      <c r="C117" s="213">
        <f>C95+C96+C103</f>
        <v>1001.4634410193953</v>
      </c>
      <c r="D117" s="390">
        <f>D95+D96+D103</f>
        <v>844.37068284842053</v>
      </c>
      <c r="E117" s="208"/>
    </row>
    <row r="118" spans="1:5" ht="14.25" customHeight="1" x14ac:dyDescent="0.2">
      <c r="A118" s="1052"/>
      <c r="B118" s="212">
        <v>3.5000000000000003E-2</v>
      </c>
      <c r="C118" s="213">
        <f>C95+C96+C106</f>
        <v>1029.8426607451379</v>
      </c>
      <c r="D118" s="213">
        <f>D95+D96+D106</f>
        <v>868.29824740748086</v>
      </c>
      <c r="E118" s="208"/>
    </row>
    <row r="119" spans="1:5" ht="14.25" customHeight="1" x14ac:dyDescent="0.2">
      <c r="A119" s="1052"/>
      <c r="B119" s="212">
        <v>0.04</v>
      </c>
      <c r="C119" s="213">
        <f>C95+C96+C109</f>
        <v>1058.5490184504279</v>
      </c>
      <c r="D119" s="390">
        <f>D95+D96+D109</f>
        <v>892.50163403638669</v>
      </c>
    </row>
    <row r="120" spans="1:5" ht="14.25" customHeight="1" x14ac:dyDescent="0.2">
      <c r="A120" s="1052"/>
      <c r="B120" s="214">
        <v>0.05</v>
      </c>
      <c r="C120" s="215">
        <f>C95+C96+C112</f>
        <v>1116.9660379206678</v>
      </c>
      <c r="D120" s="391">
        <f>D95+D96+D112</f>
        <v>941.7551730071624</v>
      </c>
    </row>
    <row r="121" spans="1:5" ht="14.25" customHeight="1" x14ac:dyDescent="0.2">
      <c r="A121" s="363" t="s">
        <v>543</v>
      </c>
      <c r="B121" s="216"/>
      <c r="C121" s="217"/>
      <c r="D121" s="392"/>
    </row>
    <row r="122" spans="1:5" ht="14.25" customHeight="1" x14ac:dyDescent="0.2">
      <c r="A122" s="393"/>
      <c r="B122" s="220"/>
      <c r="C122" s="221"/>
      <c r="D122" s="394"/>
    </row>
    <row r="123" spans="1:5" ht="7.5" customHeight="1" x14ac:dyDescent="0.2">
      <c r="A123" s="1053"/>
      <c r="B123" s="1039"/>
      <c r="C123" s="1039"/>
      <c r="D123" s="1054"/>
    </row>
    <row r="124" spans="1:5" ht="7.5" customHeight="1" x14ac:dyDescent="0.2">
      <c r="A124" s="1055"/>
      <c r="B124" s="1040"/>
      <c r="C124" s="1040"/>
      <c r="D124" s="1056"/>
    </row>
    <row r="125" spans="1:5" ht="54.75" customHeight="1" x14ac:dyDescent="0.2">
      <c r="A125" s="1057" t="s">
        <v>544</v>
      </c>
      <c r="B125" s="1041"/>
      <c r="C125" s="224" t="str">
        <f>C10</f>
        <v>Servente 44h COVID</v>
      </c>
      <c r="D125" s="395" t="str">
        <f>D10</f>
        <v>Servente 30h COVID</v>
      </c>
    </row>
    <row r="126" spans="1:5" ht="15.75" customHeight="1" x14ac:dyDescent="0.2">
      <c r="A126" s="1058" t="s">
        <v>545</v>
      </c>
      <c r="B126" s="1035"/>
      <c r="C126" s="227" t="s">
        <v>474</v>
      </c>
      <c r="D126" s="396" t="s">
        <v>474</v>
      </c>
    </row>
    <row r="127" spans="1:5" ht="14.25" customHeight="1" x14ac:dyDescent="0.2">
      <c r="A127" s="1059" t="s">
        <v>546</v>
      </c>
      <c r="B127" s="1036"/>
      <c r="C127" s="229">
        <f>C19</f>
        <v>1587.2640000000001</v>
      </c>
      <c r="D127" s="397">
        <f>D19</f>
        <v>1298.6705454545454</v>
      </c>
    </row>
    <row r="128" spans="1:5" ht="14.25" customHeight="1" x14ac:dyDescent="0.2">
      <c r="A128" s="1046" t="s">
        <v>547</v>
      </c>
      <c r="B128" s="1031"/>
      <c r="C128" s="150">
        <f>C49</f>
        <v>1496.8591466666667</v>
      </c>
      <c r="D128" s="398">
        <f>D49</f>
        <v>1263.2711199999999</v>
      </c>
    </row>
    <row r="129" spans="1:4" ht="14.25" customHeight="1" x14ac:dyDescent="0.2">
      <c r="A129" s="1046" t="s">
        <v>548</v>
      </c>
      <c r="B129" s="1031"/>
      <c r="C129" s="150">
        <f>C60</f>
        <v>103.96579199999999</v>
      </c>
      <c r="D129" s="398">
        <f>D60</f>
        <v>85.062920727272711</v>
      </c>
    </row>
    <row r="130" spans="1:4" ht="14.25" customHeight="1" x14ac:dyDescent="0.2">
      <c r="A130" s="1046" t="s">
        <v>549</v>
      </c>
      <c r="B130" s="1031"/>
      <c r="C130" s="150">
        <f>C80</f>
        <v>345.41604578931947</v>
      </c>
      <c r="D130" s="398">
        <f>D80</f>
        <v>286.4693298591535</v>
      </c>
    </row>
    <row r="131" spans="1:4" ht="15.75" customHeight="1" x14ac:dyDescent="0.2">
      <c r="A131" s="1046" t="s">
        <v>550</v>
      </c>
      <c r="B131" s="1031"/>
      <c r="C131" s="150">
        <f>C91</f>
        <v>417.20541666666668</v>
      </c>
      <c r="D131" s="398">
        <f>D91</f>
        <v>397.51541666666668</v>
      </c>
    </row>
    <row r="132" spans="1:4" ht="15.75" customHeight="1" x14ac:dyDescent="0.2">
      <c r="A132" s="1048" t="s">
        <v>551</v>
      </c>
      <c r="B132" s="1034"/>
      <c r="C132" s="152">
        <f>SUM(C127:C131)</f>
        <v>3950.7104011226529</v>
      </c>
      <c r="D132" s="399">
        <f>SUM(D127:D131)</f>
        <v>3330.9893327076384</v>
      </c>
    </row>
    <row r="133" spans="1:4" ht="15.75" customHeight="1" x14ac:dyDescent="0.2">
      <c r="A133" s="1047" t="s">
        <v>552</v>
      </c>
      <c r="B133" s="1032"/>
      <c r="C133" s="232">
        <f t="shared" ref="C133:D138" si="23">C115</f>
        <v>945.66429913610477</v>
      </c>
      <c r="D133" s="400">
        <f t="shared" si="23"/>
        <v>797.32437281398597</v>
      </c>
    </row>
    <row r="134" spans="1:4" ht="15.75" customHeight="1" x14ac:dyDescent="0.2">
      <c r="A134" s="1046" t="s">
        <v>553</v>
      </c>
      <c r="B134" s="1031"/>
      <c r="C134" s="234">
        <f t="shared" si="23"/>
        <v>973.40579885428451</v>
      </c>
      <c r="D134" s="401">
        <f t="shared" si="23"/>
        <v>820.71425216538319</v>
      </c>
    </row>
    <row r="135" spans="1:4" ht="15.75" customHeight="1" x14ac:dyDescent="0.2">
      <c r="A135" s="1046" t="s">
        <v>554</v>
      </c>
      <c r="B135" s="1031"/>
      <c r="C135" s="234">
        <f t="shared" si="23"/>
        <v>1001.4634410193953</v>
      </c>
      <c r="D135" s="644">
        <f t="shared" si="23"/>
        <v>844.37068284842053</v>
      </c>
    </row>
    <row r="136" spans="1:4" ht="15.75" customHeight="1" x14ac:dyDescent="0.2">
      <c r="A136" s="1101" t="s">
        <v>619</v>
      </c>
      <c r="B136" s="1102"/>
      <c r="C136" s="234">
        <f t="shared" si="23"/>
        <v>1029.8426607451379</v>
      </c>
      <c r="D136" s="644">
        <f t="shared" si="23"/>
        <v>868.29824740748086</v>
      </c>
    </row>
    <row r="137" spans="1:4" ht="15.75" customHeight="1" x14ac:dyDescent="0.2">
      <c r="A137" s="1046" t="s">
        <v>555</v>
      </c>
      <c r="B137" s="1031"/>
      <c r="C137" s="234">
        <f t="shared" si="23"/>
        <v>1058.5490184504279</v>
      </c>
      <c r="D137" s="401">
        <f t="shared" si="23"/>
        <v>892.50163403638669</v>
      </c>
    </row>
    <row r="138" spans="1:4" ht="15.75" customHeight="1" x14ac:dyDescent="0.2">
      <c r="A138" s="1047" t="s">
        <v>556</v>
      </c>
      <c r="B138" s="1032"/>
      <c r="C138" s="234">
        <f t="shared" si="23"/>
        <v>1116.9660379206678</v>
      </c>
      <c r="D138" s="401">
        <f t="shared" si="23"/>
        <v>941.7551730071624</v>
      </c>
    </row>
    <row r="139" spans="1:4" ht="15.75" customHeight="1" x14ac:dyDescent="0.2">
      <c r="A139" s="402" t="s">
        <v>557</v>
      </c>
      <c r="B139" s="237"/>
      <c r="C139" s="238">
        <f>C132+C133</f>
        <v>4896.3747002587579</v>
      </c>
      <c r="D139" s="403">
        <f>D132+D133</f>
        <v>4128.3137055216248</v>
      </c>
    </row>
    <row r="140" spans="1:4" ht="15.75" customHeight="1" x14ac:dyDescent="0.2">
      <c r="A140" s="404" t="s">
        <v>558</v>
      </c>
      <c r="B140" s="241"/>
      <c r="C140" s="242">
        <f>C132+C134</f>
        <v>4924.1161999769374</v>
      </c>
      <c r="D140" s="405">
        <f>D132+D134</f>
        <v>4151.7035848730211</v>
      </c>
    </row>
    <row r="141" spans="1:4" ht="15.75" customHeight="1" x14ac:dyDescent="0.2">
      <c r="A141" s="404" t="s">
        <v>559</v>
      </c>
      <c r="B141" s="241"/>
      <c r="C141" s="242">
        <f>C132+C135</f>
        <v>4952.1738421420487</v>
      </c>
      <c r="D141" s="405">
        <f>D132+D135</f>
        <v>4175.3600155560589</v>
      </c>
    </row>
    <row r="142" spans="1:4" ht="15.75" customHeight="1" x14ac:dyDescent="0.2">
      <c r="A142" s="404" t="s">
        <v>620</v>
      </c>
      <c r="B142" s="241"/>
      <c r="C142" s="242">
        <f>C132+C136</f>
        <v>4980.5530618677913</v>
      </c>
      <c r="D142" s="242">
        <f>D132+D136</f>
        <v>4199.2875801151195</v>
      </c>
    </row>
    <row r="143" spans="1:4" ht="15.75" customHeight="1" x14ac:dyDescent="0.2">
      <c r="A143" s="404" t="s">
        <v>560</v>
      </c>
      <c r="B143" s="241"/>
      <c r="C143" s="242">
        <f>C132+C137</f>
        <v>5009.2594195730808</v>
      </c>
      <c r="D143" s="405">
        <f>D132+D137</f>
        <v>4223.4909667440252</v>
      </c>
    </row>
    <row r="144" spans="1:4" ht="15.75" customHeight="1" x14ac:dyDescent="0.2">
      <c r="A144" s="404" t="s">
        <v>561</v>
      </c>
      <c r="B144" s="241"/>
      <c r="C144" s="242">
        <f>C132+C138</f>
        <v>5067.6764390433209</v>
      </c>
      <c r="D144" s="405">
        <f>D132+D138</f>
        <v>4272.7445057148007</v>
      </c>
    </row>
    <row r="145" spans="1:4" ht="15.75" customHeight="1" x14ac:dyDescent="0.2">
      <c r="A145" s="406" t="s">
        <v>562</v>
      </c>
      <c r="B145" s="244"/>
      <c r="C145" s="245">
        <f t="shared" ref="C145:C150" si="24">C139/200</f>
        <v>24.481873501293791</v>
      </c>
      <c r="D145" s="407"/>
    </row>
    <row r="146" spans="1:4" ht="15.75" customHeight="1" x14ac:dyDescent="0.2">
      <c r="A146" s="408" t="s">
        <v>563</v>
      </c>
      <c r="B146" s="246"/>
      <c r="C146" s="247">
        <f t="shared" si="24"/>
        <v>24.620580999884687</v>
      </c>
      <c r="D146" s="409"/>
    </row>
    <row r="147" spans="1:4" ht="15.75" customHeight="1" x14ac:dyDescent="0.2">
      <c r="A147" s="408" t="s">
        <v>564</v>
      </c>
      <c r="B147" s="246"/>
      <c r="C147" s="247">
        <f t="shared" si="24"/>
        <v>24.760869210710243</v>
      </c>
      <c r="D147" s="409"/>
    </row>
    <row r="148" spans="1:4" ht="15.75" customHeight="1" x14ac:dyDescent="0.2">
      <c r="A148" s="408" t="s">
        <v>621</v>
      </c>
      <c r="B148" s="246"/>
      <c r="C148" s="247">
        <f t="shared" si="24"/>
        <v>24.902765309338957</v>
      </c>
      <c r="D148" s="409"/>
    </row>
    <row r="149" spans="1:4" ht="15.75" customHeight="1" x14ac:dyDescent="0.2">
      <c r="A149" s="408" t="s">
        <v>565</v>
      </c>
      <c r="B149" s="246"/>
      <c r="C149" s="247">
        <f t="shared" si="24"/>
        <v>25.046297097865406</v>
      </c>
      <c r="D149" s="409"/>
    </row>
    <row r="150" spans="1:4" ht="15.75" customHeight="1" x14ac:dyDescent="0.2">
      <c r="A150" s="410" t="s">
        <v>566</v>
      </c>
      <c r="B150" s="411"/>
      <c r="C150" s="412">
        <f t="shared" si="24"/>
        <v>25.338382195216603</v>
      </c>
      <c r="D150" s="413"/>
    </row>
    <row r="151" spans="1:4" x14ac:dyDescent="0.2">
      <c r="A151" s="248"/>
    </row>
  </sheetData>
  <mergeCells count="28">
    <mergeCell ref="A135:B135"/>
    <mergeCell ref="A136:B136"/>
    <mergeCell ref="A137:B137"/>
    <mergeCell ref="A138:B138"/>
    <mergeCell ref="A129:B129"/>
    <mergeCell ref="A130:B130"/>
    <mergeCell ref="A131:B131"/>
    <mergeCell ref="A132:B132"/>
    <mergeCell ref="A133:B133"/>
    <mergeCell ref="A134:B134"/>
    <mergeCell ref="A128:B128"/>
    <mergeCell ref="A50:B50"/>
    <mergeCell ref="A51:D51"/>
    <mergeCell ref="A61:B61"/>
    <mergeCell ref="A62:D62"/>
    <mergeCell ref="A92:B92"/>
    <mergeCell ref="A115:A120"/>
    <mergeCell ref="A123:D123"/>
    <mergeCell ref="A124:D124"/>
    <mergeCell ref="A125:B125"/>
    <mergeCell ref="A126:B126"/>
    <mergeCell ref="A127:B127"/>
    <mergeCell ref="A21:D21"/>
    <mergeCell ref="A1:D1"/>
    <mergeCell ref="A2:D2"/>
    <mergeCell ref="A3:D3"/>
    <mergeCell ref="A9:D9"/>
    <mergeCell ref="A20:B20"/>
  </mergeCells>
  <pageMargins left="0.78749999999999998" right="0.78749999999999998" top="1.05277777777778" bottom="1.05277777777778" header="0.78749999999999998" footer="0.78749999999999998"/>
  <pageSetup paperSize="0" scale="0" firstPageNumber="0" orientation="portrait" usePrinterDefaults="0" horizontalDpi="0" verticalDpi="0" copies="0"/>
  <headerFooter>
    <oddHeader>&amp;C&amp;"Times New Roman,Normal"&amp;12&amp;A</oddHeader>
    <oddFooter>&amp;C&amp;"Times New Roman,Normal"&amp;12Página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C2E6"/>
  </sheetPr>
  <dimension ref="A1:ALW198"/>
  <sheetViews>
    <sheetView topLeftCell="A19" zoomScale="80" zoomScaleNormal="80" workbookViewId="0">
      <selection activeCell="E43" sqref="E43"/>
    </sheetView>
  </sheetViews>
  <sheetFormatPr defaultRowHeight="14.25" x14ac:dyDescent="0.2"/>
  <cols>
    <col min="1" max="1" width="50.25" style="92" customWidth="1"/>
    <col min="2" max="2" width="12.875" style="92" customWidth="1"/>
    <col min="3" max="3" width="13" style="92" customWidth="1"/>
    <col min="4" max="4" width="13.875" style="92" customWidth="1"/>
    <col min="5" max="5" width="15.375" style="92" customWidth="1"/>
    <col min="6" max="1011" width="9" style="92"/>
  </cols>
  <sheetData>
    <row r="1" spans="1:5" ht="15.75" x14ac:dyDescent="0.25">
      <c r="A1" s="1123" t="s">
        <v>456</v>
      </c>
      <c r="B1" s="1124"/>
      <c r="C1" s="1124"/>
      <c r="D1" s="1124"/>
      <c r="E1" s="1125"/>
    </row>
    <row r="2" spans="1:5" ht="15.75" x14ac:dyDescent="0.25">
      <c r="A2" s="1126" t="s">
        <v>457</v>
      </c>
      <c r="B2" s="1127"/>
      <c r="C2" s="1127"/>
      <c r="D2" s="1127"/>
      <c r="E2" s="1128"/>
    </row>
    <row r="3" spans="1:5" ht="15.75" customHeight="1" x14ac:dyDescent="0.25">
      <c r="A3" s="1126" t="s">
        <v>458</v>
      </c>
      <c r="B3" s="1127"/>
      <c r="C3" s="1127"/>
      <c r="D3" s="1127"/>
      <c r="E3" s="1128"/>
    </row>
    <row r="4" spans="1:5" x14ac:dyDescent="0.2">
      <c r="A4" s="830"/>
      <c r="B4" s="831"/>
      <c r="C4" s="857" t="s">
        <v>459</v>
      </c>
      <c r="D4" s="858" t="s">
        <v>460</v>
      </c>
      <c r="E4" s="859" t="s">
        <v>626</v>
      </c>
    </row>
    <row r="5" spans="1:5" x14ac:dyDescent="0.2">
      <c r="A5" s="830"/>
      <c r="B5" s="832" t="s">
        <v>463</v>
      </c>
      <c r="C5" s="860">
        <f>MC!G11</f>
        <v>1446.9</v>
      </c>
      <c r="D5" s="860">
        <f>MC!I11</f>
        <v>986.52272727272725</v>
      </c>
      <c r="E5" s="833">
        <f>MC!G11</f>
        <v>1446.9</v>
      </c>
    </row>
    <row r="6" spans="1:5" x14ac:dyDescent="0.2">
      <c r="A6" s="830"/>
      <c r="B6" s="832" t="s">
        <v>464</v>
      </c>
      <c r="C6" s="861">
        <f>MC!H8</f>
        <v>44593</v>
      </c>
      <c r="D6" s="717">
        <f>C6</f>
        <v>44593</v>
      </c>
      <c r="E6" s="834">
        <f>C6</f>
        <v>44593</v>
      </c>
    </row>
    <row r="7" spans="1:5" x14ac:dyDescent="0.2">
      <c r="A7" s="830"/>
      <c r="B7" s="832" t="s">
        <v>465</v>
      </c>
      <c r="C7" s="862" t="str">
        <f>MC!G8</f>
        <v>PR000321/2022</v>
      </c>
      <c r="D7" s="716" t="str">
        <f>C7</f>
        <v>PR000321/2022</v>
      </c>
      <c r="E7" s="835" t="str">
        <f>C7</f>
        <v>PR000321/2022</v>
      </c>
    </row>
    <row r="8" spans="1:5" x14ac:dyDescent="0.2">
      <c r="A8" s="830"/>
      <c r="B8" s="832" t="s">
        <v>466</v>
      </c>
      <c r="C8" s="863" t="s">
        <v>10</v>
      </c>
      <c r="D8" s="864" t="s">
        <v>10</v>
      </c>
      <c r="E8" s="865" t="s">
        <v>10</v>
      </c>
    </row>
    <row r="9" spans="1:5" x14ac:dyDescent="0.2">
      <c r="A9" s="1129"/>
      <c r="B9" s="1130"/>
      <c r="C9" s="1130"/>
      <c r="D9" s="1130"/>
      <c r="E9" s="1131"/>
    </row>
    <row r="10" spans="1:5" ht="66.75" customHeight="1" x14ac:dyDescent="0.2">
      <c r="A10" s="867" t="s">
        <v>467</v>
      </c>
      <c r="B10" s="871" t="s">
        <v>468</v>
      </c>
      <c r="C10" s="871" t="s">
        <v>627</v>
      </c>
      <c r="D10" s="871" t="s">
        <v>460</v>
      </c>
      <c r="E10" s="872" t="s">
        <v>628</v>
      </c>
    </row>
    <row r="11" spans="1:5" ht="15.75" customHeight="1" x14ac:dyDescent="0.2">
      <c r="A11" s="866" t="s">
        <v>471</v>
      </c>
      <c r="B11" s="868"/>
      <c r="C11" s="868"/>
      <c r="D11" s="868"/>
      <c r="E11" s="869"/>
    </row>
    <row r="12" spans="1:5" ht="15.75" customHeight="1" x14ac:dyDescent="0.2">
      <c r="A12" s="836" t="s">
        <v>472</v>
      </c>
      <c r="B12" s="718" t="s">
        <v>473</v>
      </c>
      <c r="C12" s="718" t="s">
        <v>474</v>
      </c>
      <c r="D12" s="718" t="s">
        <v>474</v>
      </c>
      <c r="E12" s="870"/>
    </row>
    <row r="13" spans="1:5" ht="15.75" customHeight="1" x14ac:dyDescent="0.2">
      <c r="A13" s="838" t="s">
        <v>475</v>
      </c>
      <c r="B13" s="479"/>
      <c r="C13" s="720">
        <f>C5</f>
        <v>1446.9</v>
      </c>
      <c r="D13" s="721">
        <f>D5</f>
        <v>986.52272727272725</v>
      </c>
      <c r="E13" s="839">
        <f>E5</f>
        <v>1446.9</v>
      </c>
    </row>
    <row r="14" spans="1:5" ht="15.75" customHeight="1" x14ac:dyDescent="0.2">
      <c r="A14" s="838" t="s">
        <v>476</v>
      </c>
      <c r="B14" s="722">
        <v>0</v>
      </c>
      <c r="C14" s="723"/>
      <c r="D14" s="723"/>
      <c r="E14" s="840"/>
    </row>
    <row r="15" spans="1:5" ht="15.75" customHeight="1" x14ac:dyDescent="0.2">
      <c r="A15" s="838" t="s">
        <v>477</v>
      </c>
      <c r="B15" s="479"/>
      <c r="C15" s="479"/>
      <c r="D15" s="724"/>
      <c r="E15" s="841"/>
    </row>
    <row r="16" spans="1:5" ht="15.75" customHeight="1" x14ac:dyDescent="0.2">
      <c r="A16" s="838" t="s">
        <v>478</v>
      </c>
      <c r="B16" s="479"/>
      <c r="C16" s="479"/>
      <c r="D16" s="724"/>
      <c r="E16" s="841"/>
    </row>
    <row r="17" spans="1:5" ht="15.75" customHeight="1" x14ac:dyDescent="0.2">
      <c r="A17" s="838" t="s">
        <v>479</v>
      </c>
      <c r="B17" s="479"/>
      <c r="C17" s="479"/>
      <c r="D17" s="724"/>
      <c r="E17" s="841"/>
    </row>
    <row r="18" spans="1:5" ht="15.75" customHeight="1" x14ac:dyDescent="0.2">
      <c r="A18" s="838" t="s">
        <v>601</v>
      </c>
      <c r="B18" s="479"/>
      <c r="C18" s="479"/>
      <c r="D18" s="479"/>
      <c r="E18" s="848"/>
    </row>
    <row r="19" spans="1:5" ht="15.75" customHeight="1" x14ac:dyDescent="0.2">
      <c r="A19" s="842" t="s">
        <v>481</v>
      </c>
      <c r="B19" s="726"/>
      <c r="C19" s="742">
        <f>SUM(C13:C18)</f>
        <v>1446.9</v>
      </c>
      <c r="D19" s="742">
        <f>SUM(D13:D18)</f>
        <v>986.52272727272725</v>
      </c>
      <c r="E19" s="843">
        <f>SUM(E13:E18)</f>
        <v>1446.9</v>
      </c>
    </row>
    <row r="20" spans="1:5" ht="15.75" customHeight="1" x14ac:dyDescent="0.2">
      <c r="A20" s="1132"/>
      <c r="B20" s="1133"/>
      <c r="C20" s="479"/>
      <c r="D20" s="724"/>
      <c r="E20" s="841"/>
    </row>
    <row r="21" spans="1:5" ht="15.75" customHeight="1" x14ac:dyDescent="0.2">
      <c r="A21" s="1134" t="s">
        <v>482</v>
      </c>
      <c r="B21" s="1135"/>
      <c r="C21" s="1135"/>
      <c r="D21" s="1135"/>
      <c r="E21" s="1136"/>
    </row>
    <row r="22" spans="1:5" ht="15.75" customHeight="1" x14ac:dyDescent="0.2">
      <c r="A22" s="844" t="s">
        <v>483</v>
      </c>
      <c r="B22" s="728" t="s">
        <v>473</v>
      </c>
      <c r="C22" s="728" t="s">
        <v>474</v>
      </c>
      <c r="D22" s="728" t="s">
        <v>474</v>
      </c>
      <c r="E22" s="845" t="s">
        <v>474</v>
      </c>
    </row>
    <row r="23" spans="1:5" ht="15.75" customHeight="1" x14ac:dyDescent="0.2">
      <c r="A23" s="846" t="s">
        <v>484</v>
      </c>
      <c r="B23" s="108">
        <f>1/12</f>
        <v>8.3333333333333329E-2</v>
      </c>
      <c r="C23" s="106">
        <f>ROUND($B23*C$19,2)</f>
        <v>120.58</v>
      </c>
      <c r="D23" s="106">
        <f>ROUND($B23*D$19,2)</f>
        <v>82.21</v>
      </c>
      <c r="E23" s="364">
        <f>ROUND($B23*E$19,2)</f>
        <v>120.58</v>
      </c>
    </row>
    <row r="24" spans="1:5" ht="15.75" customHeight="1" x14ac:dyDescent="0.2">
      <c r="A24" s="846" t="s">
        <v>485</v>
      </c>
      <c r="B24" s="108">
        <f>1/3*1/12</f>
        <v>2.7777777777777776E-2</v>
      </c>
      <c r="C24" s="106">
        <f>C$19*$B$24</f>
        <v>40.19166666666667</v>
      </c>
      <c r="D24" s="106">
        <f>D$19*$B$24</f>
        <v>27.40340909090909</v>
      </c>
      <c r="E24" s="364">
        <f>E$19*$B$24</f>
        <v>40.19166666666667</v>
      </c>
    </row>
    <row r="25" spans="1:5" ht="15.75" customHeight="1" x14ac:dyDescent="0.2">
      <c r="A25" s="842" t="s">
        <v>481</v>
      </c>
      <c r="B25" s="120">
        <f>SUM(B23:B24)</f>
        <v>0.1111111111111111</v>
      </c>
      <c r="C25" s="121">
        <f>SUM(C23:C24)</f>
        <v>160.77166666666668</v>
      </c>
      <c r="D25" s="121">
        <f>SUM(D23:D24)</f>
        <v>109.61340909090909</v>
      </c>
      <c r="E25" s="366">
        <f>SUM(E23:E24)</f>
        <v>160.77166666666668</v>
      </c>
    </row>
    <row r="26" spans="1:5" ht="15.75" customHeight="1" x14ac:dyDescent="0.2">
      <c r="A26" s="844" t="s">
        <v>486</v>
      </c>
      <c r="B26" s="728" t="s">
        <v>473</v>
      </c>
      <c r="C26" s="728" t="s">
        <v>474</v>
      </c>
      <c r="D26" s="728" t="s">
        <v>474</v>
      </c>
      <c r="E26" s="845" t="s">
        <v>474</v>
      </c>
    </row>
    <row r="27" spans="1:5" ht="15.75" customHeight="1" x14ac:dyDescent="0.2">
      <c r="A27" s="844" t="s">
        <v>487</v>
      </c>
      <c r="B27" s="553"/>
      <c r="C27" s="553"/>
      <c r="D27" s="553"/>
      <c r="E27" s="847"/>
    </row>
    <row r="28" spans="1:5" ht="15.75" customHeight="1" x14ac:dyDescent="0.2">
      <c r="A28" s="846" t="s">
        <v>488</v>
      </c>
      <c r="B28" s="108">
        <v>0.2</v>
      </c>
      <c r="C28" s="125">
        <f t="shared" ref="C28:C35" si="0">ROUND(($C$19+$C$25)*B28,2)</f>
        <v>321.52999999999997</v>
      </c>
      <c r="D28" s="125">
        <f t="shared" ref="D28:D35" si="1">ROUND(($D$19+$D$25)*B28,2)</f>
        <v>219.23</v>
      </c>
      <c r="E28" s="373">
        <f t="shared" ref="E28:E35" si="2">ROUND(($E$19+$E$25)*B28,2)</f>
        <v>321.52999999999997</v>
      </c>
    </row>
    <row r="29" spans="1:5" ht="15.75" customHeight="1" x14ac:dyDescent="0.2">
      <c r="A29" s="846" t="s">
        <v>489</v>
      </c>
      <c r="B29" s="108">
        <v>2.5000000000000001E-2</v>
      </c>
      <c r="C29" s="125">
        <f t="shared" si="0"/>
        <v>40.19</v>
      </c>
      <c r="D29" s="125">
        <f t="shared" si="1"/>
        <v>27.4</v>
      </c>
      <c r="E29" s="373">
        <f t="shared" si="2"/>
        <v>40.19</v>
      </c>
    </row>
    <row r="30" spans="1:5" ht="15.75" customHeight="1" x14ac:dyDescent="0.2">
      <c r="A30" s="846" t="s">
        <v>490</v>
      </c>
      <c r="B30" s="108">
        <v>0.03</v>
      </c>
      <c r="C30" s="125">
        <f t="shared" si="0"/>
        <v>48.23</v>
      </c>
      <c r="D30" s="125">
        <f t="shared" si="1"/>
        <v>32.880000000000003</v>
      </c>
      <c r="E30" s="373">
        <f t="shared" si="2"/>
        <v>48.23</v>
      </c>
    </row>
    <row r="31" spans="1:5" ht="15.75" customHeight="1" x14ac:dyDescent="0.2">
      <c r="A31" s="846" t="s">
        <v>491</v>
      </c>
      <c r="B31" s="108">
        <v>1.4999999999999999E-2</v>
      </c>
      <c r="C31" s="125">
        <f t="shared" si="0"/>
        <v>24.12</v>
      </c>
      <c r="D31" s="125">
        <f t="shared" si="1"/>
        <v>16.440000000000001</v>
      </c>
      <c r="E31" s="373">
        <f t="shared" si="2"/>
        <v>24.12</v>
      </c>
    </row>
    <row r="32" spans="1:5" ht="15.75" customHeight="1" x14ac:dyDescent="0.2">
      <c r="A32" s="846" t="s">
        <v>492</v>
      </c>
      <c r="B32" s="108">
        <v>0.01</v>
      </c>
      <c r="C32" s="125">
        <f t="shared" si="0"/>
        <v>16.079999999999998</v>
      </c>
      <c r="D32" s="125">
        <f t="shared" si="1"/>
        <v>10.96</v>
      </c>
      <c r="E32" s="373">
        <f t="shared" si="2"/>
        <v>16.079999999999998</v>
      </c>
    </row>
    <row r="33" spans="1:27" ht="15.75" customHeight="1" x14ac:dyDescent="0.2">
      <c r="A33" s="846" t="s">
        <v>493</v>
      </c>
      <c r="B33" s="108">
        <v>6.0000000000000001E-3</v>
      </c>
      <c r="C33" s="125">
        <f t="shared" si="0"/>
        <v>9.65</v>
      </c>
      <c r="D33" s="125">
        <f t="shared" si="1"/>
        <v>6.58</v>
      </c>
      <c r="E33" s="373">
        <f t="shared" si="2"/>
        <v>9.65</v>
      </c>
    </row>
    <row r="34" spans="1:27" ht="15.75" customHeight="1" x14ac:dyDescent="0.2">
      <c r="A34" s="846" t="s">
        <v>494</v>
      </c>
      <c r="B34" s="108">
        <v>2E-3</v>
      </c>
      <c r="C34" s="125">
        <f t="shared" si="0"/>
        <v>3.22</v>
      </c>
      <c r="D34" s="125">
        <f t="shared" si="1"/>
        <v>2.19</v>
      </c>
      <c r="E34" s="373">
        <f t="shared" si="2"/>
        <v>3.22</v>
      </c>
    </row>
    <row r="35" spans="1:27" ht="15.75" customHeight="1" x14ac:dyDescent="0.2">
      <c r="A35" s="846" t="s">
        <v>495</v>
      </c>
      <c r="B35" s="108">
        <v>0.08</v>
      </c>
      <c r="C35" s="125">
        <f t="shared" si="0"/>
        <v>128.61000000000001</v>
      </c>
      <c r="D35" s="125">
        <f t="shared" si="1"/>
        <v>87.69</v>
      </c>
      <c r="E35" s="373">
        <f t="shared" si="2"/>
        <v>128.61000000000001</v>
      </c>
    </row>
    <row r="36" spans="1:27" ht="15.75" customHeight="1" x14ac:dyDescent="0.2">
      <c r="A36" s="842" t="s">
        <v>481</v>
      </c>
      <c r="B36" s="120">
        <f>SUM(B28:B35)</f>
        <v>0.36800000000000005</v>
      </c>
      <c r="C36" s="121">
        <f>SUM(C27:C35)</f>
        <v>591.63</v>
      </c>
      <c r="D36" s="121">
        <f>SUM(D27:D35)</f>
        <v>403.36999999999995</v>
      </c>
      <c r="E36" s="366">
        <f>SUM(E28:E35)</f>
        <v>591.63</v>
      </c>
    </row>
    <row r="37" spans="1:27" ht="15.75" customHeight="1" x14ac:dyDescent="0.2">
      <c r="A37" s="844" t="s">
        <v>496</v>
      </c>
      <c r="B37" s="728" t="s">
        <v>497</v>
      </c>
      <c r="C37" s="728" t="s">
        <v>474</v>
      </c>
      <c r="D37" s="728" t="s">
        <v>474</v>
      </c>
      <c r="E37" s="845" t="s">
        <v>474</v>
      </c>
    </row>
    <row r="38" spans="1:27" ht="15.75" customHeight="1" x14ac:dyDescent="0.2">
      <c r="A38" s="846" t="s">
        <v>498</v>
      </c>
      <c r="B38" s="729">
        <f>MC!P84</f>
        <v>4.3500000000000014</v>
      </c>
      <c r="C38" s="719">
        <f>ROUND(((2*22*$B$38)-0.06*C$13),2)</f>
        <v>104.59</v>
      </c>
      <c r="D38" s="719">
        <f t="shared" ref="D38:E38" si="3">ROUND(((2*22*$B$38)-0.06*D$13),2)</f>
        <v>132.21</v>
      </c>
      <c r="E38" s="848">
        <f t="shared" si="3"/>
        <v>104.59</v>
      </c>
    </row>
    <row r="39" spans="1:27" ht="15.75" customHeight="1" x14ac:dyDescent="0.2">
      <c r="A39" s="846" t="s">
        <v>629</v>
      </c>
      <c r="B39" s="874">
        <f>MC!J21</f>
        <v>400.68</v>
      </c>
      <c r="C39" s="875">
        <f>B39</f>
        <v>400.68</v>
      </c>
      <c r="D39" s="875">
        <f>B39</f>
        <v>400.68</v>
      </c>
      <c r="E39" s="876">
        <f>B39</f>
        <v>400.68</v>
      </c>
    </row>
    <row r="40" spans="1:27" ht="15.75" customHeight="1" x14ac:dyDescent="0.2">
      <c r="A40" s="846" t="s">
        <v>500</v>
      </c>
      <c r="B40" s="722">
        <v>1.4999999999999999E-2</v>
      </c>
      <c r="C40" s="479"/>
      <c r="D40" s="479"/>
      <c r="E40" s="848"/>
    </row>
    <row r="41" spans="1:27" ht="15.75" customHeight="1" x14ac:dyDescent="0.2">
      <c r="A41" s="846" t="s">
        <v>630</v>
      </c>
      <c r="B41" s="874">
        <f>MC!J28</f>
        <v>71.5</v>
      </c>
      <c r="C41" s="875">
        <f>B41</f>
        <v>71.5</v>
      </c>
      <c r="D41" s="875">
        <f>B41</f>
        <v>71.5</v>
      </c>
      <c r="E41" s="876">
        <f>B41</f>
        <v>71.5</v>
      </c>
    </row>
    <row r="42" spans="1:27" ht="15.75" customHeight="1" x14ac:dyDescent="0.2">
      <c r="A42" s="846" t="s">
        <v>631</v>
      </c>
      <c r="B42" s="874">
        <f>MC!J29</f>
        <v>23.5</v>
      </c>
      <c r="C42" s="875">
        <f>B42</f>
        <v>23.5</v>
      </c>
      <c r="D42" s="875">
        <f>B42</f>
        <v>23.5</v>
      </c>
      <c r="E42" s="876">
        <f>B42</f>
        <v>23.5</v>
      </c>
    </row>
    <row r="43" spans="1:27" ht="15.75" customHeight="1" x14ac:dyDescent="0.2">
      <c r="A43" s="846" t="s">
        <v>503</v>
      </c>
      <c r="B43" s="479"/>
      <c r="C43" s="479"/>
      <c r="D43" s="479"/>
      <c r="E43" s="841"/>
    </row>
    <row r="44" spans="1:27" ht="15.75" customHeight="1" x14ac:dyDescent="0.2">
      <c r="A44" s="842" t="s">
        <v>481</v>
      </c>
      <c r="B44" s="726"/>
      <c r="C44" s="727">
        <f>SUM(C38:C43)</f>
        <v>600.27</v>
      </c>
      <c r="D44" s="727">
        <f t="shared" ref="D44:E44" si="4">SUM(D38:D43)</f>
        <v>627.89</v>
      </c>
      <c r="E44" s="849">
        <f t="shared" si="4"/>
        <v>600.27</v>
      </c>
    </row>
    <row r="45" spans="1:27" ht="15.75" customHeight="1" x14ac:dyDescent="0.2">
      <c r="A45" s="361" t="s">
        <v>504</v>
      </c>
      <c r="B45" s="102" t="s">
        <v>473</v>
      </c>
      <c r="C45" s="102" t="s">
        <v>474</v>
      </c>
      <c r="D45" s="102" t="s">
        <v>474</v>
      </c>
      <c r="E45" s="362" t="s">
        <v>474</v>
      </c>
    </row>
    <row r="46" spans="1:27" ht="15.75" customHeight="1" x14ac:dyDescent="0.2">
      <c r="A46" s="371" t="s">
        <v>483</v>
      </c>
      <c r="B46" s="130">
        <f>B25</f>
        <v>0.1111111111111111</v>
      </c>
      <c r="C46" s="131">
        <f>C25</f>
        <v>160.77166666666668</v>
      </c>
      <c r="D46" s="131">
        <f>D25</f>
        <v>109.61340909090909</v>
      </c>
      <c r="E46" s="374">
        <f>E25</f>
        <v>160.77166666666668</v>
      </c>
    </row>
    <row r="47" spans="1:27" ht="15.75" customHeight="1" x14ac:dyDescent="0.2">
      <c r="A47" s="371" t="s">
        <v>505</v>
      </c>
      <c r="B47" s="130">
        <f>B36</f>
        <v>0.36800000000000005</v>
      </c>
      <c r="C47" s="131">
        <f>C36</f>
        <v>591.63</v>
      </c>
      <c r="D47" s="131">
        <f>D36</f>
        <v>403.36999999999995</v>
      </c>
      <c r="E47" s="374">
        <f>E36</f>
        <v>591.63</v>
      </c>
      <c r="AA47" s="92" t="e">
        <f>'Prod. GEXJVL'!S13*'GEXJVL L.Ord e Covid - APS PR'!#REF!</f>
        <v>#REF!</v>
      </c>
    </row>
    <row r="48" spans="1:27" ht="15.75" customHeight="1" x14ac:dyDescent="0.2">
      <c r="A48" s="371" t="s">
        <v>496</v>
      </c>
      <c r="B48" s="130"/>
      <c r="C48" s="131">
        <f>C44</f>
        <v>600.27</v>
      </c>
      <c r="D48" s="131">
        <f>D44</f>
        <v>627.89</v>
      </c>
      <c r="E48" s="374">
        <f>E44</f>
        <v>600.27</v>
      </c>
    </row>
    <row r="49" spans="1:5" ht="15.75" customHeight="1" x14ac:dyDescent="0.2">
      <c r="A49" s="365" t="s">
        <v>481</v>
      </c>
      <c r="B49" s="112"/>
      <c r="C49" s="121">
        <f>SUM(C46:C48)</f>
        <v>1352.6716666666666</v>
      </c>
      <c r="D49" s="121">
        <f>SUM(D46:D48)</f>
        <v>1140.873409090909</v>
      </c>
      <c r="E49" s="366">
        <f>SUM(E46:E48)</f>
        <v>1352.6716666666666</v>
      </c>
    </row>
    <row r="50" spans="1:5" ht="15.75" customHeight="1" x14ac:dyDescent="0.2">
      <c r="A50" s="1137"/>
      <c r="B50" s="1138"/>
      <c r="C50" s="479"/>
      <c r="D50" s="725"/>
      <c r="E50" s="841"/>
    </row>
    <row r="51" spans="1:5" s="133" customFormat="1" ht="15.75" customHeight="1" x14ac:dyDescent="0.2">
      <c r="A51" s="1139" t="s">
        <v>506</v>
      </c>
      <c r="B51" s="1140"/>
      <c r="C51" s="1140"/>
      <c r="D51" s="1140"/>
      <c r="E51" s="1141"/>
    </row>
    <row r="52" spans="1:5" ht="15.75" customHeight="1" x14ac:dyDescent="0.2">
      <c r="A52" s="361" t="s">
        <v>507</v>
      </c>
      <c r="B52" s="102" t="s">
        <v>473</v>
      </c>
      <c r="C52" s="102" t="s">
        <v>474</v>
      </c>
      <c r="D52" s="102" t="s">
        <v>474</v>
      </c>
      <c r="E52" s="362" t="s">
        <v>474</v>
      </c>
    </row>
    <row r="53" spans="1:5" ht="15.75" customHeight="1" x14ac:dyDescent="0.2">
      <c r="A53" s="369" t="s">
        <v>508</v>
      </c>
      <c r="B53" s="134"/>
      <c r="C53" s="134"/>
      <c r="D53" s="134"/>
      <c r="E53" s="375"/>
    </row>
    <row r="54" spans="1:5" ht="15.75" customHeight="1" x14ac:dyDescent="0.2">
      <c r="A54" s="371" t="s">
        <v>509</v>
      </c>
      <c r="B54" s="130">
        <f>1/12*0.05</f>
        <v>4.1666666666666666E-3</v>
      </c>
      <c r="C54" s="136">
        <f>C19*$B54</f>
        <v>6.0287500000000005</v>
      </c>
      <c r="D54" s="136">
        <f t="shared" ref="D54:E54" si="5">D19*$B54</f>
        <v>4.1105113636363635</v>
      </c>
      <c r="E54" s="376">
        <f t="shared" si="5"/>
        <v>6.0287500000000005</v>
      </c>
    </row>
    <row r="55" spans="1:5" ht="15.75" customHeight="1" x14ac:dyDescent="0.2">
      <c r="A55" s="371" t="s">
        <v>510</v>
      </c>
      <c r="B55" s="130">
        <f>B35*B54</f>
        <v>3.3333333333333332E-4</v>
      </c>
      <c r="C55" s="136">
        <f>$B$55*C19</f>
        <v>0.48230000000000001</v>
      </c>
      <c r="D55" s="136">
        <f t="shared" ref="D55:E55" si="6">$B$55*D19</f>
        <v>0.32884090909090907</v>
      </c>
      <c r="E55" s="376">
        <f t="shared" si="6"/>
        <v>0.48230000000000001</v>
      </c>
    </row>
    <row r="56" spans="1:5" ht="15.75" customHeight="1" x14ac:dyDescent="0.2">
      <c r="A56" s="371" t="s">
        <v>511</v>
      </c>
      <c r="B56" s="130">
        <v>0</v>
      </c>
      <c r="C56" s="136">
        <f>C35*$B56</f>
        <v>0</v>
      </c>
      <c r="D56" s="136">
        <f t="shared" ref="D56:E56" si="7">D35*$B56</f>
        <v>0</v>
      </c>
      <c r="E56" s="376">
        <f t="shared" si="7"/>
        <v>0</v>
      </c>
    </row>
    <row r="57" spans="1:5" ht="15.75" customHeight="1" x14ac:dyDescent="0.2">
      <c r="A57" s="371" t="s">
        <v>512</v>
      </c>
      <c r="B57" s="130">
        <f>1/12*1/30*7</f>
        <v>1.9444444444444441E-2</v>
      </c>
      <c r="C57" s="131">
        <f>C19*$B57</f>
        <v>28.134166666666665</v>
      </c>
      <c r="D57" s="131">
        <f t="shared" ref="D57:E57" si="8">D19*$B57</f>
        <v>19.182386363636361</v>
      </c>
      <c r="E57" s="374">
        <f t="shared" si="8"/>
        <v>28.134166666666665</v>
      </c>
    </row>
    <row r="58" spans="1:5" ht="15.75" customHeight="1" x14ac:dyDescent="0.2">
      <c r="A58" s="371" t="s">
        <v>513</v>
      </c>
      <c r="B58" s="130">
        <f>B36*B57</f>
        <v>7.1555555555555556E-3</v>
      </c>
      <c r="C58" s="131">
        <f>$B58*C19</f>
        <v>10.353373333333334</v>
      </c>
      <c r="D58" s="131">
        <f t="shared" ref="D58:E58" si="9">$B58*D19</f>
        <v>7.0591181818181816</v>
      </c>
      <c r="E58" s="374">
        <f t="shared" si="9"/>
        <v>10.353373333333334</v>
      </c>
    </row>
    <row r="59" spans="1:5" ht="15.75" customHeight="1" x14ac:dyDescent="0.2">
      <c r="A59" s="371" t="s">
        <v>514</v>
      </c>
      <c r="B59" s="130">
        <f>B35*40/100*90/100*(1+1/12+1/12+1/3*1/12)</f>
        <v>3.4399999999999993E-2</v>
      </c>
      <c r="C59" s="131">
        <f>C19*$B59</f>
        <v>49.77335999999999</v>
      </c>
      <c r="D59" s="131">
        <f t="shared" ref="D59:E59" si="10">D19*$B59</f>
        <v>33.936381818181808</v>
      </c>
      <c r="E59" s="374">
        <f t="shared" si="10"/>
        <v>49.77335999999999</v>
      </c>
    </row>
    <row r="60" spans="1:5" ht="15.75" customHeight="1" x14ac:dyDescent="0.2">
      <c r="A60" s="365" t="s">
        <v>481</v>
      </c>
      <c r="B60" s="120">
        <f>SUM(B54:B59)</f>
        <v>6.5499999999999989E-2</v>
      </c>
      <c r="C60" s="137">
        <f>SUM(C54:C59)</f>
        <v>94.771950000000004</v>
      </c>
      <c r="D60" s="137">
        <f>SUM(D54:D59)</f>
        <v>64.617238636363624</v>
      </c>
      <c r="E60" s="377">
        <f>SUM(E54:E59)</f>
        <v>94.771950000000004</v>
      </c>
    </row>
    <row r="61" spans="1:5" ht="15.75" customHeight="1" x14ac:dyDescent="0.2">
      <c r="A61" s="1137"/>
      <c r="B61" s="1138"/>
      <c r="C61" s="730"/>
      <c r="D61" s="730"/>
      <c r="E61" s="850"/>
    </row>
    <row r="62" spans="1:5" ht="15.75" customHeight="1" x14ac:dyDescent="0.2">
      <c r="A62" s="1139" t="s">
        <v>515</v>
      </c>
      <c r="B62" s="1140"/>
      <c r="C62" s="1140"/>
      <c r="D62" s="1140"/>
      <c r="E62" s="1141"/>
    </row>
    <row r="63" spans="1:5" ht="15.75" customHeight="1" x14ac:dyDescent="0.2">
      <c r="A63" s="369" t="s">
        <v>49</v>
      </c>
      <c r="B63" s="117"/>
      <c r="C63" s="117"/>
      <c r="D63" s="117"/>
      <c r="E63" s="370"/>
    </row>
    <row r="64" spans="1:5" ht="15.75" customHeight="1" x14ac:dyDescent="0.2">
      <c r="A64" s="371" t="s">
        <v>50</v>
      </c>
      <c r="B64" s="108">
        <f>1/12</f>
        <v>8.3333333333333329E-2</v>
      </c>
      <c r="C64" s="125">
        <f>B64*($C$19+$C$49+$C$60)</f>
        <v>241.19530138888888</v>
      </c>
      <c r="D64" s="125">
        <f>B64*($D$19+$D$49+$D$60)</f>
        <v>182.66778124999999</v>
      </c>
      <c r="E64" s="373">
        <f>B64*($E$19+$E$49+$E$60)</f>
        <v>241.19530138888888</v>
      </c>
    </row>
    <row r="65" spans="1:5" ht="15.75" customHeight="1" x14ac:dyDescent="0.2">
      <c r="A65" s="371" t="s">
        <v>516</v>
      </c>
      <c r="B65" s="108">
        <f>MC!E56/30/12</f>
        <v>1.3538888888888885E-2</v>
      </c>
      <c r="C65" s="125">
        <f>B65*($C$19+$C$49+$C$60)</f>
        <v>39.186196632314804</v>
      </c>
      <c r="D65" s="125">
        <f>B65*($D$19+$D$49+$D$60)</f>
        <v>29.677425527083326</v>
      </c>
      <c r="E65" s="373">
        <f>B65*($E$19+$E$49+$E$60)</f>
        <v>39.186196632314804</v>
      </c>
    </row>
    <row r="66" spans="1:5" ht="15.75" customHeight="1" x14ac:dyDescent="0.2">
      <c r="A66" s="371" t="s">
        <v>517</v>
      </c>
      <c r="B66" s="139">
        <f>(5/30)/12*MC!F58*MC!C59</f>
        <v>1.0764583333333333E-4</v>
      </c>
      <c r="C66" s="125">
        <f>B66*($C$19+$C$49+$C$60)</f>
        <v>0.31156403056909721</v>
      </c>
      <c r="D66" s="125">
        <f>B66*($D$19+$D$49+$D$60)</f>
        <v>0.23596110642968748</v>
      </c>
      <c r="E66" s="373">
        <f>B66*($E$19+$E$49+$E$60)</f>
        <v>0.31156403056909721</v>
      </c>
    </row>
    <row r="67" spans="1:5" ht="15.75" customHeight="1" x14ac:dyDescent="0.2">
      <c r="A67" s="371" t="s">
        <v>518</v>
      </c>
      <c r="B67" s="139">
        <f>MC!C61/30/12</f>
        <v>2.6830555555555553E-3</v>
      </c>
      <c r="C67" s="125">
        <f>B67*($C$19+$C$49+$C$60)</f>
        <v>7.7656847203842583</v>
      </c>
      <c r="D67" s="125">
        <f>B67*($D$19+$D$49+$D$60)</f>
        <v>5.8812936636458328</v>
      </c>
      <c r="E67" s="373">
        <f>B67*($E$19+$E$49+$E$60)</f>
        <v>7.7656847203842583</v>
      </c>
    </row>
    <row r="68" spans="1:5" ht="15.75" customHeight="1" x14ac:dyDescent="0.2">
      <c r="A68" s="371" t="s">
        <v>519</v>
      </c>
      <c r="B68" s="108"/>
      <c r="C68" s="125"/>
      <c r="D68" s="125"/>
      <c r="E68" s="373">
        <f>B68*($E$19+$E$49+$E$60)</f>
        <v>0</v>
      </c>
    </row>
    <row r="69" spans="1:5" ht="15.75" customHeight="1" x14ac:dyDescent="0.2">
      <c r="A69" s="379" t="s">
        <v>520</v>
      </c>
      <c r="B69" s="141">
        <f>SUM(B64:B68)</f>
        <v>9.9662923611111107E-2</v>
      </c>
      <c r="C69" s="142">
        <f>SUM(C64:C68)</f>
        <v>288.4587467721571</v>
      </c>
      <c r="D69" s="142">
        <f>SUM(D64:D68)</f>
        <v>218.46246154715885</v>
      </c>
      <c r="E69" s="380">
        <f>SUM(E64:E68)</f>
        <v>288.4587467721571</v>
      </c>
    </row>
    <row r="70" spans="1:5" ht="15.75" customHeight="1" x14ac:dyDescent="0.2">
      <c r="A70" s="369" t="s">
        <v>521</v>
      </c>
      <c r="B70" s="117"/>
      <c r="C70" s="117"/>
      <c r="D70" s="117"/>
      <c r="E70" s="370"/>
    </row>
    <row r="71" spans="1:5" ht="15.75" customHeight="1" x14ac:dyDescent="0.2">
      <c r="A71" s="371" t="s">
        <v>522</v>
      </c>
      <c r="B71" s="108"/>
      <c r="C71" s="125"/>
      <c r="D71" s="125"/>
      <c r="E71" s="373"/>
    </row>
    <row r="72" spans="1:5" ht="15.75" customHeight="1" x14ac:dyDescent="0.2">
      <c r="A72" s="379" t="s">
        <v>520</v>
      </c>
      <c r="B72" s="141"/>
      <c r="C72" s="142">
        <f>C71</f>
        <v>0</v>
      </c>
      <c r="D72" s="142"/>
      <c r="E72" s="380"/>
    </row>
    <row r="73" spans="1:5" ht="15.75" customHeight="1" x14ac:dyDescent="0.2">
      <c r="A73" s="369" t="s">
        <v>71</v>
      </c>
      <c r="B73" s="117"/>
      <c r="C73" s="117"/>
      <c r="D73" s="117"/>
      <c r="E73" s="370"/>
    </row>
    <row r="74" spans="1:5" ht="15.75" customHeight="1" x14ac:dyDescent="0.2">
      <c r="A74" s="371" t="s">
        <v>72</v>
      </c>
      <c r="B74" s="108">
        <f>120/30*MC!C64*MC!C65</f>
        <v>6.18624E-3</v>
      </c>
      <c r="C74" s="125">
        <f>(((C19*2)+ (C19*1/3))+(C36)+(C44-C38-C39))*$B$74</f>
        <v>25.133022835200002</v>
      </c>
      <c r="D74" s="125">
        <f>(((D19*2)+ (D19*1/3))+(D36)+(D44-D38-D39))*$B$74</f>
        <v>17.323057926981818</v>
      </c>
      <c r="E74" s="373">
        <f>(((E19*2)+ (E19*1/3))+(E36)+(E44-E38-E39))*$B$74</f>
        <v>25.133022835200002</v>
      </c>
    </row>
    <row r="75" spans="1:5" ht="15.75" customHeight="1" x14ac:dyDescent="0.2">
      <c r="A75" s="379" t="s">
        <v>481</v>
      </c>
      <c r="B75" s="141"/>
      <c r="C75" s="142"/>
      <c r="D75" s="142"/>
      <c r="E75" s="380"/>
    </row>
    <row r="76" spans="1:5" ht="15.75" customHeight="1" x14ac:dyDescent="0.2">
      <c r="A76" s="361" t="s">
        <v>523</v>
      </c>
      <c r="B76" s="102"/>
      <c r="C76" s="102"/>
      <c r="D76" s="102"/>
      <c r="E76" s="362"/>
    </row>
    <row r="77" spans="1:5" ht="15.75" customHeight="1" x14ac:dyDescent="0.2">
      <c r="A77" s="371" t="s">
        <v>49</v>
      </c>
      <c r="B77" s="130">
        <f>B69</f>
        <v>9.9662923611111107E-2</v>
      </c>
      <c r="C77" s="131">
        <f>C69</f>
        <v>288.4587467721571</v>
      </c>
      <c r="D77" s="131">
        <f>D69</f>
        <v>218.46246154715885</v>
      </c>
      <c r="E77" s="374">
        <f>E69</f>
        <v>288.4587467721571</v>
      </c>
    </row>
    <row r="78" spans="1:5" ht="15.75" customHeight="1" x14ac:dyDescent="0.2">
      <c r="A78" s="371" t="s">
        <v>521</v>
      </c>
      <c r="B78" s="130">
        <f>B72</f>
        <v>0</v>
      </c>
      <c r="C78" s="131">
        <f>C72</f>
        <v>0</v>
      </c>
      <c r="D78" s="131">
        <f>D72</f>
        <v>0</v>
      </c>
      <c r="E78" s="374">
        <f>E72</f>
        <v>0</v>
      </c>
    </row>
    <row r="79" spans="1:5" ht="15.75" customHeight="1" x14ac:dyDescent="0.2">
      <c r="A79" s="371" t="s">
        <v>71</v>
      </c>
      <c r="B79" s="130">
        <f>B74</f>
        <v>6.18624E-3</v>
      </c>
      <c r="C79" s="131">
        <f>C74</f>
        <v>25.133022835200002</v>
      </c>
      <c r="D79" s="131">
        <f>D74</f>
        <v>17.323057926981818</v>
      </c>
      <c r="E79" s="374">
        <f>E74</f>
        <v>25.133022835200002</v>
      </c>
    </row>
    <row r="80" spans="1:5" ht="15.75" customHeight="1" x14ac:dyDescent="0.2">
      <c r="A80" s="365" t="s">
        <v>481</v>
      </c>
      <c r="B80" s="112"/>
      <c r="C80" s="121">
        <f>SUM(C77:C79)</f>
        <v>313.59176960735709</v>
      </c>
      <c r="D80" s="121">
        <f>SUM(D77:D79)</f>
        <v>235.78551947414067</v>
      </c>
      <c r="E80" s="366">
        <f>SUM(E77:E79)</f>
        <v>313.59176960735709</v>
      </c>
    </row>
    <row r="81" spans="1:5" ht="15.75" customHeight="1" x14ac:dyDescent="0.2">
      <c r="A81" s="851"/>
      <c r="B81" s="479"/>
      <c r="C81" s="479"/>
      <c r="D81" s="479"/>
      <c r="E81" s="841"/>
    </row>
    <row r="82" spans="1:5" ht="15.75" customHeight="1" x14ac:dyDescent="0.2">
      <c r="A82" s="852" t="s">
        <v>524</v>
      </c>
      <c r="B82" s="732"/>
      <c r="C82" s="732"/>
      <c r="D82" s="732"/>
      <c r="E82" s="853"/>
    </row>
    <row r="83" spans="1:5" ht="15.75" customHeight="1" x14ac:dyDescent="0.2">
      <c r="A83" s="836" t="s">
        <v>525</v>
      </c>
      <c r="B83" s="718" t="s">
        <v>497</v>
      </c>
      <c r="C83" s="718" t="s">
        <v>474</v>
      </c>
      <c r="D83" s="718" t="s">
        <v>474</v>
      </c>
      <c r="E83" s="837" t="s">
        <v>474</v>
      </c>
    </row>
    <row r="84" spans="1:5" ht="15.75" customHeight="1" x14ac:dyDescent="0.2">
      <c r="A84" s="846" t="s">
        <v>526</v>
      </c>
      <c r="B84" s="729">
        <f>Insumos!G105</f>
        <v>27.875416666666666</v>
      </c>
      <c r="C84" s="733">
        <f>B84</f>
        <v>27.875416666666666</v>
      </c>
      <c r="D84" s="733">
        <f>B84</f>
        <v>27.875416666666666</v>
      </c>
      <c r="E84" s="873">
        <f>B84</f>
        <v>27.875416666666666</v>
      </c>
    </row>
    <row r="85" spans="1:5" ht="15.75" customHeight="1" x14ac:dyDescent="0.2">
      <c r="A85" s="846" t="s">
        <v>527</v>
      </c>
      <c r="B85" s="729">
        <f>Insumos!G59</f>
        <v>461.23111666666665</v>
      </c>
      <c r="C85" s="733">
        <f>B85</f>
        <v>461.23111666666665</v>
      </c>
      <c r="D85" s="733">
        <f>B85</f>
        <v>461.23111666666665</v>
      </c>
      <c r="E85" s="364">
        <f>Insumos!G69</f>
        <v>247.1166666666667</v>
      </c>
    </row>
    <row r="86" spans="1:5" ht="15.75" customHeight="1" x14ac:dyDescent="0.2">
      <c r="A86" s="846" t="s">
        <v>528</v>
      </c>
      <c r="B86" s="729">
        <f>Insumos!K99</f>
        <v>20.684885416666667</v>
      </c>
      <c r="C86" s="733">
        <f>B86</f>
        <v>20.684885416666667</v>
      </c>
      <c r="D86" s="733">
        <f>B86</f>
        <v>20.684885416666667</v>
      </c>
      <c r="E86" s="364"/>
    </row>
    <row r="87" spans="1:5" ht="15.75" customHeight="1" x14ac:dyDescent="0.2">
      <c r="A87" s="846" t="s">
        <v>529</v>
      </c>
      <c r="B87" s="729"/>
      <c r="C87" s="106">
        <f>Insumos!I129</f>
        <v>36.666666666666671</v>
      </c>
      <c r="D87" s="106">
        <f>Insumos!H129</f>
        <v>25.446666666666665</v>
      </c>
      <c r="E87" s="364">
        <f>Insumos!I122</f>
        <v>142.21333333333334</v>
      </c>
    </row>
    <row r="88" spans="1:5" ht="15.75" customHeight="1" x14ac:dyDescent="0.2">
      <c r="A88" s="846" t="s">
        <v>530</v>
      </c>
      <c r="B88" s="722">
        <v>0.12</v>
      </c>
      <c r="C88" s="479"/>
      <c r="D88" s="479"/>
      <c r="E88" s="848"/>
    </row>
    <row r="89" spans="1:5" ht="15.75" customHeight="1" x14ac:dyDescent="0.2">
      <c r="A89" s="846" t="s">
        <v>632</v>
      </c>
      <c r="B89" s="729">
        <v>50.32</v>
      </c>
      <c r="C89" s="479"/>
      <c r="D89" s="479"/>
      <c r="E89" s="841"/>
    </row>
    <row r="90" spans="1:5" ht="15.75" customHeight="1" x14ac:dyDescent="0.2">
      <c r="A90" s="846" t="s">
        <v>532</v>
      </c>
      <c r="B90" s="479"/>
      <c r="C90" s="479"/>
      <c r="D90" s="479"/>
      <c r="E90" s="841"/>
    </row>
    <row r="91" spans="1:5" ht="15.75" customHeight="1" x14ac:dyDescent="0.2">
      <c r="A91" s="854" t="s">
        <v>481</v>
      </c>
      <c r="B91" s="731"/>
      <c r="C91" s="734">
        <f>SUM(C84:C90)</f>
        <v>546.45808541666668</v>
      </c>
      <c r="D91" s="734">
        <f t="shared" ref="D91:E91" si="11">SUM(D84:D90)</f>
        <v>535.23808541666665</v>
      </c>
      <c r="E91" s="855">
        <f t="shared" si="11"/>
        <v>417.20541666666668</v>
      </c>
    </row>
    <row r="92" spans="1:5" ht="15.75" customHeight="1" x14ac:dyDescent="0.2">
      <c r="A92" s="1142"/>
      <c r="B92" s="1143"/>
      <c r="C92" s="486"/>
      <c r="D92" s="486"/>
      <c r="E92" s="856"/>
    </row>
    <row r="93" spans="1:5" ht="15.75" customHeight="1" x14ac:dyDescent="0.2">
      <c r="A93" s="381" t="s">
        <v>533</v>
      </c>
      <c r="B93" s="200"/>
      <c r="C93" s="200"/>
      <c r="D93" s="200"/>
      <c r="E93" s="382"/>
    </row>
    <row r="94" spans="1:5" ht="15.75" customHeight="1" x14ac:dyDescent="0.2">
      <c r="A94" s="361" t="s">
        <v>534</v>
      </c>
      <c r="B94" s="102" t="s">
        <v>473</v>
      </c>
      <c r="C94" s="102" t="s">
        <v>474</v>
      </c>
      <c r="D94" s="102" t="s">
        <v>474</v>
      </c>
      <c r="E94" s="362" t="s">
        <v>474</v>
      </c>
    </row>
    <row r="95" spans="1:5" ht="15.75" customHeight="1" x14ac:dyDescent="0.2">
      <c r="A95" s="363" t="s">
        <v>77</v>
      </c>
      <c r="B95" s="108">
        <f>MC!C68</f>
        <v>0.03</v>
      </c>
      <c r="C95" s="125">
        <f>($C$19+$C$49+$C$60+$C$80+$C$91)*$B$95</f>
        <v>112.6318041507207</v>
      </c>
      <c r="D95" s="125">
        <f>($D$19+$D$49+$D$60+$D$80+$D$91)*$B$95</f>
        <v>88.891109396724218</v>
      </c>
      <c r="E95" s="373">
        <f>($E$19+$E$49+$E$60+$E$80+$E$91)*$B$95</f>
        <v>108.75422408822071</v>
      </c>
    </row>
    <row r="96" spans="1:5" ht="15.75" customHeight="1" x14ac:dyDescent="0.2">
      <c r="A96" s="363" t="s">
        <v>78</v>
      </c>
      <c r="B96" s="108">
        <f>MC!C69</f>
        <v>6.7900000000000002E-2</v>
      </c>
      <c r="C96" s="125">
        <f>($C$19+$C$49+$C$60+$C$80+$C$91+C95)*B96</f>
        <v>262.57101622963182</v>
      </c>
      <c r="D96" s="125">
        <f>($D$19+$D$49+$D$60+$D$80+$D$91+$D$95)*$B$96</f>
        <v>207.22591726262337</v>
      </c>
      <c r="E96" s="373">
        <f>($E$19+$E$49+$E$60+$E$80+$E$91+$E$95)*$B$96</f>
        <v>253.53147233526306</v>
      </c>
    </row>
    <row r="97" spans="1:6" ht="15.75" customHeight="1" x14ac:dyDescent="0.2">
      <c r="A97" s="385" t="s">
        <v>535</v>
      </c>
      <c r="B97" s="204">
        <f>B98+B99</f>
        <v>0.1125</v>
      </c>
      <c r="C97" s="205">
        <f>((C19+C49+C60+C80+C91+C95+C96)/(1-($B$97)))*$B$97</f>
        <v>523.46995251604767</v>
      </c>
      <c r="D97" s="205">
        <f>((D19+D49+D60+D80+D91+D95+D96)/(1-($B$97)))*$B$97</f>
        <v>413.13219801339989</v>
      </c>
      <c r="E97" s="386">
        <f>((E19+E49+E60+E80+E91+E95+E96)/(1-($B$97)))*$B$97</f>
        <v>505.44842949686716</v>
      </c>
    </row>
    <row r="98" spans="1:6" ht="15.75" customHeight="1" x14ac:dyDescent="0.2">
      <c r="A98" s="363" t="s">
        <v>536</v>
      </c>
      <c r="B98" s="108">
        <f>0.0165+0.076</f>
        <v>9.2499999999999999E-2</v>
      </c>
      <c r="C98" s="206">
        <f>((C$19+C$49+C$60+C$80+C$91+C$95+C$96)/(1-($B$97)))*$B$98</f>
        <v>430.40862762430584</v>
      </c>
      <c r="D98" s="206">
        <f t="shared" ref="D98:E98" si="12">((D$19+D$49+D$60+D$80+D$91+D$95+D$96)/(1-($B$97)))*$B$98</f>
        <v>339.68647392212876</v>
      </c>
      <c r="E98" s="387">
        <f t="shared" si="12"/>
        <v>415.59093091964633</v>
      </c>
    </row>
    <row r="99" spans="1:6" ht="15.75" customHeight="1" x14ac:dyDescent="0.2">
      <c r="A99" s="363" t="s">
        <v>537</v>
      </c>
      <c r="B99" s="108">
        <v>0.02</v>
      </c>
      <c r="C99" s="207">
        <f>((C$19+C$49+C$60+C$80+C$91+C$95+C$96)/(1-($B$97)))*$B$99</f>
        <v>93.061324891741805</v>
      </c>
      <c r="D99" s="207">
        <f t="shared" ref="D99:E99" si="13">((D$19+D$49+D$60+D$80+D$91+D$95+D$96)/(1-($B$97)))*$B$99</f>
        <v>73.445724091271089</v>
      </c>
      <c r="E99" s="388">
        <f t="shared" si="13"/>
        <v>89.857498577220838</v>
      </c>
    </row>
    <row r="100" spans="1:6" ht="15.75" customHeight="1" x14ac:dyDescent="0.2">
      <c r="A100" s="385" t="s">
        <v>538</v>
      </c>
      <c r="B100" s="204">
        <f>B101+B102</f>
        <v>0.11749999999999999</v>
      </c>
      <c r="C100" s="205">
        <f>((C19+C49+C60+C80+C91+C95+C96)/(1-($B$100)))*$B$100</f>
        <v>549.83293407178189</v>
      </c>
      <c r="D100" s="205">
        <f t="shared" ref="D100:E100" si="14">((D19+D49+D60+D80+D91+D95+D96)/(1-($B$100)))*$B$100</f>
        <v>433.93835214690432</v>
      </c>
      <c r="E100" s="386">
        <f t="shared" si="14"/>
        <v>530.90381153007411</v>
      </c>
    </row>
    <row r="101" spans="1:6" ht="15.75" customHeight="1" x14ac:dyDescent="0.2">
      <c r="A101" s="363" t="s">
        <v>536</v>
      </c>
      <c r="B101" s="108">
        <f>0.0165+0.076</f>
        <v>9.2499999999999999E-2</v>
      </c>
      <c r="C101" s="206">
        <f>((C19+C49+C60+C80+C91+C95+C96)/(1-($B$100)))*$B$101</f>
        <v>432.84720341821128</v>
      </c>
      <c r="D101" s="206">
        <f t="shared" ref="D101:E101" si="15">((D19+D49+D60+D80+D91+D95+D96)/(1-($B$100)))*$B$101</f>
        <v>341.61104317947792</v>
      </c>
      <c r="E101" s="387">
        <f t="shared" si="15"/>
        <v>417.94555375771796</v>
      </c>
    </row>
    <row r="102" spans="1:6" ht="15.75" customHeight="1" x14ac:dyDescent="0.2">
      <c r="A102" s="363" t="s">
        <v>537</v>
      </c>
      <c r="B102" s="108">
        <v>2.5000000000000001E-2</v>
      </c>
      <c r="C102" s="207">
        <f>((C$19+C$49+C$60+C$80+C$91+C$95+C$96)/(1-($B$100)))*$B$102</f>
        <v>116.98573065357061</v>
      </c>
      <c r="D102" s="207">
        <f t="shared" ref="D102:E102" si="16">((D$19+D$49+D$60+D$80+D$91+D$95+D$96)/(1-($B$100)))*$B$102</f>
        <v>92.327308967426461</v>
      </c>
      <c r="E102" s="388">
        <f t="shared" si="16"/>
        <v>112.95825777235621</v>
      </c>
    </row>
    <row r="103" spans="1:6" ht="15.75" customHeight="1" x14ac:dyDescent="0.2">
      <c r="A103" s="385" t="s">
        <v>539</v>
      </c>
      <c r="B103" s="204">
        <f>B104+B105</f>
        <v>0.1225</v>
      </c>
      <c r="C103" s="205">
        <f>((C19+C49+C60+C80+C91+C95+C96)/(1-($B$103)))*$B$103</f>
        <v>576.49634846575805</v>
      </c>
      <c r="D103" s="205">
        <f t="shared" ref="D103:E103" si="17">((D19+D49+D60+D80+D91+D95+D96)/(1-($B$103)))*$B$103</f>
        <v>454.9816134500216</v>
      </c>
      <c r="E103" s="386">
        <f t="shared" si="17"/>
        <v>556.64928338702157</v>
      </c>
    </row>
    <row r="104" spans="1:6" ht="15.75" customHeight="1" x14ac:dyDescent="0.2">
      <c r="A104" s="363" t="s">
        <v>536</v>
      </c>
      <c r="B104" s="108">
        <f>0.0165+0.076</f>
        <v>9.2499999999999999E-2</v>
      </c>
      <c r="C104" s="206">
        <f>((C19+C49+C60+C80+C91+C95+C96)/(1-($B$103)))*$B$104</f>
        <v>435.31356924965405</v>
      </c>
      <c r="D104" s="206">
        <f t="shared" ref="D104:E104" si="18">((D19+D49+D60+D80+D91+D95+D96)/(1-($B$103)))*$B$104</f>
        <v>343.55754485001631</v>
      </c>
      <c r="E104" s="387">
        <f t="shared" si="18"/>
        <v>420.32700990448564</v>
      </c>
    </row>
    <row r="105" spans="1:6" ht="15.75" customHeight="1" x14ac:dyDescent="0.2">
      <c r="A105" s="363" t="s">
        <v>537</v>
      </c>
      <c r="B105" s="108">
        <v>0.03</v>
      </c>
      <c r="C105" s="207">
        <f>((C19+C49+C60+C80+C91+C95+C96)/(1-($B$103)))*$B$105</f>
        <v>141.18277921610402</v>
      </c>
      <c r="D105" s="207">
        <f t="shared" ref="D105:E105" si="19">((D19+D49+D60+D80+D91+D95+D96)/(1-($B$103)))*$B$105</f>
        <v>111.42406860000528</v>
      </c>
      <c r="E105" s="388">
        <f t="shared" si="19"/>
        <v>136.32227348253588</v>
      </c>
      <c r="F105" s="208"/>
    </row>
    <row r="106" spans="1:6" ht="15.75" customHeight="1" x14ac:dyDescent="0.2">
      <c r="A106" s="385" t="s">
        <v>618</v>
      </c>
      <c r="B106" s="204">
        <f>B107+B108</f>
        <v>0.1275</v>
      </c>
      <c r="C106" s="205">
        <f>((C19+C49+C60+C80+C91+C95+C96)/(1-($B$106)))*$B$106</f>
        <v>603.46536073244465</v>
      </c>
      <c r="D106" s="205">
        <f t="shared" ref="D106:E106" si="20">((D19+D49+D60+D80+D91+D95+D96)/(1-($B$106)))*$B$106</f>
        <v>476.26605826377613</v>
      </c>
      <c r="E106" s="386">
        <f t="shared" si="20"/>
        <v>582.68983228530908</v>
      </c>
      <c r="F106" s="208"/>
    </row>
    <row r="107" spans="1:6" ht="15.75" customHeight="1" x14ac:dyDescent="0.2">
      <c r="A107" s="363" t="s">
        <v>536</v>
      </c>
      <c r="B107" s="108">
        <f>0.0165+0.076</f>
        <v>9.2499999999999999E-2</v>
      </c>
      <c r="C107" s="206">
        <f>((C19+C49+C60+C80+C91+C95+C96)/(1-($B$1065)))*$B$107</f>
        <v>381.98765701657146</v>
      </c>
      <c r="D107" s="206">
        <f t="shared" ref="D107:E107" si="21">((D19+D49+D60+D80+D91+D95+D96)/(1-($B$1065)))*$B$107</f>
        <v>301.47174560588928</v>
      </c>
      <c r="E107" s="387">
        <f t="shared" si="21"/>
        <v>368.83695119118607</v>
      </c>
      <c r="F107" s="208"/>
    </row>
    <row r="108" spans="1:6" ht="15.75" customHeight="1" x14ac:dyDescent="0.2">
      <c r="A108" s="363" t="s">
        <v>537</v>
      </c>
      <c r="B108" s="108">
        <v>3.5000000000000003E-2</v>
      </c>
      <c r="C108" s="207">
        <f>((C19+C49+C60+C80+C91+C95+C96)/(1-($B$106)))*$B$108</f>
        <v>165.65715784812207</v>
      </c>
      <c r="D108" s="207">
        <f t="shared" ref="D108:E108" si="22">((D19+D49+D60+D80+D91+D95+D96)/(1-($B$106)))*$B$108</f>
        <v>130.73970226848758</v>
      </c>
      <c r="E108" s="388">
        <f t="shared" si="22"/>
        <v>159.95407160773192</v>
      </c>
      <c r="F108" s="208"/>
    </row>
    <row r="109" spans="1:6" ht="15.75" customHeight="1" x14ac:dyDescent="0.2">
      <c r="A109" s="385" t="s">
        <v>540</v>
      </c>
      <c r="B109" s="204">
        <f>B110+B111</f>
        <v>0.13250000000000001</v>
      </c>
      <c r="C109" s="205">
        <f>((C19+C49+C60+C80+C91+C95+C96)/(1-($B$109)))*$B$109</f>
        <v>630.74525498491437</v>
      </c>
      <c r="D109" s="205">
        <f t="shared" ref="D109:E109" si="23">((D19+D49+D60+D80+D91+D95+D96)/(1-($B$109)))*$B$109</f>
        <v>497.79585690823689</v>
      </c>
      <c r="E109" s="386">
        <f t="shared" si="23"/>
        <v>609.03056042161745</v>
      </c>
    </row>
    <row r="110" spans="1:6" ht="15.75" customHeight="1" x14ac:dyDescent="0.2">
      <c r="A110" s="363" t="s">
        <v>536</v>
      </c>
      <c r="B110" s="108">
        <f>0.0165+0.076</f>
        <v>9.2499999999999999E-2</v>
      </c>
      <c r="C110" s="206">
        <f>((C19+C49+C60+C80+C91+C95+C96)/(1-($B$109)))*$B$110</f>
        <v>440.33159310267609</v>
      </c>
      <c r="D110" s="206">
        <f t="shared" ref="D110:E110" si="24">((D19+D49+D60+D80+D91+D95+D96)/(1-($B$109)))*$B$110</f>
        <v>347.5178623699012</v>
      </c>
      <c r="E110" s="387">
        <f t="shared" si="24"/>
        <v>425.17227803018574</v>
      </c>
    </row>
    <row r="111" spans="1:6" ht="15.75" customHeight="1" x14ac:dyDescent="0.2">
      <c r="A111" s="363" t="s">
        <v>537</v>
      </c>
      <c r="B111" s="108">
        <v>0.04</v>
      </c>
      <c r="C111" s="207">
        <f>((C19+C49+C60+C80+C91+C95+C96)/(1-($B$109)))*$B$111</f>
        <v>190.4136618822383</v>
      </c>
      <c r="D111" s="207">
        <f t="shared" ref="D111:E111" si="25">((D19+D49+D60+D80+D91+D95+D96)/(1-($B$109)))*$B$111</f>
        <v>150.27799453833566</v>
      </c>
      <c r="E111" s="388">
        <f t="shared" si="25"/>
        <v>183.85828239143169</v>
      </c>
    </row>
    <row r="112" spans="1:6" ht="15.75" customHeight="1" x14ac:dyDescent="0.2">
      <c r="A112" s="385" t="s">
        <v>541</v>
      </c>
      <c r="B112" s="204">
        <f>B113+B114</f>
        <v>0.14250000000000002</v>
      </c>
      <c r="C112" s="205">
        <f>((C19+C49+C60+C80+C91+C95+C96)/(1-($B$112)))*$B$112</f>
        <v>686.25944212259321</v>
      </c>
      <c r="D112" s="205">
        <f t="shared" ref="D112:E112" si="26">((D19+D49+D60+D80+D91+D95+D96)/(1-($B$112)))*$B$112</f>
        <v>541.60868330425319</v>
      </c>
      <c r="E112" s="386">
        <f t="shared" si="26"/>
        <v>662.63355820337608</v>
      </c>
    </row>
    <row r="113" spans="1:6" ht="15.75" customHeight="1" x14ac:dyDescent="0.2">
      <c r="A113" s="363" t="s">
        <v>536</v>
      </c>
      <c r="B113" s="108">
        <f>0.0165+0.076</f>
        <v>9.2499999999999999E-2</v>
      </c>
      <c r="C113" s="206">
        <f>((C19+C49+C60+C80+C91+C95+C96)/(1-($B$112)))*$B$113</f>
        <v>445.46665541291128</v>
      </c>
      <c r="D113" s="206">
        <f t="shared" ref="D113:E113" si="27">((D19+D49+D60+D80+D91+D95+D96)/(1-($B$112)))*$B$113</f>
        <v>351.57054881153272</v>
      </c>
      <c r="E113" s="387">
        <f t="shared" si="27"/>
        <v>430.13055532499845</v>
      </c>
    </row>
    <row r="114" spans="1:6" ht="15.75" customHeight="1" x14ac:dyDescent="0.2">
      <c r="A114" s="363" t="s">
        <v>537</v>
      </c>
      <c r="B114" s="209">
        <v>0.05</v>
      </c>
      <c r="C114" s="207">
        <f>((C19+C49+C60+C80+C91+C95+C96)/(1-($B$112)))*$B$114</f>
        <v>240.79278670968179</v>
      </c>
      <c r="D114" s="207">
        <f t="shared" ref="D114:E114" si="28">((D19+D49+D60+D80+D91+D95+D96)/(1-($B$112)))*$B$114</f>
        <v>190.03813449272039</v>
      </c>
      <c r="E114" s="388">
        <f t="shared" si="28"/>
        <v>232.50300287837754</v>
      </c>
    </row>
    <row r="115" spans="1:6" ht="15.75" customHeight="1" x14ac:dyDescent="0.2">
      <c r="A115" s="1144" t="s">
        <v>542</v>
      </c>
      <c r="B115" s="210">
        <v>0.02</v>
      </c>
      <c r="C115" s="211">
        <f>C95+C96+C97</f>
        <v>898.67277289640015</v>
      </c>
      <c r="D115" s="211">
        <f>D95+D96+D97</f>
        <v>709.24922467274746</v>
      </c>
      <c r="E115" s="389">
        <f>E95+E96+E97</f>
        <v>867.73412592035095</v>
      </c>
    </row>
    <row r="116" spans="1:6" ht="15.75" customHeight="1" x14ac:dyDescent="0.2">
      <c r="A116" s="1145"/>
      <c r="B116" s="212">
        <v>2.5000000000000001E-2</v>
      </c>
      <c r="C116" s="213">
        <f>C95+C96+C100</f>
        <v>925.03575445213437</v>
      </c>
      <c r="D116" s="213">
        <f>D95+D96+D100</f>
        <v>730.05537880625184</v>
      </c>
      <c r="E116" s="390">
        <f>E95+E96+E100</f>
        <v>893.18950795355795</v>
      </c>
    </row>
    <row r="117" spans="1:6" ht="15.75" customHeight="1" x14ac:dyDescent="0.2">
      <c r="A117" s="1145"/>
      <c r="B117" s="212">
        <v>0.03</v>
      </c>
      <c r="C117" s="213">
        <f>C95+C96+C103</f>
        <v>951.69916884611052</v>
      </c>
      <c r="D117" s="213">
        <f>D95+D96+D103</f>
        <v>751.09864010936917</v>
      </c>
      <c r="E117" s="390">
        <f>E95+E96+E103</f>
        <v>918.93497981050541</v>
      </c>
      <c r="F117" s="208"/>
    </row>
    <row r="118" spans="1:6" ht="15.75" customHeight="1" x14ac:dyDescent="0.2">
      <c r="A118" s="1145"/>
      <c r="B118" s="641">
        <v>3.5000000000000003E-2</v>
      </c>
      <c r="C118" s="213">
        <f>C95+C96+C106</f>
        <v>978.66818111279713</v>
      </c>
      <c r="D118" s="213">
        <f t="shared" ref="D118:E118" si="29">D95+D96+D106</f>
        <v>772.38308492312376</v>
      </c>
      <c r="E118" s="390">
        <f t="shared" si="29"/>
        <v>944.97552870879281</v>
      </c>
      <c r="F118" s="208"/>
    </row>
    <row r="119" spans="1:6" ht="15.75" customHeight="1" x14ac:dyDescent="0.2">
      <c r="A119" s="1145"/>
      <c r="B119" s="212">
        <v>0.04</v>
      </c>
      <c r="C119" s="213">
        <f>C95+C96+C109</f>
        <v>1005.948075365267</v>
      </c>
      <c r="D119" s="213">
        <f>D95+D96+D109</f>
        <v>793.91288356758446</v>
      </c>
      <c r="E119" s="390">
        <f>E95+E96+E109</f>
        <v>971.31625684510118</v>
      </c>
    </row>
    <row r="120" spans="1:6" ht="15.75" customHeight="1" x14ac:dyDescent="0.2">
      <c r="A120" s="1146"/>
      <c r="B120" s="214">
        <v>0.05</v>
      </c>
      <c r="C120" s="215">
        <f>C95+C96+C112</f>
        <v>1061.4622625029458</v>
      </c>
      <c r="D120" s="215">
        <f>D95+D96+D112</f>
        <v>837.72570996360082</v>
      </c>
      <c r="E120" s="391">
        <f>E95+E96+E112</f>
        <v>1024.9192546268598</v>
      </c>
    </row>
    <row r="121" spans="1:6" ht="45.75" customHeight="1" x14ac:dyDescent="0.2">
      <c r="A121" s="363" t="s">
        <v>543</v>
      </c>
      <c r="B121" s="216"/>
      <c r="C121" s="217"/>
      <c r="D121" s="217"/>
      <c r="E121" s="392"/>
    </row>
    <row r="122" spans="1:6" ht="15.75" customHeight="1" x14ac:dyDescent="0.2">
      <c r="A122" s="393"/>
      <c r="B122" s="220"/>
      <c r="C122" s="221"/>
      <c r="D122" s="221"/>
      <c r="E122" s="394"/>
    </row>
    <row r="123" spans="1:6" ht="15.75" customHeight="1" x14ac:dyDescent="0.2">
      <c r="A123" s="1147"/>
      <c r="B123" s="1148"/>
      <c r="C123" s="1148"/>
      <c r="D123" s="1148"/>
      <c r="E123" s="1149"/>
    </row>
    <row r="124" spans="1:6" ht="15.75" customHeight="1" x14ac:dyDescent="0.2">
      <c r="A124" s="1150"/>
      <c r="B124" s="1151"/>
      <c r="C124" s="1151"/>
      <c r="D124" s="1151"/>
      <c r="E124" s="1152"/>
    </row>
    <row r="125" spans="1:6" ht="15.75" customHeight="1" x14ac:dyDescent="0.2">
      <c r="A125" s="1153" t="s">
        <v>544</v>
      </c>
      <c r="B125" s="1154"/>
      <c r="C125" s="224" t="str">
        <f>C10</f>
        <v>Servente 40h</v>
      </c>
      <c r="D125" s="224" t="str">
        <f>D10</f>
        <v>Servente 30h</v>
      </c>
      <c r="E125" s="395" t="str">
        <f>E10</f>
        <v>Servente 44h Covid</v>
      </c>
    </row>
    <row r="126" spans="1:6" ht="15.75" customHeight="1" x14ac:dyDescent="0.2">
      <c r="A126" s="1155" t="s">
        <v>545</v>
      </c>
      <c r="B126" s="1156"/>
      <c r="C126" s="227" t="s">
        <v>474</v>
      </c>
      <c r="D126" s="227" t="s">
        <v>474</v>
      </c>
      <c r="E126" s="396" t="s">
        <v>474</v>
      </c>
    </row>
    <row r="127" spans="1:6" ht="15.75" customHeight="1" x14ac:dyDescent="0.2">
      <c r="A127" s="1157" t="s">
        <v>546</v>
      </c>
      <c r="B127" s="1158"/>
      <c r="C127" s="229">
        <f>C19</f>
        <v>1446.9</v>
      </c>
      <c r="D127" s="229">
        <f>D19</f>
        <v>986.52272727272725</v>
      </c>
      <c r="E127" s="397">
        <f>E19</f>
        <v>1446.9</v>
      </c>
    </row>
    <row r="128" spans="1:6" ht="15.75" customHeight="1" x14ac:dyDescent="0.2">
      <c r="A128" s="1119" t="s">
        <v>547</v>
      </c>
      <c r="B128" s="1120"/>
      <c r="C128" s="150">
        <f>C49</f>
        <v>1352.6716666666666</v>
      </c>
      <c r="D128" s="150">
        <f>D49</f>
        <v>1140.873409090909</v>
      </c>
      <c r="E128" s="398">
        <f>E49</f>
        <v>1352.6716666666666</v>
      </c>
    </row>
    <row r="129" spans="1:5" ht="15.75" customHeight="1" x14ac:dyDescent="0.2">
      <c r="A129" s="1119" t="s">
        <v>548</v>
      </c>
      <c r="B129" s="1120"/>
      <c r="C129" s="150">
        <f>C60</f>
        <v>94.771950000000004</v>
      </c>
      <c r="D129" s="150">
        <f>D60</f>
        <v>64.617238636363624</v>
      </c>
      <c r="E129" s="398">
        <f>E60</f>
        <v>94.771950000000004</v>
      </c>
    </row>
    <row r="130" spans="1:5" ht="15.75" customHeight="1" x14ac:dyDescent="0.2">
      <c r="A130" s="1119" t="s">
        <v>549</v>
      </c>
      <c r="B130" s="1120"/>
      <c r="C130" s="150">
        <f>C80</f>
        <v>313.59176960735709</v>
      </c>
      <c r="D130" s="150">
        <f>D80</f>
        <v>235.78551947414067</v>
      </c>
      <c r="E130" s="398">
        <f>E80</f>
        <v>313.59176960735709</v>
      </c>
    </row>
    <row r="131" spans="1:5" ht="15.75" customHeight="1" x14ac:dyDescent="0.2">
      <c r="A131" s="1119" t="s">
        <v>550</v>
      </c>
      <c r="B131" s="1120"/>
      <c r="C131" s="150">
        <f>C91</f>
        <v>546.45808541666668</v>
      </c>
      <c r="D131" s="150">
        <f>D91</f>
        <v>535.23808541666665</v>
      </c>
      <c r="E131" s="398">
        <f>E91</f>
        <v>417.20541666666668</v>
      </c>
    </row>
    <row r="132" spans="1:5" ht="15.75" customHeight="1" x14ac:dyDescent="0.2">
      <c r="A132" s="1121" t="s">
        <v>551</v>
      </c>
      <c r="B132" s="1122"/>
      <c r="C132" s="152">
        <f>SUM(C127:C131)</f>
        <v>3754.3934716906901</v>
      </c>
      <c r="D132" s="152">
        <f>SUM(D127:D131)</f>
        <v>2963.0369798908073</v>
      </c>
      <c r="E132" s="399">
        <f>SUM(E127:E131)</f>
        <v>3625.1408029406903</v>
      </c>
    </row>
    <row r="133" spans="1:5" ht="15.75" customHeight="1" x14ac:dyDescent="0.2">
      <c r="A133" s="1119" t="s">
        <v>552</v>
      </c>
      <c r="B133" s="1120"/>
      <c r="C133" s="232">
        <f t="shared" ref="C133:E134" si="30">C115</f>
        <v>898.67277289640015</v>
      </c>
      <c r="D133" s="232">
        <f t="shared" si="30"/>
        <v>709.24922467274746</v>
      </c>
      <c r="E133" s="400">
        <f t="shared" si="30"/>
        <v>867.73412592035095</v>
      </c>
    </row>
    <row r="134" spans="1:5" ht="15.75" customHeight="1" x14ac:dyDescent="0.2">
      <c r="A134" s="1119" t="s">
        <v>553</v>
      </c>
      <c r="B134" s="1120"/>
      <c r="C134" s="234">
        <f t="shared" si="30"/>
        <v>925.03575445213437</v>
      </c>
      <c r="D134" s="234">
        <f t="shared" si="30"/>
        <v>730.05537880625184</v>
      </c>
      <c r="E134" s="401">
        <f t="shared" si="30"/>
        <v>893.18950795355795</v>
      </c>
    </row>
    <row r="135" spans="1:5" ht="15.75" customHeight="1" x14ac:dyDescent="0.2">
      <c r="A135" s="1119" t="s">
        <v>554</v>
      </c>
      <c r="B135" s="1120"/>
      <c r="C135" s="234">
        <f>C117</f>
        <v>951.69916884611052</v>
      </c>
      <c r="D135" s="234">
        <f t="shared" ref="D135:E136" si="31">D117</f>
        <v>751.09864010936917</v>
      </c>
      <c r="E135" s="401">
        <f t="shared" si="31"/>
        <v>918.93497981050541</v>
      </c>
    </row>
    <row r="136" spans="1:5" ht="15.75" customHeight="1" x14ac:dyDescent="0.2">
      <c r="A136" s="1119" t="s">
        <v>619</v>
      </c>
      <c r="B136" s="1120"/>
      <c r="C136" s="234">
        <f>C118</f>
        <v>978.66818111279713</v>
      </c>
      <c r="D136" s="234">
        <f t="shared" si="31"/>
        <v>772.38308492312376</v>
      </c>
      <c r="E136" s="401">
        <f t="shared" si="31"/>
        <v>944.97552870879281</v>
      </c>
    </row>
    <row r="137" spans="1:5" ht="15.75" customHeight="1" x14ac:dyDescent="0.2">
      <c r="A137" s="1119" t="s">
        <v>555</v>
      </c>
      <c r="B137" s="1120"/>
      <c r="C137" s="234">
        <f>C119</f>
        <v>1005.948075365267</v>
      </c>
      <c r="D137" s="234">
        <f>D119</f>
        <v>793.91288356758446</v>
      </c>
      <c r="E137" s="401">
        <f>E119</f>
        <v>971.31625684510118</v>
      </c>
    </row>
    <row r="138" spans="1:5" ht="15.75" customHeight="1" x14ac:dyDescent="0.2">
      <c r="A138" s="1117" t="s">
        <v>556</v>
      </c>
      <c r="B138" s="1118"/>
      <c r="C138" s="234">
        <f>C120</f>
        <v>1061.4622625029458</v>
      </c>
      <c r="D138" s="234">
        <f>D120</f>
        <v>837.72570996360082</v>
      </c>
      <c r="E138" s="401">
        <f>E120</f>
        <v>1024.9192546268598</v>
      </c>
    </row>
    <row r="139" spans="1:5" ht="15.75" customHeight="1" x14ac:dyDescent="0.2">
      <c r="A139" s="743" t="s">
        <v>557</v>
      </c>
      <c r="B139" s="744"/>
      <c r="C139" s="745">
        <f>C132+C133</f>
        <v>4653.0662445870903</v>
      </c>
      <c r="D139" s="745">
        <f>D132+D133</f>
        <v>3672.2862045635547</v>
      </c>
      <c r="E139" s="746">
        <f>E132+E133</f>
        <v>4492.8749288610416</v>
      </c>
    </row>
    <row r="140" spans="1:5" ht="15.75" customHeight="1" x14ac:dyDescent="0.2">
      <c r="A140" s="404" t="s">
        <v>558</v>
      </c>
      <c r="B140" s="241"/>
      <c r="C140" s="242">
        <f>C132+C134</f>
        <v>4679.4292261428245</v>
      </c>
      <c r="D140" s="242">
        <f>D132+D134</f>
        <v>3693.0923586970594</v>
      </c>
      <c r="E140" s="405">
        <f>E132+E134</f>
        <v>4518.3303108942482</v>
      </c>
    </row>
    <row r="141" spans="1:5" ht="15.75" customHeight="1" x14ac:dyDescent="0.2">
      <c r="A141" s="404" t="s">
        <v>559</v>
      </c>
      <c r="B141" s="241"/>
      <c r="C141" s="242">
        <f>C132+C135</f>
        <v>4706.0926405368009</v>
      </c>
      <c r="D141" s="242">
        <f>D132+D135</f>
        <v>3714.1356200001765</v>
      </c>
      <c r="E141" s="405">
        <f>E132+E135</f>
        <v>4544.0757827511952</v>
      </c>
    </row>
    <row r="142" spans="1:5" ht="15.75" customHeight="1" x14ac:dyDescent="0.2">
      <c r="A142" s="404" t="s">
        <v>620</v>
      </c>
      <c r="B142" s="241"/>
      <c r="C142" s="242">
        <f>C132+C136</f>
        <v>4733.061652803487</v>
      </c>
      <c r="D142" s="242">
        <f t="shared" ref="D142:E142" si="32">D132+D136</f>
        <v>3735.4200648139313</v>
      </c>
      <c r="E142" s="405">
        <f t="shared" si="32"/>
        <v>4570.1163316494831</v>
      </c>
    </row>
    <row r="143" spans="1:5" ht="15.75" customHeight="1" x14ac:dyDescent="0.2">
      <c r="A143" s="404" t="s">
        <v>560</v>
      </c>
      <c r="B143" s="241"/>
      <c r="C143" s="242">
        <f>C132+C137</f>
        <v>4760.3415470559576</v>
      </c>
      <c r="D143" s="242">
        <f>D132+D137</f>
        <v>3756.9498634583915</v>
      </c>
      <c r="E143" s="405">
        <f>E132+E137</f>
        <v>4596.457059785791</v>
      </c>
    </row>
    <row r="144" spans="1:5" x14ac:dyDescent="0.2">
      <c r="A144" s="747" t="s">
        <v>561</v>
      </c>
      <c r="B144" s="748"/>
      <c r="C144" s="749">
        <f>C132+C138</f>
        <v>4815.8557341936357</v>
      </c>
      <c r="D144" s="749">
        <f>D132+D138</f>
        <v>3800.7626898544081</v>
      </c>
      <c r="E144" s="750">
        <f>E132+E138</f>
        <v>4650.0600575675498</v>
      </c>
    </row>
    <row r="145" spans="1:7" ht="14.25" customHeight="1" x14ac:dyDescent="0.2">
      <c r="A145" s="408" t="s">
        <v>562</v>
      </c>
      <c r="B145" s="246"/>
      <c r="C145" s="247">
        <f>C139/220</f>
        <v>21.1503011117595</v>
      </c>
      <c r="D145" s="247"/>
      <c r="E145" s="409">
        <f>E139/220</f>
        <v>20.42215876755019</v>
      </c>
    </row>
    <row r="146" spans="1:7" x14ac:dyDescent="0.2">
      <c r="A146" s="408" t="s">
        <v>563</v>
      </c>
      <c r="B146" s="246"/>
      <c r="C146" s="247">
        <f t="shared" ref="C146:C150" si="33">C140/220</f>
        <v>21.270132846103749</v>
      </c>
      <c r="D146" s="247"/>
      <c r="E146" s="409">
        <f t="shared" ref="E146:E150" si="34">E140/220</f>
        <v>20.537865049519311</v>
      </c>
    </row>
    <row r="147" spans="1:7" x14ac:dyDescent="0.2">
      <c r="A147" s="408" t="s">
        <v>564</v>
      </c>
      <c r="B147" s="246"/>
      <c r="C147" s="247">
        <f t="shared" si="33"/>
        <v>21.391330184258187</v>
      </c>
      <c r="D147" s="247"/>
      <c r="E147" s="409">
        <f t="shared" si="34"/>
        <v>20.654889921596343</v>
      </c>
    </row>
    <row r="148" spans="1:7" x14ac:dyDescent="0.2">
      <c r="A148" s="408" t="s">
        <v>621</v>
      </c>
      <c r="B148" s="246"/>
      <c r="C148" s="247">
        <f t="shared" si="33"/>
        <v>21.513916603652213</v>
      </c>
      <c r="D148" s="247"/>
      <c r="E148" s="409">
        <f t="shared" si="34"/>
        <v>20.773256052952195</v>
      </c>
    </row>
    <row r="149" spans="1:7" x14ac:dyDescent="0.2">
      <c r="A149" s="408" t="s">
        <v>565</v>
      </c>
      <c r="B149" s="246"/>
      <c r="C149" s="247">
        <f t="shared" si="33"/>
        <v>21.637916122981625</v>
      </c>
      <c r="D149" s="247"/>
      <c r="E149" s="409">
        <f t="shared" si="34"/>
        <v>20.89298663538996</v>
      </c>
    </row>
    <row r="150" spans="1:7" x14ac:dyDescent="0.2">
      <c r="A150" s="410" t="s">
        <v>566</v>
      </c>
      <c r="B150" s="411"/>
      <c r="C150" s="412">
        <f t="shared" si="33"/>
        <v>21.890253337243799</v>
      </c>
      <c r="D150" s="412"/>
      <c r="E150" s="413">
        <f t="shared" si="34"/>
        <v>21.136636625307045</v>
      </c>
    </row>
    <row r="151" spans="1:7" ht="14.25" customHeight="1" x14ac:dyDescent="0.2">
      <c r="A151" s="248"/>
      <c r="B151"/>
      <c r="C151"/>
      <c r="D151"/>
      <c r="E151"/>
      <c r="F151"/>
      <c r="G151"/>
    </row>
    <row r="152" spans="1:7" x14ac:dyDescent="0.2">
      <c r="A152" s="1026" t="s">
        <v>567</v>
      </c>
      <c r="B152" s="1027"/>
      <c r="C152" s="1026"/>
      <c r="D152" s="1027"/>
      <c r="E152" s="827"/>
      <c r="F152" s="1028" t="s">
        <v>570</v>
      </c>
      <c r="G152" s="1028"/>
    </row>
    <row r="153" spans="1:7" ht="38.25" x14ac:dyDescent="0.2">
      <c r="A153" s="271" t="s">
        <v>573</v>
      </c>
      <c r="B153" s="272" t="s">
        <v>574</v>
      </c>
      <c r="C153" s="272"/>
      <c r="D153" s="272"/>
      <c r="E153" s="272"/>
      <c r="F153" s="272" t="s">
        <v>575</v>
      </c>
      <c r="G153" s="272" t="s">
        <v>576</v>
      </c>
    </row>
    <row r="154" spans="1:7" x14ac:dyDescent="0.2">
      <c r="A154" s="273" t="s">
        <v>577</v>
      </c>
      <c r="B154" s="274">
        <f>1/'Prod. GEXJVL'!C15</f>
        <v>1.25E-3</v>
      </c>
      <c r="C154" s="275"/>
      <c r="D154" s="275"/>
      <c r="E154" s="275"/>
      <c r="F154" s="275">
        <f>C141</f>
        <v>4706.0926405368009</v>
      </c>
      <c r="G154" s="275">
        <f>B154*F154</f>
        <v>5.882615800671001</v>
      </c>
    </row>
    <row r="155" spans="1:7" x14ac:dyDescent="0.2">
      <c r="A155" s="276" t="s">
        <v>578</v>
      </c>
      <c r="B155" s="274">
        <f>B154/'Prod. GEXJVL'!O15</f>
        <v>7.8125000000000002E-5</v>
      </c>
      <c r="C155" s="275"/>
      <c r="D155" s="275"/>
      <c r="E155" s="275"/>
      <c r="F155" s="275">
        <f>'GEXJVL Limp.Ord.'!F140</f>
        <v>5768.3348404867402</v>
      </c>
      <c r="G155" s="275">
        <f>B155*F155</f>
        <v>0.45065115941302658</v>
      </c>
    </row>
    <row r="156" spans="1:7" x14ac:dyDescent="0.2">
      <c r="A156" s="277" t="s">
        <v>579</v>
      </c>
      <c r="B156" s="278"/>
      <c r="C156" s="279"/>
      <c r="D156" s="279"/>
      <c r="E156" s="279"/>
      <c r="F156" s="279"/>
      <c r="G156" s="279">
        <f>SUM(G154:G155)</f>
        <v>6.3332669600840275</v>
      </c>
    </row>
    <row r="157" spans="1:7" ht="14.25" customHeight="1" x14ac:dyDescent="0.2">
      <c r="A157" s="249"/>
      <c r="B157" s="250"/>
      <c r="C157" s="250"/>
      <c r="D157" s="251"/>
      <c r="E157" s="251"/>
      <c r="F157"/>
      <c r="G157"/>
    </row>
    <row r="158" spans="1:7" x14ac:dyDescent="0.2">
      <c r="A158" s="1026" t="s">
        <v>580</v>
      </c>
      <c r="B158" s="1027"/>
      <c r="C158" s="1026"/>
      <c r="D158" s="1027"/>
      <c r="E158" s="826"/>
      <c r="F158" s="1025" t="s">
        <v>570</v>
      </c>
      <c r="G158" s="1025"/>
    </row>
    <row r="159" spans="1:7" ht="38.25" x14ac:dyDescent="0.2">
      <c r="A159" s="271" t="s">
        <v>573</v>
      </c>
      <c r="B159" s="272" t="s">
        <v>581</v>
      </c>
      <c r="C159" s="272"/>
      <c r="D159" s="272"/>
      <c r="E159" s="272"/>
      <c r="F159" s="272" t="s">
        <v>575</v>
      </c>
      <c r="G159" s="272" t="s">
        <v>576</v>
      </c>
    </row>
    <row r="160" spans="1:7" x14ac:dyDescent="0.2">
      <c r="A160" s="273" t="s">
        <v>577</v>
      </c>
      <c r="B160" s="280">
        <f>1/'Prod. GEXJVL'!D15</f>
        <v>6.6666666666666664E-4</v>
      </c>
      <c r="C160" s="281"/>
      <c r="D160" s="275"/>
      <c r="E160" s="275"/>
      <c r="F160" s="275">
        <f>C141</f>
        <v>4706.0926405368009</v>
      </c>
      <c r="G160" s="275">
        <f>B160*F160</f>
        <v>3.1373950936912003</v>
      </c>
    </row>
    <row r="161" spans="1:7" x14ac:dyDescent="0.2">
      <c r="A161" s="276" t="s">
        <v>578</v>
      </c>
      <c r="B161" s="274">
        <f>B160/'Prod. GEXJVL'!O15</f>
        <v>4.1666666666666665E-5</v>
      </c>
      <c r="C161" s="275"/>
      <c r="D161" s="275"/>
      <c r="E161" s="275"/>
      <c r="F161" s="275">
        <f>'GEXJVL Limp.Ord.'!F140</f>
        <v>5768.3348404867402</v>
      </c>
      <c r="G161" s="275">
        <f>B161*F161</f>
        <v>0.24034728502028083</v>
      </c>
    </row>
    <row r="162" spans="1:7" x14ac:dyDescent="0.2">
      <c r="A162" s="277" t="s">
        <v>582</v>
      </c>
      <c r="B162" s="278"/>
      <c r="C162" s="279"/>
      <c r="D162" s="279"/>
      <c r="E162" s="279"/>
      <c r="F162" s="279"/>
      <c r="G162" s="279">
        <f>SUM(G160:G161)</f>
        <v>3.3777423787114813</v>
      </c>
    </row>
    <row r="163" spans="1:7" ht="14.25" customHeight="1" x14ac:dyDescent="0.2">
      <c r="A163" s="249"/>
      <c r="B163" s="252"/>
      <c r="C163" s="252"/>
      <c r="D163" s="252"/>
      <c r="E163" s="252"/>
      <c r="F163"/>
      <c r="G163"/>
    </row>
    <row r="164" spans="1:7" x14ac:dyDescent="0.2">
      <c r="A164" s="1026" t="s">
        <v>583</v>
      </c>
      <c r="B164" s="1027"/>
      <c r="C164" s="1026"/>
      <c r="D164" s="1027"/>
      <c r="E164" s="826"/>
      <c r="F164" s="1025" t="s">
        <v>570</v>
      </c>
      <c r="G164" s="1025"/>
    </row>
    <row r="165" spans="1:7" ht="38.25" x14ac:dyDescent="0.2">
      <c r="A165" s="271" t="s">
        <v>573</v>
      </c>
      <c r="B165" s="272" t="s">
        <v>581</v>
      </c>
      <c r="C165" s="272"/>
      <c r="D165" s="272"/>
      <c r="E165" s="272"/>
      <c r="F165" s="272" t="s">
        <v>575</v>
      </c>
      <c r="G165" s="272" t="s">
        <v>576</v>
      </c>
    </row>
    <row r="166" spans="1:7" x14ac:dyDescent="0.2">
      <c r="A166" s="273" t="s">
        <v>577</v>
      </c>
      <c r="B166" s="280">
        <f>1/'Prod. GEXJVL'!E15</f>
        <v>1E-3</v>
      </c>
      <c r="C166" s="281"/>
      <c r="D166" s="275"/>
      <c r="E166" s="275"/>
      <c r="F166" s="275">
        <f>C141</f>
        <v>4706.0926405368009</v>
      </c>
      <c r="G166" s="275">
        <f>B166*F166</f>
        <v>4.7060926405368013</v>
      </c>
    </row>
    <row r="167" spans="1:7" x14ac:dyDescent="0.2">
      <c r="A167" s="276" t="s">
        <v>578</v>
      </c>
      <c r="B167" s="274">
        <f>B166/'Prod. GEXJVL'!O15</f>
        <v>6.2500000000000001E-5</v>
      </c>
      <c r="C167" s="275"/>
      <c r="D167" s="275"/>
      <c r="E167" s="275"/>
      <c r="F167" s="275">
        <f>'GEXJVL Limp.Ord.'!F140</f>
        <v>5768.3348404867402</v>
      </c>
      <c r="G167" s="275">
        <f>B167*F167</f>
        <v>0.36052092753042125</v>
      </c>
    </row>
    <row r="168" spans="1:7" x14ac:dyDescent="0.2">
      <c r="A168" s="277" t="s">
        <v>582</v>
      </c>
      <c r="B168" s="278"/>
      <c r="C168" s="279"/>
      <c r="D168" s="279"/>
      <c r="E168" s="279"/>
      <c r="F168" s="279"/>
      <c r="G168" s="279">
        <f>SUM(G166:G167)</f>
        <v>5.0666135680672229</v>
      </c>
    </row>
    <row r="169" spans="1:7" ht="14.25" customHeight="1" x14ac:dyDescent="0.2">
      <c r="A169" s="249"/>
      <c r="B169" s="252"/>
      <c r="C169" s="252"/>
      <c r="D169" s="252"/>
      <c r="E169" s="252"/>
      <c r="F169"/>
      <c r="G169"/>
    </row>
    <row r="170" spans="1:7" x14ac:dyDescent="0.2">
      <c r="A170" s="1026" t="s">
        <v>584</v>
      </c>
      <c r="B170" s="1027"/>
      <c r="C170" s="1026"/>
      <c r="D170" s="1027"/>
      <c r="E170" s="826"/>
      <c r="F170" s="1025" t="s">
        <v>570</v>
      </c>
      <c r="G170" s="1025"/>
    </row>
    <row r="171" spans="1:7" ht="38.25" x14ac:dyDescent="0.2">
      <c r="A171" s="271" t="s">
        <v>573</v>
      </c>
      <c r="B171" s="272" t="s">
        <v>581</v>
      </c>
      <c r="C171" s="272"/>
      <c r="D171" s="272"/>
      <c r="E171" s="272"/>
      <c r="F171" s="272" t="s">
        <v>575</v>
      </c>
      <c r="G171" s="272" t="s">
        <v>576</v>
      </c>
    </row>
    <row r="172" spans="1:7" x14ac:dyDescent="0.2">
      <c r="A172" s="273" t="s">
        <v>577</v>
      </c>
      <c r="B172" s="280">
        <f>1/'Prod. GEXJVL'!F15</f>
        <v>5.0000000000000001E-3</v>
      </c>
      <c r="C172" s="275"/>
      <c r="D172" s="275"/>
      <c r="E172" s="275"/>
      <c r="F172" s="275">
        <f>C141</f>
        <v>4706.0926405368009</v>
      </c>
      <c r="G172" s="275">
        <f>B172*F172</f>
        <v>23.530463202684004</v>
      </c>
    </row>
    <row r="173" spans="1:7" x14ac:dyDescent="0.2">
      <c r="A173" s="276" t="s">
        <v>578</v>
      </c>
      <c r="B173" s="274">
        <f>B172/'Prod. GEXJVL'!O15</f>
        <v>3.1250000000000001E-4</v>
      </c>
      <c r="C173" s="275"/>
      <c r="D173" s="275"/>
      <c r="E173" s="275"/>
      <c r="F173" s="275">
        <f>'GEXJVL Limp.Ord.'!F140</f>
        <v>5768.3348404867402</v>
      </c>
      <c r="G173" s="275">
        <f>B173*F173</f>
        <v>1.8026046376521063</v>
      </c>
    </row>
    <row r="174" spans="1:7" x14ac:dyDescent="0.2">
      <c r="A174" s="277" t="s">
        <v>582</v>
      </c>
      <c r="B174" s="278"/>
      <c r="C174" s="279"/>
      <c r="D174" s="279"/>
      <c r="E174" s="279"/>
      <c r="F174" s="279"/>
      <c r="G174" s="279">
        <f>SUM(G172:G173)</f>
        <v>25.33306784033611</v>
      </c>
    </row>
    <row r="175" spans="1:7" x14ac:dyDescent="0.2">
      <c r="A175" s="249"/>
      <c r="B175" s="253"/>
      <c r="C175" s="253"/>
      <c r="D175" s="253"/>
      <c r="E175" s="253"/>
    </row>
    <row r="176" spans="1:7" x14ac:dyDescent="0.2">
      <c r="A176" s="1023" t="s">
        <v>585</v>
      </c>
      <c r="B176" s="1024"/>
      <c r="C176" s="1023"/>
      <c r="D176" s="1024"/>
      <c r="E176" s="829"/>
      <c r="F176" s="1020" t="s">
        <v>570</v>
      </c>
      <c r="G176" s="1020"/>
    </row>
    <row r="177" spans="1:7" ht="38.25" x14ac:dyDescent="0.2">
      <c r="A177" s="271" t="s">
        <v>573</v>
      </c>
      <c r="B177" s="272" t="s">
        <v>581</v>
      </c>
      <c r="C177" s="272"/>
      <c r="D177" s="272"/>
      <c r="E177" s="272"/>
      <c r="F177" s="272" t="s">
        <v>575</v>
      </c>
      <c r="G177" s="272" t="s">
        <v>576</v>
      </c>
    </row>
    <row r="178" spans="1:7" x14ac:dyDescent="0.2">
      <c r="A178" s="273" t="s">
        <v>586</v>
      </c>
      <c r="B178" s="280">
        <f>1/'Prod. GEXJVL'!G15</f>
        <v>5.5555555555555556E-4</v>
      </c>
      <c r="C178" s="275"/>
      <c r="D178" s="275"/>
      <c r="E178" s="275"/>
      <c r="F178" s="275">
        <f>C141</f>
        <v>4706.0926405368009</v>
      </c>
      <c r="G178" s="275">
        <f>B178*F178</f>
        <v>2.614495911409334</v>
      </c>
    </row>
    <row r="179" spans="1:7" x14ac:dyDescent="0.2">
      <c r="A179" s="276" t="s">
        <v>578</v>
      </c>
      <c r="B179" s="274">
        <f>B178/'Prod. GEXJVL'!O15</f>
        <v>3.4722222222222222E-5</v>
      </c>
      <c r="C179" s="275"/>
      <c r="D179" s="275"/>
      <c r="E179" s="275"/>
      <c r="F179" s="275">
        <f>'GEXJVL Limp.Ord.'!F140</f>
        <v>5768.3348404867402</v>
      </c>
      <c r="G179" s="275">
        <f>B179*F179</f>
        <v>0.20028940418356736</v>
      </c>
    </row>
    <row r="180" spans="1:7" x14ac:dyDescent="0.2">
      <c r="A180" s="282" t="s">
        <v>587</v>
      </c>
      <c r="B180" s="283"/>
      <c r="C180" s="284"/>
      <c r="D180" s="285"/>
      <c r="E180" s="284"/>
      <c r="F180" s="284"/>
      <c r="G180" s="285">
        <f>SUM(G178:G179)</f>
        <v>2.8147853155929012</v>
      </c>
    </row>
    <row r="181" spans="1:7" ht="14.25" customHeight="1" x14ac:dyDescent="0.2">
      <c r="A181" s="273" t="s">
        <v>588</v>
      </c>
      <c r="B181" s="280">
        <f>1/'Prod. GEXJVL'!H15</f>
        <v>1.0000000000000001E-5</v>
      </c>
      <c r="C181" s="275"/>
      <c r="D181" s="275"/>
      <c r="E181" s="275"/>
      <c r="F181" s="275">
        <f>C141</f>
        <v>4706.0926405368009</v>
      </c>
      <c r="G181" s="275">
        <f>B181*F181</f>
        <v>4.7060926405368013E-2</v>
      </c>
    </row>
    <row r="182" spans="1:7" x14ac:dyDescent="0.2">
      <c r="A182" s="276" t="s">
        <v>578</v>
      </c>
      <c r="B182" s="274">
        <f>B181/'Prod. GEXJVL'!O15</f>
        <v>6.2500000000000005E-7</v>
      </c>
      <c r="C182" s="275"/>
      <c r="D182" s="275"/>
      <c r="E182" s="275"/>
      <c r="F182" s="275">
        <f>'GEXJVL Limp.Ord.'!F140</f>
        <v>5768.3348404867402</v>
      </c>
      <c r="G182" s="275">
        <f>B182*F182</f>
        <v>3.6052092753042129E-3</v>
      </c>
    </row>
    <row r="183" spans="1:7" x14ac:dyDescent="0.2">
      <c r="A183" s="282" t="s">
        <v>589</v>
      </c>
      <c r="B183" s="286"/>
      <c r="C183" s="284"/>
      <c r="D183" s="285"/>
      <c r="E183" s="284"/>
      <c r="F183" s="284"/>
      <c r="G183" s="285">
        <f>SUM(G181:G182)</f>
        <v>5.0666135680672228E-2</v>
      </c>
    </row>
    <row r="184" spans="1:7" x14ac:dyDescent="0.2">
      <c r="A184" s="273" t="s">
        <v>590</v>
      </c>
      <c r="B184" s="280">
        <f>1/'Prod. GEXJVL'!I15</f>
        <v>1.6666666666666666E-4</v>
      </c>
      <c r="C184" s="275"/>
      <c r="D184" s="275"/>
      <c r="E184" s="275"/>
      <c r="F184" s="275">
        <f>C141</f>
        <v>4706.0926405368009</v>
      </c>
      <c r="G184" s="275">
        <f>B184*F184</f>
        <v>0.78434877342280007</v>
      </c>
    </row>
    <row r="185" spans="1:7" ht="15.75" customHeight="1" x14ac:dyDescent="0.2">
      <c r="A185" s="276" t="s">
        <v>578</v>
      </c>
      <c r="B185" s="274">
        <f>B184/'Prod. GEXJVL'!O15</f>
        <v>1.0416666666666666E-5</v>
      </c>
      <c r="C185" s="275"/>
      <c r="D185" s="275"/>
      <c r="E185" s="275"/>
      <c r="F185" s="275">
        <f>'GEXJVL Limp.Ord.'!F140</f>
        <v>5768.3348404867402</v>
      </c>
      <c r="G185" s="275">
        <f>B185*F185</f>
        <v>6.0086821255070207E-2</v>
      </c>
    </row>
    <row r="186" spans="1:7" x14ac:dyDescent="0.2">
      <c r="A186" s="282" t="s">
        <v>591</v>
      </c>
      <c r="B186" s="286"/>
      <c r="C186" s="284"/>
      <c r="D186" s="285"/>
      <c r="E186" s="284"/>
      <c r="F186" s="284"/>
      <c r="G186" s="285">
        <f>SUM(G184:G185)</f>
        <v>0.84443559467787033</v>
      </c>
    </row>
    <row r="187" spans="1:7" x14ac:dyDescent="0.2">
      <c r="A187" s="249"/>
      <c r="B187" s="252"/>
      <c r="C187" s="252"/>
      <c r="D187" s="252"/>
      <c r="E187" s="252"/>
    </row>
    <row r="188" spans="1:7" x14ac:dyDescent="0.2">
      <c r="A188" s="1021" t="s">
        <v>592</v>
      </c>
      <c r="B188" s="1022"/>
      <c r="C188" s="1021"/>
      <c r="D188" s="1022"/>
      <c r="E188" s="828"/>
      <c r="F188" s="1012" t="s">
        <v>570</v>
      </c>
      <c r="G188" s="1012"/>
    </row>
    <row r="189" spans="1:7" ht="38.25" x14ac:dyDescent="0.2">
      <c r="A189" s="271" t="s">
        <v>573</v>
      </c>
      <c r="B189" s="272" t="s">
        <v>581</v>
      </c>
      <c r="C189" s="272"/>
      <c r="D189" s="272"/>
      <c r="E189" s="272"/>
      <c r="F189" s="272" t="s">
        <v>575</v>
      </c>
      <c r="G189" s="272" t="s">
        <v>576</v>
      </c>
    </row>
    <row r="190" spans="1:7" x14ac:dyDescent="0.2">
      <c r="A190" s="287" t="s">
        <v>593</v>
      </c>
      <c r="B190" s="280">
        <f>(1/'Prod. GEXJVL'!J15)*(1/(30/7*44*6))*8</f>
        <v>4.4191919191919199E-5</v>
      </c>
      <c r="C190" s="275"/>
      <c r="D190" s="275"/>
      <c r="E190" s="275"/>
      <c r="F190" s="275">
        <f>E141</f>
        <v>4544.0757827511952</v>
      </c>
      <c r="G190" s="275">
        <f>B190*F190</f>
        <v>0.2008114297932978</v>
      </c>
    </row>
    <row r="191" spans="1:7" x14ac:dyDescent="0.2">
      <c r="A191" s="276" t="s">
        <v>578</v>
      </c>
      <c r="B191" s="280">
        <f>B190/4</f>
        <v>1.10479797979798E-5</v>
      </c>
      <c r="C191" s="275"/>
      <c r="D191" s="275"/>
      <c r="E191" s="275"/>
      <c r="F191" s="275">
        <f>'GEXJVL Limp.Ord.'!F140</f>
        <v>5768.3348404867402</v>
      </c>
      <c r="G191" s="275">
        <f>B191*F191</f>
        <v>6.3728446785680543E-2</v>
      </c>
    </row>
    <row r="192" spans="1:7" x14ac:dyDescent="0.2">
      <c r="A192" s="288" t="s">
        <v>594</v>
      </c>
      <c r="B192" s="289"/>
      <c r="C192" s="290"/>
      <c r="D192" s="291"/>
      <c r="E192" s="290"/>
      <c r="F192" s="290"/>
      <c r="G192" s="291">
        <f>SUM(G190:G191)</f>
        <v>0.26453987657897837</v>
      </c>
    </row>
    <row r="193" spans="1:7" x14ac:dyDescent="0.2">
      <c r="A193" s="287" t="s">
        <v>595</v>
      </c>
      <c r="B193" s="280">
        <f>1/'Prod. GEXJVL'!K15*16*(1/188.76)</f>
        <v>2.8254573709119167E-4</v>
      </c>
      <c r="C193" s="275"/>
      <c r="D193" s="275"/>
      <c r="E193" s="275"/>
      <c r="F193" s="275">
        <f>C141</f>
        <v>4706.0926405368009</v>
      </c>
      <c r="G193" s="275">
        <f>B193*F193</f>
        <v>1.3296864139399029</v>
      </c>
    </row>
    <row r="194" spans="1:7" x14ac:dyDescent="0.2">
      <c r="A194" s="276" t="s">
        <v>578</v>
      </c>
      <c r="B194" s="280">
        <f>1/('Prod. GEXJVL'!K15*'Prod. GEXJVL'!O15)*16*(1/188.76)</f>
        <v>1.7659108568199479E-5</v>
      </c>
      <c r="C194" s="275"/>
      <c r="D194" s="275"/>
      <c r="E194" s="275"/>
      <c r="F194" s="275">
        <f>'GEXJVL Limp.Ord.'!F140</f>
        <v>5768.3348404867402</v>
      </c>
      <c r="G194" s="275">
        <f>B194*F194</f>
        <v>0.10186365120588298</v>
      </c>
    </row>
    <row r="195" spans="1:7" x14ac:dyDescent="0.2">
      <c r="A195" s="288" t="s">
        <v>596</v>
      </c>
      <c r="B195" s="289"/>
      <c r="C195" s="290"/>
      <c r="D195" s="291"/>
      <c r="E195" s="290"/>
      <c r="F195" s="290"/>
      <c r="G195" s="291">
        <f>SUM(G193:G194)</f>
        <v>1.431550065145786</v>
      </c>
    </row>
    <row r="196" spans="1:7" x14ac:dyDescent="0.2">
      <c r="A196" s="273" t="s">
        <v>597</v>
      </c>
      <c r="B196" s="280">
        <f>1/'Prod. GEXJVL'!L15*16*(1/188.76)</f>
        <v>2.8254573709119167E-4</v>
      </c>
      <c r="C196" s="275"/>
      <c r="D196" s="275"/>
      <c r="E196" s="275"/>
      <c r="F196" s="275">
        <f>C141</f>
        <v>4706.0926405368009</v>
      </c>
      <c r="G196" s="275">
        <f>B196*F196</f>
        <v>1.3296864139399029</v>
      </c>
    </row>
    <row r="197" spans="1:7" x14ac:dyDescent="0.2">
      <c r="A197" s="276" t="s">
        <v>578</v>
      </c>
      <c r="B197" s="280">
        <f>1/('Prod. GEXJVL'!L15*'Prod. GEXJVL'!O15)*16*(1/188.76)</f>
        <v>1.7659108568199479E-5</v>
      </c>
      <c r="C197" s="275"/>
      <c r="D197" s="275"/>
      <c r="E197" s="275"/>
      <c r="F197" s="275">
        <f>'GEXJVL Limp.Ord.'!F140</f>
        <v>5768.3348404867402</v>
      </c>
      <c r="G197" s="275">
        <f>B197*F197</f>
        <v>0.10186365120588298</v>
      </c>
    </row>
    <row r="198" spans="1:7" x14ac:dyDescent="0.2">
      <c r="A198" s="288" t="s">
        <v>598</v>
      </c>
      <c r="B198" s="289"/>
      <c r="C198" s="290"/>
      <c r="D198" s="291"/>
      <c r="E198" s="290"/>
      <c r="F198" s="290"/>
      <c r="G198" s="291">
        <f>SUM(G196:G197)</f>
        <v>1.431550065145786</v>
      </c>
    </row>
  </sheetData>
  <mergeCells count="46">
    <mergeCell ref="F170:G170"/>
    <mergeCell ref="A21:E21"/>
    <mergeCell ref="A50:B50"/>
    <mergeCell ref="A51:E51"/>
    <mergeCell ref="A61:B61"/>
    <mergeCell ref="A62:E62"/>
    <mergeCell ref="A92:B92"/>
    <mergeCell ref="A115:A120"/>
    <mergeCell ref="A123:E123"/>
    <mergeCell ref="A124:E124"/>
    <mergeCell ref="A125:B125"/>
    <mergeCell ref="A126:B126"/>
    <mergeCell ref="A127:B127"/>
    <mergeCell ref="A128:B128"/>
    <mergeCell ref="A1:E1"/>
    <mergeCell ref="A2:E2"/>
    <mergeCell ref="A3:E3"/>
    <mergeCell ref="A9:E9"/>
    <mergeCell ref="A20:B20"/>
    <mergeCell ref="A129:B129"/>
    <mergeCell ref="A130:B130"/>
    <mergeCell ref="A131:B131"/>
    <mergeCell ref="A132:B132"/>
    <mergeCell ref="A133:B133"/>
    <mergeCell ref="A134:B134"/>
    <mergeCell ref="A135:B135"/>
    <mergeCell ref="A136:B136"/>
    <mergeCell ref="A137:B137"/>
    <mergeCell ref="A188:B188"/>
    <mergeCell ref="A170:B170"/>
    <mergeCell ref="C188:D188"/>
    <mergeCell ref="F188:G188"/>
    <mergeCell ref="A138:B138"/>
    <mergeCell ref="A152:B152"/>
    <mergeCell ref="C152:D152"/>
    <mergeCell ref="F152:G152"/>
    <mergeCell ref="A164:B164"/>
    <mergeCell ref="C164:D164"/>
    <mergeCell ref="F164:G164"/>
    <mergeCell ref="A158:B158"/>
    <mergeCell ref="C158:D158"/>
    <mergeCell ref="F158:G158"/>
    <mergeCell ref="A176:B176"/>
    <mergeCell ref="C176:D176"/>
    <mergeCell ref="F176:G176"/>
    <mergeCell ref="C170:D170"/>
  </mergeCells>
  <pageMargins left="0.78749999999999998" right="0.78749999999999998" top="1.05277777777778" bottom="1.05277777777778" header="0.78749999999999998" footer="0.78749999999999998"/>
  <pageSetup paperSize="0" scale="0" firstPageNumber="0" orientation="portrait" usePrinterDefaults="0" horizontalDpi="0" verticalDpi="0" copies="0"/>
  <headerFooter>
    <oddHeader>&amp;C&amp;"Times New Roman,Normal"&amp;12&amp;A</oddHeader>
    <oddFooter>&amp;C&amp;"Times New Roman,Normal"&amp;12Página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55A11"/>
  </sheetPr>
  <dimension ref="A1:AML147"/>
  <sheetViews>
    <sheetView showGridLines="0" topLeftCell="A115" zoomScale="80" zoomScaleNormal="80" workbookViewId="0">
      <pane xSplit="2" topLeftCell="C1" activePane="topRight" state="frozen"/>
      <selection pane="topRight" activeCell="L148" sqref="L148"/>
    </sheetView>
  </sheetViews>
  <sheetFormatPr defaultRowHeight="14.25" x14ac:dyDescent="0.2"/>
  <cols>
    <col min="1" max="1" width="51.125" style="30"/>
    <col min="2" max="2" width="18.25" style="30" customWidth="1"/>
    <col min="3" max="4" width="15.625" style="30"/>
    <col min="5" max="5" width="20.375" style="30"/>
    <col min="6" max="6" width="17.375" style="30"/>
    <col min="7" max="7" width="16.5" style="30"/>
    <col min="8" max="9" width="15.25" style="30"/>
    <col min="10" max="10" width="17.75" style="30" customWidth="1"/>
    <col min="11" max="11" width="14.125" style="30" customWidth="1"/>
    <col min="12" max="12" width="104" style="30"/>
    <col min="13" max="1025" width="9" style="30"/>
  </cols>
  <sheetData>
    <row r="1" spans="1:1025" s="31" customFormat="1" ht="20.25" customHeight="1" thickBot="1" x14ac:dyDescent="0.25">
      <c r="A1" s="920" t="s">
        <v>130</v>
      </c>
      <c r="B1" s="921"/>
      <c r="C1" s="921"/>
      <c r="D1" s="921"/>
      <c r="E1" s="921"/>
      <c r="F1" s="921"/>
      <c r="G1" s="921"/>
      <c r="H1" s="922"/>
      <c r="I1"/>
      <c r="J1" s="32" t="s">
        <v>131</v>
      </c>
      <c r="K1" s="32"/>
      <c r="L1" s="32"/>
    </row>
    <row r="2" spans="1:1025" ht="52.5" customHeight="1" thickBot="1" x14ac:dyDescent="0.25">
      <c r="A2" s="33" t="s">
        <v>132</v>
      </c>
      <c r="B2" s="34" t="s">
        <v>133</v>
      </c>
      <c r="C2" s="34" t="s">
        <v>134</v>
      </c>
      <c r="D2" s="34" t="s">
        <v>135</v>
      </c>
      <c r="E2" s="34" t="s">
        <v>136</v>
      </c>
      <c r="F2" s="35" t="s">
        <v>137</v>
      </c>
      <c r="G2" s="36" t="s">
        <v>138</v>
      </c>
      <c r="H2" s="37" t="s">
        <v>139</v>
      </c>
      <c r="I2"/>
      <c r="J2" s="38" t="s">
        <v>140</v>
      </c>
      <c r="K2" s="38"/>
      <c r="L2" s="38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  <c r="AMH2"/>
      <c r="AMJ2"/>
      <c r="AMK2"/>
    </row>
    <row r="3" spans="1:1025" ht="15" customHeight="1" x14ac:dyDescent="0.2">
      <c r="A3" s="325" t="s">
        <v>141</v>
      </c>
      <c r="B3" s="326" t="s">
        <v>142</v>
      </c>
      <c r="C3" s="479">
        <v>0.31</v>
      </c>
      <c r="D3" s="327">
        <v>6.61</v>
      </c>
      <c r="E3" s="327">
        <v>7.33</v>
      </c>
      <c r="F3" s="41">
        <f t="shared" ref="F3:F36" si="0">(D3+E3)/2</f>
        <v>6.9700000000000006</v>
      </c>
      <c r="G3" s="42">
        <f>C3*F3</f>
        <v>2.1607000000000003</v>
      </c>
      <c r="H3" s="43" t="s">
        <v>143</v>
      </c>
      <c r="I3"/>
      <c r="J3" s="38" t="s">
        <v>144</v>
      </c>
      <c r="K3" s="38"/>
      <c r="L3" s="38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  <c r="ND3"/>
      <c r="NE3"/>
      <c r="NF3"/>
      <c r="NG3"/>
      <c r="NH3"/>
      <c r="NI3"/>
      <c r="NJ3"/>
      <c r="NK3"/>
      <c r="NL3"/>
      <c r="NM3"/>
      <c r="NN3"/>
      <c r="NO3"/>
      <c r="NP3"/>
      <c r="NQ3"/>
      <c r="NR3"/>
      <c r="NS3"/>
      <c r="NT3"/>
      <c r="NU3"/>
      <c r="NV3"/>
      <c r="NW3"/>
      <c r="NX3"/>
      <c r="NY3"/>
      <c r="NZ3"/>
      <c r="OA3"/>
      <c r="OB3"/>
      <c r="OC3"/>
      <c r="OD3"/>
      <c r="OE3"/>
      <c r="OF3"/>
      <c r="OG3"/>
      <c r="OH3"/>
      <c r="OI3"/>
      <c r="OJ3"/>
      <c r="OK3"/>
      <c r="OL3"/>
      <c r="OM3"/>
      <c r="ON3"/>
      <c r="OO3"/>
      <c r="OP3"/>
      <c r="OQ3"/>
      <c r="OR3"/>
      <c r="OS3"/>
      <c r="OT3"/>
      <c r="OU3"/>
      <c r="OV3"/>
      <c r="OW3"/>
      <c r="OX3"/>
      <c r="OY3"/>
      <c r="OZ3"/>
      <c r="PA3"/>
      <c r="PB3"/>
      <c r="PC3"/>
      <c r="PD3"/>
      <c r="PE3"/>
      <c r="PF3"/>
      <c r="PG3"/>
      <c r="PH3"/>
      <c r="PI3"/>
      <c r="PJ3"/>
      <c r="PK3"/>
      <c r="PL3"/>
      <c r="PM3"/>
      <c r="PN3"/>
      <c r="PO3"/>
      <c r="PP3"/>
      <c r="PQ3"/>
      <c r="PR3"/>
      <c r="PS3"/>
      <c r="PT3"/>
      <c r="PU3"/>
      <c r="PV3"/>
      <c r="PW3"/>
      <c r="PX3"/>
      <c r="PY3"/>
      <c r="PZ3"/>
      <c r="QA3"/>
      <c r="QB3"/>
      <c r="QC3"/>
      <c r="QD3"/>
      <c r="QE3"/>
      <c r="QF3"/>
      <c r="QG3"/>
      <c r="QH3"/>
      <c r="QI3"/>
      <c r="QJ3"/>
      <c r="QK3"/>
      <c r="QL3"/>
      <c r="QM3"/>
      <c r="QN3"/>
      <c r="QO3"/>
      <c r="QP3"/>
      <c r="QQ3"/>
      <c r="QR3"/>
      <c r="QS3"/>
      <c r="QT3"/>
      <c r="QU3"/>
      <c r="QV3"/>
      <c r="QW3"/>
      <c r="QX3"/>
      <c r="QY3"/>
      <c r="QZ3"/>
      <c r="RA3"/>
      <c r="RB3"/>
      <c r="RC3"/>
      <c r="RD3"/>
      <c r="RE3"/>
      <c r="RF3"/>
      <c r="RG3"/>
      <c r="RH3"/>
      <c r="RI3"/>
      <c r="RJ3"/>
      <c r="RK3"/>
      <c r="RL3"/>
      <c r="RM3"/>
      <c r="RN3"/>
      <c r="RO3"/>
      <c r="RP3"/>
      <c r="RQ3"/>
      <c r="RR3"/>
      <c r="RS3"/>
      <c r="RT3"/>
      <c r="RU3"/>
      <c r="RV3"/>
      <c r="RW3"/>
      <c r="RX3"/>
      <c r="RY3"/>
      <c r="RZ3"/>
      <c r="SA3"/>
      <c r="SB3"/>
      <c r="SC3"/>
      <c r="SD3"/>
      <c r="SE3"/>
      <c r="SF3"/>
      <c r="SG3"/>
      <c r="SH3"/>
      <c r="SI3"/>
      <c r="SJ3"/>
      <c r="SK3"/>
      <c r="SL3"/>
      <c r="SM3"/>
      <c r="SN3"/>
      <c r="SO3"/>
      <c r="SP3"/>
      <c r="SQ3"/>
      <c r="SR3"/>
      <c r="SS3"/>
      <c r="ST3"/>
      <c r="SU3"/>
      <c r="SV3"/>
      <c r="SW3"/>
      <c r="SX3"/>
      <c r="SY3"/>
      <c r="SZ3"/>
      <c r="TA3"/>
      <c r="TB3"/>
      <c r="TC3"/>
      <c r="TD3"/>
      <c r="TE3"/>
      <c r="TF3"/>
      <c r="TG3"/>
      <c r="TH3"/>
      <c r="TI3"/>
      <c r="TJ3"/>
      <c r="TK3"/>
      <c r="TL3"/>
      <c r="TM3"/>
      <c r="TN3"/>
      <c r="TO3"/>
      <c r="TP3"/>
      <c r="TQ3"/>
      <c r="TR3"/>
      <c r="TS3"/>
      <c r="TT3"/>
      <c r="TU3"/>
      <c r="TV3"/>
      <c r="TW3"/>
      <c r="TX3"/>
      <c r="TY3"/>
      <c r="TZ3"/>
      <c r="UA3"/>
      <c r="UB3"/>
      <c r="UC3"/>
      <c r="UD3"/>
      <c r="UE3"/>
      <c r="UF3"/>
      <c r="UG3"/>
      <c r="UH3"/>
      <c r="UI3"/>
      <c r="UJ3"/>
      <c r="UK3"/>
      <c r="UL3"/>
      <c r="UM3"/>
      <c r="UN3"/>
      <c r="UO3"/>
      <c r="UP3"/>
      <c r="UQ3"/>
      <c r="UR3"/>
      <c r="US3"/>
      <c r="UT3"/>
      <c r="UU3"/>
      <c r="UV3"/>
      <c r="UW3"/>
      <c r="UX3"/>
      <c r="UY3"/>
      <c r="UZ3"/>
      <c r="VA3"/>
      <c r="VB3"/>
      <c r="VC3"/>
      <c r="VD3"/>
      <c r="VE3"/>
      <c r="VF3"/>
      <c r="VG3"/>
      <c r="VH3"/>
      <c r="VI3"/>
      <c r="VJ3"/>
      <c r="VK3"/>
      <c r="VL3"/>
      <c r="VM3"/>
      <c r="VN3"/>
      <c r="VO3"/>
      <c r="VP3"/>
      <c r="VQ3"/>
      <c r="VR3"/>
      <c r="VS3"/>
      <c r="VT3"/>
      <c r="VU3"/>
      <c r="VV3"/>
      <c r="VW3"/>
      <c r="VX3"/>
      <c r="VY3"/>
      <c r="VZ3"/>
      <c r="WA3"/>
      <c r="WB3"/>
      <c r="WC3"/>
      <c r="WD3"/>
      <c r="WE3"/>
      <c r="WF3"/>
      <c r="WG3"/>
      <c r="WH3"/>
      <c r="WI3"/>
      <c r="WJ3"/>
      <c r="WK3"/>
      <c r="WL3"/>
      <c r="WM3"/>
      <c r="WN3"/>
      <c r="WO3"/>
      <c r="WP3"/>
      <c r="WQ3"/>
      <c r="WR3"/>
      <c r="WS3"/>
      <c r="WT3"/>
      <c r="WU3"/>
      <c r="WV3"/>
      <c r="WW3"/>
      <c r="WX3"/>
      <c r="WY3"/>
      <c r="WZ3"/>
      <c r="XA3"/>
      <c r="XB3"/>
      <c r="XC3"/>
      <c r="XD3"/>
      <c r="XE3"/>
      <c r="XF3"/>
      <c r="XG3"/>
      <c r="XH3"/>
      <c r="XI3"/>
      <c r="XJ3"/>
      <c r="XK3"/>
      <c r="XL3"/>
      <c r="XM3"/>
      <c r="XN3"/>
      <c r="XO3"/>
      <c r="XP3"/>
      <c r="XQ3"/>
      <c r="XR3"/>
      <c r="XS3"/>
      <c r="XT3"/>
      <c r="XU3"/>
      <c r="XV3"/>
      <c r="XW3"/>
      <c r="XX3"/>
      <c r="XY3"/>
      <c r="XZ3"/>
      <c r="YA3"/>
      <c r="YB3"/>
      <c r="YC3"/>
      <c r="YD3"/>
      <c r="YE3"/>
      <c r="YF3"/>
      <c r="YG3"/>
      <c r="YH3"/>
      <c r="YI3"/>
      <c r="YJ3"/>
      <c r="YK3"/>
      <c r="YL3"/>
      <c r="YM3"/>
      <c r="YN3"/>
      <c r="YO3"/>
      <c r="YP3"/>
      <c r="YQ3"/>
      <c r="YR3"/>
      <c r="YS3"/>
      <c r="YT3"/>
      <c r="YU3"/>
      <c r="YV3"/>
      <c r="YW3"/>
      <c r="YX3"/>
      <c r="YY3"/>
      <c r="YZ3"/>
      <c r="ZA3"/>
      <c r="ZB3"/>
      <c r="ZC3"/>
      <c r="ZD3"/>
      <c r="ZE3"/>
      <c r="ZF3"/>
      <c r="ZG3"/>
      <c r="ZH3"/>
      <c r="ZI3"/>
      <c r="ZJ3"/>
      <c r="ZK3"/>
      <c r="ZL3"/>
      <c r="ZM3"/>
      <c r="ZN3"/>
      <c r="ZO3"/>
      <c r="ZP3"/>
      <c r="ZQ3"/>
      <c r="ZR3"/>
      <c r="ZS3"/>
      <c r="ZT3"/>
      <c r="ZU3"/>
      <c r="ZV3"/>
      <c r="ZW3"/>
      <c r="ZX3"/>
      <c r="ZY3"/>
      <c r="ZZ3"/>
      <c r="AAA3"/>
      <c r="AAB3"/>
      <c r="AAC3"/>
      <c r="AAD3"/>
      <c r="AAE3"/>
      <c r="AAF3"/>
      <c r="AAG3"/>
      <c r="AAH3"/>
      <c r="AAI3"/>
      <c r="AAJ3"/>
      <c r="AAK3"/>
      <c r="AAL3"/>
      <c r="AAM3"/>
      <c r="AAN3"/>
      <c r="AAO3"/>
      <c r="AAP3"/>
      <c r="AAQ3"/>
      <c r="AAR3"/>
      <c r="AAS3"/>
      <c r="AAT3"/>
      <c r="AAU3"/>
      <c r="AAV3"/>
      <c r="AAW3"/>
      <c r="AAX3"/>
      <c r="AAY3"/>
      <c r="AAZ3"/>
      <c r="ABA3"/>
      <c r="ABB3"/>
      <c r="ABC3"/>
      <c r="ABD3"/>
      <c r="ABE3"/>
      <c r="ABF3"/>
      <c r="ABG3"/>
      <c r="ABH3"/>
      <c r="ABI3"/>
      <c r="ABJ3"/>
      <c r="ABK3"/>
      <c r="ABL3"/>
      <c r="ABM3"/>
      <c r="ABN3"/>
      <c r="ABO3"/>
      <c r="ABP3"/>
      <c r="ABQ3"/>
      <c r="ABR3"/>
      <c r="ABS3"/>
      <c r="ABT3"/>
      <c r="ABU3"/>
      <c r="ABV3"/>
      <c r="ABW3"/>
      <c r="ABX3"/>
      <c r="ABY3"/>
      <c r="ABZ3"/>
      <c r="ACA3"/>
      <c r="ACB3"/>
      <c r="ACC3"/>
      <c r="ACD3"/>
      <c r="ACE3"/>
      <c r="ACF3"/>
      <c r="ACG3"/>
      <c r="ACH3"/>
      <c r="ACI3"/>
      <c r="ACJ3"/>
      <c r="ACK3"/>
      <c r="ACL3"/>
      <c r="ACM3"/>
      <c r="ACN3"/>
      <c r="ACO3"/>
      <c r="ACP3"/>
      <c r="ACQ3"/>
      <c r="ACR3"/>
      <c r="ACS3"/>
      <c r="ACT3"/>
      <c r="ACU3"/>
      <c r="ACV3"/>
      <c r="ACW3"/>
      <c r="ACX3"/>
      <c r="ACY3"/>
      <c r="ACZ3"/>
      <c r="ADA3"/>
      <c r="ADB3"/>
      <c r="ADC3"/>
      <c r="ADD3"/>
      <c r="ADE3"/>
      <c r="ADF3"/>
      <c r="ADG3"/>
      <c r="ADH3"/>
      <c r="ADI3"/>
      <c r="ADJ3"/>
      <c r="ADK3"/>
      <c r="ADL3"/>
      <c r="ADM3"/>
      <c r="ADN3"/>
      <c r="ADO3"/>
      <c r="ADP3"/>
      <c r="ADQ3"/>
      <c r="ADR3"/>
      <c r="ADS3"/>
      <c r="ADT3"/>
      <c r="ADU3"/>
      <c r="ADV3"/>
      <c r="ADW3"/>
      <c r="ADX3"/>
      <c r="ADY3"/>
      <c r="ADZ3"/>
      <c r="AEA3"/>
      <c r="AEB3"/>
      <c r="AEC3"/>
      <c r="AED3"/>
      <c r="AEE3"/>
      <c r="AEF3"/>
      <c r="AEG3"/>
      <c r="AEH3"/>
      <c r="AEI3"/>
      <c r="AEJ3"/>
      <c r="AEK3"/>
      <c r="AEL3"/>
      <c r="AEM3"/>
      <c r="AEN3"/>
      <c r="AEO3"/>
      <c r="AEP3"/>
      <c r="AEQ3"/>
      <c r="AER3"/>
      <c r="AES3"/>
      <c r="AET3"/>
      <c r="AEU3"/>
      <c r="AEV3"/>
      <c r="AEW3"/>
      <c r="AEX3"/>
      <c r="AEY3"/>
      <c r="AEZ3"/>
      <c r="AFA3"/>
      <c r="AFB3"/>
      <c r="AFC3"/>
      <c r="AFD3"/>
      <c r="AFE3"/>
      <c r="AFF3"/>
      <c r="AFG3"/>
      <c r="AFH3"/>
      <c r="AFI3"/>
      <c r="AFJ3"/>
      <c r="AFK3"/>
      <c r="AFL3"/>
      <c r="AFM3"/>
      <c r="AFN3"/>
      <c r="AFO3"/>
      <c r="AFP3"/>
      <c r="AFQ3"/>
      <c r="AFR3"/>
      <c r="AFS3"/>
      <c r="AFT3"/>
      <c r="AFU3"/>
      <c r="AFV3"/>
      <c r="AFW3"/>
      <c r="AFX3"/>
      <c r="AFY3"/>
      <c r="AFZ3"/>
      <c r="AGA3"/>
      <c r="AGB3"/>
      <c r="AGC3"/>
      <c r="AGD3"/>
      <c r="AGE3"/>
      <c r="AGF3"/>
      <c r="AGG3"/>
      <c r="AGH3"/>
      <c r="AGI3"/>
      <c r="AGJ3"/>
      <c r="AGK3"/>
      <c r="AGL3"/>
      <c r="AGM3"/>
      <c r="AGN3"/>
      <c r="AGO3"/>
      <c r="AGP3"/>
      <c r="AGQ3"/>
      <c r="AGR3"/>
      <c r="AGS3"/>
      <c r="AGT3"/>
      <c r="AGU3"/>
      <c r="AGV3"/>
      <c r="AGW3"/>
      <c r="AGX3"/>
      <c r="AGY3"/>
      <c r="AGZ3"/>
      <c r="AHA3"/>
      <c r="AHB3"/>
      <c r="AHC3"/>
      <c r="AHD3"/>
      <c r="AHE3"/>
      <c r="AHF3"/>
      <c r="AHG3"/>
      <c r="AHH3"/>
      <c r="AHI3"/>
      <c r="AHJ3"/>
      <c r="AHK3"/>
      <c r="AHL3"/>
      <c r="AHM3"/>
      <c r="AHN3"/>
      <c r="AHO3"/>
      <c r="AHP3"/>
      <c r="AHQ3"/>
      <c r="AHR3"/>
      <c r="AHS3"/>
      <c r="AHT3"/>
      <c r="AHU3"/>
      <c r="AHV3"/>
      <c r="AHW3"/>
      <c r="AHX3"/>
      <c r="AHY3"/>
      <c r="AHZ3"/>
      <c r="AIA3"/>
      <c r="AIB3"/>
      <c r="AIC3"/>
      <c r="AID3"/>
      <c r="AIE3"/>
      <c r="AIF3"/>
      <c r="AIG3"/>
      <c r="AIH3"/>
      <c r="AII3"/>
      <c r="AIJ3"/>
      <c r="AIK3"/>
      <c r="AIL3"/>
      <c r="AIM3"/>
      <c r="AIN3"/>
      <c r="AIO3"/>
      <c r="AIP3"/>
      <c r="AIQ3"/>
      <c r="AIR3"/>
      <c r="AIS3"/>
      <c r="AIT3"/>
      <c r="AIU3"/>
      <c r="AIV3"/>
      <c r="AIW3"/>
      <c r="AIX3"/>
      <c r="AIY3"/>
      <c r="AIZ3"/>
      <c r="AJA3"/>
      <c r="AJB3"/>
      <c r="AJC3"/>
      <c r="AJD3"/>
      <c r="AJE3"/>
      <c r="AJF3"/>
      <c r="AJG3"/>
      <c r="AJH3"/>
      <c r="AJI3"/>
      <c r="AJJ3"/>
      <c r="AJK3"/>
      <c r="AJL3"/>
      <c r="AJM3"/>
      <c r="AJN3"/>
      <c r="AJO3"/>
      <c r="AJP3"/>
      <c r="AJQ3"/>
      <c r="AJR3"/>
      <c r="AJS3"/>
      <c r="AJT3"/>
      <c r="AJU3"/>
      <c r="AJV3"/>
      <c r="AJW3"/>
      <c r="AJX3"/>
      <c r="AJY3"/>
      <c r="AJZ3"/>
      <c r="AKA3"/>
      <c r="AKB3"/>
      <c r="AKC3"/>
      <c r="AKD3"/>
      <c r="AKE3"/>
      <c r="AKF3"/>
      <c r="AKG3"/>
      <c r="AKH3"/>
      <c r="AKI3"/>
      <c r="AKJ3"/>
      <c r="AKK3"/>
      <c r="AKL3"/>
      <c r="AKM3"/>
      <c r="AKN3"/>
      <c r="AKO3"/>
      <c r="AKP3"/>
      <c r="AKQ3"/>
      <c r="AKR3"/>
      <c r="AKS3"/>
      <c r="AKT3"/>
      <c r="AKU3"/>
      <c r="AKV3"/>
      <c r="AKW3"/>
      <c r="AKX3"/>
      <c r="AKY3"/>
      <c r="AKZ3"/>
      <c r="ALA3"/>
      <c r="ALB3"/>
      <c r="ALC3"/>
      <c r="ALD3"/>
      <c r="ALE3"/>
      <c r="ALF3"/>
      <c r="ALG3"/>
      <c r="ALH3"/>
      <c r="ALI3"/>
      <c r="ALJ3"/>
      <c r="ALK3"/>
      <c r="ALL3"/>
      <c r="ALM3"/>
      <c r="ALN3"/>
      <c r="ALO3"/>
      <c r="ALP3"/>
      <c r="ALQ3"/>
      <c r="ALR3"/>
      <c r="ALS3"/>
      <c r="ALT3"/>
      <c r="ALU3"/>
      <c r="ALV3"/>
      <c r="ALW3"/>
      <c r="ALX3"/>
      <c r="ALY3"/>
      <c r="ALZ3"/>
      <c r="AMA3"/>
      <c r="AMB3"/>
      <c r="AMC3"/>
      <c r="AMD3"/>
      <c r="AME3"/>
      <c r="AMF3"/>
      <c r="AMG3"/>
      <c r="AMH3"/>
      <c r="AMJ3"/>
      <c r="AMK3"/>
    </row>
    <row r="4" spans="1:1025" ht="15" customHeight="1" x14ac:dyDescent="0.2">
      <c r="A4" s="325" t="s">
        <v>145</v>
      </c>
      <c r="B4" s="326" t="s">
        <v>142</v>
      </c>
      <c r="C4" s="479">
        <v>4.74</v>
      </c>
      <c r="D4" s="327">
        <v>2.2000000000000002</v>
      </c>
      <c r="E4" s="327">
        <v>2.0099999999999998</v>
      </c>
      <c r="F4" s="41">
        <f t="shared" si="0"/>
        <v>2.105</v>
      </c>
      <c r="G4" s="42">
        <f t="shared" ref="G4:G36" si="1">C4*F4</f>
        <v>9.9777000000000005</v>
      </c>
      <c r="H4" s="45" t="s">
        <v>146</v>
      </c>
      <c r="I4"/>
      <c r="J4" s="38" t="s">
        <v>147</v>
      </c>
      <c r="K4" s="38"/>
      <c r="L4" s="38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  <c r="AJM4"/>
      <c r="AJN4"/>
      <c r="AJO4"/>
      <c r="AJP4"/>
      <c r="AJQ4"/>
      <c r="AJR4"/>
      <c r="AJS4"/>
      <c r="AJT4"/>
      <c r="AJU4"/>
      <c r="AJV4"/>
      <c r="AJW4"/>
      <c r="AJX4"/>
      <c r="AJY4"/>
      <c r="AJZ4"/>
      <c r="AKA4"/>
      <c r="AKB4"/>
      <c r="AKC4"/>
      <c r="AKD4"/>
      <c r="AKE4"/>
      <c r="AKF4"/>
      <c r="AKG4"/>
      <c r="AKH4"/>
      <c r="AKI4"/>
      <c r="AKJ4"/>
      <c r="AKK4"/>
      <c r="AKL4"/>
      <c r="AKM4"/>
      <c r="AKN4"/>
      <c r="AKO4"/>
      <c r="AKP4"/>
      <c r="AKQ4"/>
      <c r="AKR4"/>
      <c r="AKS4"/>
      <c r="AKT4"/>
      <c r="AKU4"/>
      <c r="AKV4"/>
      <c r="AKW4"/>
      <c r="AKX4"/>
      <c r="AKY4"/>
      <c r="AKZ4"/>
      <c r="ALA4"/>
      <c r="ALB4"/>
      <c r="ALC4"/>
      <c r="ALD4"/>
      <c r="ALE4"/>
      <c r="ALF4"/>
      <c r="ALG4"/>
      <c r="ALH4"/>
      <c r="ALI4"/>
      <c r="ALJ4"/>
      <c r="ALK4"/>
      <c r="ALL4"/>
      <c r="ALM4"/>
      <c r="ALN4"/>
      <c r="ALO4"/>
      <c r="ALP4"/>
      <c r="ALQ4"/>
      <c r="ALR4"/>
      <c r="ALS4"/>
      <c r="ALT4"/>
      <c r="ALU4"/>
      <c r="ALV4"/>
      <c r="ALW4"/>
      <c r="ALX4"/>
      <c r="ALY4"/>
      <c r="ALZ4"/>
      <c r="AMA4"/>
      <c r="AMB4"/>
      <c r="AMC4"/>
      <c r="AMD4"/>
      <c r="AME4"/>
      <c r="AMF4"/>
      <c r="AMG4"/>
      <c r="AMH4"/>
      <c r="AMJ4"/>
      <c r="AMK4"/>
    </row>
    <row r="5" spans="1:1025" ht="15" customHeight="1" x14ac:dyDescent="0.2">
      <c r="A5" s="325" t="s">
        <v>148</v>
      </c>
      <c r="B5" s="326" t="s">
        <v>149</v>
      </c>
      <c r="C5" s="479">
        <v>2.02</v>
      </c>
      <c r="D5" s="327">
        <v>7.37</v>
      </c>
      <c r="E5" s="327">
        <v>8.2100000000000009</v>
      </c>
      <c r="F5" s="41">
        <f t="shared" si="0"/>
        <v>7.7900000000000009</v>
      </c>
      <c r="G5" s="42">
        <f t="shared" si="1"/>
        <v>15.735800000000001</v>
      </c>
      <c r="H5" s="45" t="s">
        <v>150</v>
      </c>
      <c r="I5"/>
      <c r="J5" s="38" t="s">
        <v>151</v>
      </c>
      <c r="K5" s="38"/>
      <c r="L5" s="38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  <c r="ACC5"/>
      <c r="ACD5"/>
      <c r="ACE5"/>
      <c r="ACF5"/>
      <c r="ACG5"/>
      <c r="ACH5"/>
      <c r="ACI5"/>
      <c r="ACJ5"/>
      <c r="ACK5"/>
      <c r="ACL5"/>
      <c r="ACM5"/>
      <c r="ACN5"/>
      <c r="ACO5"/>
      <c r="ACP5"/>
      <c r="ACQ5"/>
      <c r="ACR5"/>
      <c r="ACS5"/>
      <c r="ACT5"/>
      <c r="ACU5"/>
      <c r="ACV5"/>
      <c r="ACW5"/>
      <c r="ACX5"/>
      <c r="ACY5"/>
      <c r="ACZ5"/>
      <c r="ADA5"/>
      <c r="ADB5"/>
      <c r="ADC5"/>
      <c r="ADD5"/>
      <c r="ADE5"/>
      <c r="ADF5"/>
      <c r="ADG5"/>
      <c r="ADH5"/>
      <c r="ADI5"/>
      <c r="ADJ5"/>
      <c r="ADK5"/>
      <c r="ADL5"/>
      <c r="ADM5"/>
      <c r="ADN5"/>
      <c r="ADO5"/>
      <c r="ADP5"/>
      <c r="ADQ5"/>
      <c r="ADR5"/>
      <c r="ADS5"/>
      <c r="ADT5"/>
      <c r="ADU5"/>
      <c r="ADV5"/>
      <c r="ADW5"/>
      <c r="ADX5"/>
      <c r="ADY5"/>
      <c r="ADZ5"/>
      <c r="AEA5"/>
      <c r="AEB5"/>
      <c r="AEC5"/>
      <c r="AED5"/>
      <c r="AEE5"/>
      <c r="AEF5"/>
      <c r="AEG5"/>
      <c r="AEH5"/>
      <c r="AEI5"/>
      <c r="AEJ5"/>
      <c r="AEK5"/>
      <c r="AEL5"/>
      <c r="AEM5"/>
      <c r="AEN5"/>
      <c r="AEO5"/>
      <c r="AEP5"/>
      <c r="AEQ5"/>
      <c r="AER5"/>
      <c r="AES5"/>
      <c r="AET5"/>
      <c r="AEU5"/>
      <c r="AEV5"/>
      <c r="AEW5"/>
      <c r="AEX5"/>
      <c r="AEY5"/>
      <c r="AEZ5"/>
      <c r="AFA5"/>
      <c r="AFB5"/>
      <c r="AFC5"/>
      <c r="AFD5"/>
      <c r="AFE5"/>
      <c r="AFF5"/>
      <c r="AFG5"/>
      <c r="AFH5"/>
      <c r="AFI5"/>
      <c r="AFJ5"/>
      <c r="AFK5"/>
      <c r="AFL5"/>
      <c r="AFM5"/>
      <c r="AFN5"/>
      <c r="AFO5"/>
      <c r="AFP5"/>
      <c r="AFQ5"/>
      <c r="AFR5"/>
      <c r="AFS5"/>
      <c r="AFT5"/>
      <c r="AFU5"/>
      <c r="AFV5"/>
      <c r="AFW5"/>
      <c r="AFX5"/>
      <c r="AFY5"/>
      <c r="AFZ5"/>
      <c r="AGA5"/>
      <c r="AGB5"/>
      <c r="AGC5"/>
      <c r="AGD5"/>
      <c r="AGE5"/>
      <c r="AGF5"/>
      <c r="AGG5"/>
      <c r="AGH5"/>
      <c r="AGI5"/>
      <c r="AGJ5"/>
      <c r="AGK5"/>
      <c r="AGL5"/>
      <c r="AGM5"/>
      <c r="AGN5"/>
      <c r="AGO5"/>
      <c r="AGP5"/>
      <c r="AGQ5"/>
      <c r="AGR5"/>
      <c r="AGS5"/>
      <c r="AGT5"/>
      <c r="AGU5"/>
      <c r="AGV5"/>
      <c r="AGW5"/>
      <c r="AGX5"/>
      <c r="AGY5"/>
      <c r="AGZ5"/>
      <c r="AHA5"/>
      <c r="AHB5"/>
      <c r="AHC5"/>
      <c r="AHD5"/>
      <c r="AHE5"/>
      <c r="AHF5"/>
      <c r="AHG5"/>
      <c r="AHH5"/>
      <c r="AHI5"/>
      <c r="AHJ5"/>
      <c r="AHK5"/>
      <c r="AHL5"/>
      <c r="AHM5"/>
      <c r="AHN5"/>
      <c r="AHO5"/>
      <c r="AHP5"/>
      <c r="AHQ5"/>
      <c r="AHR5"/>
      <c r="AHS5"/>
      <c r="AHT5"/>
      <c r="AHU5"/>
      <c r="AHV5"/>
      <c r="AHW5"/>
      <c r="AHX5"/>
      <c r="AHY5"/>
      <c r="AHZ5"/>
      <c r="AIA5"/>
      <c r="AIB5"/>
      <c r="AIC5"/>
      <c r="AID5"/>
      <c r="AIE5"/>
      <c r="AIF5"/>
      <c r="AIG5"/>
      <c r="AIH5"/>
      <c r="AII5"/>
      <c r="AIJ5"/>
      <c r="AIK5"/>
      <c r="AIL5"/>
      <c r="AIM5"/>
      <c r="AIN5"/>
      <c r="AIO5"/>
      <c r="AIP5"/>
      <c r="AIQ5"/>
      <c r="AIR5"/>
      <c r="AIS5"/>
      <c r="AIT5"/>
      <c r="AIU5"/>
      <c r="AIV5"/>
      <c r="AIW5"/>
      <c r="AIX5"/>
      <c r="AIY5"/>
      <c r="AIZ5"/>
      <c r="AJA5"/>
      <c r="AJB5"/>
      <c r="AJC5"/>
      <c r="AJD5"/>
      <c r="AJE5"/>
      <c r="AJF5"/>
      <c r="AJG5"/>
      <c r="AJH5"/>
      <c r="AJI5"/>
      <c r="AJJ5"/>
      <c r="AJK5"/>
      <c r="AJL5"/>
      <c r="AJM5"/>
      <c r="AJN5"/>
      <c r="AJO5"/>
      <c r="AJP5"/>
      <c r="AJQ5"/>
      <c r="AJR5"/>
      <c r="AJS5"/>
      <c r="AJT5"/>
      <c r="AJU5"/>
      <c r="AJV5"/>
      <c r="AJW5"/>
      <c r="AJX5"/>
      <c r="AJY5"/>
      <c r="AJZ5"/>
      <c r="AKA5"/>
      <c r="AKB5"/>
      <c r="AKC5"/>
      <c r="AKD5"/>
      <c r="AKE5"/>
      <c r="AKF5"/>
      <c r="AKG5"/>
      <c r="AKH5"/>
      <c r="AKI5"/>
      <c r="AKJ5"/>
      <c r="AKK5"/>
      <c r="AKL5"/>
      <c r="AKM5"/>
      <c r="AKN5"/>
      <c r="AKO5"/>
      <c r="AKP5"/>
      <c r="AKQ5"/>
      <c r="AKR5"/>
      <c r="AKS5"/>
      <c r="AKT5"/>
      <c r="AKU5"/>
      <c r="AKV5"/>
      <c r="AKW5"/>
      <c r="AKX5"/>
      <c r="AKY5"/>
      <c r="AKZ5"/>
      <c r="ALA5"/>
      <c r="ALB5"/>
      <c r="ALC5"/>
      <c r="ALD5"/>
      <c r="ALE5"/>
      <c r="ALF5"/>
      <c r="ALG5"/>
      <c r="ALH5"/>
      <c r="ALI5"/>
      <c r="ALJ5"/>
      <c r="ALK5"/>
      <c r="ALL5"/>
      <c r="ALM5"/>
      <c r="ALN5"/>
      <c r="ALO5"/>
      <c r="ALP5"/>
      <c r="ALQ5"/>
      <c r="ALR5"/>
      <c r="ALS5"/>
      <c r="ALT5"/>
      <c r="ALU5"/>
      <c r="ALV5"/>
      <c r="ALW5"/>
      <c r="ALX5"/>
      <c r="ALY5"/>
      <c r="ALZ5"/>
      <c r="AMA5"/>
      <c r="AMB5"/>
      <c r="AMC5"/>
      <c r="AMD5"/>
      <c r="AME5"/>
      <c r="AMF5"/>
      <c r="AMG5"/>
      <c r="AMH5"/>
      <c r="AMJ5"/>
      <c r="AMK5"/>
    </row>
    <row r="6" spans="1:1025" ht="15" customHeight="1" thickBot="1" x14ac:dyDescent="0.25">
      <c r="A6" s="325" t="s">
        <v>152</v>
      </c>
      <c r="B6" s="326" t="s">
        <v>142</v>
      </c>
      <c r="C6" s="479">
        <v>2.52</v>
      </c>
      <c r="D6" s="327">
        <v>7.25</v>
      </c>
      <c r="E6" s="327">
        <v>6.84</v>
      </c>
      <c r="F6" s="41">
        <f t="shared" si="0"/>
        <v>7.0449999999999999</v>
      </c>
      <c r="G6" s="42">
        <f t="shared" si="1"/>
        <v>17.753399999999999</v>
      </c>
      <c r="H6" s="45" t="s">
        <v>150</v>
      </c>
      <c r="I6"/>
      <c r="J6" s="47" t="s">
        <v>153</v>
      </c>
      <c r="K6" s="47"/>
      <c r="L6" s="47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  <c r="QZ6"/>
      <c r="RA6"/>
      <c r="RB6"/>
      <c r="RC6"/>
      <c r="RD6"/>
      <c r="RE6"/>
      <c r="RF6"/>
      <c r="RG6"/>
      <c r="RH6"/>
      <c r="RI6"/>
      <c r="RJ6"/>
      <c r="RK6"/>
      <c r="RL6"/>
      <c r="RM6"/>
      <c r="RN6"/>
      <c r="RO6"/>
      <c r="RP6"/>
      <c r="RQ6"/>
      <c r="RR6"/>
      <c r="RS6"/>
      <c r="RT6"/>
      <c r="RU6"/>
      <c r="RV6"/>
      <c r="RW6"/>
      <c r="RX6"/>
      <c r="RY6"/>
      <c r="RZ6"/>
      <c r="SA6"/>
      <c r="SB6"/>
      <c r="SC6"/>
      <c r="SD6"/>
      <c r="SE6"/>
      <c r="SF6"/>
      <c r="SG6"/>
      <c r="SH6"/>
      <c r="SI6"/>
      <c r="SJ6"/>
      <c r="SK6"/>
      <c r="SL6"/>
      <c r="SM6"/>
      <c r="SN6"/>
      <c r="SO6"/>
      <c r="SP6"/>
      <c r="SQ6"/>
      <c r="SR6"/>
      <c r="SS6"/>
      <c r="ST6"/>
      <c r="SU6"/>
      <c r="SV6"/>
      <c r="SW6"/>
      <c r="SX6"/>
      <c r="SY6"/>
      <c r="SZ6"/>
      <c r="TA6"/>
      <c r="TB6"/>
      <c r="TC6"/>
      <c r="TD6"/>
      <c r="TE6"/>
      <c r="TF6"/>
      <c r="TG6"/>
      <c r="TH6"/>
      <c r="TI6"/>
      <c r="TJ6"/>
      <c r="TK6"/>
      <c r="TL6"/>
      <c r="TM6"/>
      <c r="TN6"/>
      <c r="TO6"/>
      <c r="TP6"/>
      <c r="TQ6"/>
      <c r="TR6"/>
      <c r="TS6"/>
      <c r="TT6"/>
      <c r="TU6"/>
      <c r="TV6"/>
      <c r="TW6"/>
      <c r="TX6"/>
      <c r="TY6"/>
      <c r="TZ6"/>
      <c r="UA6"/>
      <c r="UB6"/>
      <c r="UC6"/>
      <c r="UD6"/>
      <c r="UE6"/>
      <c r="UF6"/>
      <c r="UG6"/>
      <c r="UH6"/>
      <c r="UI6"/>
      <c r="UJ6"/>
      <c r="UK6"/>
      <c r="UL6"/>
      <c r="UM6"/>
      <c r="UN6"/>
      <c r="UO6"/>
      <c r="UP6"/>
      <c r="UQ6"/>
      <c r="UR6"/>
      <c r="US6"/>
      <c r="UT6"/>
      <c r="UU6"/>
      <c r="UV6"/>
      <c r="UW6"/>
      <c r="UX6"/>
      <c r="UY6"/>
      <c r="UZ6"/>
      <c r="VA6"/>
      <c r="VB6"/>
      <c r="VC6"/>
      <c r="VD6"/>
      <c r="VE6"/>
      <c r="VF6"/>
      <c r="VG6"/>
      <c r="VH6"/>
      <c r="VI6"/>
      <c r="VJ6"/>
      <c r="VK6"/>
      <c r="VL6"/>
      <c r="VM6"/>
      <c r="VN6"/>
      <c r="VO6"/>
      <c r="VP6"/>
      <c r="VQ6"/>
      <c r="VR6"/>
      <c r="VS6"/>
      <c r="VT6"/>
      <c r="VU6"/>
      <c r="VV6"/>
      <c r="VW6"/>
      <c r="VX6"/>
      <c r="VY6"/>
      <c r="VZ6"/>
      <c r="WA6"/>
      <c r="WB6"/>
      <c r="WC6"/>
      <c r="WD6"/>
      <c r="WE6"/>
      <c r="WF6"/>
      <c r="WG6"/>
      <c r="WH6"/>
      <c r="WI6"/>
      <c r="WJ6"/>
      <c r="WK6"/>
      <c r="WL6"/>
      <c r="WM6"/>
      <c r="WN6"/>
      <c r="WO6"/>
      <c r="WP6"/>
      <c r="WQ6"/>
      <c r="WR6"/>
      <c r="WS6"/>
      <c r="WT6"/>
      <c r="WU6"/>
      <c r="WV6"/>
      <c r="WW6"/>
      <c r="WX6"/>
      <c r="WY6"/>
      <c r="WZ6"/>
      <c r="XA6"/>
      <c r="XB6"/>
      <c r="XC6"/>
      <c r="XD6"/>
      <c r="XE6"/>
      <c r="XF6"/>
      <c r="XG6"/>
      <c r="XH6"/>
      <c r="XI6"/>
      <c r="XJ6"/>
      <c r="XK6"/>
      <c r="XL6"/>
      <c r="XM6"/>
      <c r="XN6"/>
      <c r="XO6"/>
      <c r="XP6"/>
      <c r="XQ6"/>
      <c r="XR6"/>
      <c r="XS6"/>
      <c r="XT6"/>
      <c r="XU6"/>
      <c r="XV6"/>
      <c r="XW6"/>
      <c r="XX6"/>
      <c r="XY6"/>
      <c r="XZ6"/>
      <c r="YA6"/>
      <c r="YB6"/>
      <c r="YC6"/>
      <c r="YD6"/>
      <c r="YE6"/>
      <c r="YF6"/>
      <c r="YG6"/>
      <c r="YH6"/>
      <c r="YI6"/>
      <c r="YJ6"/>
      <c r="YK6"/>
      <c r="YL6"/>
      <c r="YM6"/>
      <c r="YN6"/>
      <c r="YO6"/>
      <c r="YP6"/>
      <c r="YQ6"/>
      <c r="YR6"/>
      <c r="YS6"/>
      <c r="YT6"/>
      <c r="YU6"/>
      <c r="YV6"/>
      <c r="YW6"/>
      <c r="YX6"/>
      <c r="YY6"/>
      <c r="YZ6"/>
      <c r="ZA6"/>
      <c r="ZB6"/>
      <c r="ZC6"/>
      <c r="ZD6"/>
      <c r="ZE6"/>
      <c r="ZF6"/>
      <c r="ZG6"/>
      <c r="ZH6"/>
      <c r="ZI6"/>
      <c r="ZJ6"/>
      <c r="ZK6"/>
      <c r="ZL6"/>
      <c r="ZM6"/>
      <c r="ZN6"/>
      <c r="ZO6"/>
      <c r="ZP6"/>
      <c r="ZQ6"/>
      <c r="ZR6"/>
      <c r="ZS6"/>
      <c r="ZT6"/>
      <c r="ZU6"/>
      <c r="ZV6"/>
      <c r="ZW6"/>
      <c r="ZX6"/>
      <c r="ZY6"/>
      <c r="ZZ6"/>
      <c r="AAA6"/>
      <c r="AAB6"/>
      <c r="AAC6"/>
      <c r="AAD6"/>
      <c r="AAE6"/>
      <c r="AAF6"/>
      <c r="AAG6"/>
      <c r="AAH6"/>
      <c r="AAI6"/>
      <c r="AAJ6"/>
      <c r="AAK6"/>
      <c r="AAL6"/>
      <c r="AAM6"/>
      <c r="AAN6"/>
      <c r="AAO6"/>
      <c r="AAP6"/>
      <c r="AAQ6"/>
      <c r="AAR6"/>
      <c r="AAS6"/>
      <c r="AAT6"/>
      <c r="AAU6"/>
      <c r="AAV6"/>
      <c r="AAW6"/>
      <c r="AAX6"/>
      <c r="AAY6"/>
      <c r="AAZ6"/>
      <c r="ABA6"/>
      <c r="ABB6"/>
      <c r="ABC6"/>
      <c r="ABD6"/>
      <c r="ABE6"/>
      <c r="ABF6"/>
      <c r="ABG6"/>
      <c r="ABH6"/>
      <c r="ABI6"/>
      <c r="ABJ6"/>
      <c r="ABK6"/>
      <c r="ABL6"/>
      <c r="ABM6"/>
      <c r="ABN6"/>
      <c r="ABO6"/>
      <c r="ABP6"/>
      <c r="ABQ6"/>
      <c r="ABR6"/>
      <c r="ABS6"/>
      <c r="ABT6"/>
      <c r="ABU6"/>
      <c r="ABV6"/>
      <c r="ABW6"/>
      <c r="ABX6"/>
      <c r="ABY6"/>
      <c r="ABZ6"/>
      <c r="ACA6"/>
      <c r="ACB6"/>
      <c r="ACC6"/>
      <c r="ACD6"/>
      <c r="ACE6"/>
      <c r="ACF6"/>
      <c r="ACG6"/>
      <c r="ACH6"/>
      <c r="ACI6"/>
      <c r="ACJ6"/>
      <c r="ACK6"/>
      <c r="ACL6"/>
      <c r="ACM6"/>
      <c r="ACN6"/>
      <c r="ACO6"/>
      <c r="ACP6"/>
      <c r="ACQ6"/>
      <c r="ACR6"/>
      <c r="ACS6"/>
      <c r="ACT6"/>
      <c r="ACU6"/>
      <c r="ACV6"/>
      <c r="ACW6"/>
      <c r="ACX6"/>
      <c r="ACY6"/>
      <c r="ACZ6"/>
      <c r="ADA6"/>
      <c r="ADB6"/>
      <c r="ADC6"/>
      <c r="ADD6"/>
      <c r="ADE6"/>
      <c r="ADF6"/>
      <c r="ADG6"/>
      <c r="ADH6"/>
      <c r="ADI6"/>
      <c r="ADJ6"/>
      <c r="ADK6"/>
      <c r="ADL6"/>
      <c r="ADM6"/>
      <c r="ADN6"/>
      <c r="ADO6"/>
      <c r="ADP6"/>
      <c r="ADQ6"/>
      <c r="ADR6"/>
      <c r="ADS6"/>
      <c r="ADT6"/>
      <c r="ADU6"/>
      <c r="ADV6"/>
      <c r="ADW6"/>
      <c r="ADX6"/>
      <c r="ADY6"/>
      <c r="ADZ6"/>
      <c r="AEA6"/>
      <c r="AEB6"/>
      <c r="AEC6"/>
      <c r="AED6"/>
      <c r="AEE6"/>
      <c r="AEF6"/>
      <c r="AEG6"/>
      <c r="AEH6"/>
      <c r="AEI6"/>
      <c r="AEJ6"/>
      <c r="AEK6"/>
      <c r="AEL6"/>
      <c r="AEM6"/>
      <c r="AEN6"/>
      <c r="AEO6"/>
      <c r="AEP6"/>
      <c r="AEQ6"/>
      <c r="AER6"/>
      <c r="AES6"/>
      <c r="AET6"/>
      <c r="AEU6"/>
      <c r="AEV6"/>
      <c r="AEW6"/>
      <c r="AEX6"/>
      <c r="AEY6"/>
      <c r="AEZ6"/>
      <c r="AFA6"/>
      <c r="AFB6"/>
      <c r="AFC6"/>
      <c r="AFD6"/>
      <c r="AFE6"/>
      <c r="AFF6"/>
      <c r="AFG6"/>
      <c r="AFH6"/>
      <c r="AFI6"/>
      <c r="AFJ6"/>
      <c r="AFK6"/>
      <c r="AFL6"/>
      <c r="AFM6"/>
      <c r="AFN6"/>
      <c r="AFO6"/>
      <c r="AFP6"/>
      <c r="AFQ6"/>
      <c r="AFR6"/>
      <c r="AFS6"/>
      <c r="AFT6"/>
      <c r="AFU6"/>
      <c r="AFV6"/>
      <c r="AFW6"/>
      <c r="AFX6"/>
      <c r="AFY6"/>
      <c r="AFZ6"/>
      <c r="AGA6"/>
      <c r="AGB6"/>
      <c r="AGC6"/>
      <c r="AGD6"/>
      <c r="AGE6"/>
      <c r="AGF6"/>
      <c r="AGG6"/>
      <c r="AGH6"/>
      <c r="AGI6"/>
      <c r="AGJ6"/>
      <c r="AGK6"/>
      <c r="AGL6"/>
      <c r="AGM6"/>
      <c r="AGN6"/>
      <c r="AGO6"/>
      <c r="AGP6"/>
      <c r="AGQ6"/>
      <c r="AGR6"/>
      <c r="AGS6"/>
      <c r="AGT6"/>
      <c r="AGU6"/>
      <c r="AGV6"/>
      <c r="AGW6"/>
      <c r="AGX6"/>
      <c r="AGY6"/>
      <c r="AGZ6"/>
      <c r="AHA6"/>
      <c r="AHB6"/>
      <c r="AHC6"/>
      <c r="AHD6"/>
      <c r="AHE6"/>
      <c r="AHF6"/>
      <c r="AHG6"/>
      <c r="AHH6"/>
      <c r="AHI6"/>
      <c r="AHJ6"/>
      <c r="AHK6"/>
      <c r="AHL6"/>
      <c r="AHM6"/>
      <c r="AHN6"/>
      <c r="AHO6"/>
      <c r="AHP6"/>
      <c r="AHQ6"/>
      <c r="AHR6"/>
      <c r="AHS6"/>
      <c r="AHT6"/>
      <c r="AHU6"/>
      <c r="AHV6"/>
      <c r="AHW6"/>
      <c r="AHX6"/>
      <c r="AHY6"/>
      <c r="AHZ6"/>
      <c r="AIA6"/>
      <c r="AIB6"/>
      <c r="AIC6"/>
      <c r="AID6"/>
      <c r="AIE6"/>
      <c r="AIF6"/>
      <c r="AIG6"/>
      <c r="AIH6"/>
      <c r="AII6"/>
      <c r="AIJ6"/>
      <c r="AIK6"/>
      <c r="AIL6"/>
      <c r="AIM6"/>
      <c r="AIN6"/>
      <c r="AIO6"/>
      <c r="AIP6"/>
      <c r="AIQ6"/>
      <c r="AIR6"/>
      <c r="AIS6"/>
      <c r="AIT6"/>
      <c r="AIU6"/>
      <c r="AIV6"/>
      <c r="AIW6"/>
      <c r="AIX6"/>
      <c r="AIY6"/>
      <c r="AIZ6"/>
      <c r="AJA6"/>
      <c r="AJB6"/>
      <c r="AJC6"/>
      <c r="AJD6"/>
      <c r="AJE6"/>
      <c r="AJF6"/>
      <c r="AJG6"/>
      <c r="AJH6"/>
      <c r="AJI6"/>
      <c r="AJJ6"/>
      <c r="AJK6"/>
      <c r="AJL6"/>
      <c r="AJM6"/>
      <c r="AJN6"/>
      <c r="AJO6"/>
      <c r="AJP6"/>
      <c r="AJQ6"/>
      <c r="AJR6"/>
      <c r="AJS6"/>
      <c r="AJT6"/>
      <c r="AJU6"/>
      <c r="AJV6"/>
      <c r="AJW6"/>
      <c r="AJX6"/>
      <c r="AJY6"/>
      <c r="AJZ6"/>
      <c r="AKA6"/>
      <c r="AKB6"/>
      <c r="AKC6"/>
      <c r="AKD6"/>
      <c r="AKE6"/>
      <c r="AKF6"/>
      <c r="AKG6"/>
      <c r="AKH6"/>
      <c r="AKI6"/>
      <c r="AKJ6"/>
      <c r="AKK6"/>
      <c r="AKL6"/>
      <c r="AKM6"/>
      <c r="AKN6"/>
      <c r="AKO6"/>
      <c r="AKP6"/>
      <c r="AKQ6"/>
      <c r="AKR6"/>
      <c r="AKS6"/>
      <c r="AKT6"/>
      <c r="AKU6"/>
      <c r="AKV6"/>
      <c r="AKW6"/>
      <c r="AKX6"/>
      <c r="AKY6"/>
      <c r="AKZ6"/>
      <c r="ALA6"/>
      <c r="ALB6"/>
      <c r="ALC6"/>
      <c r="ALD6"/>
      <c r="ALE6"/>
      <c r="ALF6"/>
      <c r="ALG6"/>
      <c r="ALH6"/>
      <c r="ALI6"/>
      <c r="ALJ6"/>
      <c r="ALK6"/>
      <c r="ALL6"/>
      <c r="ALM6"/>
      <c r="ALN6"/>
      <c r="ALO6"/>
      <c r="ALP6"/>
      <c r="ALQ6"/>
      <c r="ALR6"/>
      <c r="ALS6"/>
      <c r="ALT6"/>
      <c r="ALU6"/>
      <c r="ALV6"/>
      <c r="ALW6"/>
      <c r="ALX6"/>
      <c r="ALY6"/>
      <c r="ALZ6"/>
      <c r="AMA6"/>
      <c r="AMB6"/>
      <c r="AMC6"/>
      <c r="AMD6"/>
      <c r="AME6"/>
      <c r="AMF6"/>
      <c r="AMG6"/>
      <c r="AMH6"/>
      <c r="AMJ6"/>
      <c r="AMK6"/>
    </row>
    <row r="7" spans="1:1025" ht="15" customHeight="1" x14ac:dyDescent="0.2">
      <c r="A7" s="325" t="s">
        <v>154</v>
      </c>
      <c r="B7" s="326" t="s">
        <v>155</v>
      </c>
      <c r="C7" s="479">
        <v>0.3</v>
      </c>
      <c r="D7" s="327">
        <v>18.54</v>
      </c>
      <c r="E7" s="327">
        <v>24.19</v>
      </c>
      <c r="F7" s="41">
        <f t="shared" si="0"/>
        <v>21.365000000000002</v>
      </c>
      <c r="G7" s="42">
        <f t="shared" si="1"/>
        <v>6.4095000000000004</v>
      </c>
      <c r="H7" s="45" t="s">
        <v>156</v>
      </c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  <c r="XS7"/>
      <c r="XT7"/>
      <c r="XU7"/>
      <c r="XV7"/>
      <c r="XW7"/>
      <c r="XX7"/>
      <c r="XY7"/>
      <c r="XZ7"/>
      <c r="YA7"/>
      <c r="YB7"/>
      <c r="YC7"/>
      <c r="YD7"/>
      <c r="YE7"/>
      <c r="YF7"/>
      <c r="YG7"/>
      <c r="YH7"/>
      <c r="YI7"/>
      <c r="YJ7"/>
      <c r="YK7"/>
      <c r="YL7"/>
      <c r="YM7"/>
      <c r="YN7"/>
      <c r="YO7"/>
      <c r="YP7"/>
      <c r="YQ7"/>
      <c r="YR7"/>
      <c r="YS7"/>
      <c r="YT7"/>
      <c r="YU7"/>
      <c r="YV7"/>
      <c r="YW7"/>
      <c r="YX7"/>
      <c r="YY7"/>
      <c r="YZ7"/>
      <c r="ZA7"/>
      <c r="ZB7"/>
      <c r="ZC7"/>
      <c r="ZD7"/>
      <c r="ZE7"/>
      <c r="ZF7"/>
      <c r="ZG7"/>
      <c r="ZH7"/>
      <c r="ZI7"/>
      <c r="ZJ7"/>
      <c r="ZK7"/>
      <c r="ZL7"/>
      <c r="ZM7"/>
      <c r="ZN7"/>
      <c r="ZO7"/>
      <c r="ZP7"/>
      <c r="ZQ7"/>
      <c r="ZR7"/>
      <c r="ZS7"/>
      <c r="ZT7"/>
      <c r="ZU7"/>
      <c r="ZV7"/>
      <c r="ZW7"/>
      <c r="ZX7"/>
      <c r="ZY7"/>
      <c r="ZZ7"/>
      <c r="AAA7"/>
      <c r="AAB7"/>
      <c r="AAC7"/>
      <c r="AAD7"/>
      <c r="AAE7"/>
      <c r="AAF7"/>
      <c r="AAG7"/>
      <c r="AAH7"/>
      <c r="AAI7"/>
      <c r="AAJ7"/>
      <c r="AAK7"/>
      <c r="AAL7"/>
      <c r="AAM7"/>
      <c r="AAN7"/>
      <c r="AAO7"/>
      <c r="AAP7"/>
      <c r="AAQ7"/>
      <c r="AAR7"/>
      <c r="AAS7"/>
      <c r="AAT7"/>
      <c r="AAU7"/>
      <c r="AAV7"/>
      <c r="AAW7"/>
      <c r="AAX7"/>
      <c r="AAY7"/>
      <c r="AAZ7"/>
      <c r="ABA7"/>
      <c r="ABB7"/>
      <c r="ABC7"/>
      <c r="ABD7"/>
      <c r="ABE7"/>
      <c r="ABF7"/>
      <c r="ABG7"/>
      <c r="ABH7"/>
      <c r="ABI7"/>
      <c r="ABJ7"/>
      <c r="ABK7"/>
      <c r="ABL7"/>
      <c r="ABM7"/>
      <c r="ABN7"/>
      <c r="ABO7"/>
      <c r="ABP7"/>
      <c r="ABQ7"/>
      <c r="ABR7"/>
      <c r="ABS7"/>
      <c r="ABT7"/>
      <c r="ABU7"/>
      <c r="ABV7"/>
      <c r="ABW7"/>
      <c r="ABX7"/>
      <c r="ABY7"/>
      <c r="ABZ7"/>
      <c r="ACA7"/>
      <c r="ACB7"/>
      <c r="ACC7"/>
      <c r="ACD7"/>
      <c r="ACE7"/>
      <c r="ACF7"/>
      <c r="ACG7"/>
      <c r="ACH7"/>
      <c r="ACI7"/>
      <c r="ACJ7"/>
      <c r="ACK7"/>
      <c r="ACL7"/>
      <c r="ACM7"/>
      <c r="ACN7"/>
      <c r="ACO7"/>
      <c r="ACP7"/>
      <c r="ACQ7"/>
      <c r="ACR7"/>
      <c r="ACS7"/>
      <c r="ACT7"/>
      <c r="ACU7"/>
      <c r="ACV7"/>
      <c r="ACW7"/>
      <c r="ACX7"/>
      <c r="ACY7"/>
      <c r="ACZ7"/>
      <c r="ADA7"/>
      <c r="ADB7"/>
      <c r="ADC7"/>
      <c r="ADD7"/>
      <c r="ADE7"/>
      <c r="ADF7"/>
      <c r="ADG7"/>
      <c r="ADH7"/>
      <c r="ADI7"/>
      <c r="ADJ7"/>
      <c r="ADK7"/>
      <c r="ADL7"/>
      <c r="ADM7"/>
      <c r="ADN7"/>
      <c r="ADO7"/>
      <c r="ADP7"/>
      <c r="ADQ7"/>
      <c r="ADR7"/>
      <c r="ADS7"/>
      <c r="ADT7"/>
      <c r="ADU7"/>
      <c r="ADV7"/>
      <c r="ADW7"/>
      <c r="ADX7"/>
      <c r="ADY7"/>
      <c r="ADZ7"/>
      <c r="AEA7"/>
      <c r="AEB7"/>
      <c r="AEC7"/>
      <c r="AED7"/>
      <c r="AEE7"/>
      <c r="AEF7"/>
      <c r="AEG7"/>
      <c r="AEH7"/>
      <c r="AEI7"/>
      <c r="AEJ7"/>
      <c r="AEK7"/>
      <c r="AEL7"/>
      <c r="AEM7"/>
      <c r="AEN7"/>
      <c r="AEO7"/>
      <c r="AEP7"/>
      <c r="AEQ7"/>
      <c r="AER7"/>
      <c r="AES7"/>
      <c r="AET7"/>
      <c r="AEU7"/>
      <c r="AEV7"/>
      <c r="AEW7"/>
      <c r="AEX7"/>
      <c r="AEY7"/>
      <c r="AEZ7"/>
      <c r="AFA7"/>
      <c r="AFB7"/>
      <c r="AFC7"/>
      <c r="AFD7"/>
      <c r="AFE7"/>
      <c r="AFF7"/>
      <c r="AFG7"/>
      <c r="AFH7"/>
      <c r="AFI7"/>
      <c r="AFJ7"/>
      <c r="AFK7"/>
      <c r="AFL7"/>
      <c r="AFM7"/>
      <c r="AFN7"/>
      <c r="AFO7"/>
      <c r="AFP7"/>
      <c r="AFQ7"/>
      <c r="AFR7"/>
      <c r="AFS7"/>
      <c r="AFT7"/>
      <c r="AFU7"/>
      <c r="AFV7"/>
      <c r="AFW7"/>
      <c r="AFX7"/>
      <c r="AFY7"/>
      <c r="AFZ7"/>
      <c r="AGA7"/>
      <c r="AGB7"/>
      <c r="AGC7"/>
      <c r="AGD7"/>
      <c r="AGE7"/>
      <c r="AGF7"/>
      <c r="AGG7"/>
      <c r="AGH7"/>
      <c r="AGI7"/>
      <c r="AGJ7"/>
      <c r="AGK7"/>
      <c r="AGL7"/>
      <c r="AGM7"/>
      <c r="AGN7"/>
      <c r="AGO7"/>
      <c r="AGP7"/>
      <c r="AGQ7"/>
      <c r="AGR7"/>
      <c r="AGS7"/>
      <c r="AGT7"/>
      <c r="AGU7"/>
      <c r="AGV7"/>
      <c r="AGW7"/>
      <c r="AGX7"/>
      <c r="AGY7"/>
      <c r="AGZ7"/>
      <c r="AHA7"/>
      <c r="AHB7"/>
      <c r="AHC7"/>
      <c r="AHD7"/>
      <c r="AHE7"/>
      <c r="AHF7"/>
      <c r="AHG7"/>
      <c r="AHH7"/>
      <c r="AHI7"/>
      <c r="AHJ7"/>
      <c r="AHK7"/>
      <c r="AHL7"/>
      <c r="AHM7"/>
      <c r="AHN7"/>
      <c r="AHO7"/>
      <c r="AHP7"/>
      <c r="AHQ7"/>
      <c r="AHR7"/>
      <c r="AHS7"/>
      <c r="AHT7"/>
      <c r="AHU7"/>
      <c r="AHV7"/>
      <c r="AHW7"/>
      <c r="AHX7"/>
      <c r="AHY7"/>
      <c r="AHZ7"/>
      <c r="AIA7"/>
      <c r="AIB7"/>
      <c r="AIC7"/>
      <c r="AID7"/>
      <c r="AIE7"/>
      <c r="AIF7"/>
      <c r="AIG7"/>
      <c r="AIH7"/>
      <c r="AII7"/>
      <c r="AIJ7"/>
      <c r="AIK7"/>
      <c r="AIL7"/>
      <c r="AIM7"/>
      <c r="AIN7"/>
      <c r="AIO7"/>
      <c r="AIP7"/>
      <c r="AIQ7"/>
      <c r="AIR7"/>
      <c r="AIS7"/>
      <c r="AIT7"/>
      <c r="AIU7"/>
      <c r="AIV7"/>
      <c r="AIW7"/>
      <c r="AIX7"/>
      <c r="AIY7"/>
      <c r="AIZ7"/>
      <c r="AJA7"/>
      <c r="AJB7"/>
      <c r="AJC7"/>
      <c r="AJD7"/>
      <c r="AJE7"/>
      <c r="AJF7"/>
      <c r="AJG7"/>
      <c r="AJH7"/>
      <c r="AJI7"/>
      <c r="AJJ7"/>
      <c r="AJK7"/>
      <c r="AJL7"/>
      <c r="AJM7"/>
      <c r="AJN7"/>
      <c r="AJO7"/>
      <c r="AJP7"/>
      <c r="AJQ7"/>
      <c r="AJR7"/>
      <c r="AJS7"/>
      <c r="AJT7"/>
      <c r="AJU7"/>
      <c r="AJV7"/>
      <c r="AJW7"/>
      <c r="AJX7"/>
      <c r="AJY7"/>
      <c r="AJZ7"/>
      <c r="AKA7"/>
      <c r="AKB7"/>
      <c r="AKC7"/>
      <c r="AKD7"/>
      <c r="AKE7"/>
      <c r="AKF7"/>
      <c r="AKG7"/>
      <c r="AKH7"/>
      <c r="AKI7"/>
      <c r="AKJ7"/>
      <c r="AKK7"/>
      <c r="AKL7"/>
      <c r="AKM7"/>
      <c r="AKN7"/>
      <c r="AKO7"/>
      <c r="AKP7"/>
      <c r="AKQ7"/>
      <c r="AKR7"/>
      <c r="AKS7"/>
      <c r="AKT7"/>
      <c r="AKU7"/>
      <c r="AKV7"/>
      <c r="AKW7"/>
      <c r="AKX7"/>
      <c r="AKY7"/>
      <c r="AKZ7"/>
      <c r="ALA7"/>
      <c r="ALB7"/>
      <c r="ALC7"/>
      <c r="ALD7"/>
      <c r="ALE7"/>
      <c r="ALF7"/>
      <c r="ALG7"/>
      <c r="ALH7"/>
      <c r="ALI7"/>
      <c r="ALJ7"/>
      <c r="ALK7"/>
      <c r="ALL7"/>
      <c r="ALM7"/>
      <c r="ALN7"/>
      <c r="ALO7"/>
      <c r="ALP7"/>
      <c r="ALQ7"/>
      <c r="ALR7"/>
      <c r="ALS7"/>
      <c r="ALT7"/>
      <c r="ALU7"/>
      <c r="ALV7"/>
      <c r="ALW7"/>
      <c r="ALX7"/>
      <c r="ALY7"/>
      <c r="ALZ7"/>
      <c r="AMA7"/>
      <c r="AMB7"/>
      <c r="AMC7"/>
      <c r="AMD7"/>
      <c r="AME7"/>
      <c r="AMF7"/>
      <c r="AMG7"/>
      <c r="AMH7"/>
      <c r="AMJ7"/>
      <c r="AMK7"/>
    </row>
    <row r="8" spans="1:1025" ht="15" customHeight="1" x14ac:dyDescent="0.2">
      <c r="A8" s="325" t="s">
        <v>157</v>
      </c>
      <c r="B8" s="326" t="s">
        <v>155</v>
      </c>
      <c r="C8" s="479">
        <v>1.35</v>
      </c>
      <c r="D8" s="327">
        <v>5.46</v>
      </c>
      <c r="E8" s="327">
        <v>11.8</v>
      </c>
      <c r="F8" s="41">
        <f t="shared" si="0"/>
        <v>8.6300000000000008</v>
      </c>
      <c r="G8" s="42">
        <f t="shared" si="1"/>
        <v>11.650500000000001</v>
      </c>
      <c r="H8" s="45" t="s">
        <v>158</v>
      </c>
      <c r="I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  <c r="TU8"/>
      <c r="TV8"/>
      <c r="TW8"/>
      <c r="TX8"/>
      <c r="TY8"/>
      <c r="TZ8"/>
      <c r="UA8"/>
      <c r="UB8"/>
      <c r="UC8"/>
      <c r="UD8"/>
      <c r="UE8"/>
      <c r="UF8"/>
      <c r="UG8"/>
      <c r="UH8"/>
      <c r="UI8"/>
      <c r="UJ8"/>
      <c r="UK8"/>
      <c r="UL8"/>
      <c r="UM8"/>
      <c r="UN8"/>
      <c r="UO8"/>
      <c r="UP8"/>
      <c r="UQ8"/>
      <c r="UR8"/>
      <c r="US8"/>
      <c r="UT8"/>
      <c r="UU8"/>
      <c r="UV8"/>
      <c r="UW8"/>
      <c r="UX8"/>
      <c r="UY8"/>
      <c r="UZ8"/>
      <c r="VA8"/>
      <c r="VB8"/>
      <c r="VC8"/>
      <c r="VD8"/>
      <c r="VE8"/>
      <c r="VF8"/>
      <c r="VG8"/>
      <c r="VH8"/>
      <c r="VI8"/>
      <c r="VJ8"/>
      <c r="VK8"/>
      <c r="VL8"/>
      <c r="VM8"/>
      <c r="VN8"/>
      <c r="VO8"/>
      <c r="VP8"/>
      <c r="VQ8"/>
      <c r="VR8"/>
      <c r="VS8"/>
      <c r="VT8"/>
      <c r="VU8"/>
      <c r="VV8"/>
      <c r="VW8"/>
      <c r="VX8"/>
      <c r="VY8"/>
      <c r="VZ8"/>
      <c r="WA8"/>
      <c r="WB8"/>
      <c r="WC8"/>
      <c r="WD8"/>
      <c r="WE8"/>
      <c r="WF8"/>
      <c r="WG8"/>
      <c r="WH8"/>
      <c r="WI8"/>
      <c r="WJ8"/>
      <c r="WK8"/>
      <c r="WL8"/>
      <c r="WM8"/>
      <c r="WN8"/>
      <c r="WO8"/>
      <c r="WP8"/>
      <c r="WQ8"/>
      <c r="WR8"/>
      <c r="WS8"/>
      <c r="WT8"/>
      <c r="WU8"/>
      <c r="WV8"/>
      <c r="WW8"/>
      <c r="WX8"/>
      <c r="WY8"/>
      <c r="WZ8"/>
      <c r="XA8"/>
      <c r="XB8"/>
      <c r="XC8"/>
      <c r="XD8"/>
      <c r="XE8"/>
      <c r="XF8"/>
      <c r="XG8"/>
      <c r="XH8"/>
      <c r="XI8"/>
      <c r="XJ8"/>
      <c r="XK8"/>
      <c r="XL8"/>
      <c r="XM8"/>
      <c r="XN8"/>
      <c r="XO8"/>
      <c r="XP8"/>
      <c r="XQ8"/>
      <c r="XR8"/>
      <c r="XS8"/>
      <c r="XT8"/>
      <c r="XU8"/>
      <c r="XV8"/>
      <c r="XW8"/>
      <c r="XX8"/>
      <c r="XY8"/>
      <c r="XZ8"/>
      <c r="YA8"/>
      <c r="YB8"/>
      <c r="YC8"/>
      <c r="YD8"/>
      <c r="YE8"/>
      <c r="YF8"/>
      <c r="YG8"/>
      <c r="YH8"/>
      <c r="YI8"/>
      <c r="YJ8"/>
      <c r="YK8"/>
      <c r="YL8"/>
      <c r="YM8"/>
      <c r="YN8"/>
      <c r="YO8"/>
      <c r="YP8"/>
      <c r="YQ8"/>
      <c r="YR8"/>
      <c r="YS8"/>
      <c r="YT8"/>
      <c r="YU8"/>
      <c r="YV8"/>
      <c r="YW8"/>
      <c r="YX8"/>
      <c r="YY8"/>
      <c r="YZ8"/>
      <c r="ZA8"/>
      <c r="ZB8"/>
      <c r="ZC8"/>
      <c r="ZD8"/>
      <c r="ZE8"/>
      <c r="ZF8"/>
      <c r="ZG8"/>
      <c r="ZH8"/>
      <c r="ZI8"/>
      <c r="ZJ8"/>
      <c r="ZK8"/>
      <c r="ZL8"/>
      <c r="ZM8"/>
      <c r="ZN8"/>
      <c r="ZO8"/>
      <c r="ZP8"/>
      <c r="ZQ8"/>
      <c r="ZR8"/>
      <c r="ZS8"/>
      <c r="ZT8"/>
      <c r="ZU8"/>
      <c r="ZV8"/>
      <c r="ZW8"/>
      <c r="ZX8"/>
      <c r="ZY8"/>
      <c r="ZZ8"/>
      <c r="AAA8"/>
      <c r="AAB8"/>
      <c r="AAC8"/>
      <c r="AAD8"/>
      <c r="AAE8"/>
      <c r="AAF8"/>
      <c r="AAG8"/>
      <c r="AAH8"/>
      <c r="AAI8"/>
      <c r="AAJ8"/>
      <c r="AAK8"/>
      <c r="AAL8"/>
      <c r="AAM8"/>
      <c r="AAN8"/>
      <c r="AAO8"/>
      <c r="AAP8"/>
      <c r="AAQ8"/>
      <c r="AAR8"/>
      <c r="AAS8"/>
      <c r="AAT8"/>
      <c r="AAU8"/>
      <c r="AAV8"/>
      <c r="AAW8"/>
      <c r="AAX8"/>
      <c r="AAY8"/>
      <c r="AAZ8"/>
      <c r="ABA8"/>
      <c r="ABB8"/>
      <c r="ABC8"/>
      <c r="ABD8"/>
      <c r="ABE8"/>
      <c r="ABF8"/>
      <c r="ABG8"/>
      <c r="ABH8"/>
      <c r="ABI8"/>
      <c r="ABJ8"/>
      <c r="ABK8"/>
      <c r="ABL8"/>
      <c r="ABM8"/>
      <c r="ABN8"/>
      <c r="ABO8"/>
      <c r="ABP8"/>
      <c r="ABQ8"/>
      <c r="ABR8"/>
      <c r="ABS8"/>
      <c r="ABT8"/>
      <c r="ABU8"/>
      <c r="ABV8"/>
      <c r="ABW8"/>
      <c r="ABX8"/>
      <c r="ABY8"/>
      <c r="ABZ8"/>
      <c r="ACA8"/>
      <c r="ACB8"/>
      <c r="ACC8"/>
      <c r="ACD8"/>
      <c r="ACE8"/>
      <c r="ACF8"/>
      <c r="ACG8"/>
      <c r="ACH8"/>
      <c r="ACI8"/>
      <c r="ACJ8"/>
      <c r="ACK8"/>
      <c r="ACL8"/>
      <c r="ACM8"/>
      <c r="ACN8"/>
      <c r="ACO8"/>
      <c r="ACP8"/>
      <c r="ACQ8"/>
      <c r="ACR8"/>
      <c r="ACS8"/>
      <c r="ACT8"/>
      <c r="ACU8"/>
      <c r="ACV8"/>
      <c r="ACW8"/>
      <c r="ACX8"/>
      <c r="ACY8"/>
      <c r="ACZ8"/>
      <c r="ADA8"/>
      <c r="ADB8"/>
      <c r="ADC8"/>
      <c r="ADD8"/>
      <c r="ADE8"/>
      <c r="ADF8"/>
      <c r="ADG8"/>
      <c r="ADH8"/>
      <c r="ADI8"/>
      <c r="ADJ8"/>
      <c r="ADK8"/>
      <c r="ADL8"/>
      <c r="ADM8"/>
      <c r="ADN8"/>
      <c r="ADO8"/>
      <c r="ADP8"/>
      <c r="ADQ8"/>
      <c r="ADR8"/>
      <c r="ADS8"/>
      <c r="ADT8"/>
      <c r="ADU8"/>
      <c r="ADV8"/>
      <c r="ADW8"/>
      <c r="ADX8"/>
      <c r="ADY8"/>
      <c r="ADZ8"/>
      <c r="AEA8"/>
      <c r="AEB8"/>
      <c r="AEC8"/>
      <c r="AED8"/>
      <c r="AEE8"/>
      <c r="AEF8"/>
      <c r="AEG8"/>
      <c r="AEH8"/>
      <c r="AEI8"/>
      <c r="AEJ8"/>
      <c r="AEK8"/>
      <c r="AEL8"/>
      <c r="AEM8"/>
      <c r="AEN8"/>
      <c r="AEO8"/>
      <c r="AEP8"/>
      <c r="AEQ8"/>
      <c r="AER8"/>
      <c r="AES8"/>
      <c r="AET8"/>
      <c r="AEU8"/>
      <c r="AEV8"/>
      <c r="AEW8"/>
      <c r="AEX8"/>
      <c r="AEY8"/>
      <c r="AEZ8"/>
      <c r="AFA8"/>
      <c r="AFB8"/>
      <c r="AFC8"/>
      <c r="AFD8"/>
      <c r="AFE8"/>
      <c r="AFF8"/>
      <c r="AFG8"/>
      <c r="AFH8"/>
      <c r="AFI8"/>
      <c r="AFJ8"/>
      <c r="AFK8"/>
      <c r="AFL8"/>
      <c r="AFM8"/>
      <c r="AFN8"/>
      <c r="AFO8"/>
      <c r="AFP8"/>
      <c r="AFQ8"/>
      <c r="AFR8"/>
      <c r="AFS8"/>
      <c r="AFT8"/>
      <c r="AFU8"/>
      <c r="AFV8"/>
      <c r="AFW8"/>
      <c r="AFX8"/>
      <c r="AFY8"/>
      <c r="AFZ8"/>
      <c r="AGA8"/>
      <c r="AGB8"/>
      <c r="AGC8"/>
      <c r="AGD8"/>
      <c r="AGE8"/>
      <c r="AGF8"/>
      <c r="AGG8"/>
      <c r="AGH8"/>
      <c r="AGI8"/>
      <c r="AGJ8"/>
      <c r="AGK8"/>
      <c r="AGL8"/>
      <c r="AGM8"/>
      <c r="AGN8"/>
      <c r="AGO8"/>
      <c r="AGP8"/>
      <c r="AGQ8"/>
      <c r="AGR8"/>
      <c r="AGS8"/>
      <c r="AGT8"/>
      <c r="AGU8"/>
      <c r="AGV8"/>
      <c r="AGW8"/>
      <c r="AGX8"/>
      <c r="AGY8"/>
      <c r="AGZ8"/>
      <c r="AHA8"/>
      <c r="AHB8"/>
      <c r="AHC8"/>
      <c r="AHD8"/>
      <c r="AHE8"/>
      <c r="AHF8"/>
      <c r="AHG8"/>
      <c r="AHH8"/>
      <c r="AHI8"/>
      <c r="AHJ8"/>
      <c r="AHK8"/>
      <c r="AHL8"/>
      <c r="AHM8"/>
      <c r="AHN8"/>
      <c r="AHO8"/>
      <c r="AHP8"/>
      <c r="AHQ8"/>
      <c r="AHR8"/>
      <c r="AHS8"/>
      <c r="AHT8"/>
      <c r="AHU8"/>
      <c r="AHV8"/>
      <c r="AHW8"/>
      <c r="AHX8"/>
      <c r="AHY8"/>
      <c r="AHZ8"/>
      <c r="AIA8"/>
      <c r="AIB8"/>
      <c r="AIC8"/>
      <c r="AID8"/>
      <c r="AIE8"/>
      <c r="AIF8"/>
      <c r="AIG8"/>
      <c r="AIH8"/>
      <c r="AII8"/>
      <c r="AIJ8"/>
      <c r="AIK8"/>
      <c r="AIL8"/>
      <c r="AIM8"/>
      <c r="AIN8"/>
      <c r="AIO8"/>
      <c r="AIP8"/>
      <c r="AIQ8"/>
      <c r="AIR8"/>
      <c r="AIS8"/>
      <c r="AIT8"/>
      <c r="AIU8"/>
      <c r="AIV8"/>
      <c r="AIW8"/>
      <c r="AIX8"/>
      <c r="AIY8"/>
      <c r="AIZ8"/>
      <c r="AJA8"/>
      <c r="AJB8"/>
      <c r="AJC8"/>
      <c r="AJD8"/>
      <c r="AJE8"/>
      <c r="AJF8"/>
      <c r="AJG8"/>
      <c r="AJH8"/>
      <c r="AJI8"/>
      <c r="AJJ8"/>
      <c r="AJK8"/>
      <c r="AJL8"/>
      <c r="AJM8"/>
      <c r="AJN8"/>
      <c r="AJO8"/>
      <c r="AJP8"/>
      <c r="AJQ8"/>
      <c r="AJR8"/>
      <c r="AJS8"/>
      <c r="AJT8"/>
      <c r="AJU8"/>
      <c r="AJV8"/>
      <c r="AJW8"/>
      <c r="AJX8"/>
      <c r="AJY8"/>
      <c r="AJZ8"/>
      <c r="AKA8"/>
      <c r="AKB8"/>
      <c r="AKC8"/>
      <c r="AKD8"/>
      <c r="AKE8"/>
      <c r="AKF8"/>
      <c r="AKG8"/>
      <c r="AKH8"/>
      <c r="AKI8"/>
      <c r="AKJ8"/>
      <c r="AKK8"/>
      <c r="AKL8"/>
      <c r="AKM8"/>
      <c r="AKN8"/>
      <c r="AKO8"/>
      <c r="AKP8"/>
      <c r="AKQ8"/>
      <c r="AKR8"/>
      <c r="AKS8"/>
      <c r="AKT8"/>
      <c r="AKU8"/>
      <c r="AKV8"/>
      <c r="AKW8"/>
      <c r="AKX8"/>
      <c r="AKY8"/>
      <c r="AKZ8"/>
      <c r="ALA8"/>
      <c r="ALB8"/>
      <c r="ALC8"/>
      <c r="ALD8"/>
      <c r="ALE8"/>
      <c r="ALF8"/>
      <c r="ALG8"/>
      <c r="ALH8"/>
      <c r="ALI8"/>
      <c r="ALJ8"/>
      <c r="ALK8"/>
      <c r="ALL8"/>
      <c r="ALM8"/>
      <c r="ALN8"/>
      <c r="ALO8"/>
      <c r="ALP8"/>
      <c r="ALQ8"/>
      <c r="ALR8"/>
      <c r="ALS8"/>
      <c r="ALT8"/>
      <c r="ALU8"/>
      <c r="ALV8"/>
      <c r="ALW8"/>
      <c r="ALX8"/>
      <c r="ALY8"/>
      <c r="ALZ8"/>
      <c r="AMA8"/>
      <c r="AMB8"/>
      <c r="AMC8"/>
      <c r="AMD8"/>
      <c r="AME8"/>
      <c r="AMF8"/>
      <c r="AMG8"/>
      <c r="AMH8"/>
      <c r="AMJ8"/>
      <c r="AMK8"/>
    </row>
    <row r="9" spans="1:1025" ht="15" customHeight="1" x14ac:dyDescent="0.2">
      <c r="A9" s="325" t="s">
        <v>159</v>
      </c>
      <c r="B9" s="326" t="s">
        <v>155</v>
      </c>
      <c r="C9" s="479">
        <v>0.2</v>
      </c>
      <c r="D9" s="327">
        <v>47.92</v>
      </c>
      <c r="E9" s="327">
        <v>50.74</v>
      </c>
      <c r="F9" s="41">
        <f t="shared" si="0"/>
        <v>49.33</v>
      </c>
      <c r="G9" s="42">
        <f t="shared" si="1"/>
        <v>9.8659999999999997</v>
      </c>
      <c r="H9" s="45" t="s">
        <v>160</v>
      </c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  <c r="IW9"/>
      <c r="IX9"/>
      <c r="IY9"/>
      <c r="IZ9"/>
      <c r="JA9"/>
      <c r="JB9"/>
      <c r="JC9"/>
      <c r="JD9"/>
      <c r="JE9"/>
      <c r="JF9"/>
      <c r="JG9"/>
      <c r="JH9"/>
      <c r="JI9"/>
      <c r="JJ9"/>
      <c r="JK9"/>
      <c r="JL9"/>
      <c r="JM9"/>
      <c r="JN9"/>
      <c r="JO9"/>
      <c r="JP9"/>
      <c r="JQ9"/>
      <c r="JR9"/>
      <c r="JS9"/>
      <c r="JT9"/>
      <c r="JU9"/>
      <c r="JV9"/>
      <c r="JW9"/>
      <c r="JX9"/>
      <c r="JY9"/>
      <c r="JZ9"/>
      <c r="KA9"/>
      <c r="KB9"/>
      <c r="KC9"/>
      <c r="KD9"/>
      <c r="KE9"/>
      <c r="KF9"/>
      <c r="KG9"/>
      <c r="KH9"/>
      <c r="KI9"/>
      <c r="KJ9"/>
      <c r="KK9"/>
      <c r="KL9"/>
      <c r="KM9"/>
      <c r="KN9"/>
      <c r="KO9"/>
      <c r="KP9"/>
      <c r="KQ9"/>
      <c r="KR9"/>
      <c r="KS9"/>
      <c r="KT9"/>
      <c r="KU9"/>
      <c r="KV9"/>
      <c r="KW9"/>
      <c r="KX9"/>
      <c r="KY9"/>
      <c r="KZ9"/>
      <c r="LA9"/>
      <c r="LB9"/>
      <c r="LC9"/>
      <c r="LD9"/>
      <c r="LE9"/>
      <c r="LF9"/>
      <c r="LG9"/>
      <c r="LH9"/>
      <c r="LI9"/>
      <c r="LJ9"/>
      <c r="LK9"/>
      <c r="LL9"/>
      <c r="LM9"/>
      <c r="LN9"/>
      <c r="LO9"/>
      <c r="LP9"/>
      <c r="LQ9"/>
      <c r="LR9"/>
      <c r="LS9"/>
      <c r="LT9"/>
      <c r="LU9"/>
      <c r="LV9"/>
      <c r="LW9"/>
      <c r="LX9"/>
      <c r="LY9"/>
      <c r="LZ9"/>
      <c r="MA9"/>
      <c r="MB9"/>
      <c r="MC9"/>
      <c r="MD9"/>
      <c r="ME9"/>
      <c r="MF9"/>
      <c r="MG9"/>
      <c r="MH9"/>
      <c r="MI9"/>
      <c r="MJ9"/>
      <c r="MK9"/>
      <c r="ML9"/>
      <c r="MM9"/>
      <c r="MN9"/>
      <c r="MO9"/>
      <c r="MP9"/>
      <c r="MQ9"/>
      <c r="MR9"/>
      <c r="MS9"/>
      <c r="MT9"/>
      <c r="MU9"/>
      <c r="MV9"/>
      <c r="MW9"/>
      <c r="MX9"/>
      <c r="MY9"/>
      <c r="MZ9"/>
      <c r="NA9"/>
      <c r="NB9"/>
      <c r="NC9"/>
      <c r="ND9"/>
      <c r="NE9"/>
      <c r="NF9"/>
      <c r="NG9"/>
      <c r="NH9"/>
      <c r="NI9"/>
      <c r="NJ9"/>
      <c r="NK9"/>
      <c r="NL9"/>
      <c r="NM9"/>
      <c r="NN9"/>
      <c r="NO9"/>
      <c r="NP9"/>
      <c r="NQ9"/>
      <c r="NR9"/>
      <c r="NS9"/>
      <c r="NT9"/>
      <c r="NU9"/>
      <c r="NV9"/>
      <c r="NW9"/>
      <c r="NX9"/>
      <c r="NY9"/>
      <c r="NZ9"/>
      <c r="OA9"/>
      <c r="OB9"/>
      <c r="OC9"/>
      <c r="OD9"/>
      <c r="OE9"/>
      <c r="OF9"/>
      <c r="OG9"/>
      <c r="OH9"/>
      <c r="OI9"/>
      <c r="OJ9"/>
      <c r="OK9"/>
      <c r="OL9"/>
      <c r="OM9"/>
      <c r="ON9"/>
      <c r="OO9"/>
      <c r="OP9"/>
      <c r="OQ9"/>
      <c r="OR9"/>
      <c r="OS9"/>
      <c r="OT9"/>
      <c r="OU9"/>
      <c r="OV9"/>
      <c r="OW9"/>
      <c r="OX9"/>
      <c r="OY9"/>
      <c r="OZ9"/>
      <c r="PA9"/>
      <c r="PB9"/>
      <c r="PC9"/>
      <c r="PD9"/>
      <c r="PE9"/>
      <c r="PF9"/>
      <c r="PG9"/>
      <c r="PH9"/>
      <c r="PI9"/>
      <c r="PJ9"/>
      <c r="PK9"/>
      <c r="PL9"/>
      <c r="PM9"/>
      <c r="PN9"/>
      <c r="PO9"/>
      <c r="PP9"/>
      <c r="PQ9"/>
      <c r="PR9"/>
      <c r="PS9"/>
      <c r="PT9"/>
      <c r="PU9"/>
      <c r="PV9"/>
      <c r="PW9"/>
      <c r="PX9"/>
      <c r="PY9"/>
      <c r="PZ9"/>
      <c r="QA9"/>
      <c r="QB9"/>
      <c r="QC9"/>
      <c r="QD9"/>
      <c r="QE9"/>
      <c r="QF9"/>
      <c r="QG9"/>
      <c r="QH9"/>
      <c r="QI9"/>
      <c r="QJ9"/>
      <c r="QK9"/>
      <c r="QL9"/>
      <c r="QM9"/>
      <c r="QN9"/>
      <c r="QO9"/>
      <c r="QP9"/>
      <c r="QQ9"/>
      <c r="QR9"/>
      <c r="QS9"/>
      <c r="QT9"/>
      <c r="QU9"/>
      <c r="QV9"/>
      <c r="QW9"/>
      <c r="QX9"/>
      <c r="QY9"/>
      <c r="QZ9"/>
      <c r="RA9"/>
      <c r="RB9"/>
      <c r="RC9"/>
      <c r="RD9"/>
      <c r="RE9"/>
      <c r="RF9"/>
      <c r="RG9"/>
      <c r="RH9"/>
      <c r="RI9"/>
      <c r="RJ9"/>
      <c r="RK9"/>
      <c r="RL9"/>
      <c r="RM9"/>
      <c r="RN9"/>
      <c r="RO9"/>
      <c r="RP9"/>
      <c r="RQ9"/>
      <c r="RR9"/>
      <c r="RS9"/>
      <c r="RT9"/>
      <c r="RU9"/>
      <c r="RV9"/>
      <c r="RW9"/>
      <c r="RX9"/>
      <c r="RY9"/>
      <c r="RZ9"/>
      <c r="SA9"/>
      <c r="SB9"/>
      <c r="SC9"/>
      <c r="SD9"/>
      <c r="SE9"/>
      <c r="SF9"/>
      <c r="SG9"/>
      <c r="SH9"/>
      <c r="SI9"/>
      <c r="SJ9"/>
      <c r="SK9"/>
      <c r="SL9"/>
      <c r="SM9"/>
      <c r="SN9"/>
      <c r="SO9"/>
      <c r="SP9"/>
      <c r="SQ9"/>
      <c r="SR9"/>
      <c r="SS9"/>
      <c r="ST9"/>
      <c r="SU9"/>
      <c r="SV9"/>
      <c r="SW9"/>
      <c r="SX9"/>
      <c r="SY9"/>
      <c r="SZ9"/>
      <c r="TA9"/>
      <c r="TB9"/>
      <c r="TC9"/>
      <c r="TD9"/>
      <c r="TE9"/>
      <c r="TF9"/>
      <c r="TG9"/>
      <c r="TH9"/>
      <c r="TI9"/>
      <c r="TJ9"/>
      <c r="TK9"/>
      <c r="TL9"/>
      <c r="TM9"/>
      <c r="TN9"/>
      <c r="TO9"/>
      <c r="TP9"/>
      <c r="TQ9"/>
      <c r="TR9"/>
      <c r="TS9"/>
      <c r="TT9"/>
      <c r="TU9"/>
      <c r="TV9"/>
      <c r="TW9"/>
      <c r="TX9"/>
      <c r="TY9"/>
      <c r="TZ9"/>
      <c r="UA9"/>
      <c r="UB9"/>
      <c r="UC9"/>
      <c r="UD9"/>
      <c r="UE9"/>
      <c r="UF9"/>
      <c r="UG9"/>
      <c r="UH9"/>
      <c r="UI9"/>
      <c r="UJ9"/>
      <c r="UK9"/>
      <c r="UL9"/>
      <c r="UM9"/>
      <c r="UN9"/>
      <c r="UO9"/>
      <c r="UP9"/>
      <c r="UQ9"/>
      <c r="UR9"/>
      <c r="US9"/>
      <c r="UT9"/>
      <c r="UU9"/>
      <c r="UV9"/>
      <c r="UW9"/>
      <c r="UX9"/>
      <c r="UY9"/>
      <c r="UZ9"/>
      <c r="VA9"/>
      <c r="VB9"/>
      <c r="VC9"/>
      <c r="VD9"/>
      <c r="VE9"/>
      <c r="VF9"/>
      <c r="VG9"/>
      <c r="VH9"/>
      <c r="VI9"/>
      <c r="VJ9"/>
      <c r="VK9"/>
      <c r="VL9"/>
      <c r="VM9"/>
      <c r="VN9"/>
      <c r="VO9"/>
      <c r="VP9"/>
      <c r="VQ9"/>
      <c r="VR9"/>
      <c r="VS9"/>
      <c r="VT9"/>
      <c r="VU9"/>
      <c r="VV9"/>
      <c r="VW9"/>
      <c r="VX9"/>
      <c r="VY9"/>
      <c r="VZ9"/>
      <c r="WA9"/>
      <c r="WB9"/>
      <c r="WC9"/>
      <c r="WD9"/>
      <c r="WE9"/>
      <c r="WF9"/>
      <c r="WG9"/>
      <c r="WH9"/>
      <c r="WI9"/>
      <c r="WJ9"/>
      <c r="WK9"/>
      <c r="WL9"/>
      <c r="WM9"/>
      <c r="WN9"/>
      <c r="WO9"/>
      <c r="WP9"/>
      <c r="WQ9"/>
      <c r="WR9"/>
      <c r="WS9"/>
      <c r="WT9"/>
      <c r="WU9"/>
      <c r="WV9"/>
      <c r="WW9"/>
      <c r="WX9"/>
      <c r="WY9"/>
      <c r="WZ9"/>
      <c r="XA9"/>
      <c r="XB9"/>
      <c r="XC9"/>
      <c r="XD9"/>
      <c r="XE9"/>
      <c r="XF9"/>
      <c r="XG9"/>
      <c r="XH9"/>
      <c r="XI9"/>
      <c r="XJ9"/>
      <c r="XK9"/>
      <c r="XL9"/>
      <c r="XM9"/>
      <c r="XN9"/>
      <c r="XO9"/>
      <c r="XP9"/>
      <c r="XQ9"/>
      <c r="XR9"/>
      <c r="XS9"/>
      <c r="XT9"/>
      <c r="XU9"/>
      <c r="XV9"/>
      <c r="XW9"/>
      <c r="XX9"/>
      <c r="XY9"/>
      <c r="XZ9"/>
      <c r="YA9"/>
      <c r="YB9"/>
      <c r="YC9"/>
      <c r="YD9"/>
      <c r="YE9"/>
      <c r="YF9"/>
      <c r="YG9"/>
      <c r="YH9"/>
      <c r="YI9"/>
      <c r="YJ9"/>
      <c r="YK9"/>
      <c r="YL9"/>
      <c r="YM9"/>
      <c r="YN9"/>
      <c r="YO9"/>
      <c r="YP9"/>
      <c r="YQ9"/>
      <c r="YR9"/>
      <c r="YS9"/>
      <c r="YT9"/>
      <c r="YU9"/>
      <c r="YV9"/>
      <c r="YW9"/>
      <c r="YX9"/>
      <c r="YY9"/>
      <c r="YZ9"/>
      <c r="ZA9"/>
      <c r="ZB9"/>
      <c r="ZC9"/>
      <c r="ZD9"/>
      <c r="ZE9"/>
      <c r="ZF9"/>
      <c r="ZG9"/>
      <c r="ZH9"/>
      <c r="ZI9"/>
      <c r="ZJ9"/>
      <c r="ZK9"/>
      <c r="ZL9"/>
      <c r="ZM9"/>
      <c r="ZN9"/>
      <c r="ZO9"/>
      <c r="ZP9"/>
      <c r="ZQ9"/>
      <c r="ZR9"/>
      <c r="ZS9"/>
      <c r="ZT9"/>
      <c r="ZU9"/>
      <c r="ZV9"/>
      <c r="ZW9"/>
      <c r="ZX9"/>
      <c r="ZY9"/>
      <c r="ZZ9"/>
      <c r="AAA9"/>
      <c r="AAB9"/>
      <c r="AAC9"/>
      <c r="AAD9"/>
      <c r="AAE9"/>
      <c r="AAF9"/>
      <c r="AAG9"/>
      <c r="AAH9"/>
      <c r="AAI9"/>
      <c r="AAJ9"/>
      <c r="AAK9"/>
      <c r="AAL9"/>
      <c r="AAM9"/>
      <c r="AAN9"/>
      <c r="AAO9"/>
      <c r="AAP9"/>
      <c r="AAQ9"/>
      <c r="AAR9"/>
      <c r="AAS9"/>
      <c r="AAT9"/>
      <c r="AAU9"/>
      <c r="AAV9"/>
      <c r="AAW9"/>
      <c r="AAX9"/>
      <c r="AAY9"/>
      <c r="AAZ9"/>
      <c r="ABA9"/>
      <c r="ABB9"/>
      <c r="ABC9"/>
      <c r="ABD9"/>
      <c r="ABE9"/>
      <c r="ABF9"/>
      <c r="ABG9"/>
      <c r="ABH9"/>
      <c r="ABI9"/>
      <c r="ABJ9"/>
      <c r="ABK9"/>
      <c r="ABL9"/>
      <c r="ABM9"/>
      <c r="ABN9"/>
      <c r="ABO9"/>
      <c r="ABP9"/>
      <c r="ABQ9"/>
      <c r="ABR9"/>
      <c r="ABS9"/>
      <c r="ABT9"/>
      <c r="ABU9"/>
      <c r="ABV9"/>
      <c r="ABW9"/>
      <c r="ABX9"/>
      <c r="ABY9"/>
      <c r="ABZ9"/>
      <c r="ACA9"/>
      <c r="ACB9"/>
      <c r="ACC9"/>
      <c r="ACD9"/>
      <c r="ACE9"/>
      <c r="ACF9"/>
      <c r="ACG9"/>
      <c r="ACH9"/>
      <c r="ACI9"/>
      <c r="ACJ9"/>
      <c r="ACK9"/>
      <c r="ACL9"/>
      <c r="ACM9"/>
      <c r="ACN9"/>
      <c r="ACO9"/>
      <c r="ACP9"/>
      <c r="ACQ9"/>
      <c r="ACR9"/>
      <c r="ACS9"/>
      <c r="ACT9"/>
      <c r="ACU9"/>
      <c r="ACV9"/>
      <c r="ACW9"/>
      <c r="ACX9"/>
      <c r="ACY9"/>
      <c r="ACZ9"/>
      <c r="ADA9"/>
      <c r="ADB9"/>
      <c r="ADC9"/>
      <c r="ADD9"/>
      <c r="ADE9"/>
      <c r="ADF9"/>
      <c r="ADG9"/>
      <c r="ADH9"/>
      <c r="ADI9"/>
      <c r="ADJ9"/>
      <c r="ADK9"/>
      <c r="ADL9"/>
      <c r="ADM9"/>
      <c r="ADN9"/>
      <c r="ADO9"/>
      <c r="ADP9"/>
      <c r="ADQ9"/>
      <c r="ADR9"/>
      <c r="ADS9"/>
      <c r="ADT9"/>
      <c r="ADU9"/>
      <c r="ADV9"/>
      <c r="ADW9"/>
      <c r="ADX9"/>
      <c r="ADY9"/>
      <c r="ADZ9"/>
      <c r="AEA9"/>
      <c r="AEB9"/>
      <c r="AEC9"/>
      <c r="AED9"/>
      <c r="AEE9"/>
      <c r="AEF9"/>
      <c r="AEG9"/>
      <c r="AEH9"/>
      <c r="AEI9"/>
      <c r="AEJ9"/>
      <c r="AEK9"/>
      <c r="AEL9"/>
      <c r="AEM9"/>
      <c r="AEN9"/>
      <c r="AEO9"/>
      <c r="AEP9"/>
      <c r="AEQ9"/>
      <c r="AER9"/>
      <c r="AES9"/>
      <c r="AET9"/>
      <c r="AEU9"/>
      <c r="AEV9"/>
      <c r="AEW9"/>
      <c r="AEX9"/>
      <c r="AEY9"/>
      <c r="AEZ9"/>
      <c r="AFA9"/>
      <c r="AFB9"/>
      <c r="AFC9"/>
      <c r="AFD9"/>
      <c r="AFE9"/>
      <c r="AFF9"/>
      <c r="AFG9"/>
      <c r="AFH9"/>
      <c r="AFI9"/>
      <c r="AFJ9"/>
      <c r="AFK9"/>
      <c r="AFL9"/>
      <c r="AFM9"/>
      <c r="AFN9"/>
      <c r="AFO9"/>
      <c r="AFP9"/>
      <c r="AFQ9"/>
      <c r="AFR9"/>
      <c r="AFS9"/>
      <c r="AFT9"/>
      <c r="AFU9"/>
      <c r="AFV9"/>
      <c r="AFW9"/>
      <c r="AFX9"/>
      <c r="AFY9"/>
      <c r="AFZ9"/>
      <c r="AGA9"/>
      <c r="AGB9"/>
      <c r="AGC9"/>
      <c r="AGD9"/>
      <c r="AGE9"/>
      <c r="AGF9"/>
      <c r="AGG9"/>
      <c r="AGH9"/>
      <c r="AGI9"/>
      <c r="AGJ9"/>
      <c r="AGK9"/>
      <c r="AGL9"/>
      <c r="AGM9"/>
      <c r="AGN9"/>
      <c r="AGO9"/>
      <c r="AGP9"/>
      <c r="AGQ9"/>
      <c r="AGR9"/>
      <c r="AGS9"/>
      <c r="AGT9"/>
      <c r="AGU9"/>
      <c r="AGV9"/>
      <c r="AGW9"/>
      <c r="AGX9"/>
      <c r="AGY9"/>
      <c r="AGZ9"/>
      <c r="AHA9"/>
      <c r="AHB9"/>
      <c r="AHC9"/>
      <c r="AHD9"/>
      <c r="AHE9"/>
      <c r="AHF9"/>
      <c r="AHG9"/>
      <c r="AHH9"/>
      <c r="AHI9"/>
      <c r="AHJ9"/>
      <c r="AHK9"/>
      <c r="AHL9"/>
      <c r="AHM9"/>
      <c r="AHN9"/>
      <c r="AHO9"/>
      <c r="AHP9"/>
      <c r="AHQ9"/>
      <c r="AHR9"/>
      <c r="AHS9"/>
      <c r="AHT9"/>
      <c r="AHU9"/>
      <c r="AHV9"/>
      <c r="AHW9"/>
      <c r="AHX9"/>
      <c r="AHY9"/>
      <c r="AHZ9"/>
      <c r="AIA9"/>
      <c r="AIB9"/>
      <c r="AIC9"/>
      <c r="AID9"/>
      <c r="AIE9"/>
      <c r="AIF9"/>
      <c r="AIG9"/>
      <c r="AIH9"/>
      <c r="AII9"/>
      <c r="AIJ9"/>
      <c r="AIK9"/>
      <c r="AIL9"/>
      <c r="AIM9"/>
      <c r="AIN9"/>
      <c r="AIO9"/>
      <c r="AIP9"/>
      <c r="AIQ9"/>
      <c r="AIR9"/>
      <c r="AIS9"/>
      <c r="AIT9"/>
      <c r="AIU9"/>
      <c r="AIV9"/>
      <c r="AIW9"/>
      <c r="AIX9"/>
      <c r="AIY9"/>
      <c r="AIZ9"/>
      <c r="AJA9"/>
      <c r="AJB9"/>
      <c r="AJC9"/>
      <c r="AJD9"/>
      <c r="AJE9"/>
      <c r="AJF9"/>
      <c r="AJG9"/>
      <c r="AJH9"/>
      <c r="AJI9"/>
      <c r="AJJ9"/>
      <c r="AJK9"/>
      <c r="AJL9"/>
      <c r="AJM9"/>
      <c r="AJN9"/>
      <c r="AJO9"/>
      <c r="AJP9"/>
      <c r="AJQ9"/>
      <c r="AJR9"/>
      <c r="AJS9"/>
      <c r="AJT9"/>
      <c r="AJU9"/>
      <c r="AJV9"/>
      <c r="AJW9"/>
      <c r="AJX9"/>
      <c r="AJY9"/>
      <c r="AJZ9"/>
      <c r="AKA9"/>
      <c r="AKB9"/>
      <c r="AKC9"/>
      <c r="AKD9"/>
      <c r="AKE9"/>
      <c r="AKF9"/>
      <c r="AKG9"/>
      <c r="AKH9"/>
      <c r="AKI9"/>
      <c r="AKJ9"/>
      <c r="AKK9"/>
      <c r="AKL9"/>
      <c r="AKM9"/>
      <c r="AKN9"/>
      <c r="AKO9"/>
      <c r="AKP9"/>
      <c r="AKQ9"/>
      <c r="AKR9"/>
      <c r="AKS9"/>
      <c r="AKT9"/>
      <c r="AKU9"/>
      <c r="AKV9"/>
      <c r="AKW9"/>
      <c r="AKX9"/>
      <c r="AKY9"/>
      <c r="AKZ9"/>
      <c r="ALA9"/>
      <c r="ALB9"/>
      <c r="ALC9"/>
      <c r="ALD9"/>
      <c r="ALE9"/>
      <c r="ALF9"/>
      <c r="ALG9"/>
      <c r="ALH9"/>
      <c r="ALI9"/>
      <c r="ALJ9"/>
      <c r="ALK9"/>
      <c r="ALL9"/>
      <c r="ALM9"/>
      <c r="ALN9"/>
      <c r="ALO9"/>
      <c r="ALP9"/>
      <c r="ALQ9"/>
      <c r="ALR9"/>
      <c r="ALS9"/>
      <c r="ALT9"/>
      <c r="ALU9"/>
      <c r="ALV9"/>
      <c r="ALW9"/>
      <c r="ALX9"/>
      <c r="ALY9"/>
      <c r="ALZ9"/>
      <c r="AMA9"/>
      <c r="AMB9"/>
      <c r="AMC9"/>
      <c r="AMD9"/>
      <c r="AME9"/>
      <c r="AMF9"/>
      <c r="AMG9"/>
      <c r="AMH9"/>
      <c r="AMJ9"/>
      <c r="AMK9"/>
    </row>
    <row r="10" spans="1:1025" ht="15" customHeight="1" x14ac:dyDescent="0.2">
      <c r="A10" s="325" t="s">
        <v>161</v>
      </c>
      <c r="B10" s="326" t="s">
        <v>155</v>
      </c>
      <c r="C10" s="479">
        <v>0.5</v>
      </c>
      <c r="D10" s="327">
        <v>12.32</v>
      </c>
      <c r="E10" s="327">
        <v>14.65</v>
      </c>
      <c r="F10" s="41">
        <f t="shared" si="0"/>
        <v>13.484999999999999</v>
      </c>
      <c r="G10" s="42">
        <f t="shared" si="1"/>
        <v>6.7424999999999997</v>
      </c>
      <c r="H10" s="45" t="s">
        <v>162</v>
      </c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  <c r="OR10"/>
      <c r="OS10"/>
      <c r="OT10"/>
      <c r="OU10"/>
      <c r="OV10"/>
      <c r="OW10"/>
      <c r="OX10"/>
      <c r="OY10"/>
      <c r="OZ10"/>
      <c r="PA10"/>
      <c r="PB10"/>
      <c r="PC10"/>
      <c r="PD10"/>
      <c r="PE10"/>
      <c r="PF10"/>
      <c r="PG10"/>
      <c r="PH10"/>
      <c r="PI10"/>
      <c r="PJ10"/>
      <c r="PK10"/>
      <c r="PL10"/>
      <c r="PM10"/>
      <c r="PN10"/>
      <c r="PO10"/>
      <c r="PP10"/>
      <c r="PQ10"/>
      <c r="PR10"/>
      <c r="PS10"/>
      <c r="PT10"/>
      <c r="PU10"/>
      <c r="PV10"/>
      <c r="PW10"/>
      <c r="PX10"/>
      <c r="PY10"/>
      <c r="PZ10"/>
      <c r="QA10"/>
      <c r="QB10"/>
      <c r="QC10"/>
      <c r="QD10"/>
      <c r="QE10"/>
      <c r="QF10"/>
      <c r="QG10"/>
      <c r="QH10"/>
      <c r="QI10"/>
      <c r="QJ10"/>
      <c r="QK10"/>
      <c r="QL10"/>
      <c r="QM10"/>
      <c r="QN10"/>
      <c r="QO10"/>
      <c r="QP10"/>
      <c r="QQ10"/>
      <c r="QR10"/>
      <c r="QS10"/>
      <c r="QT10"/>
      <c r="QU10"/>
      <c r="QV10"/>
      <c r="QW10"/>
      <c r="QX10"/>
      <c r="QY10"/>
      <c r="QZ10"/>
      <c r="RA10"/>
      <c r="RB10"/>
      <c r="RC10"/>
      <c r="RD10"/>
      <c r="RE10"/>
      <c r="RF10"/>
      <c r="RG10"/>
      <c r="RH10"/>
      <c r="RI10"/>
      <c r="RJ10"/>
      <c r="RK10"/>
      <c r="RL10"/>
      <c r="RM10"/>
      <c r="RN10"/>
      <c r="RO10"/>
      <c r="RP10"/>
      <c r="RQ10"/>
      <c r="RR10"/>
      <c r="RS10"/>
      <c r="RT10"/>
      <c r="RU10"/>
      <c r="RV10"/>
      <c r="RW10"/>
      <c r="RX10"/>
      <c r="RY10"/>
      <c r="RZ10"/>
      <c r="SA10"/>
      <c r="SB10"/>
      <c r="SC10"/>
      <c r="SD10"/>
      <c r="SE10"/>
      <c r="SF10"/>
      <c r="SG10"/>
      <c r="SH10"/>
      <c r="SI10"/>
      <c r="SJ10"/>
      <c r="SK10"/>
      <c r="SL10"/>
      <c r="SM10"/>
      <c r="SN10"/>
      <c r="SO10"/>
      <c r="SP10"/>
      <c r="SQ10"/>
      <c r="SR10"/>
      <c r="SS10"/>
      <c r="ST10"/>
      <c r="SU10"/>
      <c r="SV10"/>
      <c r="SW10"/>
      <c r="SX10"/>
      <c r="SY10"/>
      <c r="SZ10"/>
      <c r="TA10"/>
      <c r="TB10"/>
      <c r="TC10"/>
      <c r="TD10"/>
      <c r="TE10"/>
      <c r="TF10"/>
      <c r="TG10"/>
      <c r="TH10"/>
      <c r="TI10"/>
      <c r="TJ10"/>
      <c r="TK10"/>
      <c r="TL10"/>
      <c r="TM10"/>
      <c r="TN10"/>
      <c r="TO10"/>
      <c r="TP10"/>
      <c r="TQ10"/>
      <c r="TR10"/>
      <c r="TS10"/>
      <c r="TT10"/>
      <c r="TU10"/>
      <c r="TV10"/>
      <c r="TW10"/>
      <c r="TX10"/>
      <c r="TY10"/>
      <c r="TZ10"/>
      <c r="UA10"/>
      <c r="UB10"/>
      <c r="UC10"/>
      <c r="UD10"/>
      <c r="UE10"/>
      <c r="UF10"/>
      <c r="UG10"/>
      <c r="UH10"/>
      <c r="UI10"/>
      <c r="UJ10"/>
      <c r="UK10"/>
      <c r="UL10"/>
      <c r="UM10"/>
      <c r="UN10"/>
      <c r="UO10"/>
      <c r="UP10"/>
      <c r="UQ10"/>
      <c r="UR10"/>
      <c r="US10"/>
      <c r="UT10"/>
      <c r="UU10"/>
      <c r="UV10"/>
      <c r="UW10"/>
      <c r="UX10"/>
      <c r="UY10"/>
      <c r="UZ10"/>
      <c r="VA10"/>
      <c r="VB10"/>
      <c r="VC10"/>
      <c r="VD10"/>
      <c r="VE10"/>
      <c r="VF10"/>
      <c r="VG10"/>
      <c r="VH10"/>
      <c r="VI10"/>
      <c r="VJ10"/>
      <c r="VK10"/>
      <c r="VL10"/>
      <c r="VM10"/>
      <c r="VN10"/>
      <c r="VO10"/>
      <c r="VP10"/>
      <c r="VQ10"/>
      <c r="VR10"/>
      <c r="VS10"/>
      <c r="VT10"/>
      <c r="VU10"/>
      <c r="VV10"/>
      <c r="VW10"/>
      <c r="VX10"/>
      <c r="VY10"/>
      <c r="VZ10"/>
      <c r="WA10"/>
      <c r="WB10"/>
      <c r="WC10"/>
      <c r="WD10"/>
      <c r="WE10"/>
      <c r="WF10"/>
      <c r="WG10"/>
      <c r="WH10"/>
      <c r="WI10"/>
      <c r="WJ10"/>
      <c r="WK10"/>
      <c r="WL10"/>
      <c r="WM10"/>
      <c r="WN10"/>
      <c r="WO10"/>
      <c r="WP10"/>
      <c r="WQ10"/>
      <c r="WR10"/>
      <c r="WS10"/>
      <c r="WT10"/>
      <c r="WU10"/>
      <c r="WV10"/>
      <c r="WW10"/>
      <c r="WX10"/>
      <c r="WY10"/>
      <c r="WZ10"/>
      <c r="XA10"/>
      <c r="XB10"/>
      <c r="XC10"/>
      <c r="XD10"/>
      <c r="XE10"/>
      <c r="XF10"/>
      <c r="XG10"/>
      <c r="XH10"/>
      <c r="XI10"/>
      <c r="XJ10"/>
      <c r="XK10"/>
      <c r="XL10"/>
      <c r="XM10"/>
      <c r="XN10"/>
      <c r="XO10"/>
      <c r="XP10"/>
      <c r="XQ10"/>
      <c r="XR10"/>
      <c r="XS10"/>
      <c r="XT10"/>
      <c r="XU10"/>
      <c r="XV10"/>
      <c r="XW10"/>
      <c r="XX10"/>
      <c r="XY10"/>
      <c r="XZ10"/>
      <c r="YA10"/>
      <c r="YB10"/>
      <c r="YC10"/>
      <c r="YD10"/>
      <c r="YE10"/>
      <c r="YF10"/>
      <c r="YG10"/>
      <c r="YH10"/>
      <c r="YI10"/>
      <c r="YJ10"/>
      <c r="YK10"/>
      <c r="YL10"/>
      <c r="YM10"/>
      <c r="YN10"/>
      <c r="YO10"/>
      <c r="YP10"/>
      <c r="YQ10"/>
      <c r="YR10"/>
      <c r="YS10"/>
      <c r="YT10"/>
      <c r="YU10"/>
      <c r="YV10"/>
      <c r="YW10"/>
      <c r="YX10"/>
      <c r="YY10"/>
      <c r="YZ10"/>
      <c r="ZA10"/>
      <c r="ZB10"/>
      <c r="ZC10"/>
      <c r="ZD10"/>
      <c r="ZE10"/>
      <c r="ZF10"/>
      <c r="ZG10"/>
      <c r="ZH10"/>
      <c r="ZI10"/>
      <c r="ZJ10"/>
      <c r="ZK10"/>
      <c r="ZL10"/>
      <c r="ZM10"/>
      <c r="ZN10"/>
      <c r="ZO10"/>
      <c r="ZP10"/>
      <c r="ZQ10"/>
      <c r="ZR10"/>
      <c r="ZS10"/>
      <c r="ZT10"/>
      <c r="ZU10"/>
      <c r="ZV10"/>
      <c r="ZW10"/>
      <c r="ZX10"/>
      <c r="ZY10"/>
      <c r="ZZ10"/>
      <c r="AAA10"/>
      <c r="AAB10"/>
      <c r="AAC10"/>
      <c r="AAD10"/>
      <c r="AAE10"/>
      <c r="AAF10"/>
      <c r="AAG10"/>
      <c r="AAH10"/>
      <c r="AAI10"/>
      <c r="AAJ10"/>
      <c r="AAK10"/>
      <c r="AAL10"/>
      <c r="AAM10"/>
      <c r="AAN10"/>
      <c r="AAO10"/>
      <c r="AAP10"/>
      <c r="AAQ10"/>
      <c r="AAR10"/>
      <c r="AAS10"/>
      <c r="AAT10"/>
      <c r="AAU10"/>
      <c r="AAV10"/>
      <c r="AAW10"/>
      <c r="AAX10"/>
      <c r="AAY10"/>
      <c r="AAZ10"/>
      <c r="ABA10"/>
      <c r="ABB10"/>
      <c r="ABC10"/>
      <c r="ABD10"/>
      <c r="ABE10"/>
      <c r="ABF10"/>
      <c r="ABG10"/>
      <c r="ABH10"/>
      <c r="ABI10"/>
      <c r="ABJ10"/>
      <c r="ABK10"/>
      <c r="ABL10"/>
      <c r="ABM10"/>
      <c r="ABN10"/>
      <c r="ABO10"/>
      <c r="ABP10"/>
      <c r="ABQ10"/>
      <c r="ABR10"/>
      <c r="ABS10"/>
      <c r="ABT10"/>
      <c r="ABU10"/>
      <c r="ABV10"/>
      <c r="ABW10"/>
      <c r="ABX10"/>
      <c r="ABY10"/>
      <c r="ABZ10"/>
      <c r="ACA10"/>
      <c r="ACB10"/>
      <c r="ACC10"/>
      <c r="ACD10"/>
      <c r="ACE10"/>
      <c r="ACF10"/>
      <c r="ACG10"/>
      <c r="ACH10"/>
      <c r="ACI10"/>
      <c r="ACJ10"/>
      <c r="ACK10"/>
      <c r="ACL10"/>
      <c r="ACM10"/>
      <c r="ACN10"/>
      <c r="ACO10"/>
      <c r="ACP10"/>
      <c r="ACQ10"/>
      <c r="ACR10"/>
      <c r="ACS10"/>
      <c r="ACT10"/>
      <c r="ACU10"/>
      <c r="ACV10"/>
      <c r="ACW10"/>
      <c r="ACX10"/>
      <c r="ACY10"/>
      <c r="ACZ10"/>
      <c r="ADA10"/>
      <c r="ADB10"/>
      <c r="ADC10"/>
      <c r="ADD10"/>
      <c r="ADE10"/>
      <c r="ADF10"/>
      <c r="ADG10"/>
      <c r="ADH10"/>
      <c r="ADI10"/>
      <c r="ADJ10"/>
      <c r="ADK10"/>
      <c r="ADL10"/>
      <c r="ADM10"/>
      <c r="ADN10"/>
      <c r="ADO10"/>
      <c r="ADP10"/>
      <c r="ADQ10"/>
      <c r="ADR10"/>
      <c r="ADS10"/>
      <c r="ADT10"/>
      <c r="ADU10"/>
      <c r="ADV10"/>
      <c r="ADW10"/>
      <c r="ADX10"/>
      <c r="ADY10"/>
      <c r="ADZ10"/>
      <c r="AEA10"/>
      <c r="AEB10"/>
      <c r="AEC10"/>
      <c r="AED10"/>
      <c r="AEE10"/>
      <c r="AEF10"/>
      <c r="AEG10"/>
      <c r="AEH10"/>
      <c r="AEI10"/>
      <c r="AEJ10"/>
      <c r="AEK10"/>
      <c r="AEL10"/>
      <c r="AEM10"/>
      <c r="AEN10"/>
      <c r="AEO10"/>
      <c r="AEP10"/>
      <c r="AEQ10"/>
      <c r="AER10"/>
      <c r="AES10"/>
      <c r="AET10"/>
      <c r="AEU10"/>
      <c r="AEV10"/>
      <c r="AEW10"/>
      <c r="AEX10"/>
      <c r="AEY10"/>
      <c r="AEZ10"/>
      <c r="AFA10"/>
      <c r="AFB10"/>
      <c r="AFC10"/>
      <c r="AFD10"/>
      <c r="AFE10"/>
      <c r="AFF10"/>
      <c r="AFG10"/>
      <c r="AFH10"/>
      <c r="AFI10"/>
      <c r="AFJ10"/>
      <c r="AFK10"/>
      <c r="AFL10"/>
      <c r="AFM10"/>
      <c r="AFN10"/>
      <c r="AFO10"/>
      <c r="AFP10"/>
      <c r="AFQ10"/>
      <c r="AFR10"/>
      <c r="AFS10"/>
      <c r="AFT10"/>
      <c r="AFU10"/>
      <c r="AFV10"/>
      <c r="AFW10"/>
      <c r="AFX10"/>
      <c r="AFY10"/>
      <c r="AFZ10"/>
      <c r="AGA10"/>
      <c r="AGB10"/>
      <c r="AGC10"/>
      <c r="AGD10"/>
      <c r="AGE10"/>
      <c r="AGF10"/>
      <c r="AGG10"/>
      <c r="AGH10"/>
      <c r="AGI10"/>
      <c r="AGJ10"/>
      <c r="AGK10"/>
      <c r="AGL10"/>
      <c r="AGM10"/>
      <c r="AGN10"/>
      <c r="AGO10"/>
      <c r="AGP10"/>
      <c r="AGQ10"/>
      <c r="AGR10"/>
      <c r="AGS10"/>
      <c r="AGT10"/>
      <c r="AGU10"/>
      <c r="AGV10"/>
      <c r="AGW10"/>
      <c r="AGX10"/>
      <c r="AGY10"/>
      <c r="AGZ10"/>
      <c r="AHA10"/>
      <c r="AHB10"/>
      <c r="AHC10"/>
      <c r="AHD10"/>
      <c r="AHE10"/>
      <c r="AHF10"/>
      <c r="AHG10"/>
      <c r="AHH10"/>
      <c r="AHI10"/>
      <c r="AHJ10"/>
      <c r="AHK10"/>
      <c r="AHL10"/>
      <c r="AHM10"/>
      <c r="AHN10"/>
      <c r="AHO10"/>
      <c r="AHP10"/>
      <c r="AHQ10"/>
      <c r="AHR10"/>
      <c r="AHS10"/>
      <c r="AHT10"/>
      <c r="AHU10"/>
      <c r="AHV10"/>
      <c r="AHW10"/>
      <c r="AHX10"/>
      <c r="AHY10"/>
      <c r="AHZ10"/>
      <c r="AIA10"/>
      <c r="AIB10"/>
      <c r="AIC10"/>
      <c r="AID10"/>
      <c r="AIE10"/>
      <c r="AIF10"/>
      <c r="AIG10"/>
      <c r="AIH10"/>
      <c r="AII10"/>
      <c r="AIJ10"/>
      <c r="AIK10"/>
      <c r="AIL10"/>
      <c r="AIM10"/>
      <c r="AIN10"/>
      <c r="AIO10"/>
      <c r="AIP10"/>
      <c r="AIQ10"/>
      <c r="AIR10"/>
      <c r="AIS10"/>
      <c r="AIT10"/>
      <c r="AIU10"/>
      <c r="AIV10"/>
      <c r="AIW10"/>
      <c r="AIX10"/>
      <c r="AIY10"/>
      <c r="AIZ10"/>
      <c r="AJA10"/>
      <c r="AJB10"/>
      <c r="AJC10"/>
      <c r="AJD10"/>
      <c r="AJE10"/>
      <c r="AJF10"/>
      <c r="AJG10"/>
      <c r="AJH10"/>
      <c r="AJI10"/>
      <c r="AJJ10"/>
      <c r="AJK10"/>
      <c r="AJL10"/>
      <c r="AJM10"/>
      <c r="AJN10"/>
      <c r="AJO10"/>
      <c r="AJP10"/>
      <c r="AJQ10"/>
      <c r="AJR10"/>
      <c r="AJS10"/>
      <c r="AJT10"/>
      <c r="AJU10"/>
      <c r="AJV10"/>
      <c r="AJW10"/>
      <c r="AJX10"/>
      <c r="AJY10"/>
      <c r="AJZ10"/>
      <c r="AKA10"/>
      <c r="AKB10"/>
      <c r="AKC10"/>
      <c r="AKD10"/>
      <c r="AKE10"/>
      <c r="AKF10"/>
      <c r="AKG10"/>
      <c r="AKH10"/>
      <c r="AKI10"/>
      <c r="AKJ10"/>
      <c r="AKK10"/>
      <c r="AKL10"/>
      <c r="AKM10"/>
      <c r="AKN10"/>
      <c r="AKO10"/>
      <c r="AKP10"/>
      <c r="AKQ10"/>
      <c r="AKR10"/>
      <c r="AKS10"/>
      <c r="AKT10"/>
      <c r="AKU10"/>
      <c r="AKV10"/>
      <c r="AKW10"/>
      <c r="AKX10"/>
      <c r="AKY10"/>
      <c r="AKZ10"/>
      <c r="ALA10"/>
      <c r="ALB10"/>
      <c r="ALC10"/>
      <c r="ALD10"/>
      <c r="ALE10"/>
      <c r="ALF10"/>
      <c r="ALG10"/>
      <c r="ALH10"/>
      <c r="ALI10"/>
      <c r="ALJ10"/>
      <c r="ALK10"/>
      <c r="ALL10"/>
      <c r="ALM10"/>
      <c r="ALN10"/>
      <c r="ALO10"/>
      <c r="ALP10"/>
      <c r="ALQ10"/>
      <c r="ALR10"/>
      <c r="ALS10"/>
      <c r="ALT10"/>
      <c r="ALU10"/>
      <c r="ALV10"/>
      <c r="ALW10"/>
      <c r="ALX10"/>
      <c r="ALY10"/>
      <c r="ALZ10"/>
      <c r="AMA10"/>
      <c r="AMB10"/>
      <c r="AMC10"/>
      <c r="AMD10"/>
      <c r="AME10"/>
      <c r="AMF10"/>
      <c r="AMG10"/>
      <c r="AMH10"/>
      <c r="AMJ10"/>
      <c r="AMK10"/>
    </row>
    <row r="11" spans="1:1025" ht="15" customHeight="1" x14ac:dyDescent="0.2">
      <c r="A11" s="325" t="s">
        <v>163</v>
      </c>
      <c r="B11" s="326" t="s">
        <v>149</v>
      </c>
      <c r="C11" s="479">
        <v>1.43</v>
      </c>
      <c r="D11" s="327">
        <v>1.44</v>
      </c>
      <c r="E11" s="327">
        <v>1.82</v>
      </c>
      <c r="F11" s="41">
        <f t="shared" si="0"/>
        <v>1.63</v>
      </c>
      <c r="G11" s="42">
        <f t="shared" si="1"/>
        <v>2.3308999999999997</v>
      </c>
      <c r="H11" s="45" t="s">
        <v>164</v>
      </c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J11"/>
      <c r="XK11"/>
      <c r="XL11"/>
      <c r="XM11"/>
      <c r="XN11"/>
      <c r="XO11"/>
      <c r="XP11"/>
      <c r="XQ11"/>
      <c r="XR11"/>
      <c r="XS11"/>
      <c r="XT11"/>
      <c r="XU11"/>
      <c r="XV11"/>
      <c r="XW11"/>
      <c r="XX11"/>
      <c r="XY11"/>
      <c r="XZ11"/>
      <c r="YA11"/>
      <c r="YB11"/>
      <c r="YC11"/>
      <c r="YD11"/>
      <c r="YE11"/>
      <c r="YF11"/>
      <c r="YG11"/>
      <c r="YH11"/>
      <c r="YI11"/>
      <c r="YJ11"/>
      <c r="YK11"/>
      <c r="YL11"/>
      <c r="YM11"/>
      <c r="YN11"/>
      <c r="YO11"/>
      <c r="YP11"/>
      <c r="YQ11"/>
      <c r="YR11"/>
      <c r="YS11"/>
      <c r="YT11"/>
      <c r="YU11"/>
      <c r="YV11"/>
      <c r="YW11"/>
      <c r="YX11"/>
      <c r="YY11"/>
      <c r="YZ11"/>
      <c r="ZA11"/>
      <c r="ZB11"/>
      <c r="ZC11"/>
      <c r="ZD11"/>
      <c r="ZE11"/>
      <c r="ZF11"/>
      <c r="ZG11"/>
      <c r="ZH11"/>
      <c r="ZI11"/>
      <c r="ZJ11"/>
      <c r="ZK11"/>
      <c r="ZL11"/>
      <c r="ZM11"/>
      <c r="ZN11"/>
      <c r="ZO11"/>
      <c r="ZP11"/>
      <c r="ZQ11"/>
      <c r="ZR11"/>
      <c r="ZS11"/>
      <c r="ZT11"/>
      <c r="ZU11"/>
      <c r="ZV11"/>
      <c r="ZW11"/>
      <c r="ZX11"/>
      <c r="ZY11"/>
      <c r="ZZ11"/>
      <c r="AAA11"/>
      <c r="AAB11"/>
      <c r="AAC11"/>
      <c r="AAD11"/>
      <c r="AAE11"/>
      <c r="AAF11"/>
      <c r="AAG11"/>
      <c r="AAH11"/>
      <c r="AAI11"/>
      <c r="AAJ11"/>
      <c r="AAK11"/>
      <c r="AAL11"/>
      <c r="AAM11"/>
      <c r="AAN11"/>
      <c r="AAO11"/>
      <c r="AAP11"/>
      <c r="AAQ11"/>
      <c r="AAR11"/>
      <c r="AAS11"/>
      <c r="AAT11"/>
      <c r="AAU11"/>
      <c r="AAV11"/>
      <c r="AAW11"/>
      <c r="AAX11"/>
      <c r="AAY11"/>
      <c r="AAZ11"/>
      <c r="ABA11"/>
      <c r="ABB11"/>
      <c r="ABC11"/>
      <c r="ABD11"/>
      <c r="ABE11"/>
      <c r="ABF11"/>
      <c r="ABG11"/>
      <c r="ABH11"/>
      <c r="ABI11"/>
      <c r="ABJ11"/>
      <c r="ABK11"/>
      <c r="ABL11"/>
      <c r="ABM11"/>
      <c r="ABN11"/>
      <c r="ABO11"/>
      <c r="ABP11"/>
      <c r="ABQ11"/>
      <c r="ABR11"/>
      <c r="ABS11"/>
      <c r="ABT11"/>
      <c r="ABU11"/>
      <c r="ABV11"/>
      <c r="ABW11"/>
      <c r="ABX11"/>
      <c r="ABY11"/>
      <c r="ABZ11"/>
      <c r="ACA11"/>
      <c r="ACB11"/>
      <c r="ACC11"/>
      <c r="ACD11"/>
      <c r="ACE11"/>
      <c r="ACF11"/>
      <c r="ACG11"/>
      <c r="ACH11"/>
      <c r="ACI11"/>
      <c r="ACJ11"/>
      <c r="ACK11"/>
      <c r="ACL11"/>
      <c r="ACM11"/>
      <c r="ACN11"/>
      <c r="ACO11"/>
      <c r="ACP11"/>
      <c r="ACQ11"/>
      <c r="ACR11"/>
      <c r="ACS11"/>
      <c r="ACT11"/>
      <c r="ACU11"/>
      <c r="ACV11"/>
      <c r="ACW11"/>
      <c r="ACX11"/>
      <c r="ACY11"/>
      <c r="ACZ11"/>
      <c r="ADA11"/>
      <c r="ADB11"/>
      <c r="ADC11"/>
      <c r="ADD11"/>
      <c r="ADE11"/>
      <c r="ADF11"/>
      <c r="ADG11"/>
      <c r="ADH11"/>
      <c r="ADI11"/>
      <c r="ADJ11"/>
      <c r="ADK11"/>
      <c r="ADL11"/>
      <c r="ADM11"/>
      <c r="ADN11"/>
      <c r="ADO11"/>
      <c r="ADP11"/>
      <c r="ADQ11"/>
      <c r="ADR11"/>
      <c r="ADS11"/>
      <c r="ADT11"/>
      <c r="ADU11"/>
      <c r="ADV11"/>
      <c r="ADW11"/>
      <c r="ADX11"/>
      <c r="ADY11"/>
      <c r="ADZ11"/>
      <c r="AEA11"/>
      <c r="AEB11"/>
      <c r="AEC11"/>
      <c r="AED11"/>
      <c r="AEE11"/>
      <c r="AEF11"/>
      <c r="AEG11"/>
      <c r="AEH11"/>
      <c r="AEI11"/>
      <c r="AEJ11"/>
      <c r="AEK11"/>
      <c r="AEL11"/>
      <c r="AEM11"/>
      <c r="AEN11"/>
      <c r="AEO11"/>
      <c r="AEP11"/>
      <c r="AEQ11"/>
      <c r="AER11"/>
      <c r="AES11"/>
      <c r="AET11"/>
      <c r="AEU11"/>
      <c r="AEV11"/>
      <c r="AEW11"/>
      <c r="AEX11"/>
      <c r="AEY11"/>
      <c r="AEZ11"/>
      <c r="AFA11"/>
      <c r="AFB11"/>
      <c r="AFC11"/>
      <c r="AFD11"/>
      <c r="AFE11"/>
      <c r="AFF11"/>
      <c r="AFG11"/>
      <c r="AFH11"/>
      <c r="AFI11"/>
      <c r="AFJ11"/>
      <c r="AFK11"/>
      <c r="AFL11"/>
      <c r="AFM11"/>
      <c r="AFN11"/>
      <c r="AFO11"/>
      <c r="AFP11"/>
      <c r="AFQ11"/>
      <c r="AFR11"/>
      <c r="AFS11"/>
      <c r="AFT11"/>
      <c r="AFU11"/>
      <c r="AFV11"/>
      <c r="AFW11"/>
      <c r="AFX11"/>
      <c r="AFY11"/>
      <c r="AFZ11"/>
      <c r="AGA11"/>
      <c r="AGB11"/>
      <c r="AGC11"/>
      <c r="AGD11"/>
      <c r="AGE11"/>
      <c r="AGF11"/>
      <c r="AGG11"/>
      <c r="AGH11"/>
      <c r="AGI11"/>
      <c r="AGJ11"/>
      <c r="AGK11"/>
      <c r="AGL11"/>
      <c r="AGM11"/>
      <c r="AGN11"/>
      <c r="AGO11"/>
      <c r="AGP11"/>
      <c r="AGQ11"/>
      <c r="AGR11"/>
      <c r="AGS11"/>
      <c r="AGT11"/>
      <c r="AGU11"/>
      <c r="AGV11"/>
      <c r="AGW11"/>
      <c r="AGX11"/>
      <c r="AGY11"/>
      <c r="AGZ11"/>
      <c r="AHA11"/>
      <c r="AHB11"/>
      <c r="AHC11"/>
      <c r="AHD11"/>
      <c r="AHE11"/>
      <c r="AHF11"/>
      <c r="AHG11"/>
      <c r="AHH11"/>
      <c r="AHI11"/>
      <c r="AHJ11"/>
      <c r="AHK11"/>
      <c r="AHL11"/>
      <c r="AHM11"/>
      <c r="AHN11"/>
      <c r="AHO11"/>
      <c r="AHP11"/>
      <c r="AHQ11"/>
      <c r="AHR11"/>
      <c r="AHS11"/>
      <c r="AHT11"/>
      <c r="AHU11"/>
      <c r="AHV11"/>
      <c r="AHW11"/>
      <c r="AHX11"/>
      <c r="AHY11"/>
      <c r="AHZ11"/>
      <c r="AIA11"/>
      <c r="AIB11"/>
      <c r="AIC11"/>
      <c r="AID11"/>
      <c r="AIE11"/>
      <c r="AIF11"/>
      <c r="AIG11"/>
      <c r="AIH11"/>
      <c r="AII11"/>
      <c r="AIJ11"/>
      <c r="AIK11"/>
      <c r="AIL11"/>
      <c r="AIM11"/>
      <c r="AIN11"/>
      <c r="AIO11"/>
      <c r="AIP11"/>
      <c r="AIQ11"/>
      <c r="AIR11"/>
      <c r="AIS11"/>
      <c r="AIT11"/>
      <c r="AIU11"/>
      <c r="AIV11"/>
      <c r="AIW11"/>
      <c r="AIX11"/>
      <c r="AIY11"/>
      <c r="AIZ11"/>
      <c r="AJA11"/>
      <c r="AJB11"/>
      <c r="AJC11"/>
      <c r="AJD11"/>
      <c r="AJE11"/>
      <c r="AJF11"/>
      <c r="AJG11"/>
      <c r="AJH11"/>
      <c r="AJI11"/>
      <c r="AJJ11"/>
      <c r="AJK11"/>
      <c r="AJL11"/>
      <c r="AJM11"/>
      <c r="AJN11"/>
      <c r="AJO11"/>
      <c r="AJP11"/>
      <c r="AJQ11"/>
      <c r="AJR11"/>
      <c r="AJS11"/>
      <c r="AJT11"/>
      <c r="AJU11"/>
      <c r="AJV11"/>
      <c r="AJW11"/>
      <c r="AJX11"/>
      <c r="AJY11"/>
      <c r="AJZ11"/>
      <c r="AKA11"/>
      <c r="AKB11"/>
      <c r="AKC11"/>
      <c r="AKD11"/>
      <c r="AKE11"/>
      <c r="AKF11"/>
      <c r="AKG11"/>
      <c r="AKH11"/>
      <c r="AKI11"/>
      <c r="AKJ11"/>
      <c r="AKK11"/>
      <c r="AKL11"/>
      <c r="AKM11"/>
      <c r="AKN11"/>
      <c r="AKO11"/>
      <c r="AKP11"/>
      <c r="AKQ11"/>
      <c r="AKR11"/>
      <c r="AKS11"/>
      <c r="AKT11"/>
      <c r="AKU11"/>
      <c r="AKV11"/>
      <c r="AKW11"/>
      <c r="AKX11"/>
      <c r="AKY11"/>
      <c r="AKZ11"/>
      <c r="ALA11"/>
      <c r="ALB11"/>
      <c r="ALC11"/>
      <c r="ALD11"/>
      <c r="ALE11"/>
      <c r="ALF11"/>
      <c r="ALG11"/>
      <c r="ALH11"/>
      <c r="ALI11"/>
      <c r="ALJ11"/>
      <c r="ALK11"/>
      <c r="ALL11"/>
      <c r="ALM11"/>
      <c r="ALN11"/>
      <c r="ALO11"/>
      <c r="ALP11"/>
      <c r="ALQ11"/>
      <c r="ALR11"/>
      <c r="ALS11"/>
      <c r="ALT11"/>
      <c r="ALU11"/>
      <c r="ALV11"/>
      <c r="ALW11"/>
      <c r="ALX11"/>
      <c r="ALY11"/>
      <c r="ALZ11"/>
      <c r="AMA11"/>
      <c r="AMB11"/>
      <c r="AMC11"/>
      <c r="AMD11"/>
      <c r="AME11"/>
      <c r="AMF11"/>
      <c r="AMG11"/>
      <c r="AMH11"/>
      <c r="AMJ11"/>
      <c r="AMK11"/>
    </row>
    <row r="12" spans="1:1025" ht="15" customHeight="1" x14ac:dyDescent="0.2">
      <c r="A12" s="325" t="s">
        <v>165</v>
      </c>
      <c r="B12" s="326" t="s">
        <v>166</v>
      </c>
      <c r="C12" s="479">
        <v>1.0900000000000001</v>
      </c>
      <c r="D12" s="327">
        <v>6.86</v>
      </c>
      <c r="E12" s="327">
        <v>7.94</v>
      </c>
      <c r="F12" s="41">
        <f t="shared" si="0"/>
        <v>7.4</v>
      </c>
      <c r="G12" s="42">
        <f t="shared" si="1"/>
        <v>8.0660000000000007</v>
      </c>
      <c r="H12" s="45" t="s">
        <v>167</v>
      </c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  <c r="IX12"/>
      <c r="IY12"/>
      <c r="IZ12"/>
      <c r="JA12"/>
      <c r="JB12"/>
      <c r="JC12"/>
      <c r="JD12"/>
      <c r="JE12"/>
      <c r="JF12"/>
      <c r="JG12"/>
      <c r="JH12"/>
      <c r="JI12"/>
      <c r="JJ12"/>
      <c r="JK12"/>
      <c r="JL12"/>
      <c r="JM12"/>
      <c r="JN12"/>
      <c r="JO12"/>
      <c r="JP12"/>
      <c r="JQ12"/>
      <c r="JR12"/>
      <c r="JS12"/>
      <c r="JT12"/>
      <c r="JU12"/>
      <c r="JV12"/>
      <c r="JW12"/>
      <c r="JX12"/>
      <c r="JY12"/>
      <c r="JZ12"/>
      <c r="KA12"/>
      <c r="KB12"/>
      <c r="KC12"/>
      <c r="KD12"/>
      <c r="KE12"/>
      <c r="KF12"/>
      <c r="KG12"/>
      <c r="KH12"/>
      <c r="KI12"/>
      <c r="KJ12"/>
      <c r="KK12"/>
      <c r="KL12"/>
      <c r="KM12"/>
      <c r="KN12"/>
      <c r="KO12"/>
      <c r="KP12"/>
      <c r="KQ12"/>
      <c r="KR12"/>
      <c r="KS12"/>
      <c r="KT12"/>
      <c r="KU12"/>
      <c r="KV12"/>
      <c r="KW12"/>
      <c r="KX12"/>
      <c r="KY12"/>
      <c r="KZ12"/>
      <c r="LA12"/>
      <c r="LB12"/>
      <c r="LC12"/>
      <c r="LD12"/>
      <c r="LE12"/>
      <c r="LF12"/>
      <c r="LG12"/>
      <c r="LH12"/>
      <c r="LI12"/>
      <c r="LJ12"/>
      <c r="LK12"/>
      <c r="LL12"/>
      <c r="LM12"/>
      <c r="LN12"/>
      <c r="LO12"/>
      <c r="LP12"/>
      <c r="LQ12"/>
      <c r="LR12"/>
      <c r="LS12"/>
      <c r="LT12"/>
      <c r="LU12"/>
      <c r="LV12"/>
      <c r="LW12"/>
      <c r="LX12"/>
      <c r="LY12"/>
      <c r="LZ12"/>
      <c r="MA12"/>
      <c r="MB12"/>
      <c r="MC12"/>
      <c r="MD12"/>
      <c r="ME12"/>
      <c r="MF12"/>
      <c r="MG12"/>
      <c r="MH12"/>
      <c r="MI12"/>
      <c r="MJ12"/>
      <c r="MK12"/>
      <c r="ML12"/>
      <c r="MM12"/>
      <c r="MN12"/>
      <c r="MO12"/>
      <c r="MP12"/>
      <c r="MQ12"/>
      <c r="MR12"/>
      <c r="MS12"/>
      <c r="MT12"/>
      <c r="MU12"/>
      <c r="MV12"/>
      <c r="MW12"/>
      <c r="MX12"/>
      <c r="MY12"/>
      <c r="MZ12"/>
      <c r="NA12"/>
      <c r="NB12"/>
      <c r="NC12"/>
      <c r="ND12"/>
      <c r="NE12"/>
      <c r="NF12"/>
      <c r="NG12"/>
      <c r="NH12"/>
      <c r="NI12"/>
      <c r="NJ12"/>
      <c r="NK12"/>
      <c r="NL12"/>
      <c r="NM12"/>
      <c r="NN12"/>
      <c r="NO12"/>
      <c r="NP12"/>
      <c r="NQ12"/>
      <c r="NR12"/>
      <c r="NS12"/>
      <c r="NT12"/>
      <c r="NU12"/>
      <c r="NV12"/>
      <c r="NW12"/>
      <c r="NX12"/>
      <c r="NY12"/>
      <c r="NZ12"/>
      <c r="OA12"/>
      <c r="OB12"/>
      <c r="OC12"/>
      <c r="OD12"/>
      <c r="OE12"/>
      <c r="OF12"/>
      <c r="OG12"/>
      <c r="OH12"/>
      <c r="OI12"/>
      <c r="OJ12"/>
      <c r="OK12"/>
      <c r="OL12"/>
      <c r="OM12"/>
      <c r="ON12"/>
      <c r="OO12"/>
      <c r="OP12"/>
      <c r="OQ12"/>
      <c r="OR12"/>
      <c r="OS12"/>
      <c r="OT12"/>
      <c r="OU12"/>
      <c r="OV12"/>
      <c r="OW12"/>
      <c r="OX12"/>
      <c r="OY12"/>
      <c r="OZ12"/>
      <c r="PA12"/>
      <c r="PB12"/>
      <c r="PC12"/>
      <c r="PD12"/>
      <c r="PE12"/>
      <c r="PF12"/>
      <c r="PG12"/>
      <c r="PH12"/>
      <c r="PI12"/>
      <c r="PJ12"/>
      <c r="PK12"/>
      <c r="PL12"/>
      <c r="PM12"/>
      <c r="PN12"/>
      <c r="PO12"/>
      <c r="PP12"/>
      <c r="PQ12"/>
      <c r="PR12"/>
      <c r="PS12"/>
      <c r="PT12"/>
      <c r="PU12"/>
      <c r="PV12"/>
      <c r="PW12"/>
      <c r="PX12"/>
      <c r="PY12"/>
      <c r="PZ12"/>
      <c r="QA12"/>
      <c r="QB12"/>
      <c r="QC12"/>
      <c r="QD12"/>
      <c r="QE12"/>
      <c r="QF12"/>
      <c r="QG12"/>
      <c r="QH12"/>
      <c r="QI12"/>
      <c r="QJ12"/>
      <c r="QK12"/>
      <c r="QL12"/>
      <c r="QM12"/>
      <c r="QN12"/>
      <c r="QO12"/>
      <c r="QP12"/>
      <c r="QQ12"/>
      <c r="QR12"/>
      <c r="QS12"/>
      <c r="QT12"/>
      <c r="QU12"/>
      <c r="QV12"/>
      <c r="QW12"/>
      <c r="QX12"/>
      <c r="QY12"/>
      <c r="QZ12"/>
      <c r="RA12"/>
      <c r="RB12"/>
      <c r="RC12"/>
      <c r="RD12"/>
      <c r="RE12"/>
      <c r="RF12"/>
      <c r="RG12"/>
      <c r="RH12"/>
      <c r="RI12"/>
      <c r="RJ12"/>
      <c r="RK12"/>
      <c r="RL12"/>
      <c r="RM12"/>
      <c r="RN12"/>
      <c r="RO12"/>
      <c r="RP12"/>
      <c r="RQ12"/>
      <c r="RR12"/>
      <c r="RS12"/>
      <c r="RT12"/>
      <c r="RU12"/>
      <c r="RV12"/>
      <c r="RW12"/>
      <c r="RX12"/>
      <c r="RY12"/>
      <c r="RZ12"/>
      <c r="SA12"/>
      <c r="SB12"/>
      <c r="SC12"/>
      <c r="SD12"/>
      <c r="SE12"/>
      <c r="SF12"/>
      <c r="SG12"/>
      <c r="SH12"/>
      <c r="SI12"/>
      <c r="SJ12"/>
      <c r="SK12"/>
      <c r="SL12"/>
      <c r="SM12"/>
      <c r="SN12"/>
      <c r="SO12"/>
      <c r="SP12"/>
      <c r="SQ12"/>
      <c r="SR12"/>
      <c r="SS12"/>
      <c r="ST12"/>
      <c r="SU12"/>
      <c r="SV12"/>
      <c r="SW12"/>
      <c r="SX12"/>
      <c r="SY12"/>
      <c r="SZ12"/>
      <c r="TA12"/>
      <c r="TB12"/>
      <c r="TC12"/>
      <c r="TD12"/>
      <c r="TE12"/>
      <c r="TF12"/>
      <c r="TG12"/>
      <c r="TH12"/>
      <c r="TI12"/>
      <c r="TJ12"/>
      <c r="TK12"/>
      <c r="TL12"/>
      <c r="TM12"/>
      <c r="TN12"/>
      <c r="TO12"/>
      <c r="TP12"/>
      <c r="TQ12"/>
      <c r="TR12"/>
      <c r="TS12"/>
      <c r="TT12"/>
      <c r="TU12"/>
      <c r="TV12"/>
      <c r="TW12"/>
      <c r="TX12"/>
      <c r="TY12"/>
      <c r="TZ12"/>
      <c r="UA12"/>
      <c r="UB12"/>
      <c r="UC12"/>
      <c r="UD12"/>
      <c r="UE12"/>
      <c r="UF12"/>
      <c r="UG12"/>
      <c r="UH12"/>
      <c r="UI12"/>
      <c r="UJ12"/>
      <c r="UK12"/>
      <c r="UL12"/>
      <c r="UM12"/>
      <c r="UN12"/>
      <c r="UO12"/>
      <c r="UP12"/>
      <c r="UQ12"/>
      <c r="UR12"/>
      <c r="US12"/>
      <c r="UT12"/>
      <c r="UU12"/>
      <c r="UV12"/>
      <c r="UW12"/>
      <c r="UX12"/>
      <c r="UY12"/>
      <c r="UZ12"/>
      <c r="VA12"/>
      <c r="VB12"/>
      <c r="VC12"/>
      <c r="VD12"/>
      <c r="VE12"/>
      <c r="VF12"/>
      <c r="VG12"/>
      <c r="VH12"/>
      <c r="VI12"/>
      <c r="VJ12"/>
      <c r="VK12"/>
      <c r="VL12"/>
      <c r="VM12"/>
      <c r="VN12"/>
      <c r="VO12"/>
      <c r="VP12"/>
      <c r="VQ12"/>
      <c r="VR12"/>
      <c r="VS12"/>
      <c r="VT12"/>
      <c r="VU12"/>
      <c r="VV12"/>
      <c r="VW12"/>
      <c r="VX12"/>
      <c r="VY12"/>
      <c r="VZ12"/>
      <c r="WA12"/>
      <c r="WB12"/>
      <c r="WC12"/>
      <c r="WD12"/>
      <c r="WE12"/>
      <c r="WF12"/>
      <c r="WG12"/>
      <c r="WH12"/>
      <c r="WI12"/>
      <c r="WJ12"/>
      <c r="WK12"/>
      <c r="WL12"/>
      <c r="WM12"/>
      <c r="WN12"/>
      <c r="WO12"/>
      <c r="WP12"/>
      <c r="WQ12"/>
      <c r="WR12"/>
      <c r="WS12"/>
      <c r="WT12"/>
      <c r="WU12"/>
      <c r="WV12"/>
      <c r="WW12"/>
      <c r="WX12"/>
      <c r="WY12"/>
      <c r="WZ12"/>
      <c r="XA12"/>
      <c r="XB12"/>
      <c r="XC12"/>
      <c r="XD12"/>
      <c r="XE12"/>
      <c r="XF12"/>
      <c r="XG12"/>
      <c r="XH12"/>
      <c r="XI12"/>
      <c r="XJ12"/>
      <c r="XK12"/>
      <c r="XL12"/>
      <c r="XM12"/>
      <c r="XN12"/>
      <c r="XO12"/>
      <c r="XP12"/>
      <c r="XQ12"/>
      <c r="XR12"/>
      <c r="XS12"/>
      <c r="XT12"/>
      <c r="XU12"/>
      <c r="XV12"/>
      <c r="XW12"/>
      <c r="XX12"/>
      <c r="XY12"/>
      <c r="XZ12"/>
      <c r="YA12"/>
      <c r="YB12"/>
      <c r="YC12"/>
      <c r="YD12"/>
      <c r="YE12"/>
      <c r="YF12"/>
      <c r="YG12"/>
      <c r="YH12"/>
      <c r="YI12"/>
      <c r="YJ12"/>
      <c r="YK12"/>
      <c r="YL12"/>
      <c r="YM12"/>
      <c r="YN12"/>
      <c r="YO12"/>
      <c r="YP12"/>
      <c r="YQ12"/>
      <c r="YR12"/>
      <c r="YS12"/>
      <c r="YT12"/>
      <c r="YU12"/>
      <c r="YV12"/>
      <c r="YW12"/>
      <c r="YX12"/>
      <c r="YY12"/>
      <c r="YZ12"/>
      <c r="ZA12"/>
      <c r="ZB12"/>
      <c r="ZC12"/>
      <c r="ZD12"/>
      <c r="ZE12"/>
      <c r="ZF12"/>
      <c r="ZG12"/>
      <c r="ZH12"/>
      <c r="ZI12"/>
      <c r="ZJ12"/>
      <c r="ZK12"/>
      <c r="ZL12"/>
      <c r="ZM12"/>
      <c r="ZN12"/>
      <c r="ZO12"/>
      <c r="ZP12"/>
      <c r="ZQ12"/>
      <c r="ZR12"/>
      <c r="ZS12"/>
      <c r="ZT12"/>
      <c r="ZU12"/>
      <c r="ZV12"/>
      <c r="ZW12"/>
      <c r="ZX12"/>
      <c r="ZY12"/>
      <c r="ZZ12"/>
      <c r="AAA12"/>
      <c r="AAB12"/>
      <c r="AAC12"/>
      <c r="AAD12"/>
      <c r="AAE12"/>
      <c r="AAF12"/>
      <c r="AAG12"/>
      <c r="AAH12"/>
      <c r="AAI12"/>
      <c r="AAJ12"/>
      <c r="AAK12"/>
      <c r="AAL12"/>
      <c r="AAM12"/>
      <c r="AAN12"/>
      <c r="AAO12"/>
      <c r="AAP12"/>
      <c r="AAQ12"/>
      <c r="AAR12"/>
      <c r="AAS12"/>
      <c r="AAT12"/>
      <c r="AAU12"/>
      <c r="AAV12"/>
      <c r="AAW12"/>
      <c r="AAX12"/>
      <c r="AAY12"/>
      <c r="AAZ12"/>
      <c r="ABA12"/>
      <c r="ABB12"/>
      <c r="ABC12"/>
      <c r="ABD12"/>
      <c r="ABE12"/>
      <c r="ABF12"/>
      <c r="ABG12"/>
      <c r="ABH12"/>
      <c r="ABI12"/>
      <c r="ABJ12"/>
      <c r="ABK12"/>
      <c r="ABL12"/>
      <c r="ABM12"/>
      <c r="ABN12"/>
      <c r="ABO12"/>
      <c r="ABP12"/>
      <c r="ABQ12"/>
      <c r="ABR12"/>
      <c r="ABS12"/>
      <c r="ABT12"/>
      <c r="ABU12"/>
      <c r="ABV12"/>
      <c r="ABW12"/>
      <c r="ABX12"/>
      <c r="ABY12"/>
      <c r="ABZ12"/>
      <c r="ACA12"/>
      <c r="ACB12"/>
      <c r="ACC12"/>
      <c r="ACD12"/>
      <c r="ACE12"/>
      <c r="ACF12"/>
      <c r="ACG12"/>
      <c r="ACH12"/>
      <c r="ACI12"/>
      <c r="ACJ12"/>
      <c r="ACK12"/>
      <c r="ACL12"/>
      <c r="ACM12"/>
      <c r="ACN12"/>
      <c r="ACO12"/>
      <c r="ACP12"/>
      <c r="ACQ12"/>
      <c r="ACR12"/>
      <c r="ACS12"/>
      <c r="ACT12"/>
      <c r="ACU12"/>
      <c r="ACV12"/>
      <c r="ACW12"/>
      <c r="ACX12"/>
      <c r="ACY12"/>
      <c r="ACZ12"/>
      <c r="ADA12"/>
      <c r="ADB12"/>
      <c r="ADC12"/>
      <c r="ADD12"/>
      <c r="ADE12"/>
      <c r="ADF12"/>
      <c r="ADG12"/>
      <c r="ADH12"/>
      <c r="ADI12"/>
      <c r="ADJ12"/>
      <c r="ADK12"/>
      <c r="ADL12"/>
      <c r="ADM12"/>
      <c r="ADN12"/>
      <c r="ADO12"/>
      <c r="ADP12"/>
      <c r="ADQ12"/>
      <c r="ADR12"/>
      <c r="ADS12"/>
      <c r="ADT12"/>
      <c r="ADU12"/>
      <c r="ADV12"/>
      <c r="ADW12"/>
      <c r="ADX12"/>
      <c r="ADY12"/>
      <c r="ADZ12"/>
      <c r="AEA12"/>
      <c r="AEB12"/>
      <c r="AEC12"/>
      <c r="AED12"/>
      <c r="AEE12"/>
      <c r="AEF12"/>
      <c r="AEG12"/>
      <c r="AEH12"/>
      <c r="AEI12"/>
      <c r="AEJ12"/>
      <c r="AEK12"/>
      <c r="AEL12"/>
      <c r="AEM12"/>
      <c r="AEN12"/>
      <c r="AEO12"/>
      <c r="AEP12"/>
      <c r="AEQ12"/>
      <c r="AER12"/>
      <c r="AES12"/>
      <c r="AET12"/>
      <c r="AEU12"/>
      <c r="AEV12"/>
      <c r="AEW12"/>
      <c r="AEX12"/>
      <c r="AEY12"/>
      <c r="AEZ12"/>
      <c r="AFA12"/>
      <c r="AFB12"/>
      <c r="AFC12"/>
      <c r="AFD12"/>
      <c r="AFE12"/>
      <c r="AFF12"/>
      <c r="AFG12"/>
      <c r="AFH12"/>
      <c r="AFI12"/>
      <c r="AFJ12"/>
      <c r="AFK12"/>
      <c r="AFL12"/>
      <c r="AFM12"/>
      <c r="AFN12"/>
      <c r="AFO12"/>
      <c r="AFP12"/>
      <c r="AFQ12"/>
      <c r="AFR12"/>
      <c r="AFS12"/>
      <c r="AFT12"/>
      <c r="AFU12"/>
      <c r="AFV12"/>
      <c r="AFW12"/>
      <c r="AFX12"/>
      <c r="AFY12"/>
      <c r="AFZ12"/>
      <c r="AGA12"/>
      <c r="AGB12"/>
      <c r="AGC12"/>
      <c r="AGD12"/>
      <c r="AGE12"/>
      <c r="AGF12"/>
      <c r="AGG12"/>
      <c r="AGH12"/>
      <c r="AGI12"/>
      <c r="AGJ12"/>
      <c r="AGK12"/>
      <c r="AGL12"/>
      <c r="AGM12"/>
      <c r="AGN12"/>
      <c r="AGO12"/>
      <c r="AGP12"/>
      <c r="AGQ12"/>
      <c r="AGR12"/>
      <c r="AGS12"/>
      <c r="AGT12"/>
      <c r="AGU12"/>
      <c r="AGV12"/>
      <c r="AGW12"/>
      <c r="AGX12"/>
      <c r="AGY12"/>
      <c r="AGZ12"/>
      <c r="AHA12"/>
      <c r="AHB12"/>
      <c r="AHC12"/>
      <c r="AHD12"/>
      <c r="AHE12"/>
      <c r="AHF12"/>
      <c r="AHG12"/>
      <c r="AHH12"/>
      <c r="AHI12"/>
      <c r="AHJ12"/>
      <c r="AHK12"/>
      <c r="AHL12"/>
      <c r="AHM12"/>
      <c r="AHN12"/>
      <c r="AHO12"/>
      <c r="AHP12"/>
      <c r="AHQ12"/>
      <c r="AHR12"/>
      <c r="AHS12"/>
      <c r="AHT12"/>
      <c r="AHU12"/>
      <c r="AHV12"/>
      <c r="AHW12"/>
      <c r="AHX12"/>
      <c r="AHY12"/>
      <c r="AHZ12"/>
      <c r="AIA12"/>
      <c r="AIB12"/>
      <c r="AIC12"/>
      <c r="AID12"/>
      <c r="AIE12"/>
      <c r="AIF12"/>
      <c r="AIG12"/>
      <c r="AIH12"/>
      <c r="AII12"/>
      <c r="AIJ12"/>
      <c r="AIK12"/>
      <c r="AIL12"/>
      <c r="AIM12"/>
      <c r="AIN12"/>
      <c r="AIO12"/>
      <c r="AIP12"/>
      <c r="AIQ12"/>
      <c r="AIR12"/>
      <c r="AIS12"/>
      <c r="AIT12"/>
      <c r="AIU12"/>
      <c r="AIV12"/>
      <c r="AIW12"/>
      <c r="AIX12"/>
      <c r="AIY12"/>
      <c r="AIZ12"/>
      <c r="AJA12"/>
      <c r="AJB12"/>
      <c r="AJC12"/>
      <c r="AJD12"/>
      <c r="AJE12"/>
      <c r="AJF12"/>
      <c r="AJG12"/>
      <c r="AJH12"/>
      <c r="AJI12"/>
      <c r="AJJ12"/>
      <c r="AJK12"/>
      <c r="AJL12"/>
      <c r="AJM12"/>
      <c r="AJN12"/>
      <c r="AJO12"/>
      <c r="AJP12"/>
      <c r="AJQ12"/>
      <c r="AJR12"/>
      <c r="AJS12"/>
      <c r="AJT12"/>
      <c r="AJU12"/>
      <c r="AJV12"/>
      <c r="AJW12"/>
      <c r="AJX12"/>
      <c r="AJY12"/>
      <c r="AJZ12"/>
      <c r="AKA12"/>
      <c r="AKB12"/>
      <c r="AKC12"/>
      <c r="AKD12"/>
      <c r="AKE12"/>
      <c r="AKF12"/>
      <c r="AKG12"/>
      <c r="AKH12"/>
      <c r="AKI12"/>
      <c r="AKJ12"/>
      <c r="AKK12"/>
      <c r="AKL12"/>
      <c r="AKM12"/>
      <c r="AKN12"/>
      <c r="AKO12"/>
      <c r="AKP12"/>
      <c r="AKQ12"/>
      <c r="AKR12"/>
      <c r="AKS12"/>
      <c r="AKT12"/>
      <c r="AKU12"/>
      <c r="AKV12"/>
      <c r="AKW12"/>
      <c r="AKX12"/>
      <c r="AKY12"/>
      <c r="AKZ12"/>
      <c r="ALA12"/>
      <c r="ALB12"/>
      <c r="ALC12"/>
      <c r="ALD12"/>
      <c r="ALE12"/>
      <c r="ALF12"/>
      <c r="ALG12"/>
      <c r="ALH12"/>
      <c r="ALI12"/>
      <c r="ALJ12"/>
      <c r="ALK12"/>
      <c r="ALL12"/>
      <c r="ALM12"/>
      <c r="ALN12"/>
      <c r="ALO12"/>
      <c r="ALP12"/>
      <c r="ALQ12"/>
      <c r="ALR12"/>
      <c r="ALS12"/>
      <c r="ALT12"/>
      <c r="ALU12"/>
      <c r="ALV12"/>
      <c r="ALW12"/>
      <c r="ALX12"/>
      <c r="ALY12"/>
      <c r="ALZ12"/>
      <c r="AMA12"/>
      <c r="AMB12"/>
      <c r="AMC12"/>
      <c r="AMD12"/>
      <c r="AME12"/>
      <c r="AMF12"/>
      <c r="AMG12"/>
      <c r="AMH12"/>
      <c r="AMJ12"/>
      <c r="AMK12"/>
    </row>
    <row r="13" spans="1:1025" ht="15" customHeight="1" x14ac:dyDescent="0.2">
      <c r="A13" s="325" t="s">
        <v>168</v>
      </c>
      <c r="B13" s="326" t="s">
        <v>166</v>
      </c>
      <c r="C13" s="479">
        <v>1.27</v>
      </c>
      <c r="D13" s="327">
        <v>2.0699999999999998</v>
      </c>
      <c r="E13" s="327">
        <v>2.86</v>
      </c>
      <c r="F13" s="41">
        <f t="shared" si="0"/>
        <v>2.4649999999999999</v>
      </c>
      <c r="G13" s="42">
        <f t="shared" si="1"/>
        <v>3.1305499999999999</v>
      </c>
      <c r="H13" s="45" t="s">
        <v>169</v>
      </c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  <c r="LL13"/>
      <c r="LM13"/>
      <c r="LN13"/>
      <c r="LO13"/>
      <c r="LP13"/>
      <c r="LQ13"/>
      <c r="LR13"/>
      <c r="LS13"/>
      <c r="LT13"/>
      <c r="LU13"/>
      <c r="LV13"/>
      <c r="LW13"/>
      <c r="LX13"/>
      <c r="LY13"/>
      <c r="LZ13"/>
      <c r="MA13"/>
      <c r="MB13"/>
      <c r="MC13"/>
      <c r="MD13"/>
      <c r="ME13"/>
      <c r="MF13"/>
      <c r="MG13"/>
      <c r="MH13"/>
      <c r="MI13"/>
      <c r="MJ13"/>
      <c r="MK13"/>
      <c r="ML13"/>
      <c r="MM13"/>
      <c r="MN13"/>
      <c r="MO13"/>
      <c r="MP13"/>
      <c r="MQ13"/>
      <c r="MR13"/>
      <c r="MS13"/>
      <c r="MT13"/>
      <c r="MU13"/>
      <c r="MV13"/>
      <c r="MW13"/>
      <c r="MX13"/>
      <c r="MY13"/>
      <c r="MZ13"/>
      <c r="NA13"/>
      <c r="NB13"/>
      <c r="NC13"/>
      <c r="ND13"/>
      <c r="NE13"/>
      <c r="NF13"/>
      <c r="NG13"/>
      <c r="NH13"/>
      <c r="NI13"/>
      <c r="NJ13"/>
      <c r="NK13"/>
      <c r="NL13"/>
      <c r="NM13"/>
      <c r="NN13"/>
      <c r="NO13"/>
      <c r="NP13"/>
      <c r="NQ13"/>
      <c r="NR13"/>
      <c r="NS13"/>
      <c r="NT13"/>
      <c r="NU13"/>
      <c r="NV13"/>
      <c r="NW13"/>
      <c r="NX13"/>
      <c r="NY13"/>
      <c r="NZ13"/>
      <c r="OA13"/>
      <c r="OB13"/>
      <c r="OC13"/>
      <c r="OD13"/>
      <c r="OE13"/>
      <c r="OF13"/>
      <c r="OG13"/>
      <c r="OH13"/>
      <c r="OI13"/>
      <c r="OJ13"/>
      <c r="OK13"/>
      <c r="OL13"/>
      <c r="OM13"/>
      <c r="ON13"/>
      <c r="OO13"/>
      <c r="OP13"/>
      <c r="OQ13"/>
      <c r="OR13"/>
      <c r="OS13"/>
      <c r="OT13"/>
      <c r="OU13"/>
      <c r="OV13"/>
      <c r="OW13"/>
      <c r="OX13"/>
      <c r="OY13"/>
      <c r="OZ13"/>
      <c r="PA13"/>
      <c r="PB13"/>
      <c r="PC13"/>
      <c r="PD13"/>
      <c r="PE13"/>
      <c r="PF13"/>
      <c r="PG13"/>
      <c r="PH13"/>
      <c r="PI13"/>
      <c r="PJ13"/>
      <c r="PK13"/>
      <c r="PL13"/>
      <c r="PM13"/>
      <c r="PN13"/>
      <c r="PO13"/>
      <c r="PP13"/>
      <c r="PQ13"/>
      <c r="PR13"/>
      <c r="PS13"/>
      <c r="PT13"/>
      <c r="PU13"/>
      <c r="PV13"/>
      <c r="PW13"/>
      <c r="PX13"/>
      <c r="PY13"/>
      <c r="PZ13"/>
      <c r="QA13"/>
      <c r="QB13"/>
      <c r="QC13"/>
      <c r="QD13"/>
      <c r="QE13"/>
      <c r="QF13"/>
      <c r="QG13"/>
      <c r="QH13"/>
      <c r="QI13"/>
      <c r="QJ13"/>
      <c r="QK13"/>
      <c r="QL13"/>
      <c r="QM13"/>
      <c r="QN13"/>
      <c r="QO13"/>
      <c r="QP13"/>
      <c r="QQ13"/>
      <c r="QR13"/>
      <c r="QS13"/>
      <c r="QT13"/>
      <c r="QU13"/>
      <c r="QV13"/>
      <c r="QW13"/>
      <c r="QX13"/>
      <c r="QY13"/>
      <c r="QZ13"/>
      <c r="RA13"/>
      <c r="RB13"/>
      <c r="RC13"/>
      <c r="RD13"/>
      <c r="RE13"/>
      <c r="RF13"/>
      <c r="RG13"/>
      <c r="RH13"/>
      <c r="RI13"/>
      <c r="RJ13"/>
      <c r="RK13"/>
      <c r="RL13"/>
      <c r="RM13"/>
      <c r="RN13"/>
      <c r="RO13"/>
      <c r="RP13"/>
      <c r="RQ13"/>
      <c r="RR13"/>
      <c r="RS13"/>
      <c r="RT13"/>
      <c r="RU13"/>
      <c r="RV13"/>
      <c r="RW13"/>
      <c r="RX13"/>
      <c r="RY13"/>
      <c r="RZ13"/>
      <c r="SA13"/>
      <c r="SB13"/>
      <c r="SC13"/>
      <c r="SD13"/>
      <c r="SE13"/>
      <c r="SF13"/>
      <c r="SG13"/>
      <c r="SH13"/>
      <c r="SI13"/>
      <c r="SJ13"/>
      <c r="SK13"/>
      <c r="SL13"/>
      <c r="SM13"/>
      <c r="SN13"/>
      <c r="SO13"/>
      <c r="SP13"/>
      <c r="SQ13"/>
      <c r="SR13"/>
      <c r="SS13"/>
      <c r="ST13"/>
      <c r="SU13"/>
      <c r="SV13"/>
      <c r="SW13"/>
      <c r="SX13"/>
      <c r="SY13"/>
      <c r="SZ13"/>
      <c r="TA13"/>
      <c r="TB13"/>
      <c r="TC13"/>
      <c r="TD13"/>
      <c r="TE13"/>
      <c r="TF13"/>
      <c r="TG13"/>
      <c r="TH13"/>
      <c r="TI13"/>
      <c r="TJ13"/>
      <c r="TK13"/>
      <c r="TL13"/>
      <c r="TM13"/>
      <c r="TN13"/>
      <c r="TO13"/>
      <c r="TP13"/>
      <c r="TQ13"/>
      <c r="TR13"/>
      <c r="TS13"/>
      <c r="TT13"/>
      <c r="TU13"/>
      <c r="TV13"/>
      <c r="TW13"/>
      <c r="TX13"/>
      <c r="TY13"/>
      <c r="TZ13"/>
      <c r="UA13"/>
      <c r="UB13"/>
      <c r="UC13"/>
      <c r="UD13"/>
      <c r="UE13"/>
      <c r="UF13"/>
      <c r="UG13"/>
      <c r="UH13"/>
      <c r="UI13"/>
      <c r="UJ13"/>
      <c r="UK13"/>
      <c r="UL13"/>
      <c r="UM13"/>
      <c r="UN13"/>
      <c r="UO13"/>
      <c r="UP13"/>
      <c r="UQ13"/>
      <c r="UR13"/>
      <c r="US13"/>
      <c r="UT13"/>
      <c r="UU13"/>
      <c r="UV13"/>
      <c r="UW13"/>
      <c r="UX13"/>
      <c r="UY13"/>
      <c r="UZ13"/>
      <c r="VA13"/>
      <c r="VB13"/>
      <c r="VC13"/>
      <c r="VD13"/>
      <c r="VE13"/>
      <c r="VF13"/>
      <c r="VG13"/>
      <c r="VH13"/>
      <c r="VI13"/>
      <c r="VJ13"/>
      <c r="VK13"/>
      <c r="VL13"/>
      <c r="VM13"/>
      <c r="VN13"/>
      <c r="VO13"/>
      <c r="VP13"/>
      <c r="VQ13"/>
      <c r="VR13"/>
      <c r="VS13"/>
      <c r="VT13"/>
      <c r="VU13"/>
      <c r="VV13"/>
      <c r="VW13"/>
      <c r="VX13"/>
      <c r="VY13"/>
      <c r="VZ13"/>
      <c r="WA13"/>
      <c r="WB13"/>
      <c r="WC13"/>
      <c r="WD13"/>
      <c r="WE13"/>
      <c r="WF13"/>
      <c r="WG13"/>
      <c r="WH13"/>
      <c r="WI13"/>
      <c r="WJ13"/>
      <c r="WK13"/>
      <c r="WL13"/>
      <c r="WM13"/>
      <c r="WN13"/>
      <c r="WO13"/>
      <c r="WP13"/>
      <c r="WQ13"/>
      <c r="WR13"/>
      <c r="WS13"/>
      <c r="WT13"/>
      <c r="WU13"/>
      <c r="WV13"/>
      <c r="WW13"/>
      <c r="WX13"/>
      <c r="WY13"/>
      <c r="WZ13"/>
      <c r="XA13"/>
      <c r="XB13"/>
      <c r="XC13"/>
      <c r="XD13"/>
      <c r="XE13"/>
      <c r="XF13"/>
      <c r="XG13"/>
      <c r="XH13"/>
      <c r="XI13"/>
      <c r="XJ13"/>
      <c r="XK13"/>
      <c r="XL13"/>
      <c r="XM13"/>
      <c r="XN13"/>
      <c r="XO13"/>
      <c r="XP13"/>
      <c r="XQ13"/>
      <c r="XR13"/>
      <c r="XS13"/>
      <c r="XT13"/>
      <c r="XU13"/>
      <c r="XV13"/>
      <c r="XW13"/>
      <c r="XX13"/>
      <c r="XY13"/>
      <c r="XZ13"/>
      <c r="YA13"/>
      <c r="YB13"/>
      <c r="YC13"/>
      <c r="YD13"/>
      <c r="YE13"/>
      <c r="YF13"/>
      <c r="YG13"/>
      <c r="YH13"/>
      <c r="YI13"/>
      <c r="YJ13"/>
      <c r="YK13"/>
      <c r="YL13"/>
      <c r="YM13"/>
      <c r="YN13"/>
      <c r="YO13"/>
      <c r="YP13"/>
      <c r="YQ13"/>
      <c r="YR13"/>
      <c r="YS13"/>
      <c r="YT13"/>
      <c r="YU13"/>
      <c r="YV13"/>
      <c r="YW13"/>
      <c r="YX13"/>
      <c r="YY13"/>
      <c r="YZ13"/>
      <c r="ZA13"/>
      <c r="ZB13"/>
      <c r="ZC13"/>
      <c r="ZD13"/>
      <c r="ZE13"/>
      <c r="ZF13"/>
      <c r="ZG13"/>
      <c r="ZH13"/>
      <c r="ZI13"/>
      <c r="ZJ13"/>
      <c r="ZK13"/>
      <c r="ZL13"/>
      <c r="ZM13"/>
      <c r="ZN13"/>
      <c r="ZO13"/>
      <c r="ZP13"/>
      <c r="ZQ13"/>
      <c r="ZR13"/>
      <c r="ZS13"/>
      <c r="ZT13"/>
      <c r="ZU13"/>
      <c r="ZV13"/>
      <c r="ZW13"/>
      <c r="ZX13"/>
      <c r="ZY13"/>
      <c r="ZZ13"/>
      <c r="AAA13"/>
      <c r="AAB13"/>
      <c r="AAC13"/>
      <c r="AAD13"/>
      <c r="AAE13"/>
      <c r="AAF13"/>
      <c r="AAG13"/>
      <c r="AAH13"/>
      <c r="AAI13"/>
      <c r="AAJ13"/>
      <c r="AAK13"/>
      <c r="AAL13"/>
      <c r="AAM13"/>
      <c r="AAN13"/>
      <c r="AAO13"/>
      <c r="AAP13"/>
      <c r="AAQ13"/>
      <c r="AAR13"/>
      <c r="AAS13"/>
      <c r="AAT13"/>
      <c r="AAU13"/>
      <c r="AAV13"/>
      <c r="AAW13"/>
      <c r="AAX13"/>
      <c r="AAY13"/>
      <c r="AAZ13"/>
      <c r="ABA13"/>
      <c r="ABB13"/>
      <c r="ABC13"/>
      <c r="ABD13"/>
      <c r="ABE13"/>
      <c r="ABF13"/>
      <c r="ABG13"/>
      <c r="ABH13"/>
      <c r="ABI13"/>
      <c r="ABJ13"/>
      <c r="ABK13"/>
      <c r="ABL13"/>
      <c r="ABM13"/>
      <c r="ABN13"/>
      <c r="ABO13"/>
      <c r="ABP13"/>
      <c r="ABQ13"/>
      <c r="ABR13"/>
      <c r="ABS13"/>
      <c r="ABT13"/>
      <c r="ABU13"/>
      <c r="ABV13"/>
      <c r="ABW13"/>
      <c r="ABX13"/>
      <c r="ABY13"/>
      <c r="ABZ13"/>
      <c r="ACA13"/>
      <c r="ACB13"/>
      <c r="ACC13"/>
      <c r="ACD13"/>
      <c r="ACE13"/>
      <c r="ACF13"/>
      <c r="ACG13"/>
      <c r="ACH13"/>
      <c r="ACI13"/>
      <c r="ACJ13"/>
      <c r="ACK13"/>
      <c r="ACL13"/>
      <c r="ACM13"/>
      <c r="ACN13"/>
      <c r="ACO13"/>
      <c r="ACP13"/>
      <c r="ACQ13"/>
      <c r="ACR13"/>
      <c r="ACS13"/>
      <c r="ACT13"/>
      <c r="ACU13"/>
      <c r="ACV13"/>
      <c r="ACW13"/>
      <c r="ACX13"/>
      <c r="ACY13"/>
      <c r="ACZ13"/>
      <c r="ADA13"/>
      <c r="ADB13"/>
      <c r="ADC13"/>
      <c r="ADD13"/>
      <c r="ADE13"/>
      <c r="ADF13"/>
      <c r="ADG13"/>
      <c r="ADH13"/>
      <c r="ADI13"/>
      <c r="ADJ13"/>
      <c r="ADK13"/>
      <c r="ADL13"/>
      <c r="ADM13"/>
      <c r="ADN13"/>
      <c r="ADO13"/>
      <c r="ADP13"/>
      <c r="ADQ13"/>
      <c r="ADR13"/>
      <c r="ADS13"/>
      <c r="ADT13"/>
      <c r="ADU13"/>
      <c r="ADV13"/>
      <c r="ADW13"/>
      <c r="ADX13"/>
      <c r="ADY13"/>
      <c r="ADZ13"/>
      <c r="AEA13"/>
      <c r="AEB13"/>
      <c r="AEC13"/>
      <c r="AED13"/>
      <c r="AEE13"/>
      <c r="AEF13"/>
      <c r="AEG13"/>
      <c r="AEH13"/>
      <c r="AEI13"/>
      <c r="AEJ13"/>
      <c r="AEK13"/>
      <c r="AEL13"/>
      <c r="AEM13"/>
      <c r="AEN13"/>
      <c r="AEO13"/>
      <c r="AEP13"/>
      <c r="AEQ13"/>
      <c r="AER13"/>
      <c r="AES13"/>
      <c r="AET13"/>
      <c r="AEU13"/>
      <c r="AEV13"/>
      <c r="AEW13"/>
      <c r="AEX13"/>
      <c r="AEY13"/>
      <c r="AEZ13"/>
      <c r="AFA13"/>
      <c r="AFB13"/>
      <c r="AFC13"/>
      <c r="AFD13"/>
      <c r="AFE13"/>
      <c r="AFF13"/>
      <c r="AFG13"/>
      <c r="AFH13"/>
      <c r="AFI13"/>
      <c r="AFJ13"/>
      <c r="AFK13"/>
      <c r="AFL13"/>
      <c r="AFM13"/>
      <c r="AFN13"/>
      <c r="AFO13"/>
      <c r="AFP13"/>
      <c r="AFQ13"/>
      <c r="AFR13"/>
      <c r="AFS13"/>
      <c r="AFT13"/>
      <c r="AFU13"/>
      <c r="AFV13"/>
      <c r="AFW13"/>
      <c r="AFX13"/>
      <c r="AFY13"/>
      <c r="AFZ13"/>
      <c r="AGA13"/>
      <c r="AGB13"/>
      <c r="AGC13"/>
      <c r="AGD13"/>
      <c r="AGE13"/>
      <c r="AGF13"/>
      <c r="AGG13"/>
      <c r="AGH13"/>
      <c r="AGI13"/>
      <c r="AGJ13"/>
      <c r="AGK13"/>
      <c r="AGL13"/>
      <c r="AGM13"/>
      <c r="AGN13"/>
      <c r="AGO13"/>
      <c r="AGP13"/>
      <c r="AGQ13"/>
      <c r="AGR13"/>
      <c r="AGS13"/>
      <c r="AGT13"/>
      <c r="AGU13"/>
      <c r="AGV13"/>
      <c r="AGW13"/>
      <c r="AGX13"/>
      <c r="AGY13"/>
      <c r="AGZ13"/>
      <c r="AHA13"/>
      <c r="AHB13"/>
      <c r="AHC13"/>
      <c r="AHD13"/>
      <c r="AHE13"/>
      <c r="AHF13"/>
      <c r="AHG13"/>
      <c r="AHH13"/>
      <c r="AHI13"/>
      <c r="AHJ13"/>
      <c r="AHK13"/>
      <c r="AHL13"/>
      <c r="AHM13"/>
      <c r="AHN13"/>
      <c r="AHO13"/>
      <c r="AHP13"/>
      <c r="AHQ13"/>
      <c r="AHR13"/>
      <c r="AHS13"/>
      <c r="AHT13"/>
      <c r="AHU13"/>
      <c r="AHV13"/>
      <c r="AHW13"/>
      <c r="AHX13"/>
      <c r="AHY13"/>
      <c r="AHZ13"/>
      <c r="AIA13"/>
      <c r="AIB13"/>
      <c r="AIC13"/>
      <c r="AID13"/>
      <c r="AIE13"/>
      <c r="AIF13"/>
      <c r="AIG13"/>
      <c r="AIH13"/>
      <c r="AII13"/>
      <c r="AIJ13"/>
      <c r="AIK13"/>
      <c r="AIL13"/>
      <c r="AIM13"/>
      <c r="AIN13"/>
      <c r="AIO13"/>
      <c r="AIP13"/>
      <c r="AIQ13"/>
      <c r="AIR13"/>
      <c r="AIS13"/>
      <c r="AIT13"/>
      <c r="AIU13"/>
      <c r="AIV13"/>
      <c r="AIW13"/>
      <c r="AIX13"/>
      <c r="AIY13"/>
      <c r="AIZ13"/>
      <c r="AJA13"/>
      <c r="AJB13"/>
      <c r="AJC13"/>
      <c r="AJD13"/>
      <c r="AJE13"/>
      <c r="AJF13"/>
      <c r="AJG13"/>
      <c r="AJH13"/>
      <c r="AJI13"/>
      <c r="AJJ13"/>
      <c r="AJK13"/>
      <c r="AJL13"/>
      <c r="AJM13"/>
      <c r="AJN13"/>
      <c r="AJO13"/>
      <c r="AJP13"/>
      <c r="AJQ13"/>
      <c r="AJR13"/>
      <c r="AJS13"/>
      <c r="AJT13"/>
      <c r="AJU13"/>
      <c r="AJV13"/>
      <c r="AJW13"/>
      <c r="AJX13"/>
      <c r="AJY13"/>
      <c r="AJZ13"/>
      <c r="AKA13"/>
      <c r="AKB13"/>
      <c r="AKC13"/>
      <c r="AKD13"/>
      <c r="AKE13"/>
      <c r="AKF13"/>
      <c r="AKG13"/>
      <c r="AKH13"/>
      <c r="AKI13"/>
      <c r="AKJ13"/>
      <c r="AKK13"/>
      <c r="AKL13"/>
      <c r="AKM13"/>
      <c r="AKN13"/>
      <c r="AKO13"/>
      <c r="AKP13"/>
      <c r="AKQ13"/>
      <c r="AKR13"/>
      <c r="AKS13"/>
      <c r="AKT13"/>
      <c r="AKU13"/>
      <c r="AKV13"/>
      <c r="AKW13"/>
      <c r="AKX13"/>
      <c r="AKY13"/>
      <c r="AKZ13"/>
      <c r="ALA13"/>
      <c r="ALB13"/>
      <c r="ALC13"/>
      <c r="ALD13"/>
      <c r="ALE13"/>
      <c r="ALF13"/>
      <c r="ALG13"/>
      <c r="ALH13"/>
      <c r="ALI13"/>
      <c r="ALJ13"/>
      <c r="ALK13"/>
      <c r="ALL13"/>
      <c r="ALM13"/>
      <c r="ALN13"/>
      <c r="ALO13"/>
      <c r="ALP13"/>
      <c r="ALQ13"/>
      <c r="ALR13"/>
      <c r="ALS13"/>
      <c r="ALT13"/>
      <c r="ALU13"/>
      <c r="ALV13"/>
      <c r="ALW13"/>
      <c r="ALX13"/>
      <c r="ALY13"/>
      <c r="ALZ13"/>
      <c r="AMA13"/>
      <c r="AMB13"/>
      <c r="AMC13"/>
      <c r="AMD13"/>
      <c r="AME13"/>
      <c r="AMF13"/>
      <c r="AMG13"/>
      <c r="AMH13"/>
      <c r="AMJ13"/>
      <c r="AMK13"/>
    </row>
    <row r="14" spans="1:1025" ht="15" customHeight="1" x14ac:dyDescent="0.2">
      <c r="A14" s="325" t="s">
        <v>170</v>
      </c>
      <c r="B14" s="326" t="s">
        <v>166</v>
      </c>
      <c r="C14" s="479">
        <v>2.2200000000000002</v>
      </c>
      <c r="D14" s="327">
        <v>0.69</v>
      </c>
      <c r="E14" s="327">
        <v>0.83</v>
      </c>
      <c r="F14" s="41">
        <f t="shared" si="0"/>
        <v>0.76</v>
      </c>
      <c r="G14" s="42">
        <f t="shared" si="1"/>
        <v>1.6872000000000003</v>
      </c>
      <c r="H14" s="45" t="s">
        <v>158</v>
      </c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  <c r="LM14"/>
      <c r="LN14"/>
      <c r="LO14"/>
      <c r="LP14"/>
      <c r="LQ14"/>
      <c r="LR14"/>
      <c r="LS14"/>
      <c r="LT14"/>
      <c r="LU14"/>
      <c r="LV14"/>
      <c r="LW14"/>
      <c r="LX14"/>
      <c r="LY14"/>
      <c r="LZ14"/>
      <c r="MA14"/>
      <c r="MB14"/>
      <c r="MC14"/>
      <c r="MD14"/>
      <c r="ME14"/>
      <c r="MF14"/>
      <c r="MG14"/>
      <c r="MH14"/>
      <c r="MI14"/>
      <c r="MJ14"/>
      <c r="MK14"/>
      <c r="ML14"/>
      <c r="MM14"/>
      <c r="MN14"/>
      <c r="MO14"/>
      <c r="MP14"/>
      <c r="MQ14"/>
      <c r="MR14"/>
      <c r="MS14"/>
      <c r="MT14"/>
      <c r="MU14"/>
      <c r="MV14"/>
      <c r="MW14"/>
      <c r="MX14"/>
      <c r="MY14"/>
      <c r="MZ14"/>
      <c r="NA14"/>
      <c r="NB14"/>
      <c r="NC14"/>
      <c r="ND14"/>
      <c r="NE14"/>
      <c r="NF14"/>
      <c r="NG14"/>
      <c r="NH14"/>
      <c r="NI14"/>
      <c r="NJ14"/>
      <c r="NK14"/>
      <c r="NL14"/>
      <c r="NM14"/>
      <c r="NN14"/>
      <c r="NO14"/>
      <c r="NP14"/>
      <c r="NQ14"/>
      <c r="NR14"/>
      <c r="NS14"/>
      <c r="NT14"/>
      <c r="NU14"/>
      <c r="NV14"/>
      <c r="NW14"/>
      <c r="NX14"/>
      <c r="NY14"/>
      <c r="NZ14"/>
      <c r="OA14"/>
      <c r="OB14"/>
      <c r="OC14"/>
      <c r="OD14"/>
      <c r="OE14"/>
      <c r="OF14"/>
      <c r="OG14"/>
      <c r="OH14"/>
      <c r="OI14"/>
      <c r="OJ14"/>
      <c r="OK14"/>
      <c r="OL14"/>
      <c r="OM14"/>
      <c r="ON14"/>
      <c r="OO14"/>
      <c r="OP14"/>
      <c r="OQ14"/>
      <c r="OR14"/>
      <c r="OS14"/>
      <c r="OT14"/>
      <c r="OU14"/>
      <c r="OV14"/>
      <c r="OW14"/>
      <c r="OX14"/>
      <c r="OY14"/>
      <c r="OZ14"/>
      <c r="PA14"/>
      <c r="PB14"/>
      <c r="PC14"/>
      <c r="PD14"/>
      <c r="PE14"/>
      <c r="PF14"/>
      <c r="PG14"/>
      <c r="PH14"/>
      <c r="PI14"/>
      <c r="PJ14"/>
      <c r="PK14"/>
      <c r="PL14"/>
      <c r="PM14"/>
      <c r="PN14"/>
      <c r="PO14"/>
      <c r="PP14"/>
      <c r="PQ14"/>
      <c r="PR14"/>
      <c r="PS14"/>
      <c r="PT14"/>
      <c r="PU14"/>
      <c r="PV14"/>
      <c r="PW14"/>
      <c r="PX14"/>
      <c r="PY14"/>
      <c r="PZ14"/>
      <c r="QA14"/>
      <c r="QB14"/>
      <c r="QC14"/>
      <c r="QD14"/>
      <c r="QE14"/>
      <c r="QF14"/>
      <c r="QG14"/>
      <c r="QH14"/>
      <c r="QI14"/>
      <c r="QJ14"/>
      <c r="QK14"/>
      <c r="QL14"/>
      <c r="QM14"/>
      <c r="QN14"/>
      <c r="QO14"/>
      <c r="QP14"/>
      <c r="QQ14"/>
      <c r="QR14"/>
      <c r="QS14"/>
      <c r="QT14"/>
      <c r="QU14"/>
      <c r="QV14"/>
      <c r="QW14"/>
      <c r="QX14"/>
      <c r="QY14"/>
      <c r="QZ14"/>
      <c r="RA14"/>
      <c r="RB14"/>
      <c r="RC14"/>
      <c r="RD14"/>
      <c r="RE14"/>
      <c r="RF14"/>
      <c r="RG14"/>
      <c r="RH14"/>
      <c r="RI14"/>
      <c r="RJ14"/>
      <c r="RK14"/>
      <c r="RL14"/>
      <c r="RM14"/>
      <c r="RN14"/>
      <c r="RO14"/>
      <c r="RP14"/>
      <c r="RQ14"/>
      <c r="RR14"/>
      <c r="RS14"/>
      <c r="RT14"/>
      <c r="RU14"/>
      <c r="RV14"/>
      <c r="RW14"/>
      <c r="RX14"/>
      <c r="RY14"/>
      <c r="RZ14"/>
      <c r="SA14"/>
      <c r="SB14"/>
      <c r="SC14"/>
      <c r="SD14"/>
      <c r="SE14"/>
      <c r="SF14"/>
      <c r="SG14"/>
      <c r="SH14"/>
      <c r="SI14"/>
      <c r="SJ14"/>
      <c r="SK14"/>
      <c r="SL14"/>
      <c r="SM14"/>
      <c r="SN14"/>
      <c r="SO14"/>
      <c r="SP14"/>
      <c r="SQ14"/>
      <c r="SR14"/>
      <c r="SS14"/>
      <c r="ST14"/>
      <c r="SU14"/>
      <c r="SV14"/>
      <c r="SW14"/>
      <c r="SX14"/>
      <c r="SY14"/>
      <c r="SZ14"/>
      <c r="TA14"/>
      <c r="TB14"/>
      <c r="TC14"/>
      <c r="TD14"/>
      <c r="TE14"/>
      <c r="TF14"/>
      <c r="TG14"/>
      <c r="TH14"/>
      <c r="TI14"/>
      <c r="TJ14"/>
      <c r="TK14"/>
      <c r="TL14"/>
      <c r="TM14"/>
      <c r="TN14"/>
      <c r="TO14"/>
      <c r="TP14"/>
      <c r="TQ14"/>
      <c r="TR14"/>
      <c r="TS14"/>
      <c r="TT14"/>
      <c r="TU14"/>
      <c r="TV14"/>
      <c r="TW14"/>
      <c r="TX14"/>
      <c r="TY14"/>
      <c r="TZ14"/>
      <c r="UA14"/>
      <c r="UB14"/>
      <c r="UC14"/>
      <c r="UD14"/>
      <c r="UE14"/>
      <c r="UF14"/>
      <c r="UG14"/>
      <c r="UH14"/>
      <c r="UI14"/>
      <c r="UJ14"/>
      <c r="UK14"/>
      <c r="UL14"/>
      <c r="UM14"/>
      <c r="UN14"/>
      <c r="UO14"/>
      <c r="UP14"/>
      <c r="UQ14"/>
      <c r="UR14"/>
      <c r="US14"/>
      <c r="UT14"/>
      <c r="UU14"/>
      <c r="UV14"/>
      <c r="UW14"/>
      <c r="UX14"/>
      <c r="UY14"/>
      <c r="UZ14"/>
      <c r="VA14"/>
      <c r="VB14"/>
      <c r="VC14"/>
      <c r="VD14"/>
      <c r="VE14"/>
      <c r="VF14"/>
      <c r="VG14"/>
      <c r="VH14"/>
      <c r="VI14"/>
      <c r="VJ14"/>
      <c r="VK14"/>
      <c r="VL14"/>
      <c r="VM14"/>
      <c r="VN14"/>
      <c r="VO14"/>
      <c r="VP14"/>
      <c r="VQ14"/>
      <c r="VR14"/>
      <c r="VS14"/>
      <c r="VT14"/>
      <c r="VU14"/>
      <c r="VV14"/>
      <c r="VW14"/>
      <c r="VX14"/>
      <c r="VY14"/>
      <c r="VZ14"/>
      <c r="WA14"/>
      <c r="WB14"/>
      <c r="WC14"/>
      <c r="WD14"/>
      <c r="WE14"/>
      <c r="WF14"/>
      <c r="WG14"/>
      <c r="WH14"/>
      <c r="WI14"/>
      <c r="WJ14"/>
      <c r="WK14"/>
      <c r="WL14"/>
      <c r="WM14"/>
      <c r="WN14"/>
      <c r="WO14"/>
      <c r="WP14"/>
      <c r="WQ14"/>
      <c r="WR14"/>
      <c r="WS14"/>
      <c r="WT14"/>
      <c r="WU14"/>
      <c r="WV14"/>
      <c r="WW14"/>
      <c r="WX14"/>
      <c r="WY14"/>
      <c r="WZ14"/>
      <c r="XA14"/>
      <c r="XB14"/>
      <c r="XC14"/>
      <c r="XD14"/>
      <c r="XE14"/>
      <c r="XF14"/>
      <c r="XG14"/>
      <c r="XH14"/>
      <c r="XI14"/>
      <c r="XJ14"/>
      <c r="XK14"/>
      <c r="XL14"/>
      <c r="XM14"/>
      <c r="XN14"/>
      <c r="XO14"/>
      <c r="XP14"/>
      <c r="XQ14"/>
      <c r="XR14"/>
      <c r="XS14"/>
      <c r="XT14"/>
      <c r="XU14"/>
      <c r="XV14"/>
      <c r="XW14"/>
      <c r="XX14"/>
      <c r="XY14"/>
      <c r="XZ14"/>
      <c r="YA14"/>
      <c r="YB14"/>
      <c r="YC14"/>
      <c r="YD14"/>
      <c r="YE14"/>
      <c r="YF14"/>
      <c r="YG14"/>
      <c r="YH14"/>
      <c r="YI14"/>
      <c r="YJ14"/>
      <c r="YK14"/>
      <c r="YL14"/>
      <c r="YM14"/>
      <c r="YN14"/>
      <c r="YO14"/>
      <c r="YP14"/>
      <c r="YQ14"/>
      <c r="YR14"/>
      <c r="YS14"/>
      <c r="YT14"/>
      <c r="YU14"/>
      <c r="YV14"/>
      <c r="YW14"/>
      <c r="YX14"/>
      <c r="YY14"/>
      <c r="YZ14"/>
      <c r="ZA14"/>
      <c r="ZB14"/>
      <c r="ZC14"/>
      <c r="ZD14"/>
      <c r="ZE14"/>
      <c r="ZF14"/>
      <c r="ZG14"/>
      <c r="ZH14"/>
      <c r="ZI14"/>
      <c r="ZJ14"/>
      <c r="ZK14"/>
      <c r="ZL14"/>
      <c r="ZM14"/>
      <c r="ZN14"/>
      <c r="ZO14"/>
      <c r="ZP14"/>
      <c r="ZQ14"/>
      <c r="ZR14"/>
      <c r="ZS14"/>
      <c r="ZT14"/>
      <c r="ZU14"/>
      <c r="ZV14"/>
      <c r="ZW14"/>
      <c r="ZX14"/>
      <c r="ZY14"/>
      <c r="ZZ14"/>
      <c r="AAA14"/>
      <c r="AAB14"/>
      <c r="AAC14"/>
      <c r="AAD14"/>
      <c r="AAE14"/>
      <c r="AAF14"/>
      <c r="AAG14"/>
      <c r="AAH14"/>
      <c r="AAI14"/>
      <c r="AAJ14"/>
      <c r="AAK14"/>
      <c r="AAL14"/>
      <c r="AAM14"/>
      <c r="AAN14"/>
      <c r="AAO14"/>
      <c r="AAP14"/>
      <c r="AAQ14"/>
      <c r="AAR14"/>
      <c r="AAS14"/>
      <c r="AAT14"/>
      <c r="AAU14"/>
      <c r="AAV14"/>
      <c r="AAW14"/>
      <c r="AAX14"/>
      <c r="AAY14"/>
      <c r="AAZ14"/>
      <c r="ABA14"/>
      <c r="ABB14"/>
      <c r="ABC14"/>
      <c r="ABD14"/>
      <c r="ABE14"/>
      <c r="ABF14"/>
      <c r="ABG14"/>
      <c r="ABH14"/>
      <c r="ABI14"/>
      <c r="ABJ14"/>
      <c r="ABK14"/>
      <c r="ABL14"/>
      <c r="ABM14"/>
      <c r="ABN14"/>
      <c r="ABO14"/>
      <c r="ABP14"/>
      <c r="ABQ14"/>
      <c r="ABR14"/>
      <c r="ABS14"/>
      <c r="ABT14"/>
      <c r="ABU14"/>
      <c r="ABV14"/>
      <c r="ABW14"/>
      <c r="ABX14"/>
      <c r="ABY14"/>
      <c r="ABZ14"/>
      <c r="ACA14"/>
      <c r="ACB14"/>
      <c r="ACC14"/>
      <c r="ACD14"/>
      <c r="ACE14"/>
      <c r="ACF14"/>
      <c r="ACG14"/>
      <c r="ACH14"/>
      <c r="ACI14"/>
      <c r="ACJ14"/>
      <c r="ACK14"/>
      <c r="ACL14"/>
      <c r="ACM14"/>
      <c r="ACN14"/>
      <c r="ACO14"/>
      <c r="ACP14"/>
      <c r="ACQ14"/>
      <c r="ACR14"/>
      <c r="ACS14"/>
      <c r="ACT14"/>
      <c r="ACU14"/>
      <c r="ACV14"/>
      <c r="ACW14"/>
      <c r="ACX14"/>
      <c r="ACY14"/>
      <c r="ACZ14"/>
      <c r="ADA14"/>
      <c r="ADB14"/>
      <c r="ADC14"/>
      <c r="ADD14"/>
      <c r="ADE14"/>
      <c r="ADF14"/>
      <c r="ADG14"/>
      <c r="ADH14"/>
      <c r="ADI14"/>
      <c r="ADJ14"/>
      <c r="ADK14"/>
      <c r="ADL14"/>
      <c r="ADM14"/>
      <c r="ADN14"/>
      <c r="ADO14"/>
      <c r="ADP14"/>
      <c r="ADQ14"/>
      <c r="ADR14"/>
      <c r="ADS14"/>
      <c r="ADT14"/>
      <c r="ADU14"/>
      <c r="ADV14"/>
      <c r="ADW14"/>
      <c r="ADX14"/>
      <c r="ADY14"/>
      <c r="ADZ14"/>
      <c r="AEA14"/>
      <c r="AEB14"/>
      <c r="AEC14"/>
      <c r="AED14"/>
      <c r="AEE14"/>
      <c r="AEF14"/>
      <c r="AEG14"/>
      <c r="AEH14"/>
      <c r="AEI14"/>
      <c r="AEJ14"/>
      <c r="AEK14"/>
      <c r="AEL14"/>
      <c r="AEM14"/>
      <c r="AEN14"/>
      <c r="AEO14"/>
      <c r="AEP14"/>
      <c r="AEQ14"/>
      <c r="AER14"/>
      <c r="AES14"/>
      <c r="AET14"/>
      <c r="AEU14"/>
      <c r="AEV14"/>
      <c r="AEW14"/>
      <c r="AEX14"/>
      <c r="AEY14"/>
      <c r="AEZ14"/>
      <c r="AFA14"/>
      <c r="AFB14"/>
      <c r="AFC14"/>
      <c r="AFD14"/>
      <c r="AFE14"/>
      <c r="AFF14"/>
      <c r="AFG14"/>
      <c r="AFH14"/>
      <c r="AFI14"/>
      <c r="AFJ14"/>
      <c r="AFK14"/>
      <c r="AFL14"/>
      <c r="AFM14"/>
      <c r="AFN14"/>
      <c r="AFO14"/>
      <c r="AFP14"/>
      <c r="AFQ14"/>
      <c r="AFR14"/>
      <c r="AFS14"/>
      <c r="AFT14"/>
      <c r="AFU14"/>
      <c r="AFV14"/>
      <c r="AFW14"/>
      <c r="AFX14"/>
      <c r="AFY14"/>
      <c r="AFZ14"/>
      <c r="AGA14"/>
      <c r="AGB14"/>
      <c r="AGC14"/>
      <c r="AGD14"/>
      <c r="AGE14"/>
      <c r="AGF14"/>
      <c r="AGG14"/>
      <c r="AGH14"/>
      <c r="AGI14"/>
      <c r="AGJ14"/>
      <c r="AGK14"/>
      <c r="AGL14"/>
      <c r="AGM14"/>
      <c r="AGN14"/>
      <c r="AGO14"/>
      <c r="AGP14"/>
      <c r="AGQ14"/>
      <c r="AGR14"/>
      <c r="AGS14"/>
      <c r="AGT14"/>
      <c r="AGU14"/>
      <c r="AGV14"/>
      <c r="AGW14"/>
      <c r="AGX14"/>
      <c r="AGY14"/>
      <c r="AGZ14"/>
      <c r="AHA14"/>
      <c r="AHB14"/>
      <c r="AHC14"/>
      <c r="AHD14"/>
      <c r="AHE14"/>
      <c r="AHF14"/>
      <c r="AHG14"/>
      <c r="AHH14"/>
      <c r="AHI14"/>
      <c r="AHJ14"/>
      <c r="AHK14"/>
      <c r="AHL14"/>
      <c r="AHM14"/>
      <c r="AHN14"/>
      <c r="AHO14"/>
      <c r="AHP14"/>
      <c r="AHQ14"/>
      <c r="AHR14"/>
      <c r="AHS14"/>
      <c r="AHT14"/>
      <c r="AHU14"/>
      <c r="AHV14"/>
      <c r="AHW14"/>
      <c r="AHX14"/>
      <c r="AHY14"/>
      <c r="AHZ14"/>
      <c r="AIA14"/>
      <c r="AIB14"/>
      <c r="AIC14"/>
      <c r="AID14"/>
      <c r="AIE14"/>
      <c r="AIF14"/>
      <c r="AIG14"/>
      <c r="AIH14"/>
      <c r="AII14"/>
      <c r="AIJ14"/>
      <c r="AIK14"/>
      <c r="AIL14"/>
      <c r="AIM14"/>
      <c r="AIN14"/>
      <c r="AIO14"/>
      <c r="AIP14"/>
      <c r="AIQ14"/>
      <c r="AIR14"/>
      <c r="AIS14"/>
      <c r="AIT14"/>
      <c r="AIU14"/>
      <c r="AIV14"/>
      <c r="AIW14"/>
      <c r="AIX14"/>
      <c r="AIY14"/>
      <c r="AIZ14"/>
      <c r="AJA14"/>
      <c r="AJB14"/>
      <c r="AJC14"/>
      <c r="AJD14"/>
      <c r="AJE14"/>
      <c r="AJF14"/>
      <c r="AJG14"/>
      <c r="AJH14"/>
      <c r="AJI14"/>
      <c r="AJJ14"/>
      <c r="AJK14"/>
      <c r="AJL14"/>
      <c r="AJM14"/>
      <c r="AJN14"/>
      <c r="AJO14"/>
      <c r="AJP14"/>
      <c r="AJQ14"/>
      <c r="AJR14"/>
      <c r="AJS14"/>
      <c r="AJT14"/>
      <c r="AJU14"/>
      <c r="AJV14"/>
      <c r="AJW14"/>
      <c r="AJX14"/>
      <c r="AJY14"/>
      <c r="AJZ14"/>
      <c r="AKA14"/>
      <c r="AKB14"/>
      <c r="AKC14"/>
      <c r="AKD14"/>
      <c r="AKE14"/>
      <c r="AKF14"/>
      <c r="AKG14"/>
      <c r="AKH14"/>
      <c r="AKI14"/>
      <c r="AKJ14"/>
      <c r="AKK14"/>
      <c r="AKL14"/>
      <c r="AKM14"/>
      <c r="AKN14"/>
      <c r="AKO14"/>
      <c r="AKP14"/>
      <c r="AKQ14"/>
      <c r="AKR14"/>
      <c r="AKS14"/>
      <c r="AKT14"/>
      <c r="AKU14"/>
      <c r="AKV14"/>
      <c r="AKW14"/>
      <c r="AKX14"/>
      <c r="AKY14"/>
      <c r="AKZ14"/>
      <c r="ALA14"/>
      <c r="ALB14"/>
      <c r="ALC14"/>
      <c r="ALD14"/>
      <c r="ALE14"/>
      <c r="ALF14"/>
      <c r="ALG14"/>
      <c r="ALH14"/>
      <c r="ALI14"/>
      <c r="ALJ14"/>
      <c r="ALK14"/>
      <c r="ALL14"/>
      <c r="ALM14"/>
      <c r="ALN14"/>
      <c r="ALO14"/>
      <c r="ALP14"/>
      <c r="ALQ14"/>
      <c r="ALR14"/>
      <c r="ALS14"/>
      <c r="ALT14"/>
      <c r="ALU14"/>
      <c r="ALV14"/>
      <c r="ALW14"/>
      <c r="ALX14"/>
      <c r="ALY14"/>
      <c r="ALZ14"/>
      <c r="AMA14"/>
      <c r="AMB14"/>
      <c r="AMC14"/>
      <c r="AMD14"/>
      <c r="AME14"/>
      <c r="AMF14"/>
      <c r="AMG14"/>
      <c r="AMH14"/>
      <c r="AMJ14"/>
      <c r="AMK14"/>
    </row>
    <row r="15" spans="1:1025" ht="15" customHeight="1" x14ac:dyDescent="0.2">
      <c r="A15" s="325" t="s">
        <v>171</v>
      </c>
      <c r="B15" s="326" t="s">
        <v>166</v>
      </c>
      <c r="C15" s="479">
        <v>2.41</v>
      </c>
      <c r="D15" s="327">
        <v>1.64</v>
      </c>
      <c r="E15" s="327">
        <v>2.9</v>
      </c>
      <c r="F15" s="41">
        <f t="shared" si="0"/>
        <v>2.27</v>
      </c>
      <c r="G15" s="42">
        <f t="shared" si="1"/>
        <v>5.4707000000000008</v>
      </c>
      <c r="H15" s="45" t="s">
        <v>172</v>
      </c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  <c r="IX15"/>
      <c r="IY15"/>
      <c r="IZ15"/>
      <c r="JA15"/>
      <c r="JB15"/>
      <c r="JC15"/>
      <c r="JD15"/>
      <c r="JE15"/>
      <c r="JF15"/>
      <c r="JG15"/>
      <c r="JH15"/>
      <c r="JI15"/>
      <c r="JJ15"/>
      <c r="JK15"/>
      <c r="JL15"/>
      <c r="JM15"/>
      <c r="JN15"/>
      <c r="JO15"/>
      <c r="JP15"/>
      <c r="JQ15"/>
      <c r="JR15"/>
      <c r="JS15"/>
      <c r="JT15"/>
      <c r="JU15"/>
      <c r="JV15"/>
      <c r="JW15"/>
      <c r="JX15"/>
      <c r="JY15"/>
      <c r="JZ15"/>
      <c r="KA15"/>
      <c r="KB15"/>
      <c r="KC15"/>
      <c r="KD15"/>
      <c r="KE15"/>
      <c r="KF15"/>
      <c r="KG15"/>
      <c r="KH15"/>
      <c r="KI15"/>
      <c r="KJ15"/>
      <c r="KK15"/>
      <c r="KL15"/>
      <c r="KM15"/>
      <c r="KN15"/>
      <c r="KO15"/>
      <c r="KP15"/>
      <c r="KQ15"/>
      <c r="KR15"/>
      <c r="KS15"/>
      <c r="KT15"/>
      <c r="KU15"/>
      <c r="KV15"/>
      <c r="KW15"/>
      <c r="KX15"/>
      <c r="KY15"/>
      <c r="KZ15"/>
      <c r="LA15"/>
      <c r="LB15"/>
      <c r="LC15"/>
      <c r="LD15"/>
      <c r="LE15"/>
      <c r="LF15"/>
      <c r="LG15"/>
      <c r="LH15"/>
      <c r="LI15"/>
      <c r="LJ15"/>
      <c r="LK15"/>
      <c r="LL15"/>
      <c r="LM15"/>
      <c r="LN15"/>
      <c r="LO15"/>
      <c r="LP15"/>
      <c r="LQ15"/>
      <c r="LR15"/>
      <c r="LS15"/>
      <c r="LT15"/>
      <c r="LU15"/>
      <c r="LV15"/>
      <c r="LW15"/>
      <c r="LX15"/>
      <c r="LY15"/>
      <c r="LZ15"/>
      <c r="MA15"/>
      <c r="MB15"/>
      <c r="MC15"/>
      <c r="MD15"/>
      <c r="ME15"/>
      <c r="MF15"/>
      <c r="MG15"/>
      <c r="MH15"/>
      <c r="MI15"/>
      <c r="MJ15"/>
      <c r="MK15"/>
      <c r="ML15"/>
      <c r="MM15"/>
      <c r="MN15"/>
      <c r="MO15"/>
      <c r="MP15"/>
      <c r="MQ15"/>
      <c r="MR15"/>
      <c r="MS15"/>
      <c r="MT15"/>
      <c r="MU15"/>
      <c r="MV15"/>
      <c r="MW15"/>
      <c r="MX15"/>
      <c r="MY15"/>
      <c r="MZ15"/>
      <c r="NA15"/>
      <c r="NB15"/>
      <c r="NC15"/>
      <c r="ND15"/>
      <c r="NE15"/>
      <c r="NF15"/>
      <c r="NG15"/>
      <c r="NH15"/>
      <c r="NI15"/>
      <c r="NJ15"/>
      <c r="NK15"/>
      <c r="NL15"/>
      <c r="NM15"/>
      <c r="NN15"/>
      <c r="NO15"/>
      <c r="NP15"/>
      <c r="NQ15"/>
      <c r="NR15"/>
      <c r="NS15"/>
      <c r="NT15"/>
      <c r="NU15"/>
      <c r="NV15"/>
      <c r="NW15"/>
      <c r="NX15"/>
      <c r="NY15"/>
      <c r="NZ15"/>
      <c r="OA15"/>
      <c r="OB15"/>
      <c r="OC15"/>
      <c r="OD15"/>
      <c r="OE15"/>
      <c r="OF15"/>
      <c r="OG15"/>
      <c r="OH15"/>
      <c r="OI15"/>
      <c r="OJ15"/>
      <c r="OK15"/>
      <c r="OL15"/>
      <c r="OM15"/>
      <c r="ON15"/>
      <c r="OO15"/>
      <c r="OP15"/>
      <c r="OQ15"/>
      <c r="OR15"/>
      <c r="OS15"/>
      <c r="OT15"/>
      <c r="OU15"/>
      <c r="OV15"/>
      <c r="OW15"/>
      <c r="OX15"/>
      <c r="OY15"/>
      <c r="OZ15"/>
      <c r="PA15"/>
      <c r="PB15"/>
      <c r="PC15"/>
      <c r="PD15"/>
      <c r="PE15"/>
      <c r="PF15"/>
      <c r="PG15"/>
      <c r="PH15"/>
      <c r="PI15"/>
      <c r="PJ15"/>
      <c r="PK15"/>
      <c r="PL15"/>
      <c r="PM15"/>
      <c r="PN15"/>
      <c r="PO15"/>
      <c r="PP15"/>
      <c r="PQ15"/>
      <c r="PR15"/>
      <c r="PS15"/>
      <c r="PT15"/>
      <c r="PU15"/>
      <c r="PV15"/>
      <c r="PW15"/>
      <c r="PX15"/>
      <c r="PY15"/>
      <c r="PZ15"/>
      <c r="QA15"/>
      <c r="QB15"/>
      <c r="QC15"/>
      <c r="QD15"/>
      <c r="QE15"/>
      <c r="QF15"/>
      <c r="QG15"/>
      <c r="QH15"/>
      <c r="QI15"/>
      <c r="QJ15"/>
      <c r="QK15"/>
      <c r="QL15"/>
      <c r="QM15"/>
      <c r="QN15"/>
      <c r="QO15"/>
      <c r="QP15"/>
      <c r="QQ15"/>
      <c r="QR15"/>
      <c r="QS15"/>
      <c r="QT15"/>
      <c r="QU15"/>
      <c r="QV15"/>
      <c r="QW15"/>
      <c r="QX15"/>
      <c r="QY15"/>
      <c r="QZ15"/>
      <c r="RA15"/>
      <c r="RB15"/>
      <c r="RC15"/>
      <c r="RD15"/>
      <c r="RE15"/>
      <c r="RF15"/>
      <c r="RG15"/>
      <c r="RH15"/>
      <c r="RI15"/>
      <c r="RJ15"/>
      <c r="RK15"/>
      <c r="RL15"/>
      <c r="RM15"/>
      <c r="RN15"/>
      <c r="RO15"/>
      <c r="RP15"/>
      <c r="RQ15"/>
      <c r="RR15"/>
      <c r="RS15"/>
      <c r="RT15"/>
      <c r="RU15"/>
      <c r="RV15"/>
      <c r="RW15"/>
      <c r="RX15"/>
      <c r="RY15"/>
      <c r="RZ15"/>
      <c r="SA15"/>
      <c r="SB15"/>
      <c r="SC15"/>
      <c r="SD15"/>
      <c r="SE15"/>
      <c r="SF15"/>
      <c r="SG15"/>
      <c r="SH15"/>
      <c r="SI15"/>
      <c r="SJ15"/>
      <c r="SK15"/>
      <c r="SL15"/>
      <c r="SM15"/>
      <c r="SN15"/>
      <c r="SO15"/>
      <c r="SP15"/>
      <c r="SQ15"/>
      <c r="SR15"/>
      <c r="SS15"/>
      <c r="ST15"/>
      <c r="SU15"/>
      <c r="SV15"/>
      <c r="SW15"/>
      <c r="SX15"/>
      <c r="SY15"/>
      <c r="SZ15"/>
      <c r="TA15"/>
      <c r="TB15"/>
      <c r="TC15"/>
      <c r="TD15"/>
      <c r="TE15"/>
      <c r="TF15"/>
      <c r="TG15"/>
      <c r="TH15"/>
      <c r="TI15"/>
      <c r="TJ15"/>
      <c r="TK15"/>
      <c r="TL15"/>
      <c r="TM15"/>
      <c r="TN15"/>
      <c r="TO15"/>
      <c r="TP15"/>
      <c r="TQ15"/>
      <c r="TR15"/>
      <c r="TS15"/>
      <c r="TT15"/>
      <c r="TU15"/>
      <c r="TV15"/>
      <c r="TW15"/>
      <c r="TX15"/>
      <c r="TY15"/>
      <c r="TZ15"/>
      <c r="UA15"/>
      <c r="UB15"/>
      <c r="UC15"/>
      <c r="UD15"/>
      <c r="UE15"/>
      <c r="UF15"/>
      <c r="UG15"/>
      <c r="UH15"/>
      <c r="UI15"/>
      <c r="UJ15"/>
      <c r="UK15"/>
      <c r="UL15"/>
      <c r="UM15"/>
      <c r="UN15"/>
      <c r="UO15"/>
      <c r="UP15"/>
      <c r="UQ15"/>
      <c r="UR15"/>
      <c r="US15"/>
      <c r="UT15"/>
      <c r="UU15"/>
      <c r="UV15"/>
      <c r="UW15"/>
      <c r="UX15"/>
      <c r="UY15"/>
      <c r="UZ15"/>
      <c r="VA15"/>
      <c r="VB15"/>
      <c r="VC15"/>
      <c r="VD15"/>
      <c r="VE15"/>
      <c r="VF15"/>
      <c r="VG15"/>
      <c r="VH15"/>
      <c r="VI15"/>
      <c r="VJ15"/>
      <c r="VK15"/>
      <c r="VL15"/>
      <c r="VM15"/>
      <c r="VN15"/>
      <c r="VO15"/>
      <c r="VP15"/>
      <c r="VQ15"/>
      <c r="VR15"/>
      <c r="VS15"/>
      <c r="VT15"/>
      <c r="VU15"/>
      <c r="VV15"/>
      <c r="VW15"/>
      <c r="VX15"/>
      <c r="VY15"/>
      <c r="VZ15"/>
      <c r="WA15"/>
      <c r="WB15"/>
      <c r="WC15"/>
      <c r="WD15"/>
      <c r="WE15"/>
      <c r="WF15"/>
      <c r="WG15"/>
      <c r="WH15"/>
      <c r="WI15"/>
      <c r="WJ15"/>
      <c r="WK15"/>
      <c r="WL15"/>
      <c r="WM15"/>
      <c r="WN15"/>
      <c r="WO15"/>
      <c r="WP15"/>
      <c r="WQ15"/>
      <c r="WR15"/>
      <c r="WS15"/>
      <c r="WT15"/>
      <c r="WU15"/>
      <c r="WV15"/>
      <c r="WW15"/>
      <c r="WX15"/>
      <c r="WY15"/>
      <c r="WZ15"/>
      <c r="XA15"/>
      <c r="XB15"/>
      <c r="XC15"/>
      <c r="XD15"/>
      <c r="XE15"/>
      <c r="XF15"/>
      <c r="XG15"/>
      <c r="XH15"/>
      <c r="XI15"/>
      <c r="XJ15"/>
      <c r="XK15"/>
      <c r="XL15"/>
      <c r="XM15"/>
      <c r="XN15"/>
      <c r="XO15"/>
      <c r="XP15"/>
      <c r="XQ15"/>
      <c r="XR15"/>
      <c r="XS15"/>
      <c r="XT15"/>
      <c r="XU15"/>
      <c r="XV15"/>
      <c r="XW15"/>
      <c r="XX15"/>
      <c r="XY15"/>
      <c r="XZ15"/>
      <c r="YA15"/>
      <c r="YB15"/>
      <c r="YC15"/>
      <c r="YD15"/>
      <c r="YE15"/>
      <c r="YF15"/>
      <c r="YG15"/>
      <c r="YH15"/>
      <c r="YI15"/>
      <c r="YJ15"/>
      <c r="YK15"/>
      <c r="YL15"/>
      <c r="YM15"/>
      <c r="YN15"/>
      <c r="YO15"/>
      <c r="YP15"/>
      <c r="YQ15"/>
      <c r="YR15"/>
      <c r="YS15"/>
      <c r="YT15"/>
      <c r="YU15"/>
      <c r="YV15"/>
      <c r="YW15"/>
      <c r="YX15"/>
      <c r="YY15"/>
      <c r="YZ15"/>
      <c r="ZA15"/>
      <c r="ZB15"/>
      <c r="ZC15"/>
      <c r="ZD15"/>
      <c r="ZE15"/>
      <c r="ZF15"/>
      <c r="ZG15"/>
      <c r="ZH15"/>
      <c r="ZI15"/>
      <c r="ZJ15"/>
      <c r="ZK15"/>
      <c r="ZL15"/>
      <c r="ZM15"/>
      <c r="ZN15"/>
      <c r="ZO15"/>
      <c r="ZP15"/>
      <c r="ZQ15"/>
      <c r="ZR15"/>
      <c r="ZS15"/>
      <c r="ZT15"/>
      <c r="ZU15"/>
      <c r="ZV15"/>
      <c r="ZW15"/>
      <c r="ZX15"/>
      <c r="ZY15"/>
      <c r="ZZ15"/>
      <c r="AAA15"/>
      <c r="AAB15"/>
      <c r="AAC15"/>
      <c r="AAD15"/>
      <c r="AAE15"/>
      <c r="AAF15"/>
      <c r="AAG15"/>
      <c r="AAH15"/>
      <c r="AAI15"/>
      <c r="AAJ15"/>
      <c r="AAK15"/>
      <c r="AAL15"/>
      <c r="AAM15"/>
      <c r="AAN15"/>
      <c r="AAO15"/>
      <c r="AAP15"/>
      <c r="AAQ15"/>
      <c r="AAR15"/>
      <c r="AAS15"/>
      <c r="AAT15"/>
      <c r="AAU15"/>
      <c r="AAV15"/>
      <c r="AAW15"/>
      <c r="AAX15"/>
      <c r="AAY15"/>
      <c r="AAZ15"/>
      <c r="ABA15"/>
      <c r="ABB15"/>
      <c r="ABC15"/>
      <c r="ABD15"/>
      <c r="ABE15"/>
      <c r="ABF15"/>
      <c r="ABG15"/>
      <c r="ABH15"/>
      <c r="ABI15"/>
      <c r="ABJ15"/>
      <c r="ABK15"/>
      <c r="ABL15"/>
      <c r="ABM15"/>
      <c r="ABN15"/>
      <c r="ABO15"/>
      <c r="ABP15"/>
      <c r="ABQ15"/>
      <c r="ABR15"/>
      <c r="ABS15"/>
      <c r="ABT15"/>
      <c r="ABU15"/>
      <c r="ABV15"/>
      <c r="ABW15"/>
      <c r="ABX15"/>
      <c r="ABY15"/>
      <c r="ABZ15"/>
      <c r="ACA15"/>
      <c r="ACB15"/>
      <c r="ACC15"/>
      <c r="ACD15"/>
      <c r="ACE15"/>
      <c r="ACF15"/>
      <c r="ACG15"/>
      <c r="ACH15"/>
      <c r="ACI15"/>
      <c r="ACJ15"/>
      <c r="ACK15"/>
      <c r="ACL15"/>
      <c r="ACM15"/>
      <c r="ACN15"/>
      <c r="ACO15"/>
      <c r="ACP15"/>
      <c r="ACQ15"/>
      <c r="ACR15"/>
      <c r="ACS15"/>
      <c r="ACT15"/>
      <c r="ACU15"/>
      <c r="ACV15"/>
      <c r="ACW15"/>
      <c r="ACX15"/>
      <c r="ACY15"/>
      <c r="ACZ15"/>
      <c r="ADA15"/>
      <c r="ADB15"/>
      <c r="ADC15"/>
      <c r="ADD15"/>
      <c r="ADE15"/>
      <c r="ADF15"/>
      <c r="ADG15"/>
      <c r="ADH15"/>
      <c r="ADI15"/>
      <c r="ADJ15"/>
      <c r="ADK15"/>
      <c r="ADL15"/>
      <c r="ADM15"/>
      <c r="ADN15"/>
      <c r="ADO15"/>
      <c r="ADP15"/>
      <c r="ADQ15"/>
      <c r="ADR15"/>
      <c r="ADS15"/>
      <c r="ADT15"/>
      <c r="ADU15"/>
      <c r="ADV15"/>
      <c r="ADW15"/>
      <c r="ADX15"/>
      <c r="ADY15"/>
      <c r="ADZ15"/>
      <c r="AEA15"/>
      <c r="AEB15"/>
      <c r="AEC15"/>
      <c r="AED15"/>
      <c r="AEE15"/>
      <c r="AEF15"/>
      <c r="AEG15"/>
      <c r="AEH15"/>
      <c r="AEI15"/>
      <c r="AEJ15"/>
      <c r="AEK15"/>
      <c r="AEL15"/>
      <c r="AEM15"/>
      <c r="AEN15"/>
      <c r="AEO15"/>
      <c r="AEP15"/>
      <c r="AEQ15"/>
      <c r="AER15"/>
      <c r="AES15"/>
      <c r="AET15"/>
      <c r="AEU15"/>
      <c r="AEV15"/>
      <c r="AEW15"/>
      <c r="AEX15"/>
      <c r="AEY15"/>
      <c r="AEZ15"/>
      <c r="AFA15"/>
      <c r="AFB15"/>
      <c r="AFC15"/>
      <c r="AFD15"/>
      <c r="AFE15"/>
      <c r="AFF15"/>
      <c r="AFG15"/>
      <c r="AFH15"/>
      <c r="AFI15"/>
      <c r="AFJ15"/>
      <c r="AFK15"/>
      <c r="AFL15"/>
      <c r="AFM15"/>
      <c r="AFN15"/>
      <c r="AFO15"/>
      <c r="AFP15"/>
      <c r="AFQ15"/>
      <c r="AFR15"/>
      <c r="AFS15"/>
      <c r="AFT15"/>
      <c r="AFU15"/>
      <c r="AFV15"/>
      <c r="AFW15"/>
      <c r="AFX15"/>
      <c r="AFY15"/>
      <c r="AFZ15"/>
      <c r="AGA15"/>
      <c r="AGB15"/>
      <c r="AGC15"/>
      <c r="AGD15"/>
      <c r="AGE15"/>
      <c r="AGF15"/>
      <c r="AGG15"/>
      <c r="AGH15"/>
      <c r="AGI15"/>
      <c r="AGJ15"/>
      <c r="AGK15"/>
      <c r="AGL15"/>
      <c r="AGM15"/>
      <c r="AGN15"/>
      <c r="AGO15"/>
      <c r="AGP15"/>
      <c r="AGQ15"/>
      <c r="AGR15"/>
      <c r="AGS15"/>
      <c r="AGT15"/>
      <c r="AGU15"/>
      <c r="AGV15"/>
      <c r="AGW15"/>
      <c r="AGX15"/>
      <c r="AGY15"/>
      <c r="AGZ15"/>
      <c r="AHA15"/>
      <c r="AHB15"/>
      <c r="AHC15"/>
      <c r="AHD15"/>
      <c r="AHE15"/>
      <c r="AHF15"/>
      <c r="AHG15"/>
      <c r="AHH15"/>
      <c r="AHI15"/>
      <c r="AHJ15"/>
      <c r="AHK15"/>
      <c r="AHL15"/>
      <c r="AHM15"/>
      <c r="AHN15"/>
      <c r="AHO15"/>
      <c r="AHP15"/>
      <c r="AHQ15"/>
      <c r="AHR15"/>
      <c r="AHS15"/>
      <c r="AHT15"/>
      <c r="AHU15"/>
      <c r="AHV15"/>
      <c r="AHW15"/>
      <c r="AHX15"/>
      <c r="AHY15"/>
      <c r="AHZ15"/>
      <c r="AIA15"/>
      <c r="AIB15"/>
      <c r="AIC15"/>
      <c r="AID15"/>
      <c r="AIE15"/>
      <c r="AIF15"/>
      <c r="AIG15"/>
      <c r="AIH15"/>
      <c r="AII15"/>
      <c r="AIJ15"/>
      <c r="AIK15"/>
      <c r="AIL15"/>
      <c r="AIM15"/>
      <c r="AIN15"/>
      <c r="AIO15"/>
      <c r="AIP15"/>
      <c r="AIQ15"/>
      <c r="AIR15"/>
      <c r="AIS15"/>
      <c r="AIT15"/>
      <c r="AIU15"/>
      <c r="AIV15"/>
      <c r="AIW15"/>
      <c r="AIX15"/>
      <c r="AIY15"/>
      <c r="AIZ15"/>
      <c r="AJA15"/>
      <c r="AJB15"/>
      <c r="AJC15"/>
      <c r="AJD15"/>
      <c r="AJE15"/>
      <c r="AJF15"/>
      <c r="AJG15"/>
      <c r="AJH15"/>
      <c r="AJI15"/>
      <c r="AJJ15"/>
      <c r="AJK15"/>
      <c r="AJL15"/>
      <c r="AJM15"/>
      <c r="AJN15"/>
      <c r="AJO15"/>
      <c r="AJP15"/>
      <c r="AJQ15"/>
      <c r="AJR15"/>
      <c r="AJS15"/>
      <c r="AJT15"/>
      <c r="AJU15"/>
      <c r="AJV15"/>
      <c r="AJW15"/>
      <c r="AJX15"/>
      <c r="AJY15"/>
      <c r="AJZ15"/>
      <c r="AKA15"/>
      <c r="AKB15"/>
      <c r="AKC15"/>
      <c r="AKD15"/>
      <c r="AKE15"/>
      <c r="AKF15"/>
      <c r="AKG15"/>
      <c r="AKH15"/>
      <c r="AKI15"/>
      <c r="AKJ15"/>
      <c r="AKK15"/>
      <c r="AKL15"/>
      <c r="AKM15"/>
      <c r="AKN15"/>
      <c r="AKO15"/>
      <c r="AKP15"/>
      <c r="AKQ15"/>
      <c r="AKR15"/>
      <c r="AKS15"/>
      <c r="AKT15"/>
      <c r="AKU15"/>
      <c r="AKV15"/>
      <c r="AKW15"/>
      <c r="AKX15"/>
      <c r="AKY15"/>
      <c r="AKZ15"/>
      <c r="ALA15"/>
      <c r="ALB15"/>
      <c r="ALC15"/>
      <c r="ALD15"/>
      <c r="ALE15"/>
      <c r="ALF15"/>
      <c r="ALG15"/>
      <c r="ALH15"/>
      <c r="ALI15"/>
      <c r="ALJ15"/>
      <c r="ALK15"/>
      <c r="ALL15"/>
      <c r="ALM15"/>
      <c r="ALN15"/>
      <c r="ALO15"/>
      <c r="ALP15"/>
      <c r="ALQ15"/>
      <c r="ALR15"/>
      <c r="ALS15"/>
      <c r="ALT15"/>
      <c r="ALU15"/>
      <c r="ALV15"/>
      <c r="ALW15"/>
      <c r="ALX15"/>
      <c r="ALY15"/>
      <c r="ALZ15"/>
      <c r="AMA15"/>
      <c r="AMB15"/>
      <c r="AMC15"/>
      <c r="AMD15"/>
      <c r="AME15"/>
      <c r="AMG15"/>
      <c r="AMH15"/>
      <c r="AMI15"/>
      <c r="AMJ15"/>
      <c r="AMK15"/>
    </row>
    <row r="16" spans="1:1025" ht="15" customHeight="1" x14ac:dyDescent="0.2">
      <c r="A16" s="325" t="s">
        <v>173</v>
      </c>
      <c r="B16" s="326" t="s">
        <v>166</v>
      </c>
      <c r="C16" s="479">
        <v>0.25</v>
      </c>
      <c r="D16" s="327">
        <v>7.21</v>
      </c>
      <c r="E16" s="327">
        <v>8.66</v>
      </c>
      <c r="F16" s="41">
        <f t="shared" si="0"/>
        <v>7.9350000000000005</v>
      </c>
      <c r="G16" s="42">
        <f t="shared" si="1"/>
        <v>1.9837500000000001</v>
      </c>
      <c r="H16" s="45" t="s">
        <v>174</v>
      </c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  <c r="IX16"/>
      <c r="IY16"/>
      <c r="IZ16"/>
      <c r="JA16"/>
      <c r="JB16"/>
      <c r="JC16"/>
      <c r="JD16"/>
      <c r="JE16"/>
      <c r="JF16"/>
      <c r="JG16"/>
      <c r="JH16"/>
      <c r="JI16"/>
      <c r="JJ16"/>
      <c r="JK16"/>
      <c r="JL16"/>
      <c r="JM16"/>
      <c r="JN16"/>
      <c r="JO16"/>
      <c r="JP16"/>
      <c r="JQ16"/>
      <c r="JR16"/>
      <c r="JS16"/>
      <c r="JT16"/>
      <c r="JU16"/>
      <c r="JV16"/>
      <c r="JW16"/>
      <c r="JX16"/>
      <c r="JY16"/>
      <c r="JZ16"/>
      <c r="KA16"/>
      <c r="KB16"/>
      <c r="KC16"/>
      <c r="KD16"/>
      <c r="KE16"/>
      <c r="KF16"/>
      <c r="KG16"/>
      <c r="KH16"/>
      <c r="KI16"/>
      <c r="KJ16"/>
      <c r="KK16"/>
      <c r="KL16"/>
      <c r="KM16"/>
      <c r="KN16"/>
      <c r="KO16"/>
      <c r="KP16"/>
      <c r="KQ16"/>
      <c r="KR16"/>
      <c r="KS16"/>
      <c r="KT16"/>
      <c r="KU16"/>
      <c r="KV16"/>
      <c r="KW16"/>
      <c r="KX16"/>
      <c r="KY16"/>
      <c r="KZ16"/>
      <c r="LA16"/>
      <c r="LB16"/>
      <c r="LC16"/>
      <c r="LD16"/>
      <c r="LE16"/>
      <c r="LF16"/>
      <c r="LG16"/>
      <c r="LH16"/>
      <c r="LI16"/>
      <c r="LJ16"/>
      <c r="LK16"/>
      <c r="LL16"/>
      <c r="LM16"/>
      <c r="LN16"/>
      <c r="LO16"/>
      <c r="LP16"/>
      <c r="LQ16"/>
      <c r="LR16"/>
      <c r="LS16"/>
      <c r="LT16"/>
      <c r="LU16"/>
      <c r="LV16"/>
      <c r="LW16"/>
      <c r="LX16"/>
      <c r="LY16"/>
      <c r="LZ16"/>
      <c r="MA16"/>
      <c r="MB16"/>
      <c r="MC16"/>
      <c r="MD16"/>
      <c r="ME16"/>
      <c r="MF16"/>
      <c r="MG16"/>
      <c r="MH16"/>
      <c r="MI16"/>
      <c r="MJ16"/>
      <c r="MK16"/>
      <c r="ML16"/>
      <c r="MM16"/>
      <c r="MN16"/>
      <c r="MO16"/>
      <c r="MP16"/>
      <c r="MQ16"/>
      <c r="MR16"/>
      <c r="MS16"/>
      <c r="MT16"/>
      <c r="MU16"/>
      <c r="MV16"/>
      <c r="MW16"/>
      <c r="MX16"/>
      <c r="MY16"/>
      <c r="MZ16"/>
      <c r="NA16"/>
      <c r="NB16"/>
      <c r="NC16"/>
      <c r="ND16"/>
      <c r="NE16"/>
      <c r="NF16"/>
      <c r="NG16"/>
      <c r="NH16"/>
      <c r="NI16"/>
      <c r="NJ16"/>
      <c r="NK16"/>
      <c r="NL16"/>
      <c r="NM16"/>
      <c r="NN16"/>
      <c r="NO16"/>
      <c r="NP16"/>
      <c r="NQ16"/>
      <c r="NR16"/>
      <c r="NS16"/>
      <c r="NT16"/>
      <c r="NU16"/>
      <c r="NV16"/>
      <c r="NW16"/>
      <c r="NX16"/>
      <c r="NY16"/>
      <c r="NZ16"/>
      <c r="OA16"/>
      <c r="OB16"/>
      <c r="OC16"/>
      <c r="OD16"/>
      <c r="OE16"/>
      <c r="OF16"/>
      <c r="OG16"/>
      <c r="OH16"/>
      <c r="OI16"/>
      <c r="OJ16"/>
      <c r="OK16"/>
      <c r="OL16"/>
      <c r="OM16"/>
      <c r="ON16"/>
      <c r="OO16"/>
      <c r="OP16"/>
      <c r="OQ16"/>
      <c r="OR16"/>
      <c r="OS16"/>
      <c r="OT16"/>
      <c r="OU16"/>
      <c r="OV16"/>
      <c r="OW16"/>
      <c r="OX16"/>
      <c r="OY16"/>
      <c r="OZ16"/>
      <c r="PA16"/>
      <c r="PB16"/>
      <c r="PC16"/>
      <c r="PD16"/>
      <c r="PE16"/>
      <c r="PF16"/>
      <c r="PG16"/>
      <c r="PH16"/>
      <c r="PI16"/>
      <c r="PJ16"/>
      <c r="PK16"/>
      <c r="PL16"/>
      <c r="PM16"/>
      <c r="PN16"/>
      <c r="PO16"/>
      <c r="PP16"/>
      <c r="PQ16"/>
      <c r="PR16"/>
      <c r="PS16"/>
      <c r="PT16"/>
      <c r="PU16"/>
      <c r="PV16"/>
      <c r="PW16"/>
      <c r="PX16"/>
      <c r="PY16"/>
      <c r="PZ16"/>
      <c r="QA16"/>
      <c r="QB16"/>
      <c r="QC16"/>
      <c r="QD16"/>
      <c r="QE16"/>
      <c r="QF16"/>
      <c r="QG16"/>
      <c r="QH16"/>
      <c r="QI16"/>
      <c r="QJ16"/>
      <c r="QK16"/>
      <c r="QL16"/>
      <c r="QM16"/>
      <c r="QN16"/>
      <c r="QO16"/>
      <c r="QP16"/>
      <c r="QQ16"/>
      <c r="QR16"/>
      <c r="QS16"/>
      <c r="QT16"/>
      <c r="QU16"/>
      <c r="QV16"/>
      <c r="QW16"/>
      <c r="QX16"/>
      <c r="QY16"/>
      <c r="QZ16"/>
      <c r="RA16"/>
      <c r="RB16"/>
      <c r="RC16"/>
      <c r="RD16"/>
      <c r="RE16"/>
      <c r="RF16"/>
      <c r="RG16"/>
      <c r="RH16"/>
      <c r="RI16"/>
      <c r="RJ16"/>
      <c r="RK16"/>
      <c r="RL16"/>
      <c r="RM16"/>
      <c r="RN16"/>
      <c r="RO16"/>
      <c r="RP16"/>
      <c r="RQ16"/>
      <c r="RR16"/>
      <c r="RS16"/>
      <c r="RT16"/>
      <c r="RU16"/>
      <c r="RV16"/>
      <c r="RW16"/>
      <c r="RX16"/>
      <c r="RY16"/>
      <c r="RZ16"/>
      <c r="SA16"/>
      <c r="SB16"/>
      <c r="SC16"/>
      <c r="SD16"/>
      <c r="SE16"/>
      <c r="SF16"/>
      <c r="SG16"/>
      <c r="SH16"/>
      <c r="SI16"/>
      <c r="SJ16"/>
      <c r="SK16"/>
      <c r="SL16"/>
      <c r="SM16"/>
      <c r="SN16"/>
      <c r="SO16"/>
      <c r="SP16"/>
      <c r="SQ16"/>
      <c r="SR16"/>
      <c r="SS16"/>
      <c r="ST16"/>
      <c r="SU16"/>
      <c r="SV16"/>
      <c r="SW16"/>
      <c r="SX16"/>
      <c r="SY16"/>
      <c r="SZ16"/>
      <c r="TA16"/>
      <c r="TB16"/>
      <c r="TC16"/>
      <c r="TD16"/>
      <c r="TE16"/>
      <c r="TF16"/>
      <c r="TG16"/>
      <c r="TH16"/>
      <c r="TI16"/>
      <c r="TJ16"/>
      <c r="TK16"/>
      <c r="TL16"/>
      <c r="TM16"/>
      <c r="TN16"/>
      <c r="TO16"/>
      <c r="TP16"/>
      <c r="TQ16"/>
      <c r="TR16"/>
      <c r="TS16"/>
      <c r="TT16"/>
      <c r="TU16"/>
      <c r="TV16"/>
      <c r="TW16"/>
      <c r="TX16"/>
      <c r="TY16"/>
      <c r="TZ16"/>
      <c r="UA16"/>
      <c r="UB16"/>
      <c r="UC16"/>
      <c r="UD16"/>
      <c r="UE16"/>
      <c r="UF16"/>
      <c r="UG16"/>
      <c r="UH16"/>
      <c r="UI16"/>
      <c r="UJ16"/>
      <c r="UK16"/>
      <c r="UL16"/>
      <c r="UM16"/>
      <c r="UN16"/>
      <c r="UO16"/>
      <c r="UP16"/>
      <c r="UQ16"/>
      <c r="UR16"/>
      <c r="US16"/>
      <c r="UT16"/>
      <c r="UU16"/>
      <c r="UV16"/>
      <c r="UW16"/>
      <c r="UX16"/>
      <c r="UY16"/>
      <c r="UZ16"/>
      <c r="VA16"/>
      <c r="VB16"/>
      <c r="VC16"/>
      <c r="VD16"/>
      <c r="VE16"/>
      <c r="VF16"/>
      <c r="VG16"/>
      <c r="VH16"/>
      <c r="VI16"/>
      <c r="VJ16"/>
      <c r="VK16"/>
      <c r="VL16"/>
      <c r="VM16"/>
      <c r="VN16"/>
      <c r="VO16"/>
      <c r="VP16"/>
      <c r="VQ16"/>
      <c r="VR16"/>
      <c r="VS16"/>
      <c r="VT16"/>
      <c r="VU16"/>
      <c r="VV16"/>
      <c r="VW16"/>
      <c r="VX16"/>
      <c r="VY16"/>
      <c r="VZ16"/>
      <c r="WA16"/>
      <c r="WB16"/>
      <c r="WC16"/>
      <c r="WD16"/>
      <c r="WE16"/>
      <c r="WF16"/>
      <c r="WG16"/>
      <c r="WH16"/>
      <c r="WI16"/>
      <c r="WJ16"/>
      <c r="WK16"/>
      <c r="WL16"/>
      <c r="WM16"/>
      <c r="WN16"/>
      <c r="WO16"/>
      <c r="WP16"/>
      <c r="WQ16"/>
      <c r="WR16"/>
      <c r="WS16"/>
      <c r="WT16"/>
      <c r="WU16"/>
      <c r="WV16"/>
      <c r="WW16"/>
      <c r="WX16"/>
      <c r="WY16"/>
      <c r="WZ16"/>
      <c r="XA16"/>
      <c r="XB16"/>
      <c r="XC16"/>
      <c r="XD16"/>
      <c r="XE16"/>
      <c r="XF16"/>
      <c r="XG16"/>
      <c r="XH16"/>
      <c r="XI16"/>
      <c r="XJ16"/>
      <c r="XK16"/>
      <c r="XL16"/>
      <c r="XM16"/>
      <c r="XN16"/>
      <c r="XO16"/>
      <c r="XP16"/>
      <c r="XQ16"/>
      <c r="XR16"/>
      <c r="XS16"/>
      <c r="XT16"/>
      <c r="XU16"/>
      <c r="XV16"/>
      <c r="XW16"/>
      <c r="XX16"/>
      <c r="XY16"/>
      <c r="XZ16"/>
      <c r="YA16"/>
      <c r="YB16"/>
      <c r="YC16"/>
      <c r="YD16"/>
      <c r="YE16"/>
      <c r="YF16"/>
      <c r="YG16"/>
      <c r="YH16"/>
      <c r="YI16"/>
      <c r="YJ16"/>
      <c r="YK16"/>
      <c r="YL16"/>
      <c r="YM16"/>
      <c r="YN16"/>
      <c r="YO16"/>
      <c r="YP16"/>
      <c r="YQ16"/>
      <c r="YR16"/>
      <c r="YS16"/>
      <c r="YT16"/>
      <c r="YU16"/>
      <c r="YV16"/>
      <c r="YW16"/>
      <c r="YX16"/>
      <c r="YY16"/>
      <c r="YZ16"/>
      <c r="ZA16"/>
      <c r="ZB16"/>
      <c r="ZC16"/>
      <c r="ZD16"/>
      <c r="ZE16"/>
      <c r="ZF16"/>
      <c r="ZG16"/>
      <c r="ZH16"/>
      <c r="ZI16"/>
      <c r="ZJ16"/>
      <c r="ZK16"/>
      <c r="ZL16"/>
      <c r="ZM16"/>
      <c r="ZN16"/>
      <c r="ZO16"/>
      <c r="ZP16"/>
      <c r="ZQ16"/>
      <c r="ZR16"/>
      <c r="ZS16"/>
      <c r="ZT16"/>
      <c r="ZU16"/>
      <c r="ZV16"/>
      <c r="ZW16"/>
      <c r="ZX16"/>
      <c r="ZY16"/>
      <c r="ZZ16"/>
      <c r="AAA16"/>
      <c r="AAB16"/>
      <c r="AAC16"/>
      <c r="AAD16"/>
      <c r="AAE16"/>
      <c r="AAF16"/>
      <c r="AAG16"/>
      <c r="AAH16"/>
      <c r="AAI16"/>
      <c r="AAJ16"/>
      <c r="AAK16"/>
      <c r="AAL16"/>
      <c r="AAM16"/>
      <c r="AAN16"/>
      <c r="AAO16"/>
      <c r="AAP16"/>
      <c r="AAQ16"/>
      <c r="AAR16"/>
      <c r="AAS16"/>
      <c r="AAT16"/>
      <c r="AAU16"/>
      <c r="AAV16"/>
      <c r="AAW16"/>
      <c r="AAX16"/>
      <c r="AAY16"/>
      <c r="AAZ16"/>
      <c r="ABA16"/>
      <c r="ABB16"/>
      <c r="ABC16"/>
      <c r="ABD16"/>
      <c r="ABE16"/>
      <c r="ABF16"/>
      <c r="ABG16"/>
      <c r="ABH16"/>
      <c r="ABI16"/>
      <c r="ABJ16"/>
      <c r="ABK16"/>
      <c r="ABL16"/>
      <c r="ABM16"/>
      <c r="ABN16"/>
      <c r="ABO16"/>
      <c r="ABP16"/>
      <c r="ABQ16"/>
      <c r="ABR16"/>
      <c r="ABS16"/>
      <c r="ABT16"/>
      <c r="ABU16"/>
      <c r="ABV16"/>
      <c r="ABW16"/>
      <c r="ABX16"/>
      <c r="ABY16"/>
      <c r="ABZ16"/>
      <c r="ACA16"/>
      <c r="ACB16"/>
      <c r="ACC16"/>
      <c r="ACD16"/>
      <c r="ACE16"/>
      <c r="ACF16"/>
      <c r="ACG16"/>
      <c r="ACH16"/>
      <c r="ACI16"/>
      <c r="ACJ16"/>
      <c r="ACK16"/>
      <c r="ACL16"/>
      <c r="ACM16"/>
      <c r="ACN16"/>
      <c r="ACO16"/>
      <c r="ACP16"/>
      <c r="ACQ16"/>
      <c r="ACR16"/>
      <c r="ACS16"/>
      <c r="ACT16"/>
      <c r="ACU16"/>
      <c r="ACV16"/>
      <c r="ACW16"/>
      <c r="ACX16"/>
      <c r="ACY16"/>
      <c r="ACZ16"/>
      <c r="ADA16"/>
      <c r="ADB16"/>
      <c r="ADC16"/>
      <c r="ADD16"/>
      <c r="ADE16"/>
      <c r="ADF16"/>
      <c r="ADG16"/>
      <c r="ADH16"/>
      <c r="ADI16"/>
      <c r="ADJ16"/>
      <c r="ADK16"/>
      <c r="ADL16"/>
      <c r="ADM16"/>
      <c r="ADN16"/>
      <c r="ADO16"/>
      <c r="ADP16"/>
      <c r="ADQ16"/>
      <c r="ADR16"/>
      <c r="ADS16"/>
      <c r="ADT16"/>
      <c r="ADU16"/>
      <c r="ADV16"/>
      <c r="ADW16"/>
      <c r="ADX16"/>
      <c r="ADY16"/>
      <c r="ADZ16"/>
      <c r="AEA16"/>
      <c r="AEB16"/>
      <c r="AEC16"/>
      <c r="AED16"/>
      <c r="AEE16"/>
      <c r="AEF16"/>
      <c r="AEG16"/>
      <c r="AEH16"/>
      <c r="AEI16"/>
      <c r="AEJ16"/>
      <c r="AEK16"/>
      <c r="AEL16"/>
      <c r="AEM16"/>
      <c r="AEN16"/>
      <c r="AEO16"/>
      <c r="AEP16"/>
      <c r="AEQ16"/>
      <c r="AER16"/>
      <c r="AES16"/>
      <c r="AET16"/>
      <c r="AEU16"/>
      <c r="AEV16"/>
      <c r="AEW16"/>
      <c r="AEX16"/>
      <c r="AEY16"/>
      <c r="AEZ16"/>
      <c r="AFA16"/>
      <c r="AFB16"/>
      <c r="AFC16"/>
      <c r="AFD16"/>
      <c r="AFE16"/>
      <c r="AFF16"/>
      <c r="AFG16"/>
      <c r="AFH16"/>
      <c r="AFI16"/>
      <c r="AFJ16"/>
      <c r="AFK16"/>
      <c r="AFL16"/>
      <c r="AFM16"/>
      <c r="AFN16"/>
      <c r="AFO16"/>
      <c r="AFP16"/>
      <c r="AFQ16"/>
      <c r="AFR16"/>
      <c r="AFS16"/>
      <c r="AFT16"/>
      <c r="AFU16"/>
      <c r="AFV16"/>
      <c r="AFW16"/>
      <c r="AFX16"/>
      <c r="AFY16"/>
      <c r="AFZ16"/>
      <c r="AGA16"/>
      <c r="AGB16"/>
      <c r="AGC16"/>
      <c r="AGD16"/>
      <c r="AGE16"/>
      <c r="AGF16"/>
      <c r="AGG16"/>
      <c r="AGH16"/>
      <c r="AGI16"/>
      <c r="AGJ16"/>
      <c r="AGK16"/>
      <c r="AGL16"/>
      <c r="AGM16"/>
      <c r="AGN16"/>
      <c r="AGO16"/>
      <c r="AGP16"/>
      <c r="AGQ16"/>
      <c r="AGR16"/>
      <c r="AGS16"/>
      <c r="AGT16"/>
      <c r="AGU16"/>
      <c r="AGV16"/>
      <c r="AGW16"/>
      <c r="AGX16"/>
      <c r="AGY16"/>
      <c r="AGZ16"/>
      <c r="AHA16"/>
      <c r="AHB16"/>
      <c r="AHC16"/>
      <c r="AHD16"/>
      <c r="AHE16"/>
      <c r="AHF16"/>
      <c r="AHG16"/>
      <c r="AHH16"/>
      <c r="AHI16"/>
      <c r="AHJ16"/>
      <c r="AHK16"/>
      <c r="AHL16"/>
      <c r="AHM16"/>
      <c r="AHN16"/>
      <c r="AHO16"/>
      <c r="AHP16"/>
      <c r="AHQ16"/>
      <c r="AHR16"/>
      <c r="AHS16"/>
      <c r="AHT16"/>
      <c r="AHU16"/>
      <c r="AHV16"/>
      <c r="AHW16"/>
      <c r="AHX16"/>
      <c r="AHY16"/>
      <c r="AHZ16"/>
      <c r="AIA16"/>
      <c r="AIB16"/>
      <c r="AIC16"/>
      <c r="AID16"/>
      <c r="AIE16"/>
      <c r="AIF16"/>
      <c r="AIG16"/>
      <c r="AIH16"/>
      <c r="AII16"/>
      <c r="AIJ16"/>
      <c r="AIK16"/>
      <c r="AIL16"/>
      <c r="AIM16"/>
      <c r="AIN16"/>
      <c r="AIO16"/>
      <c r="AIP16"/>
      <c r="AIQ16"/>
      <c r="AIR16"/>
      <c r="AIS16"/>
      <c r="AIT16"/>
      <c r="AIU16"/>
      <c r="AIV16"/>
      <c r="AIW16"/>
      <c r="AIX16"/>
      <c r="AIY16"/>
      <c r="AIZ16"/>
      <c r="AJA16"/>
      <c r="AJB16"/>
      <c r="AJC16"/>
      <c r="AJD16"/>
      <c r="AJE16"/>
      <c r="AJF16"/>
      <c r="AJG16"/>
      <c r="AJH16"/>
      <c r="AJI16"/>
      <c r="AJJ16"/>
      <c r="AJK16"/>
      <c r="AJL16"/>
      <c r="AJM16"/>
      <c r="AJN16"/>
      <c r="AJO16"/>
      <c r="AJP16"/>
      <c r="AJQ16"/>
      <c r="AJR16"/>
      <c r="AJS16"/>
      <c r="AJT16"/>
      <c r="AJU16"/>
      <c r="AJV16"/>
      <c r="AJW16"/>
      <c r="AJX16"/>
      <c r="AJY16"/>
      <c r="AJZ16"/>
      <c r="AKA16"/>
      <c r="AKB16"/>
      <c r="AKC16"/>
      <c r="AKD16"/>
      <c r="AKE16"/>
      <c r="AKF16"/>
      <c r="AKG16"/>
      <c r="AKH16"/>
      <c r="AKI16"/>
      <c r="AKJ16"/>
      <c r="AKK16"/>
      <c r="AKL16"/>
      <c r="AKM16"/>
      <c r="AKN16"/>
      <c r="AKO16"/>
      <c r="AKP16"/>
      <c r="AKQ16"/>
      <c r="AKR16"/>
      <c r="AKS16"/>
      <c r="AKT16"/>
      <c r="AKU16"/>
      <c r="AKV16"/>
      <c r="AKW16"/>
      <c r="AKX16"/>
      <c r="AKY16"/>
      <c r="AKZ16"/>
      <c r="ALA16"/>
      <c r="ALB16"/>
      <c r="ALC16"/>
      <c r="ALD16"/>
      <c r="ALE16"/>
      <c r="ALF16"/>
      <c r="ALG16"/>
      <c r="ALH16"/>
      <c r="ALI16"/>
      <c r="ALJ16"/>
      <c r="ALK16"/>
      <c r="ALL16"/>
      <c r="ALM16"/>
      <c r="ALN16"/>
      <c r="ALO16"/>
      <c r="ALP16"/>
      <c r="ALQ16"/>
      <c r="ALR16"/>
      <c r="ALS16"/>
      <c r="ALT16"/>
      <c r="ALU16"/>
      <c r="ALV16"/>
      <c r="ALW16"/>
      <c r="ALX16"/>
      <c r="ALY16"/>
      <c r="ALZ16"/>
      <c r="AMA16"/>
      <c r="AMB16"/>
      <c r="AMC16"/>
      <c r="AMD16"/>
      <c r="AME16"/>
      <c r="AMG16"/>
      <c r="AMH16"/>
      <c r="AMI16"/>
      <c r="AMJ16"/>
      <c r="AMK16"/>
    </row>
    <row r="17" spans="1:1023" customFormat="1" ht="15" customHeight="1" x14ac:dyDescent="0.2">
      <c r="A17" s="325" t="s">
        <v>175</v>
      </c>
      <c r="B17" s="326" t="s">
        <v>176</v>
      </c>
      <c r="C17" s="479">
        <v>0.65</v>
      </c>
      <c r="D17" s="327">
        <v>1.38</v>
      </c>
      <c r="E17" s="327">
        <v>2.37</v>
      </c>
      <c r="F17" s="41">
        <f t="shared" si="0"/>
        <v>1.875</v>
      </c>
      <c r="G17" s="42">
        <f t="shared" si="1"/>
        <v>1.21875</v>
      </c>
      <c r="H17" s="45" t="s">
        <v>164</v>
      </c>
      <c r="AMF17" s="30"/>
    </row>
    <row r="18" spans="1:1023" customFormat="1" ht="15" customHeight="1" x14ac:dyDescent="0.2">
      <c r="A18" s="325" t="s">
        <v>177</v>
      </c>
      <c r="B18" s="326" t="s">
        <v>149</v>
      </c>
      <c r="C18" s="479">
        <v>0.22</v>
      </c>
      <c r="D18" s="327">
        <v>2.41</v>
      </c>
      <c r="E18" s="327">
        <v>4.2300000000000004</v>
      </c>
      <c r="F18" s="41">
        <f t="shared" si="0"/>
        <v>3.3200000000000003</v>
      </c>
      <c r="G18" s="42">
        <f t="shared" si="1"/>
        <v>0.73040000000000005</v>
      </c>
      <c r="H18" s="45" t="s">
        <v>178</v>
      </c>
      <c r="AMF18" s="30"/>
    </row>
    <row r="19" spans="1:1023" customFormat="1" ht="15" customHeight="1" x14ac:dyDescent="0.2">
      <c r="A19" s="325" t="s">
        <v>179</v>
      </c>
      <c r="B19" s="326" t="s">
        <v>180</v>
      </c>
      <c r="C19" s="479">
        <v>1.61</v>
      </c>
      <c r="D19" s="327">
        <v>3.57</v>
      </c>
      <c r="E19" s="327">
        <v>3.76</v>
      </c>
      <c r="F19" s="41">
        <f t="shared" si="0"/>
        <v>3.665</v>
      </c>
      <c r="G19" s="42">
        <f t="shared" si="1"/>
        <v>5.9006500000000006</v>
      </c>
      <c r="H19" s="45" t="s">
        <v>181</v>
      </c>
      <c r="AMF19" s="30"/>
    </row>
    <row r="20" spans="1:1023" customFormat="1" ht="15" customHeight="1" x14ac:dyDescent="0.2">
      <c r="A20" s="325" t="s">
        <v>182</v>
      </c>
      <c r="B20" s="326" t="s">
        <v>149</v>
      </c>
      <c r="C20" s="479">
        <v>2.2000000000000002</v>
      </c>
      <c r="D20" s="327">
        <v>2.5299999999999998</v>
      </c>
      <c r="E20" s="327">
        <v>3.51</v>
      </c>
      <c r="F20" s="41">
        <f t="shared" si="0"/>
        <v>3.0199999999999996</v>
      </c>
      <c r="G20" s="42">
        <f t="shared" si="1"/>
        <v>6.6439999999999992</v>
      </c>
      <c r="H20" s="45" t="s">
        <v>162</v>
      </c>
      <c r="AMF20" s="30"/>
    </row>
    <row r="21" spans="1:1023" customFormat="1" ht="15" customHeight="1" x14ac:dyDescent="0.2">
      <c r="A21" s="325" t="s">
        <v>183</v>
      </c>
      <c r="B21" s="326" t="s">
        <v>184</v>
      </c>
      <c r="C21" s="479">
        <v>0.3</v>
      </c>
      <c r="D21" s="327">
        <v>1.87</v>
      </c>
      <c r="E21" s="327">
        <v>2.73</v>
      </c>
      <c r="F21" s="41">
        <f t="shared" si="0"/>
        <v>2.2999999999999998</v>
      </c>
      <c r="G21" s="42">
        <f t="shared" si="1"/>
        <v>0.69</v>
      </c>
      <c r="H21" s="45" t="s">
        <v>150</v>
      </c>
      <c r="AMF21" s="30"/>
    </row>
    <row r="22" spans="1:1023" customFormat="1" ht="15" customHeight="1" x14ac:dyDescent="0.2">
      <c r="A22" s="325" t="s">
        <v>185</v>
      </c>
      <c r="B22" s="326" t="s">
        <v>186</v>
      </c>
      <c r="C22" s="479">
        <v>2.2999999999999998</v>
      </c>
      <c r="D22" s="327">
        <v>4.3</v>
      </c>
      <c r="E22" s="327">
        <v>5.1100000000000003</v>
      </c>
      <c r="F22" s="41">
        <f t="shared" si="0"/>
        <v>4.7050000000000001</v>
      </c>
      <c r="G22" s="42">
        <f t="shared" si="1"/>
        <v>10.821499999999999</v>
      </c>
      <c r="H22" s="45" t="s">
        <v>162</v>
      </c>
      <c r="AMF22" s="30"/>
    </row>
    <row r="23" spans="1:1023" customFormat="1" ht="15" customHeight="1" x14ac:dyDescent="0.2">
      <c r="A23" s="325" t="s">
        <v>187</v>
      </c>
      <c r="B23" s="326" t="s">
        <v>166</v>
      </c>
      <c r="C23" s="479">
        <v>1.48</v>
      </c>
      <c r="D23" s="327">
        <v>7.44</v>
      </c>
      <c r="E23" s="327">
        <v>7.96</v>
      </c>
      <c r="F23" s="41">
        <f t="shared" si="0"/>
        <v>7.7</v>
      </c>
      <c r="G23" s="42">
        <f t="shared" si="1"/>
        <v>11.396000000000001</v>
      </c>
      <c r="H23" s="45" t="s">
        <v>164</v>
      </c>
      <c r="AMF23" s="30"/>
    </row>
    <row r="24" spans="1:1023" customFormat="1" ht="15" customHeight="1" x14ac:dyDescent="0.2">
      <c r="A24" s="325" t="s">
        <v>188</v>
      </c>
      <c r="B24" s="326" t="s">
        <v>166</v>
      </c>
      <c r="C24" s="479">
        <v>2.58</v>
      </c>
      <c r="D24" s="327">
        <v>3.37</v>
      </c>
      <c r="E24" s="327">
        <v>4.33</v>
      </c>
      <c r="F24" s="41">
        <f t="shared" si="0"/>
        <v>3.85</v>
      </c>
      <c r="G24" s="42">
        <f t="shared" si="1"/>
        <v>9.9329999999999998</v>
      </c>
      <c r="H24" s="45" t="s">
        <v>162</v>
      </c>
      <c r="AMF24" s="30"/>
    </row>
    <row r="25" spans="1:1023" customFormat="1" ht="15" customHeight="1" x14ac:dyDescent="0.2">
      <c r="A25" s="325" t="s">
        <v>189</v>
      </c>
      <c r="B25" s="326" t="s">
        <v>190</v>
      </c>
      <c r="C25" s="479">
        <v>0.62</v>
      </c>
      <c r="D25" s="327">
        <v>59.32</v>
      </c>
      <c r="E25" s="327">
        <v>74.08</v>
      </c>
      <c r="F25" s="41">
        <f t="shared" si="0"/>
        <v>66.7</v>
      </c>
      <c r="G25" s="42">
        <f t="shared" si="1"/>
        <v>41.353999999999999</v>
      </c>
      <c r="H25" s="45" t="s">
        <v>164</v>
      </c>
      <c r="AMF25" s="30"/>
    </row>
    <row r="26" spans="1:1023" customFormat="1" ht="15" customHeight="1" x14ac:dyDescent="0.2">
      <c r="A26" s="325" t="s">
        <v>191</v>
      </c>
      <c r="B26" s="326" t="s">
        <v>192</v>
      </c>
      <c r="C26" s="479">
        <v>2.41</v>
      </c>
      <c r="D26" s="327">
        <v>27.95</v>
      </c>
      <c r="E26" s="327">
        <v>26.37</v>
      </c>
      <c r="F26" s="41">
        <f t="shared" si="0"/>
        <v>27.16</v>
      </c>
      <c r="G26" s="42">
        <f t="shared" si="1"/>
        <v>65.455600000000004</v>
      </c>
      <c r="H26" s="45" t="s">
        <v>164</v>
      </c>
      <c r="AMF26" s="30"/>
    </row>
    <row r="27" spans="1:1023" customFormat="1" ht="15" customHeight="1" x14ac:dyDescent="0.2">
      <c r="A27" s="325" t="s">
        <v>193</v>
      </c>
      <c r="B27" s="326" t="s">
        <v>194</v>
      </c>
      <c r="C27" s="479">
        <v>5.88</v>
      </c>
      <c r="D27" s="327">
        <v>10.61</v>
      </c>
      <c r="E27" s="327">
        <v>9.8000000000000007</v>
      </c>
      <c r="F27" s="41">
        <f t="shared" si="0"/>
        <v>10.205</v>
      </c>
      <c r="G27" s="42">
        <f t="shared" si="1"/>
        <v>60.005400000000002</v>
      </c>
      <c r="H27" s="45" t="s">
        <v>164</v>
      </c>
      <c r="AMF27" s="30"/>
    </row>
    <row r="28" spans="1:1023" customFormat="1" ht="15" customHeight="1" x14ac:dyDescent="0.2">
      <c r="A28" s="325" t="s">
        <v>195</v>
      </c>
      <c r="B28" s="326" t="s">
        <v>196</v>
      </c>
      <c r="C28" s="479">
        <v>2.75</v>
      </c>
      <c r="D28" s="327">
        <v>1.37</v>
      </c>
      <c r="E28" s="327">
        <v>1.22</v>
      </c>
      <c r="F28" s="41">
        <f t="shared" si="0"/>
        <v>1.2949999999999999</v>
      </c>
      <c r="G28" s="42">
        <f t="shared" si="1"/>
        <v>3.5612499999999998</v>
      </c>
      <c r="H28" s="45" t="s">
        <v>164</v>
      </c>
      <c r="AMI28" s="30"/>
    </row>
    <row r="29" spans="1:1023" customFormat="1" ht="15" customHeight="1" x14ac:dyDescent="0.2">
      <c r="A29" s="325" t="s">
        <v>197</v>
      </c>
      <c r="B29" s="326" t="s">
        <v>155</v>
      </c>
      <c r="C29" s="479">
        <v>0.67</v>
      </c>
      <c r="D29" s="327">
        <v>19.739999999999998</v>
      </c>
      <c r="E29" s="327">
        <v>20.96</v>
      </c>
      <c r="F29" s="41">
        <f t="shared" si="0"/>
        <v>20.350000000000001</v>
      </c>
      <c r="G29" s="42">
        <f t="shared" si="1"/>
        <v>13.634500000000001</v>
      </c>
      <c r="H29" s="45" t="s">
        <v>162</v>
      </c>
      <c r="AMI29" s="30"/>
    </row>
    <row r="30" spans="1:1023" customFormat="1" ht="15" customHeight="1" x14ac:dyDescent="0.2">
      <c r="A30" s="325" t="s">
        <v>198</v>
      </c>
      <c r="B30" s="326" t="s">
        <v>166</v>
      </c>
      <c r="C30" s="479">
        <v>1.2</v>
      </c>
      <c r="D30" s="327">
        <v>1.19</v>
      </c>
      <c r="E30" s="327">
        <v>2.75</v>
      </c>
      <c r="F30" s="41">
        <f t="shared" si="0"/>
        <v>1.97</v>
      </c>
      <c r="G30" s="42">
        <f t="shared" si="1"/>
        <v>2.3639999999999999</v>
      </c>
      <c r="H30" s="45" t="s">
        <v>162</v>
      </c>
      <c r="AMI30" s="30"/>
    </row>
    <row r="31" spans="1:1023" customFormat="1" ht="15" customHeight="1" x14ac:dyDescent="0.2">
      <c r="A31" s="325" t="s">
        <v>199</v>
      </c>
      <c r="B31" s="326" t="s">
        <v>200</v>
      </c>
      <c r="C31" s="479">
        <v>0.79</v>
      </c>
      <c r="D31" s="327">
        <v>4.72</v>
      </c>
      <c r="E31" s="327">
        <v>4.93</v>
      </c>
      <c r="F31" s="41">
        <f t="shared" si="0"/>
        <v>4.8249999999999993</v>
      </c>
      <c r="G31" s="42">
        <f t="shared" si="1"/>
        <v>3.8117499999999995</v>
      </c>
      <c r="H31" s="45" t="s">
        <v>162</v>
      </c>
      <c r="AMI31" s="30"/>
    </row>
    <row r="32" spans="1:1023" customFormat="1" ht="15" customHeight="1" x14ac:dyDescent="0.2">
      <c r="A32" s="325" t="s">
        <v>201</v>
      </c>
      <c r="B32" s="326" t="s">
        <v>155</v>
      </c>
      <c r="C32" s="479">
        <v>0.77</v>
      </c>
      <c r="D32" s="327">
        <v>16.22</v>
      </c>
      <c r="E32" s="327">
        <v>25.11</v>
      </c>
      <c r="F32" s="41">
        <f t="shared" si="0"/>
        <v>20.664999999999999</v>
      </c>
      <c r="G32" s="42">
        <f t="shared" si="1"/>
        <v>15.912049999999999</v>
      </c>
      <c r="H32" s="45" t="s">
        <v>164</v>
      </c>
      <c r="AMI32" s="30"/>
    </row>
    <row r="33" spans="1:1023" customFormat="1" ht="15" customHeight="1" x14ac:dyDescent="0.2">
      <c r="A33" s="325" t="s">
        <v>202</v>
      </c>
      <c r="B33" s="326" t="s">
        <v>166</v>
      </c>
      <c r="C33" s="479">
        <v>1.53</v>
      </c>
      <c r="D33" s="327">
        <v>3.47</v>
      </c>
      <c r="E33" s="327">
        <v>4.25</v>
      </c>
      <c r="F33" s="41">
        <f t="shared" si="0"/>
        <v>3.8600000000000003</v>
      </c>
      <c r="G33" s="42">
        <f t="shared" si="1"/>
        <v>5.9058000000000002</v>
      </c>
      <c r="H33" s="45" t="s">
        <v>203</v>
      </c>
      <c r="AMI33" s="30"/>
    </row>
    <row r="34" spans="1:1023" customFormat="1" ht="15" customHeight="1" x14ac:dyDescent="0.2">
      <c r="A34" s="325" t="s">
        <v>204</v>
      </c>
      <c r="B34" s="326" t="s">
        <v>205</v>
      </c>
      <c r="C34" s="479">
        <v>0.68</v>
      </c>
      <c r="D34" s="327">
        <v>14.06</v>
      </c>
      <c r="E34" s="327">
        <v>17.690000000000001</v>
      </c>
      <c r="F34" s="41">
        <f t="shared" si="0"/>
        <v>15.875</v>
      </c>
      <c r="G34" s="42">
        <f t="shared" si="1"/>
        <v>10.795</v>
      </c>
      <c r="H34" s="45" t="s">
        <v>206</v>
      </c>
      <c r="AMI34" s="30"/>
    </row>
    <row r="35" spans="1:1023" customFormat="1" ht="15" customHeight="1" x14ac:dyDescent="0.2">
      <c r="A35" s="325" t="s">
        <v>207</v>
      </c>
      <c r="B35" s="326" t="s">
        <v>205</v>
      </c>
      <c r="C35" s="479">
        <v>0.65</v>
      </c>
      <c r="D35" s="327">
        <v>14.34</v>
      </c>
      <c r="E35" s="327">
        <v>19.29</v>
      </c>
      <c r="F35" s="41">
        <f t="shared" si="0"/>
        <v>16.814999999999998</v>
      </c>
      <c r="G35" s="42">
        <f t="shared" si="1"/>
        <v>10.929749999999999</v>
      </c>
      <c r="H35" s="45" t="s">
        <v>206</v>
      </c>
      <c r="AMI35" s="30"/>
    </row>
    <row r="36" spans="1:1023" customFormat="1" ht="15" customHeight="1" x14ac:dyDescent="0.2">
      <c r="A36" s="484" t="s">
        <v>208</v>
      </c>
      <c r="B36" s="485" t="s">
        <v>205</v>
      </c>
      <c r="C36" s="486">
        <v>1.02</v>
      </c>
      <c r="D36" s="487">
        <v>24.89</v>
      </c>
      <c r="E36" s="487">
        <v>25.63</v>
      </c>
      <c r="F36" s="50">
        <f t="shared" si="0"/>
        <v>25.259999999999998</v>
      </c>
      <c r="G36" s="488">
        <f t="shared" si="1"/>
        <v>25.7652</v>
      </c>
      <c r="H36" s="51" t="s">
        <v>162</v>
      </c>
      <c r="AMI36" s="30"/>
    </row>
    <row r="37" spans="1:1023" customFormat="1" ht="20.25" customHeight="1" x14ac:dyDescent="0.2">
      <c r="A37" s="480" t="s">
        <v>209</v>
      </c>
      <c r="B37" s="481"/>
      <c r="C37" s="481"/>
      <c r="D37" s="481"/>
      <c r="E37" s="481"/>
      <c r="F37" s="481"/>
      <c r="G37" s="482">
        <f>SUM(G3:G36)</f>
        <v>409.79379999999998</v>
      </c>
      <c r="H37" s="483"/>
      <c r="AMI37" s="30"/>
    </row>
    <row r="38" spans="1:1023" customFormat="1" ht="45.75" customHeight="1" x14ac:dyDescent="0.2">
      <c r="A38" s="33" t="s">
        <v>132</v>
      </c>
      <c r="B38" s="34" t="s">
        <v>133</v>
      </c>
      <c r="C38" s="34" t="s">
        <v>210</v>
      </c>
      <c r="D38" s="34" t="s">
        <v>135</v>
      </c>
      <c r="E38" s="34" t="s">
        <v>136</v>
      </c>
      <c r="F38" s="35" t="s">
        <v>137</v>
      </c>
      <c r="G38" s="52" t="s">
        <v>211</v>
      </c>
      <c r="H38" s="53" t="s">
        <v>139</v>
      </c>
      <c r="AMI38" s="30"/>
    </row>
    <row r="39" spans="1:1023" customFormat="1" ht="15" customHeight="1" x14ac:dyDescent="0.2">
      <c r="A39" s="39" t="s">
        <v>212</v>
      </c>
      <c r="B39" s="40" t="s">
        <v>166</v>
      </c>
      <c r="C39" s="479">
        <v>3.19</v>
      </c>
      <c r="D39" s="331">
        <v>9.91</v>
      </c>
      <c r="E39" s="331">
        <v>7.95</v>
      </c>
      <c r="F39" s="41">
        <f t="shared" ref="F39:F57" si="2">(D39+E39)/2</f>
        <v>8.93</v>
      </c>
      <c r="G39" s="54">
        <f>C39*F39/12</f>
        <v>2.3738916666666667</v>
      </c>
      <c r="H39" s="332" t="s">
        <v>162</v>
      </c>
      <c r="AMI39" s="30"/>
    </row>
    <row r="40" spans="1:1023" customFormat="1" ht="15" customHeight="1" x14ac:dyDescent="0.2">
      <c r="A40" s="44" t="s">
        <v>213</v>
      </c>
      <c r="B40" s="46" t="s">
        <v>166</v>
      </c>
      <c r="C40" s="479">
        <v>0.75</v>
      </c>
      <c r="D40" s="331">
        <v>5.96</v>
      </c>
      <c r="E40" s="331">
        <v>3.96</v>
      </c>
      <c r="F40" s="41">
        <f t="shared" si="2"/>
        <v>4.96</v>
      </c>
      <c r="G40" s="54">
        <f t="shared" ref="G40:G57" si="3">C40*F40/12</f>
        <v>0.31</v>
      </c>
      <c r="H40" s="333" t="s">
        <v>164</v>
      </c>
      <c r="AMI40" s="30"/>
    </row>
    <row r="41" spans="1:1023" customFormat="1" ht="15" customHeight="1" x14ac:dyDescent="0.2">
      <c r="A41" s="44" t="s">
        <v>214</v>
      </c>
      <c r="B41" s="46" t="s">
        <v>166</v>
      </c>
      <c r="C41" s="479">
        <v>0.75</v>
      </c>
      <c r="D41" s="331">
        <v>7.93</v>
      </c>
      <c r="E41" s="331">
        <v>5.84</v>
      </c>
      <c r="F41" s="41">
        <f t="shared" si="2"/>
        <v>6.8849999999999998</v>
      </c>
      <c r="G41" s="54">
        <f t="shared" si="3"/>
        <v>0.43031250000000004</v>
      </c>
      <c r="H41" s="333" t="s">
        <v>164</v>
      </c>
      <c r="AMI41" s="30"/>
    </row>
    <row r="42" spans="1:1023" customFormat="1" ht="15" customHeight="1" x14ac:dyDescent="0.2">
      <c r="A42" s="44" t="s">
        <v>215</v>
      </c>
      <c r="B42" s="46" t="s">
        <v>166</v>
      </c>
      <c r="C42" s="479">
        <v>1.94</v>
      </c>
      <c r="D42" s="331">
        <v>22.32</v>
      </c>
      <c r="E42" s="331">
        <v>19.21</v>
      </c>
      <c r="F42" s="41">
        <f t="shared" si="2"/>
        <v>20.765000000000001</v>
      </c>
      <c r="G42" s="54">
        <f t="shared" si="3"/>
        <v>3.3570083333333334</v>
      </c>
      <c r="H42" s="333" t="s">
        <v>162</v>
      </c>
      <c r="AMI42" s="30"/>
    </row>
    <row r="43" spans="1:1023" customFormat="1" ht="15" customHeight="1" x14ac:dyDescent="0.2">
      <c r="A43" s="44" t="s">
        <v>216</v>
      </c>
      <c r="B43" s="46" t="s">
        <v>166</v>
      </c>
      <c r="C43" s="479">
        <v>2.85</v>
      </c>
      <c r="D43" s="331">
        <v>4.12</v>
      </c>
      <c r="E43" s="331">
        <v>6.08</v>
      </c>
      <c r="F43" s="41">
        <f t="shared" si="2"/>
        <v>5.0999999999999996</v>
      </c>
      <c r="G43" s="54">
        <f t="shared" si="3"/>
        <v>1.2112499999999999</v>
      </c>
      <c r="H43" s="333" t="s">
        <v>164</v>
      </c>
      <c r="AMI43" s="30"/>
    </row>
    <row r="44" spans="1:1023" customFormat="1" ht="15" customHeight="1" x14ac:dyDescent="0.2">
      <c r="A44" s="44" t="s">
        <v>217</v>
      </c>
      <c r="B44" s="46" t="s">
        <v>166</v>
      </c>
      <c r="C44" s="479">
        <v>0.64</v>
      </c>
      <c r="D44" s="331">
        <v>47.9</v>
      </c>
      <c r="E44" s="331">
        <v>50.35</v>
      </c>
      <c r="F44" s="41">
        <f t="shared" si="2"/>
        <v>49.125</v>
      </c>
      <c r="G44" s="54">
        <f t="shared" si="3"/>
        <v>2.62</v>
      </c>
      <c r="H44" s="333" t="s">
        <v>162</v>
      </c>
      <c r="AMI44" s="30"/>
    </row>
    <row r="45" spans="1:1023" customFormat="1" ht="15" customHeight="1" x14ac:dyDescent="0.2">
      <c r="A45" s="44" t="s">
        <v>218</v>
      </c>
      <c r="B45" s="46" t="s">
        <v>166</v>
      </c>
      <c r="C45" s="479">
        <v>1.6</v>
      </c>
      <c r="D45" s="331">
        <v>2.4500000000000002</v>
      </c>
      <c r="E45" s="331">
        <v>4.96</v>
      </c>
      <c r="F45" s="41">
        <f t="shared" si="2"/>
        <v>3.7050000000000001</v>
      </c>
      <c r="G45" s="54">
        <f t="shared" si="3"/>
        <v>0.49400000000000005</v>
      </c>
      <c r="H45" s="333" t="s">
        <v>203</v>
      </c>
      <c r="AMI45" s="30"/>
    </row>
    <row r="46" spans="1:1023" customFormat="1" ht="15" customHeight="1" x14ac:dyDescent="0.2">
      <c r="A46" s="44" t="s">
        <v>219</v>
      </c>
      <c r="B46" s="46" t="s">
        <v>166</v>
      </c>
      <c r="C46" s="479">
        <v>0.92</v>
      </c>
      <c r="D46" s="331">
        <v>14.49</v>
      </c>
      <c r="E46" s="331">
        <v>14.32</v>
      </c>
      <c r="F46" s="41">
        <f t="shared" si="2"/>
        <v>14.405000000000001</v>
      </c>
      <c r="G46" s="54">
        <f t="shared" si="3"/>
        <v>1.1043833333333335</v>
      </c>
      <c r="H46" s="333" t="s">
        <v>162</v>
      </c>
      <c r="AMI46" s="30"/>
    </row>
    <row r="47" spans="1:1023" customFormat="1" ht="15" customHeight="1" x14ac:dyDescent="0.2">
      <c r="A47" s="44" t="s">
        <v>220</v>
      </c>
      <c r="B47" s="46" t="s">
        <v>166</v>
      </c>
      <c r="C47" s="479">
        <v>1</v>
      </c>
      <c r="D47" s="331">
        <v>57.07</v>
      </c>
      <c r="E47" s="331">
        <v>56.66</v>
      </c>
      <c r="F47" s="41">
        <f t="shared" si="2"/>
        <v>56.864999999999995</v>
      </c>
      <c r="G47" s="54">
        <f t="shared" si="3"/>
        <v>4.7387499999999996</v>
      </c>
      <c r="H47" s="333" t="s">
        <v>206</v>
      </c>
      <c r="AMI47" s="30"/>
    </row>
    <row r="48" spans="1:1023" customFormat="1" ht="15" customHeight="1" x14ac:dyDescent="0.2">
      <c r="A48" s="44" t="s">
        <v>221</v>
      </c>
      <c r="B48" s="46" t="s">
        <v>166</v>
      </c>
      <c r="C48" s="479">
        <v>2.6</v>
      </c>
      <c r="D48" s="331">
        <v>60.51</v>
      </c>
      <c r="E48" s="331">
        <v>70.319999999999993</v>
      </c>
      <c r="F48" s="41">
        <f t="shared" si="2"/>
        <v>65.414999999999992</v>
      </c>
      <c r="G48" s="54">
        <f t="shared" si="3"/>
        <v>14.173249999999998</v>
      </c>
      <c r="H48" s="333" t="s">
        <v>206</v>
      </c>
      <c r="AMI48" s="30"/>
    </row>
    <row r="49" spans="1:1023" customFormat="1" ht="15" customHeight="1" x14ac:dyDescent="0.25">
      <c r="A49" s="329" t="s">
        <v>222</v>
      </c>
      <c r="B49" s="330" t="s">
        <v>166</v>
      </c>
      <c r="C49" s="479">
        <v>4</v>
      </c>
      <c r="D49" s="331">
        <v>17.62</v>
      </c>
      <c r="E49" s="331">
        <v>15.64</v>
      </c>
      <c r="F49" s="41">
        <f t="shared" si="2"/>
        <v>16.630000000000003</v>
      </c>
      <c r="G49" s="54">
        <f t="shared" si="3"/>
        <v>5.5433333333333339</v>
      </c>
      <c r="H49" s="334" t="s">
        <v>206</v>
      </c>
      <c r="AMI49" s="30"/>
    </row>
    <row r="50" spans="1:1023" customFormat="1" ht="15" customHeight="1" x14ac:dyDescent="0.2">
      <c r="A50" s="44" t="s">
        <v>223</v>
      </c>
      <c r="B50" s="46" t="s">
        <v>166</v>
      </c>
      <c r="C50" s="479">
        <v>1</v>
      </c>
      <c r="D50" s="331">
        <v>3.44</v>
      </c>
      <c r="E50" s="331">
        <v>5.94</v>
      </c>
      <c r="F50" s="41">
        <f t="shared" si="2"/>
        <v>4.6900000000000004</v>
      </c>
      <c r="G50" s="54">
        <f t="shared" si="3"/>
        <v>0.39083333333333337</v>
      </c>
      <c r="H50" s="333" t="s">
        <v>162</v>
      </c>
      <c r="AMI50" s="30"/>
    </row>
    <row r="51" spans="1:1023" customFormat="1" ht="15" customHeight="1" x14ac:dyDescent="0.2">
      <c r="A51" s="44" t="s">
        <v>224</v>
      </c>
      <c r="B51" s="46" t="s">
        <v>166</v>
      </c>
      <c r="C51" s="479">
        <v>1.24</v>
      </c>
      <c r="D51" s="331">
        <v>8.2799999999999994</v>
      </c>
      <c r="E51" s="331">
        <v>11.02</v>
      </c>
      <c r="F51" s="41">
        <f t="shared" si="2"/>
        <v>9.6499999999999986</v>
      </c>
      <c r="G51" s="54">
        <f t="shared" si="3"/>
        <v>0.99716666666666642</v>
      </c>
      <c r="H51" s="333" t="s">
        <v>181</v>
      </c>
      <c r="AMI51" s="30"/>
    </row>
    <row r="52" spans="1:1023" customFormat="1" ht="15" customHeight="1" x14ac:dyDescent="0.2">
      <c r="A52" s="44" t="s">
        <v>225</v>
      </c>
      <c r="B52" s="46" t="s">
        <v>166</v>
      </c>
      <c r="C52" s="479">
        <v>3.85</v>
      </c>
      <c r="D52" s="331">
        <v>9.34</v>
      </c>
      <c r="E52" s="331">
        <v>11.3</v>
      </c>
      <c r="F52" s="41">
        <f t="shared" si="2"/>
        <v>10.32</v>
      </c>
      <c r="G52" s="54">
        <f t="shared" si="3"/>
        <v>3.3109999999999999</v>
      </c>
      <c r="H52" s="333" t="s">
        <v>206</v>
      </c>
      <c r="AMI52" s="30"/>
    </row>
    <row r="53" spans="1:1023" customFormat="1" ht="15" customHeight="1" x14ac:dyDescent="0.2">
      <c r="A53" s="44" t="s">
        <v>226</v>
      </c>
      <c r="B53" s="46" t="s">
        <v>227</v>
      </c>
      <c r="C53" s="479">
        <v>0.64</v>
      </c>
      <c r="D53" s="331">
        <v>25.29</v>
      </c>
      <c r="E53" s="331">
        <v>18.899999999999999</v>
      </c>
      <c r="F53" s="41">
        <f t="shared" si="2"/>
        <v>22.094999999999999</v>
      </c>
      <c r="G53" s="54">
        <f t="shared" si="3"/>
        <v>1.1783999999999999</v>
      </c>
      <c r="H53" s="333" t="s">
        <v>162</v>
      </c>
      <c r="AMI53" s="30"/>
    </row>
    <row r="54" spans="1:1023" customFormat="1" ht="15" customHeight="1" x14ac:dyDescent="0.2">
      <c r="A54" s="44" t="s">
        <v>228</v>
      </c>
      <c r="B54" s="46" t="s">
        <v>166</v>
      </c>
      <c r="C54" s="479">
        <v>1.28</v>
      </c>
      <c r="D54" s="331">
        <v>24.28</v>
      </c>
      <c r="E54" s="331">
        <v>27.24</v>
      </c>
      <c r="F54" s="41">
        <f t="shared" si="2"/>
        <v>25.759999999999998</v>
      </c>
      <c r="G54" s="54">
        <f t="shared" si="3"/>
        <v>2.7477333333333331</v>
      </c>
      <c r="H54" s="333" t="s">
        <v>229</v>
      </c>
      <c r="AMI54" s="30"/>
    </row>
    <row r="55" spans="1:1023" customFormat="1" ht="15" customHeight="1" x14ac:dyDescent="0.2">
      <c r="A55" s="44" t="s">
        <v>230</v>
      </c>
      <c r="B55" s="46" t="s">
        <v>166</v>
      </c>
      <c r="C55" s="479">
        <v>0.99</v>
      </c>
      <c r="D55" s="331">
        <v>14.99</v>
      </c>
      <c r="E55" s="331">
        <v>18.84</v>
      </c>
      <c r="F55" s="41">
        <f t="shared" si="2"/>
        <v>16.914999999999999</v>
      </c>
      <c r="G55" s="54">
        <f t="shared" si="3"/>
        <v>1.3954874999999998</v>
      </c>
      <c r="H55" s="333" t="s">
        <v>231</v>
      </c>
      <c r="AMI55" s="30"/>
    </row>
    <row r="56" spans="1:1023" customFormat="1" ht="15" customHeight="1" x14ac:dyDescent="0.2">
      <c r="A56" s="44" t="s">
        <v>232</v>
      </c>
      <c r="B56" s="46" t="s">
        <v>166</v>
      </c>
      <c r="C56" s="479">
        <v>3.9</v>
      </c>
      <c r="D56" s="331">
        <v>7.91</v>
      </c>
      <c r="E56" s="331">
        <v>8.61</v>
      </c>
      <c r="F56" s="41">
        <f t="shared" si="2"/>
        <v>8.26</v>
      </c>
      <c r="G56" s="54">
        <f t="shared" si="3"/>
        <v>2.6844999999999999</v>
      </c>
      <c r="H56" s="333" t="s">
        <v>233</v>
      </c>
      <c r="AMI56" s="30"/>
    </row>
    <row r="57" spans="1:1023" customFormat="1" ht="15" customHeight="1" x14ac:dyDescent="0.2">
      <c r="A57" s="48" t="s">
        <v>234</v>
      </c>
      <c r="B57" s="49" t="s">
        <v>166</v>
      </c>
      <c r="C57" s="479">
        <v>1.48</v>
      </c>
      <c r="D57" s="335">
        <v>16.07</v>
      </c>
      <c r="E57" s="335">
        <v>22.46</v>
      </c>
      <c r="F57" s="50">
        <f t="shared" si="2"/>
        <v>19.265000000000001</v>
      </c>
      <c r="G57" s="55">
        <f t="shared" si="3"/>
        <v>2.3760166666666667</v>
      </c>
      <c r="H57" s="489" t="s">
        <v>162</v>
      </c>
      <c r="AMG57" s="30"/>
    </row>
    <row r="58" spans="1:1023" customFormat="1" ht="20.25" customHeight="1" x14ac:dyDescent="0.2">
      <c r="A58" s="918" t="s">
        <v>235</v>
      </c>
      <c r="B58" s="919"/>
      <c r="C58" s="919"/>
      <c r="D58" s="919"/>
      <c r="E58" s="919"/>
      <c r="F58" s="919"/>
      <c r="G58" s="492">
        <f>SUM(G39:G57)</f>
        <v>51.437316666666661</v>
      </c>
      <c r="H58" s="493"/>
      <c r="AMH58" s="30"/>
    </row>
    <row r="59" spans="1:1023" customFormat="1" ht="20.25" customHeight="1" x14ac:dyDescent="0.2">
      <c r="A59" s="918" t="s">
        <v>236</v>
      </c>
      <c r="B59" s="919"/>
      <c r="C59" s="919"/>
      <c r="D59" s="919"/>
      <c r="E59" s="919"/>
      <c r="F59" s="919"/>
      <c r="G59" s="490">
        <f>G58+G37</f>
        <v>461.23111666666665</v>
      </c>
      <c r="H59" s="491"/>
      <c r="AMH59" s="30"/>
    </row>
    <row r="60" spans="1:1023" customFormat="1" x14ac:dyDescent="0.2">
      <c r="A60" s="56"/>
      <c r="B60" s="57"/>
      <c r="C60" s="57"/>
      <c r="D60" s="57"/>
      <c r="E60" s="57"/>
      <c r="F60" s="57"/>
      <c r="G60" s="57"/>
      <c r="H60" s="58"/>
      <c r="AMI60" s="30"/>
    </row>
    <row r="61" spans="1:1023" customFormat="1" ht="20.25" customHeight="1" x14ac:dyDescent="0.2">
      <c r="A61" s="920" t="s">
        <v>237</v>
      </c>
      <c r="B61" s="921"/>
      <c r="C61" s="921"/>
      <c r="D61" s="921"/>
      <c r="E61" s="921"/>
      <c r="F61" s="921"/>
      <c r="G61" s="921"/>
      <c r="H61" s="922"/>
      <c r="AMI61" s="30"/>
    </row>
    <row r="62" spans="1:1023" customFormat="1" ht="54.75" customHeight="1" x14ac:dyDescent="0.2">
      <c r="A62" s="59" t="s">
        <v>132</v>
      </c>
      <c r="B62" s="60" t="s">
        <v>133</v>
      </c>
      <c r="C62" s="60" t="s">
        <v>238</v>
      </c>
      <c r="D62" s="34" t="s">
        <v>239</v>
      </c>
      <c r="E62" s="34" t="s">
        <v>136</v>
      </c>
      <c r="F62" s="35" t="s">
        <v>137</v>
      </c>
      <c r="G62" s="36" t="s">
        <v>240</v>
      </c>
      <c r="H62" s="61" t="s">
        <v>139</v>
      </c>
      <c r="AMI62" s="30"/>
    </row>
    <row r="63" spans="1:1023" customFormat="1" ht="15" customHeight="1" x14ac:dyDescent="0.2">
      <c r="A63" s="329" t="s">
        <v>241</v>
      </c>
      <c r="B63" s="46" t="s">
        <v>142</v>
      </c>
      <c r="C63" s="62">
        <f>0.1*22</f>
        <v>2.2000000000000002</v>
      </c>
      <c r="D63" s="331">
        <v>36.18</v>
      </c>
      <c r="E63" s="331">
        <v>34.57</v>
      </c>
      <c r="F63" s="41">
        <f>(D63+E63)/2</f>
        <v>35.375</v>
      </c>
      <c r="G63" s="42">
        <f>C63*F63</f>
        <v>77.825000000000003</v>
      </c>
      <c r="H63" s="45" t="s">
        <v>242</v>
      </c>
      <c r="AMI63" s="30"/>
    </row>
    <row r="64" spans="1:1023" customFormat="1" ht="15" customHeight="1" x14ac:dyDescent="0.2">
      <c r="A64" s="328" t="s">
        <v>152</v>
      </c>
      <c r="B64" s="46" t="s">
        <v>142</v>
      </c>
      <c r="C64" s="62">
        <f>0.5*22</f>
        <v>11</v>
      </c>
      <c r="D64" s="331">
        <v>7.25</v>
      </c>
      <c r="E64" s="331">
        <v>6.84</v>
      </c>
      <c r="F64" s="41">
        <f>(D64+E64)/2</f>
        <v>7.0449999999999999</v>
      </c>
      <c r="G64" s="42">
        <f>C64*F64</f>
        <v>77.495000000000005</v>
      </c>
      <c r="H64" s="45" t="s">
        <v>150</v>
      </c>
      <c r="AMI64" s="30"/>
    </row>
    <row r="65" spans="1:1025" ht="15" customHeight="1" x14ac:dyDescent="0.2">
      <c r="A65" s="336" t="s">
        <v>171</v>
      </c>
      <c r="B65" s="49" t="s">
        <v>166</v>
      </c>
      <c r="C65" s="62">
        <v>4</v>
      </c>
      <c r="D65" s="331">
        <v>1.64</v>
      </c>
      <c r="E65" s="331">
        <v>2.9</v>
      </c>
      <c r="F65" s="41">
        <f>(D65+E65)/2</f>
        <v>2.27</v>
      </c>
      <c r="G65" s="42">
        <f>C65*F65</f>
        <v>9.08</v>
      </c>
      <c r="H65" s="51" t="s">
        <v>243</v>
      </c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/>
      <c r="EQ65"/>
      <c r="ER65"/>
      <c r="ES65"/>
      <c r="ET65"/>
      <c r="EU65"/>
      <c r="EV65"/>
      <c r="EW65"/>
      <c r="EX65"/>
      <c r="EY65"/>
      <c r="EZ65"/>
      <c r="FA65"/>
      <c r="FB65"/>
      <c r="FC65"/>
      <c r="FD65"/>
      <c r="FE65"/>
      <c r="FF65"/>
      <c r="FG65"/>
      <c r="FH65"/>
      <c r="FI65"/>
      <c r="FJ65"/>
      <c r="FK65"/>
      <c r="FL65"/>
      <c r="FM65"/>
      <c r="FN65"/>
      <c r="FO65"/>
      <c r="FP65"/>
      <c r="FQ65"/>
      <c r="FR65"/>
      <c r="FS65"/>
      <c r="FT65"/>
      <c r="FU65"/>
      <c r="FV65"/>
      <c r="FW65"/>
      <c r="FX65"/>
      <c r="FY65"/>
      <c r="FZ65"/>
      <c r="GA65"/>
      <c r="GB65"/>
      <c r="GC65"/>
      <c r="GD65"/>
      <c r="GE65"/>
      <c r="GF65"/>
      <c r="GG65"/>
      <c r="GH65"/>
      <c r="GI65"/>
      <c r="GJ65"/>
      <c r="GK65"/>
      <c r="GL65"/>
      <c r="GM65"/>
      <c r="GN65"/>
      <c r="GO65"/>
      <c r="GP65"/>
      <c r="GQ65"/>
      <c r="GR65"/>
      <c r="GS65"/>
      <c r="GT65"/>
      <c r="GU65"/>
      <c r="GV65"/>
      <c r="GW65"/>
      <c r="GX65"/>
      <c r="GY65"/>
      <c r="GZ65"/>
      <c r="HA65"/>
      <c r="HB65"/>
      <c r="HC65"/>
      <c r="HD65"/>
      <c r="HE65"/>
      <c r="HF65"/>
      <c r="HG65"/>
      <c r="HH65"/>
      <c r="HI65"/>
      <c r="HJ65"/>
      <c r="HK65"/>
      <c r="HL65"/>
      <c r="HM65"/>
      <c r="HN65"/>
      <c r="HO65"/>
      <c r="HP65"/>
      <c r="HQ65"/>
      <c r="HR65"/>
      <c r="HS65"/>
      <c r="HT65"/>
      <c r="HU65"/>
      <c r="HV65"/>
      <c r="HW65"/>
      <c r="HX65"/>
      <c r="HY65"/>
      <c r="HZ65"/>
      <c r="IA65"/>
      <c r="IB65"/>
      <c r="IC65"/>
      <c r="ID65"/>
      <c r="IE65"/>
      <c r="IF65"/>
      <c r="IG65"/>
      <c r="IH65"/>
      <c r="II65"/>
      <c r="IJ65"/>
      <c r="IK65"/>
      <c r="IL65"/>
      <c r="IM65"/>
      <c r="IN65"/>
      <c r="IO65"/>
      <c r="IP65"/>
      <c r="IQ65"/>
      <c r="IR65"/>
      <c r="IS65"/>
      <c r="IT65"/>
      <c r="IU65"/>
      <c r="IV65"/>
      <c r="IW65"/>
      <c r="IX65"/>
      <c r="IY65"/>
      <c r="IZ65"/>
      <c r="JA65"/>
      <c r="JB65"/>
      <c r="JC65"/>
      <c r="JD65"/>
      <c r="JE65"/>
      <c r="JF65"/>
      <c r="JG65"/>
      <c r="JH65"/>
      <c r="JI65"/>
      <c r="JJ65"/>
      <c r="JK65"/>
      <c r="JL65"/>
      <c r="JM65"/>
      <c r="JN65"/>
      <c r="JO65"/>
      <c r="JP65"/>
      <c r="JQ65"/>
      <c r="JR65"/>
      <c r="JS65"/>
      <c r="JT65"/>
      <c r="JU65"/>
      <c r="JV65"/>
      <c r="JW65"/>
      <c r="JX65"/>
      <c r="JY65"/>
      <c r="JZ65"/>
      <c r="KA65"/>
      <c r="KB65"/>
      <c r="KC65"/>
      <c r="KD65"/>
      <c r="KE65"/>
      <c r="KF65"/>
      <c r="KG65"/>
      <c r="KH65"/>
      <c r="KI65"/>
      <c r="KJ65"/>
      <c r="KK65"/>
      <c r="KL65"/>
      <c r="KM65"/>
      <c r="KN65"/>
      <c r="KO65"/>
      <c r="KP65"/>
      <c r="KQ65"/>
      <c r="KR65"/>
      <c r="KS65"/>
      <c r="KT65"/>
      <c r="KU65"/>
      <c r="KV65"/>
      <c r="KW65"/>
      <c r="KX65"/>
      <c r="KY65"/>
      <c r="KZ65"/>
      <c r="LA65"/>
      <c r="LB65"/>
      <c r="LC65"/>
      <c r="LD65"/>
      <c r="LE65"/>
      <c r="LF65"/>
      <c r="LG65"/>
      <c r="LH65"/>
      <c r="LI65"/>
      <c r="LJ65"/>
      <c r="LK65"/>
      <c r="LL65"/>
      <c r="LM65"/>
      <c r="LN65"/>
      <c r="LO65"/>
      <c r="LP65"/>
      <c r="LQ65"/>
      <c r="LR65"/>
      <c r="LS65"/>
      <c r="LT65"/>
      <c r="LU65"/>
      <c r="LV65"/>
      <c r="LW65"/>
      <c r="LX65"/>
      <c r="LY65"/>
      <c r="LZ65"/>
      <c r="MA65"/>
      <c r="MB65"/>
      <c r="MC65"/>
      <c r="MD65"/>
      <c r="ME65"/>
      <c r="MF65"/>
      <c r="MG65"/>
      <c r="MH65"/>
      <c r="MI65"/>
      <c r="MJ65"/>
      <c r="MK65"/>
      <c r="ML65"/>
      <c r="MM65"/>
      <c r="MN65"/>
      <c r="MO65"/>
      <c r="MP65"/>
      <c r="MQ65"/>
      <c r="MR65"/>
      <c r="MS65"/>
      <c r="MT65"/>
      <c r="MU65"/>
      <c r="MV65"/>
      <c r="MW65"/>
      <c r="MX65"/>
      <c r="MY65"/>
      <c r="MZ65"/>
      <c r="NA65"/>
      <c r="NB65"/>
      <c r="NC65"/>
      <c r="ND65"/>
      <c r="NE65"/>
      <c r="NF65"/>
      <c r="NG65"/>
      <c r="NH65"/>
      <c r="NI65"/>
      <c r="NJ65"/>
      <c r="NK65"/>
      <c r="NL65"/>
      <c r="NM65"/>
      <c r="NN65"/>
      <c r="NO65"/>
      <c r="NP65"/>
      <c r="NQ65"/>
      <c r="NR65"/>
      <c r="NS65"/>
      <c r="NT65"/>
      <c r="NU65"/>
      <c r="NV65"/>
      <c r="NW65"/>
      <c r="NX65"/>
      <c r="NY65"/>
      <c r="NZ65"/>
      <c r="OA65"/>
      <c r="OB65"/>
      <c r="OC65"/>
      <c r="OD65"/>
      <c r="OE65"/>
      <c r="OF65"/>
      <c r="OG65"/>
      <c r="OH65"/>
      <c r="OI65"/>
      <c r="OJ65"/>
      <c r="OK65"/>
      <c r="OL65"/>
      <c r="OM65"/>
      <c r="ON65"/>
      <c r="OO65"/>
      <c r="OP65"/>
      <c r="OQ65"/>
      <c r="OR65"/>
      <c r="OS65"/>
      <c r="OT65"/>
      <c r="OU65"/>
      <c r="OV65"/>
      <c r="OW65"/>
      <c r="OX65"/>
      <c r="OY65"/>
      <c r="OZ65"/>
      <c r="PA65"/>
      <c r="PB65"/>
      <c r="PC65"/>
      <c r="PD65"/>
      <c r="PE65"/>
      <c r="PF65"/>
      <c r="PG65"/>
      <c r="PH65"/>
      <c r="PI65"/>
      <c r="PJ65"/>
      <c r="PK65"/>
      <c r="PL65"/>
      <c r="PM65"/>
      <c r="PN65"/>
      <c r="PO65"/>
      <c r="PP65"/>
      <c r="PQ65"/>
      <c r="PR65"/>
      <c r="PS65"/>
      <c r="PT65"/>
      <c r="PU65"/>
      <c r="PV65"/>
      <c r="PW65"/>
      <c r="PX65"/>
      <c r="PY65"/>
      <c r="PZ65"/>
      <c r="QA65"/>
      <c r="QB65"/>
      <c r="QC65"/>
      <c r="QD65"/>
      <c r="QE65"/>
      <c r="QF65"/>
      <c r="QG65"/>
      <c r="QH65"/>
      <c r="QI65"/>
      <c r="QJ65"/>
      <c r="QK65"/>
      <c r="QL65"/>
      <c r="QM65"/>
      <c r="QN65"/>
      <c r="QO65"/>
      <c r="QP65"/>
      <c r="QQ65"/>
      <c r="QR65"/>
      <c r="QS65"/>
      <c r="QT65"/>
      <c r="QU65"/>
      <c r="QV65"/>
      <c r="QW65"/>
      <c r="QX65"/>
      <c r="QY65"/>
      <c r="QZ65"/>
      <c r="RA65"/>
      <c r="RB65"/>
      <c r="RC65"/>
      <c r="RD65"/>
      <c r="RE65"/>
      <c r="RF65"/>
      <c r="RG65"/>
      <c r="RH65"/>
      <c r="RI65"/>
      <c r="RJ65"/>
      <c r="RK65"/>
      <c r="RL65"/>
      <c r="RM65"/>
      <c r="RN65"/>
      <c r="RO65"/>
      <c r="RP65"/>
      <c r="RQ65"/>
      <c r="RR65"/>
      <c r="RS65"/>
      <c r="RT65"/>
      <c r="RU65"/>
      <c r="RV65"/>
      <c r="RW65"/>
      <c r="RX65"/>
      <c r="RY65"/>
      <c r="RZ65"/>
      <c r="SA65"/>
      <c r="SB65"/>
      <c r="SC65"/>
      <c r="SD65"/>
      <c r="SE65"/>
      <c r="SF65"/>
      <c r="SG65"/>
      <c r="SH65"/>
      <c r="SI65"/>
      <c r="SJ65"/>
      <c r="SK65"/>
      <c r="SL65"/>
      <c r="SM65"/>
      <c r="SN65"/>
      <c r="SO65"/>
      <c r="SP65"/>
      <c r="SQ65"/>
      <c r="SR65"/>
      <c r="SS65"/>
      <c r="ST65"/>
      <c r="SU65"/>
      <c r="SV65"/>
      <c r="SW65"/>
      <c r="SX65"/>
      <c r="SY65"/>
      <c r="SZ65"/>
      <c r="TA65"/>
      <c r="TB65"/>
      <c r="TC65"/>
      <c r="TD65"/>
      <c r="TE65"/>
      <c r="TF65"/>
      <c r="TG65"/>
      <c r="TH65"/>
      <c r="TI65"/>
      <c r="TJ65"/>
      <c r="TK65"/>
      <c r="TL65"/>
      <c r="TM65"/>
      <c r="TN65"/>
      <c r="TO65"/>
      <c r="TP65"/>
      <c r="TQ65"/>
      <c r="TR65"/>
      <c r="TS65"/>
      <c r="TT65"/>
      <c r="TU65"/>
      <c r="TV65"/>
      <c r="TW65"/>
      <c r="TX65"/>
      <c r="TY65"/>
      <c r="TZ65"/>
      <c r="UA65"/>
      <c r="UB65"/>
      <c r="UC65"/>
      <c r="UD65"/>
      <c r="UE65"/>
      <c r="UF65"/>
      <c r="UG65"/>
      <c r="UH65"/>
      <c r="UI65"/>
      <c r="UJ65"/>
      <c r="UK65"/>
      <c r="UL65"/>
      <c r="UM65"/>
      <c r="UN65"/>
      <c r="UO65"/>
      <c r="UP65"/>
      <c r="UQ65"/>
      <c r="UR65"/>
      <c r="US65"/>
      <c r="UT65"/>
      <c r="UU65"/>
      <c r="UV65"/>
      <c r="UW65"/>
      <c r="UX65"/>
      <c r="UY65"/>
      <c r="UZ65"/>
      <c r="VA65"/>
      <c r="VB65"/>
      <c r="VC65"/>
      <c r="VD65"/>
      <c r="VE65"/>
      <c r="VF65"/>
      <c r="VG65"/>
      <c r="VH65"/>
      <c r="VI65"/>
      <c r="VJ65"/>
      <c r="VK65"/>
      <c r="VL65"/>
      <c r="VM65"/>
      <c r="VN65"/>
      <c r="VO65"/>
      <c r="VP65"/>
      <c r="VQ65"/>
      <c r="VR65"/>
      <c r="VS65"/>
      <c r="VT65"/>
      <c r="VU65"/>
      <c r="VV65"/>
      <c r="VW65"/>
      <c r="VX65"/>
      <c r="VY65"/>
      <c r="VZ65"/>
      <c r="WA65"/>
      <c r="WB65"/>
      <c r="WC65"/>
      <c r="WD65"/>
      <c r="WE65"/>
      <c r="WF65"/>
      <c r="WG65"/>
      <c r="WH65"/>
      <c r="WI65"/>
      <c r="WJ65"/>
      <c r="WK65"/>
      <c r="WL65"/>
      <c r="WM65"/>
      <c r="WN65"/>
      <c r="WO65"/>
      <c r="WP65"/>
      <c r="WQ65"/>
      <c r="WR65"/>
      <c r="WS65"/>
      <c r="WT65"/>
      <c r="WU65"/>
      <c r="WV65"/>
      <c r="WW65"/>
      <c r="WX65"/>
      <c r="WY65"/>
      <c r="WZ65"/>
      <c r="XA65"/>
      <c r="XB65"/>
      <c r="XC65"/>
      <c r="XD65"/>
      <c r="XE65"/>
      <c r="XF65"/>
      <c r="XG65"/>
      <c r="XH65"/>
      <c r="XI65"/>
      <c r="XJ65"/>
      <c r="XK65"/>
      <c r="XL65"/>
      <c r="XM65"/>
      <c r="XN65"/>
      <c r="XO65"/>
      <c r="XP65"/>
      <c r="XQ65"/>
      <c r="XR65"/>
      <c r="XS65"/>
      <c r="XT65"/>
      <c r="XU65"/>
      <c r="XV65"/>
      <c r="XW65"/>
      <c r="XX65"/>
      <c r="XY65"/>
      <c r="XZ65"/>
      <c r="YA65"/>
      <c r="YB65"/>
      <c r="YC65"/>
      <c r="YD65"/>
      <c r="YE65"/>
      <c r="YF65"/>
      <c r="YG65"/>
      <c r="YH65"/>
      <c r="YI65"/>
      <c r="YJ65"/>
      <c r="YK65"/>
      <c r="YL65"/>
      <c r="YM65"/>
      <c r="YN65"/>
      <c r="YO65"/>
      <c r="YP65"/>
      <c r="YQ65"/>
      <c r="YR65"/>
      <c r="YS65"/>
      <c r="YT65"/>
      <c r="YU65"/>
      <c r="YV65"/>
      <c r="YW65"/>
      <c r="YX65"/>
      <c r="YY65"/>
      <c r="YZ65"/>
      <c r="ZA65"/>
      <c r="ZB65"/>
      <c r="ZC65"/>
      <c r="ZD65"/>
      <c r="ZE65"/>
      <c r="ZF65"/>
      <c r="ZG65"/>
      <c r="ZH65"/>
      <c r="ZI65"/>
      <c r="ZJ65"/>
      <c r="ZK65"/>
      <c r="ZL65"/>
      <c r="ZM65"/>
      <c r="ZN65"/>
      <c r="ZO65"/>
      <c r="ZP65"/>
      <c r="ZQ65"/>
      <c r="ZR65"/>
      <c r="ZS65"/>
      <c r="ZT65"/>
      <c r="ZU65"/>
      <c r="ZV65"/>
      <c r="ZW65"/>
      <c r="ZX65"/>
      <c r="ZY65"/>
      <c r="ZZ65"/>
      <c r="AAA65"/>
      <c r="AAB65"/>
      <c r="AAC65"/>
      <c r="AAD65"/>
      <c r="AAE65"/>
      <c r="AAF65"/>
      <c r="AAG65"/>
      <c r="AAH65"/>
      <c r="AAI65"/>
      <c r="AAJ65"/>
      <c r="AAK65"/>
      <c r="AAL65"/>
      <c r="AAM65"/>
      <c r="AAN65"/>
      <c r="AAO65"/>
      <c r="AAP65"/>
      <c r="AAQ65"/>
      <c r="AAR65"/>
      <c r="AAS65"/>
      <c r="AAT65"/>
      <c r="AAU65"/>
      <c r="AAV65"/>
      <c r="AAW65"/>
      <c r="AAX65"/>
      <c r="AAY65"/>
      <c r="AAZ65"/>
      <c r="ABA65"/>
      <c r="ABB65"/>
      <c r="ABC65"/>
      <c r="ABD65"/>
      <c r="ABE65"/>
      <c r="ABF65"/>
      <c r="ABG65"/>
      <c r="ABH65"/>
      <c r="ABI65"/>
      <c r="ABJ65"/>
      <c r="ABK65"/>
      <c r="ABL65"/>
      <c r="ABM65"/>
      <c r="ABN65"/>
      <c r="ABO65"/>
      <c r="ABP65"/>
      <c r="ABQ65"/>
      <c r="ABR65"/>
      <c r="ABS65"/>
      <c r="ABT65"/>
      <c r="ABU65"/>
      <c r="ABV65"/>
      <c r="ABW65"/>
      <c r="ABX65"/>
      <c r="ABY65"/>
      <c r="ABZ65"/>
      <c r="ACA65"/>
      <c r="ACB65"/>
      <c r="ACC65"/>
      <c r="ACD65"/>
      <c r="ACE65"/>
      <c r="ACF65"/>
      <c r="ACG65"/>
      <c r="ACH65"/>
      <c r="ACI65"/>
      <c r="ACJ65"/>
      <c r="ACK65"/>
      <c r="ACL65"/>
      <c r="ACM65"/>
      <c r="ACN65"/>
      <c r="ACO65"/>
      <c r="ACP65"/>
      <c r="ACQ65"/>
      <c r="ACR65"/>
      <c r="ACS65"/>
      <c r="ACT65"/>
      <c r="ACU65"/>
      <c r="ACV65"/>
      <c r="ACW65"/>
      <c r="ACX65"/>
      <c r="ACY65"/>
      <c r="ACZ65"/>
      <c r="ADA65"/>
      <c r="ADB65"/>
      <c r="ADC65"/>
      <c r="ADD65"/>
      <c r="ADE65"/>
      <c r="ADF65"/>
      <c r="ADG65"/>
      <c r="ADH65"/>
      <c r="ADI65"/>
      <c r="ADJ65"/>
      <c r="ADK65"/>
      <c r="ADL65"/>
      <c r="ADM65"/>
      <c r="ADN65"/>
      <c r="ADO65"/>
      <c r="ADP65"/>
      <c r="ADQ65"/>
      <c r="ADR65"/>
      <c r="ADS65"/>
      <c r="ADT65"/>
      <c r="ADU65"/>
      <c r="ADV65"/>
      <c r="ADW65"/>
      <c r="ADX65"/>
      <c r="ADY65"/>
      <c r="ADZ65"/>
      <c r="AEA65"/>
      <c r="AEB65"/>
      <c r="AEC65"/>
      <c r="AED65"/>
      <c r="AEE65"/>
      <c r="AEF65"/>
      <c r="AEG65"/>
      <c r="AEH65"/>
      <c r="AEI65"/>
      <c r="AEJ65"/>
      <c r="AEK65"/>
      <c r="AEL65"/>
      <c r="AEM65"/>
      <c r="AEN65"/>
      <c r="AEO65"/>
      <c r="AEP65"/>
      <c r="AEQ65"/>
      <c r="AER65"/>
      <c r="AES65"/>
      <c r="AET65"/>
      <c r="AEU65"/>
      <c r="AEV65"/>
      <c r="AEW65"/>
      <c r="AEX65"/>
      <c r="AEY65"/>
      <c r="AEZ65"/>
      <c r="AFA65"/>
      <c r="AFB65"/>
      <c r="AFC65"/>
      <c r="AFD65"/>
      <c r="AFE65"/>
      <c r="AFF65"/>
      <c r="AFG65"/>
      <c r="AFH65"/>
      <c r="AFI65"/>
      <c r="AFJ65"/>
      <c r="AFK65"/>
      <c r="AFL65"/>
      <c r="AFM65"/>
      <c r="AFN65"/>
      <c r="AFO65"/>
      <c r="AFP65"/>
      <c r="AFQ65"/>
      <c r="AFR65"/>
      <c r="AFS65"/>
      <c r="AFT65"/>
      <c r="AFU65"/>
      <c r="AFV65"/>
      <c r="AFW65"/>
      <c r="AFX65"/>
      <c r="AFY65"/>
      <c r="AFZ65"/>
      <c r="AGA65"/>
      <c r="AGB65"/>
      <c r="AGC65"/>
      <c r="AGD65"/>
      <c r="AGE65"/>
      <c r="AGF65"/>
      <c r="AGG65"/>
      <c r="AGH65"/>
      <c r="AGI65"/>
      <c r="AGJ65"/>
      <c r="AGK65"/>
      <c r="AGL65"/>
      <c r="AGM65"/>
      <c r="AGN65"/>
      <c r="AGO65"/>
      <c r="AGP65"/>
      <c r="AGQ65"/>
      <c r="AGR65"/>
      <c r="AGS65"/>
      <c r="AGT65"/>
      <c r="AGU65"/>
      <c r="AGV65"/>
      <c r="AGW65"/>
      <c r="AGX65"/>
      <c r="AGY65"/>
      <c r="AGZ65"/>
      <c r="AHA65"/>
      <c r="AHB65"/>
      <c r="AHC65"/>
      <c r="AHD65"/>
      <c r="AHE65"/>
      <c r="AHF65"/>
      <c r="AHG65"/>
      <c r="AHH65"/>
      <c r="AHI65"/>
      <c r="AHJ65"/>
      <c r="AHK65"/>
      <c r="AHL65"/>
      <c r="AHM65"/>
      <c r="AHN65"/>
      <c r="AHO65"/>
      <c r="AHP65"/>
      <c r="AHQ65"/>
      <c r="AHR65"/>
      <c r="AHS65"/>
      <c r="AHT65"/>
      <c r="AHU65"/>
      <c r="AHV65"/>
      <c r="AHW65"/>
      <c r="AHX65"/>
      <c r="AHY65"/>
      <c r="AHZ65"/>
      <c r="AIA65"/>
      <c r="AIB65"/>
      <c r="AIC65"/>
      <c r="AID65"/>
      <c r="AIE65"/>
      <c r="AIF65"/>
      <c r="AIG65"/>
      <c r="AIH65"/>
      <c r="AII65"/>
      <c r="AIJ65"/>
      <c r="AIK65"/>
      <c r="AIL65"/>
      <c r="AIM65"/>
      <c r="AIN65"/>
      <c r="AIO65"/>
      <c r="AIP65"/>
      <c r="AIQ65"/>
      <c r="AIR65"/>
      <c r="AIS65"/>
      <c r="AIT65"/>
      <c r="AIU65"/>
      <c r="AIV65"/>
      <c r="AIW65"/>
      <c r="AIX65"/>
      <c r="AIY65"/>
      <c r="AIZ65"/>
      <c r="AJA65"/>
      <c r="AJB65"/>
      <c r="AJC65"/>
      <c r="AJD65"/>
      <c r="AJE65"/>
      <c r="AJF65"/>
      <c r="AJG65"/>
      <c r="AJH65"/>
      <c r="AJI65"/>
      <c r="AJJ65"/>
      <c r="AJK65"/>
      <c r="AJL65"/>
      <c r="AJM65"/>
      <c r="AJN65"/>
      <c r="AJO65"/>
      <c r="AJP65"/>
      <c r="AJQ65"/>
      <c r="AJR65"/>
      <c r="AJS65"/>
      <c r="AJT65"/>
      <c r="AJU65"/>
      <c r="AJV65"/>
      <c r="AJW65"/>
      <c r="AJX65"/>
      <c r="AJY65"/>
      <c r="AJZ65"/>
      <c r="AKA65"/>
      <c r="AKB65"/>
      <c r="AKC65"/>
      <c r="AKD65"/>
      <c r="AKE65"/>
      <c r="AKF65"/>
      <c r="AKG65"/>
      <c r="AKH65"/>
      <c r="AKI65"/>
      <c r="AKJ65"/>
      <c r="AKK65"/>
      <c r="AKL65"/>
      <c r="AKM65"/>
      <c r="AKN65"/>
      <c r="AKO65"/>
      <c r="AKP65"/>
      <c r="AKQ65"/>
      <c r="AKR65"/>
      <c r="AKS65"/>
      <c r="AKT65"/>
      <c r="AKU65"/>
      <c r="AKV65"/>
      <c r="AKW65"/>
      <c r="AKX65"/>
      <c r="AKY65"/>
      <c r="AKZ65"/>
      <c r="ALA65"/>
      <c r="ALB65"/>
      <c r="ALC65"/>
      <c r="ALD65"/>
      <c r="ALE65"/>
      <c r="ALF65"/>
      <c r="ALG65"/>
      <c r="ALH65"/>
      <c r="ALI65"/>
      <c r="ALJ65"/>
      <c r="ALK65"/>
      <c r="ALL65"/>
      <c r="ALM65"/>
      <c r="ALN65"/>
      <c r="ALO65"/>
      <c r="ALP65"/>
      <c r="ALQ65"/>
      <c r="ALR65"/>
      <c r="ALS65"/>
      <c r="ALT65"/>
      <c r="ALU65"/>
      <c r="ALV65"/>
      <c r="ALW65"/>
      <c r="ALX65"/>
      <c r="ALY65"/>
      <c r="ALZ65"/>
      <c r="AMA65"/>
      <c r="AMB65"/>
      <c r="AMC65"/>
      <c r="AMD65"/>
      <c r="AME65"/>
      <c r="AMF65"/>
      <c r="AMG65"/>
      <c r="AMH65"/>
      <c r="AMJ65"/>
      <c r="AMK65"/>
    </row>
    <row r="66" spans="1:1025" ht="15" customHeight="1" x14ac:dyDescent="0.2">
      <c r="A66" s="337" t="s">
        <v>244</v>
      </c>
      <c r="B66" s="46" t="s">
        <v>205</v>
      </c>
      <c r="C66" s="62">
        <f>4*2*22</f>
        <v>176</v>
      </c>
      <c r="D66" s="335">
        <v>0.44</v>
      </c>
      <c r="E66" s="335">
        <v>0.46</v>
      </c>
      <c r="F66" s="41">
        <f>(D66+E66)/2</f>
        <v>0.45</v>
      </c>
      <c r="G66" s="42">
        <f>C66*F66</f>
        <v>79.2</v>
      </c>
      <c r="H66" s="51" t="s">
        <v>245</v>
      </c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  <c r="FE66"/>
      <c r="FF66"/>
      <c r="FG66"/>
      <c r="FH66"/>
      <c r="FI66"/>
      <c r="FJ66"/>
      <c r="FK66"/>
      <c r="FL66"/>
      <c r="FM66"/>
      <c r="FN66"/>
      <c r="FO66"/>
      <c r="FP66"/>
      <c r="FQ66"/>
      <c r="FR66"/>
      <c r="FS66"/>
      <c r="FT66"/>
      <c r="FU66"/>
      <c r="FV66"/>
      <c r="FW66"/>
      <c r="FX66"/>
      <c r="FY66"/>
      <c r="FZ66"/>
      <c r="GA66"/>
      <c r="GB66"/>
      <c r="GC66"/>
      <c r="GD66"/>
      <c r="GE66"/>
      <c r="GF66"/>
      <c r="GG66"/>
      <c r="GH66"/>
      <c r="GI66"/>
      <c r="GJ66"/>
      <c r="GK66"/>
      <c r="GL66"/>
      <c r="GM66"/>
      <c r="GN66"/>
      <c r="GO66"/>
      <c r="GP66"/>
      <c r="GQ66"/>
      <c r="GR66"/>
      <c r="GS66"/>
      <c r="GT66"/>
      <c r="GU66"/>
      <c r="GV66"/>
      <c r="GW66"/>
      <c r="GX66"/>
      <c r="GY66"/>
      <c r="GZ66"/>
      <c r="HA66"/>
      <c r="HB66"/>
      <c r="HC66"/>
      <c r="HD66"/>
      <c r="HE66"/>
      <c r="HF66"/>
      <c r="HG66"/>
      <c r="HH66"/>
      <c r="HI66"/>
      <c r="HJ66"/>
      <c r="HK66"/>
      <c r="HL66"/>
      <c r="HM66"/>
      <c r="HN66"/>
      <c r="HO66"/>
      <c r="HP66"/>
      <c r="HQ66"/>
      <c r="HR66"/>
      <c r="HS66"/>
      <c r="HT66"/>
      <c r="HU66"/>
      <c r="HV66"/>
      <c r="HW66"/>
      <c r="HX66"/>
      <c r="HY66"/>
      <c r="HZ66"/>
      <c r="IA66"/>
      <c r="IB66"/>
      <c r="IC66"/>
      <c r="ID66"/>
      <c r="IE66"/>
      <c r="IF66"/>
      <c r="IG66"/>
      <c r="IH66"/>
      <c r="II66"/>
      <c r="IJ66"/>
      <c r="IK66"/>
      <c r="IL66"/>
      <c r="IM66"/>
      <c r="IN66"/>
      <c r="IO66"/>
      <c r="IP66"/>
      <c r="IQ66"/>
      <c r="IR66"/>
      <c r="IS66"/>
      <c r="IT66"/>
      <c r="IU66"/>
      <c r="IV66"/>
      <c r="IW66"/>
      <c r="IX66"/>
      <c r="IY66"/>
      <c r="IZ66"/>
      <c r="JA66"/>
      <c r="JB66"/>
      <c r="JC66"/>
      <c r="JD66"/>
      <c r="JE66"/>
      <c r="JF66"/>
      <c r="JG66"/>
      <c r="JH66"/>
      <c r="JI66"/>
      <c r="JJ66"/>
      <c r="JK66"/>
      <c r="JL66"/>
      <c r="JM66"/>
      <c r="JN66"/>
      <c r="JO66"/>
      <c r="JP66"/>
      <c r="JQ66"/>
      <c r="JR66"/>
      <c r="JS66"/>
      <c r="JT66"/>
      <c r="JU66"/>
      <c r="JV66"/>
      <c r="JW66"/>
      <c r="JX66"/>
      <c r="JY66"/>
      <c r="JZ66"/>
      <c r="KA66"/>
      <c r="KB66"/>
      <c r="KC66"/>
      <c r="KD66"/>
      <c r="KE66"/>
      <c r="KF66"/>
      <c r="KG66"/>
      <c r="KH66"/>
      <c r="KI66"/>
      <c r="KJ66"/>
      <c r="KK66"/>
      <c r="KL66"/>
      <c r="KM66"/>
      <c r="KN66"/>
      <c r="KO66"/>
      <c r="KP66"/>
      <c r="KQ66"/>
      <c r="KR66"/>
      <c r="KS66"/>
      <c r="KT66"/>
      <c r="KU66"/>
      <c r="KV66"/>
      <c r="KW66"/>
      <c r="KX66"/>
      <c r="KY66"/>
      <c r="KZ66"/>
      <c r="LA66"/>
      <c r="LB66"/>
      <c r="LC66"/>
      <c r="LD66"/>
      <c r="LE66"/>
      <c r="LF66"/>
      <c r="LG66"/>
      <c r="LH66"/>
      <c r="LI66"/>
      <c r="LJ66"/>
      <c r="LK66"/>
      <c r="LL66"/>
      <c r="LM66"/>
      <c r="LN66"/>
      <c r="LO66"/>
      <c r="LP66"/>
      <c r="LQ66"/>
      <c r="LR66"/>
      <c r="LS66"/>
      <c r="LT66"/>
      <c r="LU66"/>
      <c r="LV66"/>
      <c r="LW66"/>
      <c r="LX66"/>
      <c r="LY66"/>
      <c r="LZ66"/>
      <c r="MA66"/>
      <c r="MB66"/>
      <c r="MC66"/>
      <c r="MD66"/>
      <c r="ME66"/>
      <c r="MF66"/>
      <c r="MG66"/>
      <c r="MH66"/>
      <c r="MI66"/>
      <c r="MJ66"/>
      <c r="MK66"/>
      <c r="ML66"/>
      <c r="MM66"/>
      <c r="MN66"/>
      <c r="MO66"/>
      <c r="MP66"/>
      <c r="MQ66"/>
      <c r="MR66"/>
      <c r="MS66"/>
      <c r="MT66"/>
      <c r="MU66"/>
      <c r="MV66"/>
      <c r="MW66"/>
      <c r="MX66"/>
      <c r="MY66"/>
      <c r="MZ66"/>
      <c r="NA66"/>
      <c r="NB66"/>
      <c r="NC66"/>
      <c r="ND66"/>
      <c r="NE66"/>
      <c r="NF66"/>
      <c r="NG66"/>
      <c r="NH66"/>
      <c r="NI66"/>
      <c r="NJ66"/>
      <c r="NK66"/>
      <c r="NL66"/>
      <c r="NM66"/>
      <c r="NN66"/>
      <c r="NO66"/>
      <c r="NP66"/>
      <c r="NQ66"/>
      <c r="NR66"/>
      <c r="NS66"/>
      <c r="NT66"/>
      <c r="NU66"/>
      <c r="NV66"/>
      <c r="NW66"/>
      <c r="NX66"/>
      <c r="NY66"/>
      <c r="NZ66"/>
      <c r="OA66"/>
      <c r="OB66"/>
      <c r="OC66"/>
      <c r="OD66"/>
      <c r="OE66"/>
      <c r="OF66"/>
      <c r="OG66"/>
      <c r="OH66"/>
      <c r="OI66"/>
      <c r="OJ66"/>
      <c r="OK66"/>
      <c r="OL66"/>
      <c r="OM66"/>
      <c r="ON66"/>
      <c r="OO66"/>
      <c r="OP66"/>
      <c r="OQ66"/>
      <c r="OR66"/>
      <c r="OS66"/>
      <c r="OT66"/>
      <c r="OU66"/>
      <c r="OV66"/>
      <c r="OW66"/>
      <c r="OX66"/>
      <c r="OY66"/>
      <c r="OZ66"/>
      <c r="PA66"/>
      <c r="PB66"/>
      <c r="PC66"/>
      <c r="PD66"/>
      <c r="PE66"/>
      <c r="PF66"/>
      <c r="PG66"/>
      <c r="PH66"/>
      <c r="PI66"/>
      <c r="PJ66"/>
      <c r="PK66"/>
      <c r="PL66"/>
      <c r="PM66"/>
      <c r="PN66"/>
      <c r="PO66"/>
      <c r="PP66"/>
      <c r="PQ66"/>
      <c r="PR66"/>
      <c r="PS66"/>
      <c r="PT66"/>
      <c r="PU66"/>
      <c r="PV66"/>
      <c r="PW66"/>
      <c r="PX66"/>
      <c r="PY66"/>
      <c r="PZ66"/>
      <c r="QA66"/>
      <c r="QB66"/>
      <c r="QC66"/>
      <c r="QD66"/>
      <c r="QE66"/>
      <c r="QF66"/>
      <c r="QG66"/>
      <c r="QH66"/>
      <c r="QI66"/>
      <c r="QJ66"/>
      <c r="QK66"/>
      <c r="QL66"/>
      <c r="QM66"/>
      <c r="QN66"/>
      <c r="QO66"/>
      <c r="QP66"/>
      <c r="QQ66"/>
      <c r="QR66"/>
      <c r="QS66"/>
      <c r="QT66"/>
      <c r="QU66"/>
      <c r="QV66"/>
      <c r="QW66"/>
      <c r="QX66"/>
      <c r="QY66"/>
      <c r="QZ66"/>
      <c r="RA66"/>
      <c r="RB66"/>
      <c r="RC66"/>
      <c r="RD66"/>
      <c r="RE66"/>
      <c r="RF66"/>
      <c r="RG66"/>
      <c r="RH66"/>
      <c r="RI66"/>
      <c r="RJ66"/>
      <c r="RK66"/>
      <c r="RL66"/>
      <c r="RM66"/>
      <c r="RN66"/>
      <c r="RO66"/>
      <c r="RP66"/>
      <c r="RQ66"/>
      <c r="RR66"/>
      <c r="RS66"/>
      <c r="RT66"/>
      <c r="RU66"/>
      <c r="RV66"/>
      <c r="RW66"/>
      <c r="RX66"/>
      <c r="RY66"/>
      <c r="RZ66"/>
      <c r="SA66"/>
      <c r="SB66"/>
      <c r="SC66"/>
      <c r="SD66"/>
      <c r="SE66"/>
      <c r="SF66"/>
      <c r="SG66"/>
      <c r="SH66"/>
      <c r="SI66"/>
      <c r="SJ66"/>
      <c r="SK66"/>
      <c r="SL66"/>
      <c r="SM66"/>
      <c r="SN66"/>
      <c r="SO66"/>
      <c r="SP66"/>
      <c r="SQ66"/>
      <c r="SR66"/>
      <c r="SS66"/>
      <c r="ST66"/>
      <c r="SU66"/>
      <c r="SV66"/>
      <c r="SW66"/>
      <c r="SX66"/>
      <c r="SY66"/>
      <c r="SZ66"/>
      <c r="TA66"/>
      <c r="TB66"/>
      <c r="TC66"/>
      <c r="TD66"/>
      <c r="TE66"/>
      <c r="TF66"/>
      <c r="TG66"/>
      <c r="TH66"/>
      <c r="TI66"/>
      <c r="TJ66"/>
      <c r="TK66"/>
      <c r="TL66"/>
      <c r="TM66"/>
      <c r="TN66"/>
      <c r="TO66"/>
      <c r="TP66"/>
      <c r="TQ66"/>
      <c r="TR66"/>
      <c r="TS66"/>
      <c r="TT66"/>
      <c r="TU66"/>
      <c r="TV66"/>
      <c r="TW66"/>
      <c r="TX66"/>
      <c r="TY66"/>
      <c r="TZ66"/>
      <c r="UA66"/>
      <c r="UB66"/>
      <c r="UC66"/>
      <c r="UD66"/>
      <c r="UE66"/>
      <c r="UF66"/>
      <c r="UG66"/>
      <c r="UH66"/>
      <c r="UI66"/>
      <c r="UJ66"/>
      <c r="UK66"/>
      <c r="UL66"/>
      <c r="UM66"/>
      <c r="UN66"/>
      <c r="UO66"/>
      <c r="UP66"/>
      <c r="UQ66"/>
      <c r="UR66"/>
      <c r="US66"/>
      <c r="UT66"/>
      <c r="UU66"/>
      <c r="UV66"/>
      <c r="UW66"/>
      <c r="UX66"/>
      <c r="UY66"/>
      <c r="UZ66"/>
      <c r="VA66"/>
      <c r="VB66"/>
      <c r="VC66"/>
      <c r="VD66"/>
      <c r="VE66"/>
      <c r="VF66"/>
      <c r="VG66"/>
      <c r="VH66"/>
      <c r="VI66"/>
      <c r="VJ66"/>
      <c r="VK66"/>
      <c r="VL66"/>
      <c r="VM66"/>
      <c r="VN66"/>
      <c r="VO66"/>
      <c r="VP66"/>
      <c r="VQ66"/>
      <c r="VR66"/>
      <c r="VS66"/>
      <c r="VT66"/>
      <c r="VU66"/>
      <c r="VV66"/>
      <c r="VW66"/>
      <c r="VX66"/>
      <c r="VY66"/>
      <c r="VZ66"/>
      <c r="WA66"/>
      <c r="WB66"/>
      <c r="WC66"/>
      <c r="WD66"/>
      <c r="WE66"/>
      <c r="WF66"/>
      <c r="WG66"/>
      <c r="WH66"/>
      <c r="WI66"/>
      <c r="WJ66"/>
      <c r="WK66"/>
      <c r="WL66"/>
      <c r="WM66"/>
      <c r="WN66"/>
      <c r="WO66"/>
      <c r="WP66"/>
      <c r="WQ66"/>
      <c r="WR66"/>
      <c r="WS66"/>
      <c r="WT66"/>
      <c r="WU66"/>
      <c r="WV66"/>
      <c r="WW66"/>
      <c r="WX66"/>
      <c r="WY66"/>
      <c r="WZ66"/>
      <c r="XA66"/>
      <c r="XB66"/>
      <c r="XC66"/>
      <c r="XD66"/>
      <c r="XE66"/>
      <c r="XF66"/>
      <c r="XG66"/>
      <c r="XH66"/>
      <c r="XI66"/>
      <c r="XJ66"/>
      <c r="XK66"/>
      <c r="XL66"/>
      <c r="XM66"/>
      <c r="XN66"/>
      <c r="XO66"/>
      <c r="XP66"/>
      <c r="XQ66"/>
      <c r="XR66"/>
      <c r="XS66"/>
      <c r="XT66"/>
      <c r="XU66"/>
      <c r="XV66"/>
      <c r="XW66"/>
      <c r="XX66"/>
      <c r="XY66"/>
      <c r="XZ66"/>
      <c r="YA66"/>
      <c r="YB66"/>
      <c r="YC66"/>
      <c r="YD66"/>
      <c r="YE66"/>
      <c r="YF66"/>
      <c r="YG66"/>
      <c r="YH66"/>
      <c r="YI66"/>
      <c r="YJ66"/>
      <c r="YK66"/>
      <c r="YL66"/>
      <c r="YM66"/>
      <c r="YN66"/>
      <c r="YO66"/>
      <c r="YP66"/>
      <c r="YQ66"/>
      <c r="YR66"/>
      <c r="YS66"/>
      <c r="YT66"/>
      <c r="YU66"/>
      <c r="YV66"/>
      <c r="YW66"/>
      <c r="YX66"/>
      <c r="YY66"/>
      <c r="YZ66"/>
      <c r="ZA66"/>
      <c r="ZB66"/>
      <c r="ZC66"/>
      <c r="ZD66"/>
      <c r="ZE66"/>
      <c r="ZF66"/>
      <c r="ZG66"/>
      <c r="ZH66"/>
      <c r="ZI66"/>
      <c r="ZJ66"/>
      <c r="ZK66"/>
      <c r="ZL66"/>
      <c r="ZM66"/>
      <c r="ZN66"/>
      <c r="ZO66"/>
      <c r="ZP66"/>
      <c r="ZQ66"/>
      <c r="ZR66"/>
      <c r="ZS66"/>
      <c r="ZT66"/>
      <c r="ZU66"/>
      <c r="ZV66"/>
      <c r="ZW66"/>
      <c r="ZX66"/>
      <c r="ZY66"/>
      <c r="ZZ66"/>
      <c r="AAA66"/>
      <c r="AAB66"/>
      <c r="AAC66"/>
      <c r="AAD66"/>
      <c r="AAE66"/>
      <c r="AAF66"/>
      <c r="AAG66"/>
      <c r="AAH66"/>
      <c r="AAI66"/>
      <c r="AAJ66"/>
      <c r="AAK66"/>
      <c r="AAL66"/>
      <c r="AAM66"/>
      <c r="AAN66"/>
      <c r="AAO66"/>
      <c r="AAP66"/>
      <c r="AAQ66"/>
      <c r="AAR66"/>
      <c r="AAS66"/>
      <c r="AAT66"/>
      <c r="AAU66"/>
      <c r="AAV66"/>
      <c r="AAW66"/>
      <c r="AAX66"/>
      <c r="AAY66"/>
      <c r="AAZ66"/>
      <c r="ABA66"/>
      <c r="ABB66"/>
      <c r="ABC66"/>
      <c r="ABD66"/>
      <c r="ABE66"/>
      <c r="ABF66"/>
      <c r="ABG66"/>
      <c r="ABH66"/>
      <c r="ABI66"/>
      <c r="ABJ66"/>
      <c r="ABK66"/>
      <c r="ABL66"/>
      <c r="ABM66"/>
      <c r="ABN66"/>
      <c r="ABO66"/>
      <c r="ABP66"/>
      <c r="ABQ66"/>
      <c r="ABR66"/>
      <c r="ABS66"/>
      <c r="ABT66"/>
      <c r="ABU66"/>
      <c r="ABV66"/>
      <c r="ABW66"/>
      <c r="ABX66"/>
      <c r="ABY66"/>
      <c r="ABZ66"/>
      <c r="ACA66"/>
      <c r="ACB66"/>
      <c r="ACC66"/>
      <c r="ACD66"/>
      <c r="ACE66"/>
      <c r="ACF66"/>
      <c r="ACG66"/>
      <c r="ACH66"/>
      <c r="ACI66"/>
      <c r="ACJ66"/>
      <c r="ACK66"/>
      <c r="ACL66"/>
      <c r="ACM66"/>
      <c r="ACN66"/>
      <c r="ACO66"/>
      <c r="ACP66"/>
      <c r="ACQ66"/>
      <c r="ACR66"/>
      <c r="ACS66"/>
      <c r="ACT66"/>
      <c r="ACU66"/>
      <c r="ACV66"/>
      <c r="ACW66"/>
      <c r="ACX66"/>
      <c r="ACY66"/>
      <c r="ACZ66"/>
      <c r="ADA66"/>
      <c r="ADB66"/>
      <c r="ADC66"/>
      <c r="ADD66"/>
      <c r="ADE66"/>
      <c r="ADF66"/>
      <c r="ADG66"/>
      <c r="ADH66"/>
      <c r="ADI66"/>
      <c r="ADJ66"/>
      <c r="ADK66"/>
      <c r="ADL66"/>
      <c r="ADM66"/>
      <c r="ADN66"/>
      <c r="ADO66"/>
      <c r="ADP66"/>
      <c r="ADQ66"/>
      <c r="ADR66"/>
      <c r="ADS66"/>
      <c r="ADT66"/>
      <c r="ADU66"/>
      <c r="ADV66"/>
      <c r="ADW66"/>
      <c r="ADX66"/>
      <c r="ADY66"/>
      <c r="ADZ66"/>
      <c r="AEA66"/>
      <c r="AEB66"/>
      <c r="AEC66"/>
      <c r="AED66"/>
      <c r="AEE66"/>
      <c r="AEF66"/>
      <c r="AEG66"/>
      <c r="AEH66"/>
      <c r="AEI66"/>
      <c r="AEJ66"/>
      <c r="AEK66"/>
      <c r="AEL66"/>
      <c r="AEM66"/>
      <c r="AEN66"/>
      <c r="AEO66"/>
      <c r="AEP66"/>
      <c r="AEQ66"/>
      <c r="AER66"/>
      <c r="AES66"/>
      <c r="AET66"/>
      <c r="AEU66"/>
      <c r="AEV66"/>
      <c r="AEW66"/>
      <c r="AEX66"/>
      <c r="AEY66"/>
      <c r="AEZ66"/>
      <c r="AFA66"/>
      <c r="AFB66"/>
      <c r="AFC66"/>
      <c r="AFD66"/>
      <c r="AFE66"/>
      <c r="AFF66"/>
      <c r="AFG66"/>
      <c r="AFH66"/>
      <c r="AFI66"/>
      <c r="AFJ66"/>
      <c r="AFK66"/>
      <c r="AFL66"/>
      <c r="AFM66"/>
      <c r="AFN66"/>
      <c r="AFO66"/>
      <c r="AFP66"/>
      <c r="AFQ66"/>
      <c r="AFR66"/>
      <c r="AFS66"/>
      <c r="AFT66"/>
      <c r="AFU66"/>
      <c r="AFV66"/>
      <c r="AFW66"/>
      <c r="AFX66"/>
      <c r="AFY66"/>
      <c r="AFZ66"/>
      <c r="AGA66"/>
      <c r="AGB66"/>
      <c r="AGC66"/>
      <c r="AGD66"/>
      <c r="AGE66"/>
      <c r="AGF66"/>
      <c r="AGG66"/>
      <c r="AGH66"/>
      <c r="AGI66"/>
      <c r="AGJ66"/>
      <c r="AGK66"/>
      <c r="AGL66"/>
      <c r="AGM66"/>
      <c r="AGN66"/>
      <c r="AGO66"/>
      <c r="AGP66"/>
      <c r="AGQ66"/>
      <c r="AGR66"/>
      <c r="AGS66"/>
      <c r="AGT66"/>
      <c r="AGU66"/>
      <c r="AGV66"/>
      <c r="AGW66"/>
      <c r="AGX66"/>
      <c r="AGY66"/>
      <c r="AGZ66"/>
      <c r="AHA66"/>
      <c r="AHB66"/>
      <c r="AHC66"/>
      <c r="AHD66"/>
      <c r="AHE66"/>
      <c r="AHF66"/>
      <c r="AHG66"/>
      <c r="AHH66"/>
      <c r="AHI66"/>
      <c r="AHJ66"/>
      <c r="AHK66"/>
      <c r="AHL66"/>
      <c r="AHM66"/>
      <c r="AHN66"/>
      <c r="AHO66"/>
      <c r="AHP66"/>
      <c r="AHQ66"/>
      <c r="AHR66"/>
      <c r="AHS66"/>
      <c r="AHT66"/>
      <c r="AHU66"/>
      <c r="AHV66"/>
      <c r="AHW66"/>
      <c r="AHX66"/>
      <c r="AHY66"/>
      <c r="AHZ66"/>
      <c r="AIA66"/>
      <c r="AIB66"/>
      <c r="AIC66"/>
      <c r="AID66"/>
      <c r="AIE66"/>
      <c r="AIF66"/>
      <c r="AIG66"/>
      <c r="AIH66"/>
      <c r="AII66"/>
      <c r="AIJ66"/>
      <c r="AIK66"/>
      <c r="AIL66"/>
      <c r="AIM66"/>
      <c r="AIN66"/>
      <c r="AIO66"/>
      <c r="AIP66"/>
      <c r="AIQ66"/>
      <c r="AIR66"/>
      <c r="AIS66"/>
      <c r="AIT66"/>
      <c r="AIU66"/>
      <c r="AIV66"/>
      <c r="AIW66"/>
      <c r="AIX66"/>
      <c r="AIY66"/>
      <c r="AIZ66"/>
      <c r="AJA66"/>
      <c r="AJB66"/>
      <c r="AJC66"/>
      <c r="AJD66"/>
      <c r="AJE66"/>
      <c r="AJF66"/>
      <c r="AJG66"/>
      <c r="AJH66"/>
      <c r="AJI66"/>
      <c r="AJJ66"/>
      <c r="AJK66"/>
      <c r="AJL66"/>
      <c r="AJM66"/>
      <c r="AJN66"/>
      <c r="AJO66"/>
      <c r="AJP66"/>
      <c r="AJQ66"/>
      <c r="AJR66"/>
      <c r="AJS66"/>
      <c r="AJT66"/>
      <c r="AJU66"/>
      <c r="AJV66"/>
      <c r="AJW66"/>
      <c r="AJX66"/>
      <c r="AJY66"/>
      <c r="AJZ66"/>
      <c r="AKA66"/>
      <c r="AKB66"/>
      <c r="AKC66"/>
      <c r="AKD66"/>
      <c r="AKE66"/>
      <c r="AKF66"/>
      <c r="AKG66"/>
      <c r="AKH66"/>
      <c r="AKI66"/>
      <c r="AKJ66"/>
      <c r="AKK66"/>
      <c r="AKL66"/>
      <c r="AKM66"/>
      <c r="AKN66"/>
      <c r="AKO66"/>
      <c r="AKP66"/>
      <c r="AKQ66"/>
      <c r="AKR66"/>
      <c r="AKS66"/>
      <c r="AKT66"/>
      <c r="AKU66"/>
      <c r="AKV66"/>
      <c r="AKW66"/>
      <c r="AKX66"/>
      <c r="AKY66"/>
      <c r="AKZ66"/>
      <c r="ALA66"/>
      <c r="ALB66"/>
      <c r="ALC66"/>
      <c r="ALD66"/>
      <c r="ALE66"/>
      <c r="ALF66"/>
      <c r="ALG66"/>
      <c r="ALH66"/>
      <c r="ALI66"/>
      <c r="ALJ66"/>
      <c r="ALK66"/>
      <c r="ALL66"/>
      <c r="ALM66"/>
      <c r="ALN66"/>
      <c r="ALO66"/>
      <c r="ALP66"/>
      <c r="ALQ66"/>
      <c r="ALR66"/>
      <c r="ALS66"/>
      <c r="ALT66"/>
      <c r="ALU66"/>
      <c r="ALV66"/>
      <c r="ALW66"/>
      <c r="ALX66"/>
      <c r="ALY66"/>
      <c r="ALZ66"/>
      <c r="AMA66"/>
      <c r="AMB66"/>
      <c r="AMC66"/>
      <c r="AMD66"/>
      <c r="AME66"/>
      <c r="AMF66"/>
      <c r="AMG66"/>
      <c r="AMH66"/>
      <c r="AMJ66"/>
      <c r="AMK66"/>
    </row>
    <row r="67" spans="1:1025" ht="35.25" customHeight="1" x14ac:dyDescent="0.2">
      <c r="A67" s="59" t="s">
        <v>132</v>
      </c>
      <c r="B67" s="60" t="s">
        <v>133</v>
      </c>
      <c r="C67" s="60" t="s">
        <v>246</v>
      </c>
      <c r="D67" s="60" t="s">
        <v>239</v>
      </c>
      <c r="E67" s="60" t="s">
        <v>136</v>
      </c>
      <c r="F67" s="63" t="s">
        <v>137</v>
      </c>
      <c r="G67" s="36" t="s">
        <v>247</v>
      </c>
      <c r="H67" s="61" t="s">
        <v>139</v>
      </c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  <c r="FG67"/>
      <c r="FH67"/>
      <c r="FI67"/>
      <c r="FJ67"/>
      <c r="FK67"/>
      <c r="FL67"/>
      <c r="FM67"/>
      <c r="FN67"/>
      <c r="FO67"/>
      <c r="FP67"/>
      <c r="FQ67"/>
      <c r="FR67"/>
      <c r="FS67"/>
      <c r="FT67"/>
      <c r="FU67"/>
      <c r="FV67"/>
      <c r="FW67"/>
      <c r="FX67"/>
      <c r="FY67"/>
      <c r="FZ67"/>
      <c r="GA67"/>
      <c r="GB67"/>
      <c r="GC67"/>
      <c r="GD67"/>
      <c r="GE67"/>
      <c r="GF67"/>
      <c r="GG67"/>
      <c r="GH67"/>
      <c r="GI67"/>
      <c r="GJ67"/>
      <c r="GK67"/>
      <c r="GL67"/>
      <c r="GM67"/>
      <c r="GN67"/>
      <c r="GO67"/>
      <c r="GP67"/>
      <c r="GQ67"/>
      <c r="GR67"/>
      <c r="GS67"/>
      <c r="GT67"/>
      <c r="GU67"/>
      <c r="GV67"/>
      <c r="GW67"/>
      <c r="GX67"/>
      <c r="GY67"/>
      <c r="GZ67"/>
      <c r="HA67"/>
      <c r="HB67"/>
      <c r="HC67"/>
      <c r="HD67"/>
      <c r="HE67"/>
      <c r="HF67"/>
      <c r="HG67"/>
      <c r="HH67"/>
      <c r="HI67"/>
      <c r="HJ67"/>
      <c r="HK67"/>
      <c r="HL67"/>
      <c r="HM67"/>
      <c r="HN67"/>
      <c r="HO67"/>
      <c r="HP67"/>
      <c r="HQ67"/>
      <c r="HR67"/>
      <c r="HS67"/>
      <c r="HT67"/>
      <c r="HU67"/>
      <c r="HV67"/>
      <c r="HW67"/>
      <c r="HX67"/>
      <c r="HY67"/>
      <c r="HZ67"/>
      <c r="IA67"/>
      <c r="IB67"/>
      <c r="IC67"/>
      <c r="ID67"/>
      <c r="IE67"/>
      <c r="IF67"/>
      <c r="IG67"/>
      <c r="IH67"/>
      <c r="II67"/>
      <c r="IJ67"/>
      <c r="IK67"/>
      <c r="IL67"/>
      <c r="IM67"/>
      <c r="IN67"/>
      <c r="IO67"/>
      <c r="IP67"/>
      <c r="IQ67"/>
      <c r="IR67"/>
      <c r="IS67"/>
      <c r="IT67"/>
      <c r="IU67"/>
      <c r="IV67"/>
      <c r="IW67"/>
      <c r="IX67"/>
      <c r="IY67"/>
      <c r="IZ67"/>
      <c r="JA67"/>
      <c r="JB67"/>
      <c r="JC67"/>
      <c r="JD67"/>
      <c r="JE67"/>
      <c r="JF67"/>
      <c r="JG67"/>
      <c r="JH67"/>
      <c r="JI67"/>
      <c r="JJ67"/>
      <c r="JK67"/>
      <c r="JL67"/>
      <c r="JM67"/>
      <c r="JN67"/>
      <c r="JO67"/>
      <c r="JP67"/>
      <c r="JQ67"/>
      <c r="JR67"/>
      <c r="JS67"/>
      <c r="JT67"/>
      <c r="JU67"/>
      <c r="JV67"/>
      <c r="JW67"/>
      <c r="JX67"/>
      <c r="JY67"/>
      <c r="JZ67"/>
      <c r="KA67"/>
      <c r="KB67"/>
      <c r="KC67"/>
      <c r="KD67"/>
      <c r="KE67"/>
      <c r="KF67"/>
      <c r="KG67"/>
      <c r="KH67"/>
      <c r="KI67"/>
      <c r="KJ67"/>
      <c r="KK67"/>
      <c r="KL67"/>
      <c r="KM67"/>
      <c r="KN67"/>
      <c r="KO67"/>
      <c r="KP67"/>
      <c r="KQ67"/>
      <c r="KR67"/>
      <c r="KS67"/>
      <c r="KT67"/>
      <c r="KU67"/>
      <c r="KV67"/>
      <c r="KW67"/>
      <c r="KX67"/>
      <c r="KY67"/>
      <c r="KZ67"/>
      <c r="LA67"/>
      <c r="LB67"/>
      <c r="LC67"/>
      <c r="LD67"/>
      <c r="LE67"/>
      <c r="LF67"/>
      <c r="LG67"/>
      <c r="LH67"/>
      <c r="LI67"/>
      <c r="LJ67"/>
      <c r="LK67"/>
      <c r="LL67"/>
      <c r="LM67"/>
      <c r="LN67"/>
      <c r="LO67"/>
      <c r="LP67"/>
      <c r="LQ67"/>
      <c r="LR67"/>
      <c r="LS67"/>
      <c r="LT67"/>
      <c r="LU67"/>
      <c r="LV67"/>
      <c r="LW67"/>
      <c r="LX67"/>
      <c r="LY67"/>
      <c r="LZ67"/>
      <c r="MA67"/>
      <c r="MB67"/>
      <c r="MC67"/>
      <c r="MD67"/>
      <c r="ME67"/>
      <c r="MF67"/>
      <c r="MG67"/>
      <c r="MH67"/>
      <c r="MI67"/>
      <c r="MJ67"/>
      <c r="MK67"/>
      <c r="ML67"/>
      <c r="MM67"/>
      <c r="MN67"/>
      <c r="MO67"/>
      <c r="MP67"/>
      <c r="MQ67"/>
      <c r="MR67"/>
      <c r="MS67"/>
      <c r="MT67"/>
      <c r="MU67"/>
      <c r="MV67"/>
      <c r="MW67"/>
      <c r="MX67"/>
      <c r="MY67"/>
      <c r="MZ67"/>
      <c r="NA67"/>
      <c r="NB67"/>
      <c r="NC67"/>
      <c r="ND67"/>
      <c r="NE67"/>
      <c r="NF67"/>
      <c r="NG67"/>
      <c r="NH67"/>
      <c r="NI67"/>
      <c r="NJ67"/>
      <c r="NK67"/>
      <c r="NL67"/>
      <c r="NM67"/>
      <c r="NN67"/>
      <c r="NO67"/>
      <c r="NP67"/>
      <c r="NQ67"/>
      <c r="NR67"/>
      <c r="NS67"/>
      <c r="NT67"/>
      <c r="NU67"/>
      <c r="NV67"/>
      <c r="NW67"/>
      <c r="NX67"/>
      <c r="NY67"/>
      <c r="NZ67"/>
      <c r="OA67"/>
      <c r="OB67"/>
      <c r="OC67"/>
      <c r="OD67"/>
      <c r="OE67"/>
      <c r="OF67"/>
      <c r="OG67"/>
      <c r="OH67"/>
      <c r="OI67"/>
      <c r="OJ67"/>
      <c r="OK67"/>
      <c r="OL67"/>
      <c r="OM67"/>
      <c r="ON67"/>
      <c r="OO67"/>
      <c r="OP67"/>
      <c r="OQ67"/>
      <c r="OR67"/>
      <c r="OS67"/>
      <c r="OT67"/>
      <c r="OU67"/>
      <c r="OV67"/>
      <c r="OW67"/>
      <c r="OX67"/>
      <c r="OY67"/>
      <c r="OZ67"/>
      <c r="PA67"/>
      <c r="PB67"/>
      <c r="PC67"/>
      <c r="PD67"/>
      <c r="PE67"/>
      <c r="PF67"/>
      <c r="PG67"/>
      <c r="PH67"/>
      <c r="PI67"/>
      <c r="PJ67"/>
      <c r="PK67"/>
      <c r="PL67"/>
      <c r="PM67"/>
      <c r="PN67"/>
      <c r="PO67"/>
      <c r="PP67"/>
      <c r="PQ67"/>
      <c r="PR67"/>
      <c r="PS67"/>
      <c r="PT67"/>
      <c r="PU67"/>
      <c r="PV67"/>
      <c r="PW67"/>
      <c r="PX67"/>
      <c r="PY67"/>
      <c r="PZ67"/>
      <c r="QA67"/>
      <c r="QB67"/>
      <c r="QC67"/>
      <c r="QD67"/>
      <c r="QE67"/>
      <c r="QF67"/>
      <c r="QG67"/>
      <c r="QH67"/>
      <c r="QI67"/>
      <c r="QJ67"/>
      <c r="QK67"/>
      <c r="QL67"/>
      <c r="QM67"/>
      <c r="QN67"/>
      <c r="QO67"/>
      <c r="QP67"/>
      <c r="QQ67"/>
      <c r="QR67"/>
      <c r="QS67"/>
      <c r="QT67"/>
      <c r="QU67"/>
      <c r="QV67"/>
      <c r="QW67"/>
      <c r="QX67"/>
      <c r="QY67"/>
      <c r="QZ67"/>
      <c r="RA67"/>
      <c r="RB67"/>
      <c r="RC67"/>
      <c r="RD67"/>
      <c r="RE67"/>
      <c r="RF67"/>
      <c r="RG67"/>
      <c r="RH67"/>
      <c r="RI67"/>
      <c r="RJ67"/>
      <c r="RK67"/>
      <c r="RL67"/>
      <c r="RM67"/>
      <c r="RN67"/>
      <c r="RO67"/>
      <c r="RP67"/>
      <c r="RQ67"/>
      <c r="RR67"/>
      <c r="RS67"/>
      <c r="RT67"/>
      <c r="RU67"/>
      <c r="RV67"/>
      <c r="RW67"/>
      <c r="RX67"/>
      <c r="RY67"/>
      <c r="RZ67"/>
      <c r="SA67"/>
      <c r="SB67"/>
      <c r="SC67"/>
      <c r="SD67"/>
      <c r="SE67"/>
      <c r="SF67"/>
      <c r="SG67"/>
      <c r="SH67"/>
      <c r="SI67"/>
      <c r="SJ67"/>
      <c r="SK67"/>
      <c r="SL67"/>
      <c r="SM67"/>
      <c r="SN67"/>
      <c r="SO67"/>
      <c r="SP67"/>
      <c r="SQ67"/>
      <c r="SR67"/>
      <c r="SS67"/>
      <c r="ST67"/>
      <c r="SU67"/>
      <c r="SV67"/>
      <c r="SW67"/>
      <c r="SX67"/>
      <c r="SY67"/>
      <c r="SZ67"/>
      <c r="TA67"/>
      <c r="TB67"/>
      <c r="TC67"/>
      <c r="TD67"/>
      <c r="TE67"/>
      <c r="TF67"/>
      <c r="TG67"/>
      <c r="TH67"/>
      <c r="TI67"/>
      <c r="TJ67"/>
      <c r="TK67"/>
      <c r="TL67"/>
      <c r="TM67"/>
      <c r="TN67"/>
      <c r="TO67"/>
      <c r="TP67"/>
      <c r="TQ67"/>
      <c r="TR67"/>
      <c r="TS67"/>
      <c r="TT67"/>
      <c r="TU67"/>
      <c r="TV67"/>
      <c r="TW67"/>
      <c r="TX67"/>
      <c r="TY67"/>
      <c r="TZ67"/>
      <c r="UA67"/>
      <c r="UB67"/>
      <c r="UC67"/>
      <c r="UD67"/>
      <c r="UE67"/>
      <c r="UF67"/>
      <c r="UG67"/>
      <c r="UH67"/>
      <c r="UI67"/>
      <c r="UJ67"/>
      <c r="UK67"/>
      <c r="UL67"/>
      <c r="UM67"/>
      <c r="UN67"/>
      <c r="UO67"/>
      <c r="UP67"/>
      <c r="UQ67"/>
      <c r="UR67"/>
      <c r="US67"/>
      <c r="UT67"/>
      <c r="UU67"/>
      <c r="UV67"/>
      <c r="UW67"/>
      <c r="UX67"/>
      <c r="UY67"/>
      <c r="UZ67"/>
      <c r="VA67"/>
      <c r="VB67"/>
      <c r="VC67"/>
      <c r="VD67"/>
      <c r="VE67"/>
      <c r="VF67"/>
      <c r="VG67"/>
      <c r="VH67"/>
      <c r="VI67"/>
      <c r="VJ67"/>
      <c r="VK67"/>
      <c r="VL67"/>
      <c r="VM67"/>
      <c r="VN67"/>
      <c r="VO67"/>
      <c r="VP67"/>
      <c r="VQ67"/>
      <c r="VR67"/>
      <c r="VS67"/>
      <c r="VT67"/>
      <c r="VU67"/>
      <c r="VV67"/>
      <c r="VW67"/>
      <c r="VX67"/>
      <c r="VY67"/>
      <c r="VZ67"/>
      <c r="WA67"/>
      <c r="WB67"/>
      <c r="WC67"/>
      <c r="WD67"/>
      <c r="WE67"/>
      <c r="WF67"/>
      <c r="WG67"/>
      <c r="WH67"/>
      <c r="WI67"/>
      <c r="WJ67"/>
      <c r="WK67"/>
      <c r="WL67"/>
      <c r="WM67"/>
      <c r="WN67"/>
      <c r="WO67"/>
      <c r="WP67"/>
      <c r="WQ67"/>
      <c r="WR67"/>
      <c r="WS67"/>
      <c r="WT67"/>
      <c r="WU67"/>
      <c r="WV67"/>
      <c r="WW67"/>
      <c r="WX67"/>
      <c r="WY67"/>
      <c r="WZ67"/>
      <c r="XA67"/>
      <c r="XB67"/>
      <c r="XC67"/>
      <c r="XD67"/>
      <c r="XE67"/>
      <c r="XF67"/>
      <c r="XG67"/>
      <c r="XH67"/>
      <c r="XI67"/>
      <c r="XJ67"/>
      <c r="XK67"/>
      <c r="XL67"/>
      <c r="XM67"/>
      <c r="XN67"/>
      <c r="XO67"/>
      <c r="XP67"/>
      <c r="XQ67"/>
      <c r="XR67"/>
      <c r="XS67"/>
      <c r="XT67"/>
      <c r="XU67"/>
      <c r="XV67"/>
      <c r="XW67"/>
      <c r="XX67"/>
      <c r="XY67"/>
      <c r="XZ67"/>
      <c r="YA67"/>
      <c r="YB67"/>
      <c r="YC67"/>
      <c r="YD67"/>
      <c r="YE67"/>
      <c r="YF67"/>
      <c r="YG67"/>
      <c r="YH67"/>
      <c r="YI67"/>
      <c r="YJ67"/>
      <c r="YK67"/>
      <c r="YL67"/>
      <c r="YM67"/>
      <c r="YN67"/>
      <c r="YO67"/>
      <c r="YP67"/>
      <c r="YQ67"/>
      <c r="YR67"/>
      <c r="YS67"/>
      <c r="YT67"/>
      <c r="YU67"/>
      <c r="YV67"/>
      <c r="YW67"/>
      <c r="YX67"/>
      <c r="YY67"/>
      <c r="YZ67"/>
      <c r="ZA67"/>
      <c r="ZB67"/>
      <c r="ZC67"/>
      <c r="ZD67"/>
      <c r="ZE67"/>
      <c r="ZF67"/>
      <c r="ZG67"/>
      <c r="ZH67"/>
      <c r="ZI67"/>
      <c r="ZJ67"/>
      <c r="ZK67"/>
      <c r="ZL67"/>
      <c r="ZM67"/>
      <c r="ZN67"/>
      <c r="ZO67"/>
      <c r="ZP67"/>
      <c r="ZQ67"/>
      <c r="ZR67"/>
      <c r="ZS67"/>
      <c r="ZT67"/>
      <c r="ZU67"/>
      <c r="ZV67"/>
      <c r="ZW67"/>
      <c r="ZX67"/>
      <c r="ZY67"/>
      <c r="ZZ67"/>
      <c r="AAA67"/>
      <c r="AAB67"/>
      <c r="AAC67"/>
      <c r="AAD67"/>
      <c r="AAE67"/>
      <c r="AAF67"/>
      <c r="AAG67"/>
      <c r="AAH67"/>
      <c r="AAI67"/>
      <c r="AAJ67"/>
      <c r="AAK67"/>
      <c r="AAL67"/>
      <c r="AAM67"/>
      <c r="AAN67"/>
      <c r="AAO67"/>
      <c r="AAP67"/>
      <c r="AAQ67"/>
      <c r="AAR67"/>
      <c r="AAS67"/>
      <c r="AAT67"/>
      <c r="AAU67"/>
      <c r="AAV67"/>
      <c r="AAW67"/>
      <c r="AAX67"/>
      <c r="AAY67"/>
      <c r="AAZ67"/>
      <c r="ABA67"/>
      <c r="ABB67"/>
      <c r="ABC67"/>
      <c r="ABD67"/>
      <c r="ABE67"/>
      <c r="ABF67"/>
      <c r="ABG67"/>
      <c r="ABH67"/>
      <c r="ABI67"/>
      <c r="ABJ67"/>
      <c r="ABK67"/>
      <c r="ABL67"/>
      <c r="ABM67"/>
      <c r="ABN67"/>
      <c r="ABO67"/>
      <c r="ABP67"/>
      <c r="ABQ67"/>
      <c r="ABR67"/>
      <c r="ABS67"/>
      <c r="ABT67"/>
      <c r="ABU67"/>
      <c r="ABV67"/>
      <c r="ABW67"/>
      <c r="ABX67"/>
      <c r="ABY67"/>
      <c r="ABZ67"/>
      <c r="ACA67"/>
      <c r="ACB67"/>
      <c r="ACC67"/>
      <c r="ACD67"/>
      <c r="ACE67"/>
      <c r="ACF67"/>
      <c r="ACG67"/>
      <c r="ACH67"/>
      <c r="ACI67"/>
      <c r="ACJ67"/>
      <c r="ACK67"/>
      <c r="ACL67"/>
      <c r="ACM67"/>
      <c r="ACN67"/>
      <c r="ACO67"/>
      <c r="ACP67"/>
      <c r="ACQ67"/>
      <c r="ACR67"/>
      <c r="ACS67"/>
      <c r="ACT67"/>
      <c r="ACU67"/>
      <c r="ACV67"/>
      <c r="ACW67"/>
      <c r="ACX67"/>
      <c r="ACY67"/>
      <c r="ACZ67"/>
      <c r="ADA67"/>
      <c r="ADB67"/>
      <c r="ADC67"/>
      <c r="ADD67"/>
      <c r="ADE67"/>
      <c r="ADF67"/>
      <c r="ADG67"/>
      <c r="ADH67"/>
      <c r="ADI67"/>
      <c r="ADJ67"/>
      <c r="ADK67"/>
      <c r="ADL67"/>
      <c r="ADM67"/>
      <c r="ADN67"/>
      <c r="ADO67"/>
      <c r="ADP67"/>
      <c r="ADQ67"/>
      <c r="ADR67"/>
      <c r="ADS67"/>
      <c r="ADT67"/>
      <c r="ADU67"/>
      <c r="ADV67"/>
      <c r="ADW67"/>
      <c r="ADX67"/>
      <c r="ADY67"/>
      <c r="ADZ67"/>
      <c r="AEA67"/>
      <c r="AEB67"/>
      <c r="AEC67"/>
      <c r="AED67"/>
      <c r="AEE67"/>
      <c r="AEF67"/>
      <c r="AEG67"/>
      <c r="AEH67"/>
      <c r="AEI67"/>
      <c r="AEJ67"/>
      <c r="AEK67"/>
      <c r="AEL67"/>
      <c r="AEM67"/>
      <c r="AEN67"/>
      <c r="AEO67"/>
      <c r="AEP67"/>
      <c r="AEQ67"/>
      <c r="AER67"/>
      <c r="AES67"/>
      <c r="AET67"/>
      <c r="AEU67"/>
      <c r="AEV67"/>
      <c r="AEW67"/>
      <c r="AEX67"/>
      <c r="AEY67"/>
      <c r="AEZ67"/>
      <c r="AFA67"/>
      <c r="AFB67"/>
      <c r="AFC67"/>
      <c r="AFD67"/>
      <c r="AFE67"/>
      <c r="AFF67"/>
      <c r="AFG67"/>
      <c r="AFH67"/>
      <c r="AFI67"/>
      <c r="AFJ67"/>
      <c r="AFK67"/>
      <c r="AFL67"/>
      <c r="AFM67"/>
      <c r="AFN67"/>
      <c r="AFO67"/>
      <c r="AFP67"/>
      <c r="AFQ67"/>
      <c r="AFR67"/>
      <c r="AFS67"/>
      <c r="AFT67"/>
      <c r="AFU67"/>
      <c r="AFV67"/>
      <c r="AFW67"/>
      <c r="AFX67"/>
      <c r="AFY67"/>
      <c r="AFZ67"/>
      <c r="AGA67"/>
      <c r="AGB67"/>
      <c r="AGC67"/>
      <c r="AGD67"/>
      <c r="AGE67"/>
      <c r="AGF67"/>
      <c r="AGG67"/>
      <c r="AGH67"/>
      <c r="AGI67"/>
      <c r="AGJ67"/>
      <c r="AGK67"/>
      <c r="AGL67"/>
      <c r="AGM67"/>
      <c r="AGN67"/>
      <c r="AGO67"/>
      <c r="AGP67"/>
      <c r="AGQ67"/>
      <c r="AGR67"/>
      <c r="AGS67"/>
      <c r="AGT67"/>
      <c r="AGU67"/>
      <c r="AGV67"/>
      <c r="AGW67"/>
      <c r="AGX67"/>
      <c r="AGY67"/>
      <c r="AGZ67"/>
      <c r="AHA67"/>
      <c r="AHB67"/>
      <c r="AHC67"/>
      <c r="AHD67"/>
      <c r="AHE67"/>
      <c r="AHF67"/>
      <c r="AHG67"/>
      <c r="AHH67"/>
      <c r="AHI67"/>
      <c r="AHJ67"/>
      <c r="AHK67"/>
      <c r="AHL67"/>
      <c r="AHM67"/>
      <c r="AHN67"/>
      <c r="AHO67"/>
      <c r="AHP67"/>
      <c r="AHQ67"/>
      <c r="AHR67"/>
      <c r="AHS67"/>
      <c r="AHT67"/>
      <c r="AHU67"/>
      <c r="AHV67"/>
      <c r="AHW67"/>
      <c r="AHX67"/>
      <c r="AHY67"/>
      <c r="AHZ67"/>
      <c r="AIA67"/>
      <c r="AIB67"/>
      <c r="AIC67"/>
      <c r="AID67"/>
      <c r="AIE67"/>
      <c r="AIF67"/>
      <c r="AIG67"/>
      <c r="AIH67"/>
      <c r="AII67"/>
      <c r="AIJ67"/>
      <c r="AIK67"/>
      <c r="AIL67"/>
      <c r="AIM67"/>
      <c r="AIN67"/>
      <c r="AIO67"/>
      <c r="AIP67"/>
      <c r="AIQ67"/>
      <c r="AIR67"/>
      <c r="AIS67"/>
      <c r="AIT67"/>
      <c r="AIU67"/>
      <c r="AIV67"/>
      <c r="AIW67"/>
      <c r="AIX67"/>
      <c r="AIY67"/>
      <c r="AIZ67"/>
      <c r="AJA67"/>
      <c r="AJB67"/>
      <c r="AJC67"/>
      <c r="AJD67"/>
      <c r="AJE67"/>
      <c r="AJF67"/>
      <c r="AJG67"/>
      <c r="AJH67"/>
      <c r="AJI67"/>
      <c r="AJJ67"/>
      <c r="AJK67"/>
      <c r="AJL67"/>
      <c r="AJM67"/>
      <c r="AJN67"/>
      <c r="AJO67"/>
      <c r="AJP67"/>
      <c r="AJQ67"/>
      <c r="AJR67"/>
      <c r="AJS67"/>
      <c r="AJT67"/>
      <c r="AJU67"/>
      <c r="AJV67"/>
      <c r="AJW67"/>
      <c r="AJX67"/>
      <c r="AJY67"/>
      <c r="AJZ67"/>
      <c r="AKA67"/>
      <c r="AKB67"/>
      <c r="AKC67"/>
      <c r="AKD67"/>
      <c r="AKE67"/>
      <c r="AKF67"/>
      <c r="AKG67"/>
      <c r="AKH67"/>
      <c r="AKI67"/>
      <c r="AKJ67"/>
      <c r="AKK67"/>
      <c r="AKL67"/>
      <c r="AKM67"/>
      <c r="AKN67"/>
      <c r="AKO67"/>
      <c r="AKP67"/>
      <c r="AKQ67"/>
      <c r="AKR67"/>
      <c r="AKS67"/>
      <c r="AKT67"/>
      <c r="AKU67"/>
      <c r="AKV67"/>
      <c r="AKW67"/>
      <c r="AKX67"/>
      <c r="AKY67"/>
      <c r="AKZ67"/>
      <c r="ALA67"/>
      <c r="ALB67"/>
      <c r="ALC67"/>
      <c r="ALD67"/>
      <c r="ALE67"/>
      <c r="ALF67"/>
      <c r="ALG67"/>
      <c r="ALH67"/>
      <c r="ALI67"/>
      <c r="ALJ67"/>
      <c r="ALK67"/>
      <c r="ALL67"/>
      <c r="ALM67"/>
      <c r="ALN67"/>
      <c r="ALO67"/>
      <c r="ALP67"/>
      <c r="ALQ67"/>
      <c r="ALR67"/>
      <c r="ALS67"/>
      <c r="ALT67"/>
      <c r="ALU67"/>
      <c r="ALV67"/>
      <c r="ALW67"/>
      <c r="ALX67"/>
      <c r="ALY67"/>
      <c r="ALZ67"/>
      <c r="AMA67"/>
      <c r="AMB67"/>
      <c r="AMC67"/>
      <c r="AMD67"/>
      <c r="AME67"/>
      <c r="AMF67"/>
      <c r="AMG67"/>
      <c r="AMH67"/>
      <c r="AMJ67"/>
      <c r="AMK67"/>
    </row>
    <row r="68" spans="1:1025" ht="15" customHeight="1" x14ac:dyDescent="0.2">
      <c r="A68" s="39" t="s">
        <v>248</v>
      </c>
      <c r="B68" s="40" t="s">
        <v>166</v>
      </c>
      <c r="C68" s="62">
        <f>2*4</f>
        <v>8</v>
      </c>
      <c r="D68" s="331">
        <v>5.0999999999999996</v>
      </c>
      <c r="E68" s="331">
        <v>5.45</v>
      </c>
      <c r="F68" s="41">
        <f>(D68+E68)/2</f>
        <v>5.2750000000000004</v>
      </c>
      <c r="G68" s="55">
        <f>C68*F68/12</f>
        <v>3.5166666666666671</v>
      </c>
      <c r="H68" s="715" t="s">
        <v>245</v>
      </c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  <c r="EG68"/>
      <c r="EH68"/>
      <c r="EI68"/>
      <c r="EJ68"/>
      <c r="EK68"/>
      <c r="EL68"/>
      <c r="EM68"/>
      <c r="EN68"/>
      <c r="EO68"/>
      <c r="EP68"/>
      <c r="EQ68"/>
      <c r="ER68"/>
      <c r="ES68"/>
      <c r="ET68"/>
      <c r="EU68"/>
      <c r="EV68"/>
      <c r="EW68"/>
      <c r="EX68"/>
      <c r="EY68"/>
      <c r="EZ68"/>
      <c r="FA68"/>
      <c r="FB68"/>
      <c r="FC68"/>
      <c r="FD68"/>
      <c r="FE68"/>
      <c r="FF68"/>
      <c r="FG68"/>
      <c r="FH68"/>
      <c r="FI68"/>
      <c r="FJ68"/>
      <c r="FK68"/>
      <c r="FL68"/>
      <c r="FM68"/>
      <c r="FN68"/>
      <c r="FO68"/>
      <c r="FP68"/>
      <c r="FQ68"/>
      <c r="FR68"/>
      <c r="FS68"/>
      <c r="FT68"/>
      <c r="FU68"/>
      <c r="FV68"/>
      <c r="FW68"/>
      <c r="FX68"/>
      <c r="FY68"/>
      <c r="FZ68"/>
      <c r="GA68"/>
      <c r="GB68"/>
      <c r="GC68"/>
      <c r="GD68"/>
      <c r="GE68"/>
      <c r="GF68"/>
      <c r="GG68"/>
      <c r="GH68"/>
      <c r="GI68"/>
      <c r="GJ68"/>
      <c r="GK68"/>
      <c r="GL68"/>
      <c r="GM68"/>
      <c r="GN68"/>
      <c r="GO68"/>
      <c r="GP68"/>
      <c r="GQ68"/>
      <c r="GR68"/>
      <c r="GS68"/>
      <c r="GT68"/>
      <c r="GU68"/>
      <c r="GV68"/>
      <c r="GW68"/>
      <c r="GX68"/>
      <c r="GY68"/>
      <c r="GZ68"/>
      <c r="HA68"/>
      <c r="HB68"/>
      <c r="HC68"/>
      <c r="HD68"/>
      <c r="HE68"/>
      <c r="HF68"/>
      <c r="HG68"/>
      <c r="HH68"/>
      <c r="HI68"/>
      <c r="HJ68"/>
      <c r="HK68"/>
      <c r="HL68"/>
      <c r="HM68"/>
      <c r="HN68"/>
      <c r="HO68"/>
      <c r="HP68"/>
      <c r="HQ68"/>
      <c r="HR68"/>
      <c r="HS68"/>
      <c r="HT68"/>
      <c r="HU68"/>
      <c r="HV68"/>
      <c r="HW68"/>
      <c r="HX68"/>
      <c r="HY68"/>
      <c r="HZ68"/>
      <c r="IA68"/>
      <c r="IB68"/>
      <c r="IC68"/>
      <c r="ID68"/>
      <c r="IE68"/>
      <c r="IF68"/>
      <c r="IG68"/>
      <c r="IH68"/>
      <c r="II68"/>
      <c r="IJ68"/>
      <c r="IK68"/>
      <c r="IL68"/>
      <c r="IM68"/>
      <c r="IN68"/>
      <c r="IO68"/>
      <c r="IP68"/>
      <c r="IQ68"/>
      <c r="IR68"/>
      <c r="IS68"/>
      <c r="IT68"/>
      <c r="IU68"/>
      <c r="IV68"/>
      <c r="IW68"/>
      <c r="IX68"/>
      <c r="IY68"/>
      <c r="IZ68"/>
      <c r="JA68"/>
      <c r="JB68"/>
      <c r="JC68"/>
      <c r="JD68"/>
      <c r="JE68"/>
      <c r="JF68"/>
      <c r="JG68"/>
      <c r="JH68"/>
      <c r="JI68"/>
      <c r="JJ68"/>
      <c r="JK68"/>
      <c r="JL68"/>
      <c r="JM68"/>
      <c r="JN68"/>
      <c r="JO68"/>
      <c r="JP68"/>
      <c r="JQ68"/>
      <c r="JR68"/>
      <c r="JS68"/>
      <c r="JT68"/>
      <c r="JU68"/>
      <c r="JV68"/>
      <c r="JW68"/>
      <c r="JX68"/>
      <c r="JY68"/>
      <c r="JZ68"/>
      <c r="KA68"/>
      <c r="KB68"/>
      <c r="KC68"/>
      <c r="KD68"/>
      <c r="KE68"/>
      <c r="KF68"/>
      <c r="KG68"/>
      <c r="KH68"/>
      <c r="KI68"/>
      <c r="KJ68"/>
      <c r="KK68"/>
      <c r="KL68"/>
      <c r="KM68"/>
      <c r="KN68"/>
      <c r="KO68"/>
      <c r="KP68"/>
      <c r="KQ68"/>
      <c r="KR68"/>
      <c r="KS68"/>
      <c r="KT68"/>
      <c r="KU68"/>
      <c r="KV68"/>
      <c r="KW68"/>
      <c r="KX68"/>
      <c r="KY68"/>
      <c r="KZ68"/>
      <c r="LA68"/>
      <c r="LB68"/>
      <c r="LC68"/>
      <c r="LD68"/>
      <c r="LE68"/>
      <c r="LF68"/>
      <c r="LG68"/>
      <c r="LH68"/>
      <c r="LI68"/>
      <c r="LJ68"/>
      <c r="LK68"/>
      <c r="LL68"/>
      <c r="LM68"/>
      <c r="LN68"/>
      <c r="LO68"/>
      <c r="LP68"/>
      <c r="LQ68"/>
      <c r="LR68"/>
      <c r="LS68"/>
      <c r="LT68"/>
      <c r="LU68"/>
      <c r="LV68"/>
      <c r="LW68"/>
      <c r="LX68"/>
      <c r="LY68"/>
      <c r="LZ68"/>
      <c r="MA68"/>
      <c r="MB68"/>
      <c r="MC68"/>
      <c r="MD68"/>
      <c r="ME68"/>
      <c r="MF68"/>
      <c r="MG68"/>
      <c r="MH68"/>
      <c r="MI68"/>
      <c r="MJ68"/>
      <c r="MK68"/>
      <c r="ML68"/>
      <c r="MM68"/>
      <c r="MN68"/>
      <c r="MO68"/>
      <c r="MP68"/>
      <c r="MQ68"/>
      <c r="MR68"/>
      <c r="MS68"/>
      <c r="MT68"/>
      <c r="MU68"/>
      <c r="MV68"/>
      <c r="MW68"/>
      <c r="MX68"/>
      <c r="MY68"/>
      <c r="MZ68"/>
      <c r="NA68"/>
      <c r="NB68"/>
      <c r="NC68"/>
      <c r="ND68"/>
      <c r="NE68"/>
      <c r="NF68"/>
      <c r="NG68"/>
      <c r="NH68"/>
      <c r="NI68"/>
      <c r="NJ68"/>
      <c r="NK68"/>
      <c r="NL68"/>
      <c r="NM68"/>
      <c r="NN68"/>
      <c r="NO68"/>
      <c r="NP68"/>
      <c r="NQ68"/>
      <c r="NR68"/>
      <c r="NS68"/>
      <c r="NT68"/>
      <c r="NU68"/>
      <c r="NV68"/>
      <c r="NW68"/>
      <c r="NX68"/>
      <c r="NY68"/>
      <c r="NZ68"/>
      <c r="OA68"/>
      <c r="OB68"/>
      <c r="OC68"/>
      <c r="OD68"/>
      <c r="OE68"/>
      <c r="OF68"/>
      <c r="OG68"/>
      <c r="OH68"/>
      <c r="OI68"/>
      <c r="OJ68"/>
      <c r="OK68"/>
      <c r="OL68"/>
      <c r="OM68"/>
      <c r="ON68"/>
      <c r="OO68"/>
      <c r="OP68"/>
      <c r="OQ68"/>
      <c r="OR68"/>
      <c r="OS68"/>
      <c r="OT68"/>
      <c r="OU68"/>
      <c r="OV68"/>
      <c r="OW68"/>
      <c r="OX68"/>
      <c r="OY68"/>
      <c r="OZ68"/>
      <c r="PA68"/>
      <c r="PB68"/>
      <c r="PC68"/>
      <c r="PD68"/>
      <c r="PE68"/>
      <c r="PF68"/>
      <c r="PG68"/>
      <c r="PH68"/>
      <c r="PI68"/>
      <c r="PJ68"/>
      <c r="PK68"/>
      <c r="PL68"/>
      <c r="PM68"/>
      <c r="PN68"/>
      <c r="PO68"/>
      <c r="PP68"/>
      <c r="PQ68"/>
      <c r="PR68"/>
      <c r="PS68"/>
      <c r="PT68"/>
      <c r="PU68"/>
      <c r="PV68"/>
      <c r="PW68"/>
      <c r="PX68"/>
      <c r="PY68"/>
      <c r="PZ68"/>
      <c r="QA68"/>
      <c r="QB68"/>
      <c r="QC68"/>
      <c r="QD68"/>
      <c r="QE68"/>
      <c r="QF68"/>
      <c r="QG68"/>
      <c r="QH68"/>
      <c r="QI68"/>
      <c r="QJ68"/>
      <c r="QK68"/>
      <c r="QL68"/>
      <c r="QM68"/>
      <c r="QN68"/>
      <c r="QO68"/>
      <c r="QP68"/>
      <c r="QQ68"/>
      <c r="QR68"/>
      <c r="QS68"/>
      <c r="QT68"/>
      <c r="QU68"/>
      <c r="QV68"/>
      <c r="QW68"/>
      <c r="QX68"/>
      <c r="QY68"/>
      <c r="QZ68"/>
      <c r="RA68"/>
      <c r="RB68"/>
      <c r="RC68"/>
      <c r="RD68"/>
      <c r="RE68"/>
      <c r="RF68"/>
      <c r="RG68"/>
      <c r="RH68"/>
      <c r="RI68"/>
      <c r="RJ68"/>
      <c r="RK68"/>
      <c r="RL68"/>
      <c r="RM68"/>
      <c r="RN68"/>
      <c r="RO68"/>
      <c r="RP68"/>
      <c r="RQ68"/>
      <c r="RR68"/>
      <c r="RS68"/>
      <c r="RT68"/>
      <c r="RU68"/>
      <c r="RV68"/>
      <c r="RW68"/>
      <c r="RX68"/>
      <c r="RY68"/>
      <c r="RZ68"/>
      <c r="SA68"/>
      <c r="SB68"/>
      <c r="SC68"/>
      <c r="SD68"/>
      <c r="SE68"/>
      <c r="SF68"/>
      <c r="SG68"/>
      <c r="SH68"/>
      <c r="SI68"/>
      <c r="SJ68"/>
      <c r="SK68"/>
      <c r="SL68"/>
      <c r="SM68"/>
      <c r="SN68"/>
      <c r="SO68"/>
      <c r="SP68"/>
      <c r="SQ68"/>
      <c r="SR68"/>
      <c r="SS68"/>
      <c r="ST68"/>
      <c r="SU68"/>
      <c r="SV68"/>
      <c r="SW68"/>
      <c r="SX68"/>
      <c r="SY68"/>
      <c r="SZ68"/>
      <c r="TA68"/>
      <c r="TB68"/>
      <c r="TC68"/>
      <c r="TD68"/>
      <c r="TE68"/>
      <c r="TF68"/>
      <c r="TG68"/>
      <c r="TH68"/>
      <c r="TI68"/>
      <c r="TJ68"/>
      <c r="TK68"/>
      <c r="TL68"/>
      <c r="TM68"/>
      <c r="TN68"/>
      <c r="TO68"/>
      <c r="TP68"/>
      <c r="TQ68"/>
      <c r="TR68"/>
      <c r="TS68"/>
      <c r="TT68"/>
      <c r="TU68"/>
      <c r="TV68"/>
      <c r="TW68"/>
      <c r="TX68"/>
      <c r="TY68"/>
      <c r="TZ68"/>
      <c r="UA68"/>
      <c r="UB68"/>
      <c r="UC68"/>
      <c r="UD68"/>
      <c r="UE68"/>
      <c r="UF68"/>
      <c r="UG68"/>
      <c r="UH68"/>
      <c r="UI68"/>
      <c r="UJ68"/>
      <c r="UK68"/>
      <c r="UL68"/>
      <c r="UM68"/>
      <c r="UN68"/>
      <c r="UO68"/>
      <c r="UP68"/>
      <c r="UQ68"/>
      <c r="UR68"/>
      <c r="US68"/>
      <c r="UT68"/>
      <c r="UU68"/>
      <c r="UV68"/>
      <c r="UW68"/>
      <c r="UX68"/>
      <c r="UY68"/>
      <c r="UZ68"/>
      <c r="VA68"/>
      <c r="VB68"/>
      <c r="VC68"/>
      <c r="VD68"/>
      <c r="VE68"/>
      <c r="VF68"/>
      <c r="VG68"/>
      <c r="VH68"/>
      <c r="VI68"/>
      <c r="VJ68"/>
      <c r="VK68"/>
      <c r="VL68"/>
      <c r="VM68"/>
      <c r="VN68"/>
      <c r="VO68"/>
      <c r="VP68"/>
      <c r="VQ68"/>
      <c r="VR68"/>
      <c r="VS68"/>
      <c r="VT68"/>
      <c r="VU68"/>
      <c r="VV68"/>
      <c r="VW68"/>
      <c r="VX68"/>
      <c r="VY68"/>
      <c r="VZ68"/>
      <c r="WA68"/>
      <c r="WB68"/>
      <c r="WC68"/>
      <c r="WD68"/>
      <c r="WE68"/>
      <c r="WF68"/>
      <c r="WG68"/>
      <c r="WH68"/>
      <c r="WI68"/>
      <c r="WJ68"/>
      <c r="WK68"/>
      <c r="WL68"/>
      <c r="WM68"/>
      <c r="WN68"/>
      <c r="WO68"/>
      <c r="WP68"/>
      <c r="WQ68"/>
      <c r="WR68"/>
      <c r="WS68"/>
      <c r="WT68"/>
      <c r="WU68"/>
      <c r="WV68"/>
      <c r="WW68"/>
      <c r="WX68"/>
      <c r="WY68"/>
      <c r="WZ68"/>
      <c r="XA68"/>
      <c r="XB68"/>
      <c r="XC68"/>
      <c r="XD68"/>
      <c r="XE68"/>
      <c r="XF68"/>
      <c r="XG68"/>
      <c r="XH68"/>
      <c r="XI68"/>
      <c r="XJ68"/>
      <c r="XK68"/>
      <c r="XL68"/>
      <c r="XM68"/>
      <c r="XN68"/>
      <c r="XO68"/>
      <c r="XP68"/>
      <c r="XQ68"/>
      <c r="XR68"/>
      <c r="XS68"/>
      <c r="XT68"/>
      <c r="XU68"/>
      <c r="XV68"/>
      <c r="XW68"/>
      <c r="XX68"/>
      <c r="XY68"/>
      <c r="XZ68"/>
      <c r="YA68"/>
      <c r="YB68"/>
      <c r="YC68"/>
      <c r="YD68"/>
      <c r="YE68"/>
      <c r="YF68"/>
      <c r="YG68"/>
      <c r="YH68"/>
      <c r="YI68"/>
      <c r="YJ68"/>
      <c r="YK68"/>
      <c r="YL68"/>
      <c r="YM68"/>
      <c r="YN68"/>
      <c r="YO68"/>
      <c r="YP68"/>
      <c r="YQ68"/>
      <c r="YR68"/>
      <c r="YS68"/>
      <c r="YT68"/>
      <c r="YU68"/>
      <c r="YV68"/>
      <c r="YW68"/>
      <c r="YX68"/>
      <c r="YY68"/>
      <c r="YZ68"/>
      <c r="ZA68"/>
      <c r="ZB68"/>
      <c r="ZC68"/>
      <c r="ZD68"/>
      <c r="ZE68"/>
      <c r="ZF68"/>
      <c r="ZG68"/>
      <c r="ZH68"/>
      <c r="ZI68"/>
      <c r="ZJ68"/>
      <c r="ZK68"/>
      <c r="ZL68"/>
      <c r="ZM68"/>
      <c r="ZN68"/>
      <c r="ZO68"/>
      <c r="ZP68"/>
      <c r="ZQ68"/>
      <c r="ZR68"/>
      <c r="ZS68"/>
      <c r="ZT68"/>
      <c r="ZU68"/>
      <c r="ZV68"/>
      <c r="ZW68"/>
      <c r="ZX68"/>
      <c r="ZY68"/>
      <c r="ZZ68"/>
      <c r="AAA68"/>
      <c r="AAB68"/>
      <c r="AAC68"/>
      <c r="AAD68"/>
      <c r="AAE68"/>
      <c r="AAF68"/>
      <c r="AAG68"/>
      <c r="AAH68"/>
      <c r="AAI68"/>
      <c r="AAJ68"/>
      <c r="AAK68"/>
      <c r="AAL68"/>
      <c r="AAM68"/>
      <c r="AAN68"/>
      <c r="AAO68"/>
      <c r="AAP68"/>
      <c r="AAQ68"/>
      <c r="AAR68"/>
      <c r="AAS68"/>
      <c r="AAT68"/>
      <c r="AAU68"/>
      <c r="AAV68"/>
      <c r="AAW68"/>
      <c r="AAX68"/>
      <c r="AAY68"/>
      <c r="AAZ68"/>
      <c r="ABA68"/>
      <c r="ABB68"/>
      <c r="ABC68"/>
      <c r="ABD68"/>
      <c r="ABE68"/>
      <c r="ABF68"/>
      <c r="ABG68"/>
      <c r="ABH68"/>
      <c r="ABI68"/>
      <c r="ABJ68"/>
      <c r="ABK68"/>
      <c r="ABL68"/>
      <c r="ABM68"/>
      <c r="ABN68"/>
      <c r="ABO68"/>
      <c r="ABP68"/>
      <c r="ABQ68"/>
      <c r="ABR68"/>
      <c r="ABS68"/>
      <c r="ABT68"/>
      <c r="ABU68"/>
      <c r="ABV68"/>
      <c r="ABW68"/>
      <c r="ABX68"/>
      <c r="ABY68"/>
      <c r="ABZ68"/>
      <c r="ACA68"/>
      <c r="ACB68"/>
      <c r="ACC68"/>
      <c r="ACD68"/>
      <c r="ACE68"/>
      <c r="ACF68"/>
      <c r="ACG68"/>
      <c r="ACH68"/>
      <c r="ACI68"/>
      <c r="ACJ68"/>
      <c r="ACK68"/>
      <c r="ACL68"/>
      <c r="ACM68"/>
      <c r="ACN68"/>
      <c r="ACO68"/>
      <c r="ACP68"/>
      <c r="ACQ68"/>
      <c r="ACR68"/>
      <c r="ACS68"/>
      <c r="ACT68"/>
      <c r="ACU68"/>
      <c r="ACV68"/>
      <c r="ACW68"/>
      <c r="ACX68"/>
      <c r="ACY68"/>
      <c r="ACZ68"/>
      <c r="ADA68"/>
      <c r="ADB68"/>
      <c r="ADC68"/>
      <c r="ADD68"/>
      <c r="ADE68"/>
      <c r="ADF68"/>
      <c r="ADG68"/>
      <c r="ADH68"/>
      <c r="ADI68"/>
      <c r="ADJ68"/>
      <c r="ADK68"/>
      <c r="ADL68"/>
      <c r="ADM68"/>
      <c r="ADN68"/>
      <c r="ADO68"/>
      <c r="ADP68"/>
      <c r="ADQ68"/>
      <c r="ADR68"/>
      <c r="ADS68"/>
      <c r="ADT68"/>
      <c r="ADU68"/>
      <c r="ADV68"/>
      <c r="ADW68"/>
      <c r="ADX68"/>
      <c r="ADY68"/>
      <c r="ADZ68"/>
      <c r="AEA68"/>
      <c r="AEB68"/>
      <c r="AEC68"/>
      <c r="AED68"/>
      <c r="AEE68"/>
      <c r="AEF68"/>
      <c r="AEG68"/>
      <c r="AEH68"/>
      <c r="AEI68"/>
      <c r="AEJ68"/>
      <c r="AEK68"/>
      <c r="AEL68"/>
      <c r="AEM68"/>
      <c r="AEN68"/>
      <c r="AEO68"/>
      <c r="AEP68"/>
      <c r="AEQ68"/>
      <c r="AER68"/>
      <c r="AES68"/>
      <c r="AET68"/>
      <c r="AEU68"/>
      <c r="AEV68"/>
      <c r="AEW68"/>
      <c r="AEX68"/>
      <c r="AEY68"/>
      <c r="AEZ68"/>
      <c r="AFA68"/>
      <c r="AFB68"/>
      <c r="AFC68"/>
      <c r="AFD68"/>
      <c r="AFE68"/>
      <c r="AFF68"/>
      <c r="AFG68"/>
      <c r="AFH68"/>
      <c r="AFI68"/>
      <c r="AFJ68"/>
      <c r="AFK68"/>
      <c r="AFL68"/>
      <c r="AFM68"/>
      <c r="AFN68"/>
      <c r="AFO68"/>
      <c r="AFP68"/>
      <c r="AFQ68"/>
      <c r="AFR68"/>
      <c r="AFS68"/>
      <c r="AFT68"/>
      <c r="AFU68"/>
      <c r="AFV68"/>
      <c r="AFW68"/>
      <c r="AFX68"/>
      <c r="AFY68"/>
      <c r="AFZ68"/>
      <c r="AGA68"/>
      <c r="AGB68"/>
      <c r="AGC68"/>
      <c r="AGD68"/>
      <c r="AGE68"/>
      <c r="AGF68"/>
      <c r="AGG68"/>
      <c r="AGH68"/>
      <c r="AGI68"/>
      <c r="AGJ68"/>
      <c r="AGK68"/>
      <c r="AGL68"/>
      <c r="AGM68"/>
      <c r="AGN68"/>
      <c r="AGO68"/>
      <c r="AGP68"/>
      <c r="AGQ68"/>
      <c r="AGR68"/>
      <c r="AGS68"/>
      <c r="AGT68"/>
      <c r="AGU68"/>
      <c r="AGV68"/>
      <c r="AGW68"/>
      <c r="AGX68"/>
      <c r="AGY68"/>
      <c r="AGZ68"/>
      <c r="AHA68"/>
      <c r="AHB68"/>
      <c r="AHC68"/>
      <c r="AHD68"/>
      <c r="AHE68"/>
      <c r="AHF68"/>
      <c r="AHG68"/>
      <c r="AHH68"/>
      <c r="AHI68"/>
      <c r="AHJ68"/>
      <c r="AHK68"/>
      <c r="AHL68"/>
      <c r="AHM68"/>
      <c r="AHN68"/>
      <c r="AHO68"/>
      <c r="AHP68"/>
      <c r="AHQ68"/>
      <c r="AHR68"/>
      <c r="AHS68"/>
      <c r="AHT68"/>
      <c r="AHU68"/>
      <c r="AHV68"/>
      <c r="AHW68"/>
      <c r="AHX68"/>
      <c r="AHY68"/>
      <c r="AHZ68"/>
      <c r="AIA68"/>
      <c r="AIB68"/>
      <c r="AIC68"/>
      <c r="AID68"/>
      <c r="AIE68"/>
      <c r="AIF68"/>
      <c r="AIG68"/>
      <c r="AIH68"/>
      <c r="AII68"/>
      <c r="AIJ68"/>
      <c r="AIK68"/>
      <c r="AIL68"/>
      <c r="AIM68"/>
      <c r="AIN68"/>
      <c r="AIO68"/>
      <c r="AIP68"/>
      <c r="AIQ68"/>
      <c r="AIR68"/>
      <c r="AIS68"/>
      <c r="AIT68"/>
      <c r="AIU68"/>
      <c r="AIV68"/>
      <c r="AIW68"/>
      <c r="AIX68"/>
      <c r="AIY68"/>
      <c r="AIZ68"/>
      <c r="AJA68"/>
      <c r="AJB68"/>
      <c r="AJC68"/>
      <c r="AJD68"/>
      <c r="AJE68"/>
      <c r="AJF68"/>
      <c r="AJG68"/>
      <c r="AJH68"/>
      <c r="AJI68"/>
      <c r="AJJ68"/>
      <c r="AJK68"/>
      <c r="AJL68"/>
      <c r="AJM68"/>
      <c r="AJN68"/>
      <c r="AJO68"/>
      <c r="AJP68"/>
      <c r="AJQ68"/>
      <c r="AJR68"/>
      <c r="AJS68"/>
      <c r="AJT68"/>
      <c r="AJU68"/>
      <c r="AJV68"/>
      <c r="AJW68"/>
      <c r="AJX68"/>
      <c r="AJY68"/>
      <c r="AJZ68"/>
      <c r="AKA68"/>
      <c r="AKB68"/>
      <c r="AKC68"/>
      <c r="AKD68"/>
      <c r="AKE68"/>
      <c r="AKF68"/>
      <c r="AKG68"/>
      <c r="AKH68"/>
      <c r="AKI68"/>
      <c r="AKJ68"/>
      <c r="AKK68"/>
      <c r="AKL68"/>
      <c r="AKM68"/>
      <c r="AKN68"/>
      <c r="AKO68"/>
      <c r="AKP68"/>
      <c r="AKQ68"/>
      <c r="AKR68"/>
      <c r="AKS68"/>
      <c r="AKT68"/>
      <c r="AKU68"/>
      <c r="AKV68"/>
      <c r="AKW68"/>
      <c r="AKX68"/>
      <c r="AKY68"/>
      <c r="AKZ68"/>
      <c r="ALA68"/>
      <c r="ALB68"/>
      <c r="ALC68"/>
      <c r="ALD68"/>
      <c r="ALE68"/>
      <c r="ALF68"/>
      <c r="ALG68"/>
      <c r="ALH68"/>
      <c r="ALI68"/>
      <c r="ALJ68"/>
      <c r="ALK68"/>
      <c r="ALL68"/>
      <c r="ALM68"/>
      <c r="ALN68"/>
      <c r="ALO68"/>
      <c r="ALP68"/>
      <c r="ALQ68"/>
      <c r="ALR68"/>
      <c r="ALS68"/>
      <c r="ALT68"/>
      <c r="ALU68"/>
      <c r="ALV68"/>
      <c r="ALW68"/>
      <c r="ALX68"/>
      <c r="ALY68"/>
      <c r="ALZ68"/>
      <c r="AMA68"/>
      <c r="AMB68"/>
      <c r="AMC68"/>
      <c r="AMD68"/>
      <c r="AME68"/>
      <c r="AMF68"/>
      <c r="AMG68"/>
      <c r="AMH68"/>
      <c r="AMJ68"/>
      <c r="AMK68"/>
    </row>
    <row r="69" spans="1:1025" ht="20.25" customHeight="1" x14ac:dyDescent="0.2">
      <c r="A69" s="918" t="s">
        <v>249</v>
      </c>
      <c r="B69" s="919"/>
      <c r="C69" s="919"/>
      <c r="D69" s="919"/>
      <c r="E69" s="919"/>
      <c r="F69" s="931"/>
      <c r="G69" s="714">
        <f>G63+G64+G65+G66+G68</f>
        <v>247.1166666666667</v>
      </c>
      <c r="H69" s="713"/>
      <c r="I69"/>
      <c r="J69" s="877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  <c r="FE69"/>
      <c r="FF69"/>
      <c r="FG69"/>
      <c r="FH69"/>
      <c r="FI69"/>
      <c r="FJ69"/>
      <c r="FK69"/>
      <c r="FL69"/>
      <c r="FM69"/>
      <c r="FN69"/>
      <c r="FO69"/>
      <c r="FP69"/>
      <c r="FQ69"/>
      <c r="FR69"/>
      <c r="FS69"/>
      <c r="FT69"/>
      <c r="FU69"/>
      <c r="FV69"/>
      <c r="FW69"/>
      <c r="FX69"/>
      <c r="FY69"/>
      <c r="FZ69"/>
      <c r="GA69"/>
      <c r="GB69"/>
      <c r="GC69"/>
      <c r="GD69"/>
      <c r="GE69"/>
      <c r="GF69"/>
      <c r="GG69"/>
      <c r="GH69"/>
      <c r="GI69"/>
      <c r="GJ69"/>
      <c r="GK69"/>
      <c r="GL69"/>
      <c r="GM69"/>
      <c r="GN69"/>
      <c r="GO69"/>
      <c r="GP69"/>
      <c r="GQ69"/>
      <c r="GR69"/>
      <c r="GS69"/>
      <c r="GT69"/>
      <c r="GU69"/>
      <c r="GV69"/>
      <c r="GW69"/>
      <c r="GX69"/>
      <c r="GY69"/>
      <c r="GZ69"/>
      <c r="HA69"/>
      <c r="HB69"/>
      <c r="HC69"/>
      <c r="HD69"/>
      <c r="HE69"/>
      <c r="HF69"/>
      <c r="HG69"/>
      <c r="HH69"/>
      <c r="HI69"/>
      <c r="HJ69"/>
      <c r="HK69"/>
      <c r="HL69"/>
      <c r="HM69"/>
      <c r="HN69"/>
      <c r="HO69"/>
      <c r="HP69"/>
      <c r="HQ69"/>
      <c r="HR69"/>
      <c r="HS69"/>
      <c r="HT69"/>
      <c r="HU69"/>
      <c r="HV69"/>
      <c r="HW69"/>
      <c r="HX69"/>
      <c r="HY69"/>
      <c r="HZ69"/>
      <c r="IA69"/>
      <c r="IB69"/>
      <c r="IC69"/>
      <c r="ID69"/>
      <c r="IE69"/>
      <c r="IF69"/>
      <c r="IG69"/>
      <c r="IH69"/>
      <c r="II69"/>
      <c r="IJ69"/>
      <c r="IK69"/>
      <c r="IL69"/>
      <c r="IM69"/>
      <c r="IN69"/>
      <c r="IO69"/>
      <c r="IP69"/>
      <c r="IQ69"/>
      <c r="IR69"/>
      <c r="IS69"/>
      <c r="IT69"/>
      <c r="IU69"/>
      <c r="IV69"/>
      <c r="IW69"/>
      <c r="IX69"/>
      <c r="IY69"/>
      <c r="IZ69"/>
      <c r="JA69"/>
      <c r="JB69"/>
      <c r="JC69"/>
      <c r="JD69"/>
      <c r="JE69"/>
      <c r="JF69"/>
      <c r="JG69"/>
      <c r="JH69"/>
      <c r="JI69"/>
      <c r="JJ69"/>
      <c r="JK69"/>
      <c r="JL69"/>
      <c r="JM69"/>
      <c r="JN69"/>
      <c r="JO69"/>
      <c r="JP69"/>
      <c r="JQ69"/>
      <c r="JR69"/>
      <c r="JS69"/>
      <c r="JT69"/>
      <c r="JU69"/>
      <c r="JV69"/>
      <c r="JW69"/>
      <c r="JX69"/>
      <c r="JY69"/>
      <c r="JZ69"/>
      <c r="KA69"/>
      <c r="KB69"/>
      <c r="KC69"/>
      <c r="KD69"/>
      <c r="KE69"/>
      <c r="KF69"/>
      <c r="KG69"/>
      <c r="KH69"/>
      <c r="KI69"/>
      <c r="KJ69"/>
      <c r="KK69"/>
      <c r="KL69"/>
      <c r="KM69"/>
      <c r="KN69"/>
      <c r="KO69"/>
      <c r="KP69"/>
      <c r="KQ69"/>
      <c r="KR69"/>
      <c r="KS69"/>
      <c r="KT69"/>
      <c r="KU69"/>
      <c r="KV69"/>
      <c r="KW69"/>
      <c r="KX69"/>
      <c r="KY69"/>
      <c r="KZ69"/>
      <c r="LA69"/>
      <c r="LB69"/>
      <c r="LC69"/>
      <c r="LD69"/>
      <c r="LE69"/>
      <c r="LF69"/>
      <c r="LG69"/>
      <c r="LH69"/>
      <c r="LI69"/>
      <c r="LJ69"/>
      <c r="LK69"/>
      <c r="LL69"/>
      <c r="LM69"/>
      <c r="LN69"/>
      <c r="LO69"/>
      <c r="LP69"/>
      <c r="LQ69"/>
      <c r="LR69"/>
      <c r="LS69"/>
      <c r="LT69"/>
      <c r="LU69"/>
      <c r="LV69"/>
      <c r="LW69"/>
      <c r="LX69"/>
      <c r="LY69"/>
      <c r="LZ69"/>
      <c r="MA69"/>
      <c r="MB69"/>
      <c r="MC69"/>
      <c r="MD69"/>
      <c r="ME69"/>
      <c r="MF69"/>
      <c r="MG69"/>
      <c r="MH69"/>
      <c r="MI69"/>
      <c r="MJ69"/>
      <c r="MK69"/>
      <c r="ML69"/>
      <c r="MM69"/>
      <c r="MN69"/>
      <c r="MO69"/>
      <c r="MP69"/>
      <c r="MQ69"/>
      <c r="MR69"/>
      <c r="MS69"/>
      <c r="MT69"/>
      <c r="MU69"/>
      <c r="MV69"/>
      <c r="MW69"/>
      <c r="MX69"/>
      <c r="MY69"/>
      <c r="MZ69"/>
      <c r="NA69"/>
      <c r="NB69"/>
      <c r="NC69"/>
      <c r="ND69"/>
      <c r="NE69"/>
      <c r="NF69"/>
      <c r="NG69"/>
      <c r="NH69"/>
      <c r="NI69"/>
      <c r="NJ69"/>
      <c r="NK69"/>
      <c r="NL69"/>
      <c r="NM69"/>
      <c r="NN69"/>
      <c r="NO69"/>
      <c r="NP69"/>
      <c r="NQ69"/>
      <c r="NR69"/>
      <c r="NS69"/>
      <c r="NT69"/>
      <c r="NU69"/>
      <c r="NV69"/>
      <c r="NW69"/>
      <c r="NX69"/>
      <c r="NY69"/>
      <c r="NZ69"/>
      <c r="OA69"/>
      <c r="OB69"/>
      <c r="OC69"/>
      <c r="OD69"/>
      <c r="OE69"/>
      <c r="OF69"/>
      <c r="OG69"/>
      <c r="OH69"/>
      <c r="OI69"/>
      <c r="OJ69"/>
      <c r="OK69"/>
      <c r="OL69"/>
      <c r="OM69"/>
      <c r="ON69"/>
      <c r="OO69"/>
      <c r="OP69"/>
      <c r="OQ69"/>
      <c r="OR69"/>
      <c r="OS69"/>
      <c r="OT69"/>
      <c r="OU69"/>
      <c r="OV69"/>
      <c r="OW69"/>
      <c r="OX69"/>
      <c r="OY69"/>
      <c r="OZ69"/>
      <c r="PA69"/>
      <c r="PB69"/>
      <c r="PC69"/>
      <c r="PD69"/>
      <c r="PE69"/>
      <c r="PF69"/>
      <c r="PG69"/>
      <c r="PH69"/>
      <c r="PI69"/>
      <c r="PJ69"/>
      <c r="PK69"/>
      <c r="PL69"/>
      <c r="PM69"/>
      <c r="PN69"/>
      <c r="PO69"/>
      <c r="PP69"/>
      <c r="PQ69"/>
      <c r="PR69"/>
      <c r="PS69"/>
      <c r="PT69"/>
      <c r="PU69"/>
      <c r="PV69"/>
      <c r="PW69"/>
      <c r="PX69"/>
      <c r="PY69"/>
      <c r="PZ69"/>
      <c r="QA69"/>
      <c r="QB69"/>
      <c r="QC69"/>
      <c r="QD69"/>
      <c r="QE69"/>
      <c r="QF69"/>
      <c r="QG69"/>
      <c r="QH69"/>
      <c r="QI69"/>
      <c r="QJ69"/>
      <c r="QK69"/>
      <c r="QL69"/>
      <c r="QM69"/>
      <c r="QN69"/>
      <c r="QO69"/>
      <c r="QP69"/>
      <c r="QQ69"/>
      <c r="QR69"/>
      <c r="QS69"/>
      <c r="QT69"/>
      <c r="QU69"/>
      <c r="QV69"/>
      <c r="QW69"/>
      <c r="QX69"/>
      <c r="QY69"/>
      <c r="QZ69"/>
      <c r="RA69"/>
      <c r="RB69"/>
      <c r="RC69"/>
      <c r="RD69"/>
      <c r="RE69"/>
      <c r="RF69"/>
      <c r="RG69"/>
      <c r="RH69"/>
      <c r="RI69"/>
      <c r="RJ69"/>
      <c r="RK69"/>
      <c r="RL69"/>
      <c r="RM69"/>
      <c r="RN69"/>
      <c r="RO69"/>
      <c r="RP69"/>
      <c r="RQ69"/>
      <c r="RR69"/>
      <c r="RS69"/>
      <c r="RT69"/>
      <c r="RU69"/>
      <c r="RV69"/>
      <c r="RW69"/>
      <c r="RX69"/>
      <c r="RY69"/>
      <c r="RZ69"/>
      <c r="SA69"/>
      <c r="SB69"/>
      <c r="SC69"/>
      <c r="SD69"/>
      <c r="SE69"/>
      <c r="SF69"/>
      <c r="SG69"/>
      <c r="SH69"/>
      <c r="SI69"/>
      <c r="SJ69"/>
      <c r="SK69"/>
      <c r="SL69"/>
      <c r="SM69"/>
      <c r="SN69"/>
      <c r="SO69"/>
      <c r="SP69"/>
      <c r="SQ69"/>
      <c r="SR69"/>
      <c r="SS69"/>
      <c r="ST69"/>
      <c r="SU69"/>
      <c r="SV69"/>
      <c r="SW69"/>
      <c r="SX69"/>
      <c r="SY69"/>
      <c r="SZ69"/>
      <c r="TA69"/>
      <c r="TB69"/>
      <c r="TC69"/>
      <c r="TD69"/>
      <c r="TE69"/>
      <c r="TF69"/>
      <c r="TG69"/>
      <c r="TH69"/>
      <c r="TI69"/>
      <c r="TJ69"/>
      <c r="TK69"/>
      <c r="TL69"/>
      <c r="TM69"/>
      <c r="TN69"/>
      <c r="TO69"/>
      <c r="TP69"/>
      <c r="TQ69"/>
      <c r="TR69"/>
      <c r="TS69"/>
      <c r="TT69"/>
      <c r="TU69"/>
      <c r="TV69"/>
      <c r="TW69"/>
      <c r="TX69"/>
      <c r="TY69"/>
      <c r="TZ69"/>
      <c r="UA69"/>
      <c r="UB69"/>
      <c r="UC69"/>
      <c r="UD69"/>
      <c r="UE69"/>
      <c r="UF69"/>
      <c r="UG69"/>
      <c r="UH69"/>
      <c r="UI69"/>
      <c r="UJ69"/>
      <c r="UK69"/>
      <c r="UL69"/>
      <c r="UM69"/>
      <c r="UN69"/>
      <c r="UO69"/>
      <c r="UP69"/>
      <c r="UQ69"/>
      <c r="UR69"/>
      <c r="US69"/>
      <c r="UT69"/>
      <c r="UU69"/>
      <c r="UV69"/>
      <c r="UW69"/>
      <c r="UX69"/>
      <c r="UY69"/>
      <c r="UZ69"/>
      <c r="VA69"/>
      <c r="VB69"/>
      <c r="VC69"/>
      <c r="VD69"/>
      <c r="VE69"/>
      <c r="VF69"/>
      <c r="VG69"/>
      <c r="VH69"/>
      <c r="VI69"/>
      <c r="VJ69"/>
      <c r="VK69"/>
      <c r="VL69"/>
      <c r="VM69"/>
      <c r="VN69"/>
      <c r="VO69"/>
      <c r="VP69"/>
      <c r="VQ69"/>
      <c r="VR69"/>
      <c r="VS69"/>
      <c r="VT69"/>
      <c r="VU69"/>
      <c r="VV69"/>
      <c r="VW69"/>
      <c r="VX69"/>
      <c r="VY69"/>
      <c r="VZ69"/>
      <c r="WA69"/>
      <c r="WB69"/>
      <c r="WC69"/>
      <c r="WD69"/>
      <c r="WE69"/>
      <c r="WF69"/>
      <c r="WG69"/>
      <c r="WH69"/>
      <c r="WI69"/>
      <c r="WJ69"/>
      <c r="WK69"/>
      <c r="WL69"/>
      <c r="WM69"/>
      <c r="WN69"/>
      <c r="WO69"/>
      <c r="WP69"/>
      <c r="WQ69"/>
      <c r="WR69"/>
      <c r="WS69"/>
      <c r="WT69"/>
      <c r="WU69"/>
      <c r="WV69"/>
      <c r="WW69"/>
      <c r="WX69"/>
      <c r="WY69"/>
      <c r="WZ69"/>
      <c r="XA69"/>
      <c r="XB69"/>
      <c r="XC69"/>
      <c r="XD69"/>
      <c r="XE69"/>
      <c r="XF69"/>
      <c r="XG69"/>
      <c r="XH69"/>
      <c r="XI69"/>
      <c r="XJ69"/>
      <c r="XK69"/>
      <c r="XL69"/>
      <c r="XM69"/>
      <c r="XN69"/>
      <c r="XO69"/>
      <c r="XP69"/>
      <c r="XQ69"/>
      <c r="XR69"/>
      <c r="XS69"/>
      <c r="XT69"/>
      <c r="XU69"/>
      <c r="XV69"/>
      <c r="XW69"/>
      <c r="XX69"/>
      <c r="XY69"/>
      <c r="XZ69"/>
      <c r="YA69"/>
      <c r="YB69"/>
      <c r="YC69"/>
      <c r="YD69"/>
      <c r="YE69"/>
      <c r="YF69"/>
      <c r="YG69"/>
      <c r="YH69"/>
      <c r="YI69"/>
      <c r="YJ69"/>
      <c r="YK69"/>
      <c r="YL69"/>
      <c r="YM69"/>
      <c r="YN69"/>
      <c r="YO69"/>
      <c r="YP69"/>
      <c r="YQ69"/>
      <c r="YR69"/>
      <c r="YS69"/>
      <c r="YT69"/>
      <c r="YU69"/>
      <c r="YV69"/>
      <c r="YW69"/>
      <c r="YX69"/>
      <c r="YY69"/>
      <c r="YZ69"/>
      <c r="ZA69"/>
      <c r="ZB69"/>
      <c r="ZC69"/>
      <c r="ZD69"/>
      <c r="ZE69"/>
      <c r="ZF69"/>
      <c r="ZG69"/>
      <c r="ZH69"/>
      <c r="ZI69"/>
      <c r="ZJ69"/>
      <c r="ZK69"/>
      <c r="ZL69"/>
      <c r="ZM69"/>
      <c r="ZN69"/>
      <c r="ZO69"/>
      <c r="ZP69"/>
      <c r="ZQ69"/>
      <c r="ZR69"/>
      <c r="ZS69"/>
      <c r="ZT69"/>
      <c r="ZU69"/>
      <c r="ZV69"/>
      <c r="ZW69"/>
      <c r="ZX69"/>
      <c r="ZY69"/>
      <c r="ZZ69"/>
      <c r="AAA69"/>
      <c r="AAB69"/>
      <c r="AAC69"/>
      <c r="AAD69"/>
      <c r="AAE69"/>
      <c r="AAF69"/>
      <c r="AAG69"/>
      <c r="AAH69"/>
      <c r="AAI69"/>
      <c r="AAJ69"/>
      <c r="AAK69"/>
      <c r="AAL69"/>
      <c r="AAM69"/>
      <c r="AAN69"/>
      <c r="AAO69"/>
      <c r="AAP69"/>
      <c r="AAQ69"/>
      <c r="AAR69"/>
      <c r="AAS69"/>
      <c r="AAT69"/>
      <c r="AAU69"/>
      <c r="AAV69"/>
      <c r="AAW69"/>
      <c r="AAX69"/>
      <c r="AAY69"/>
      <c r="AAZ69"/>
      <c r="ABA69"/>
      <c r="ABB69"/>
      <c r="ABC69"/>
      <c r="ABD69"/>
      <c r="ABE69"/>
      <c r="ABF69"/>
      <c r="ABG69"/>
      <c r="ABH69"/>
      <c r="ABI69"/>
      <c r="ABJ69"/>
      <c r="ABK69"/>
      <c r="ABL69"/>
      <c r="ABM69"/>
      <c r="ABN69"/>
      <c r="ABO69"/>
      <c r="ABP69"/>
      <c r="ABQ69"/>
      <c r="ABR69"/>
      <c r="ABS69"/>
      <c r="ABT69"/>
      <c r="ABU69"/>
      <c r="ABV69"/>
      <c r="ABW69"/>
      <c r="ABX69"/>
      <c r="ABY69"/>
      <c r="ABZ69"/>
      <c r="ACA69"/>
      <c r="ACB69"/>
      <c r="ACC69"/>
      <c r="ACD69"/>
      <c r="ACE69"/>
      <c r="ACF69"/>
      <c r="ACG69"/>
      <c r="ACH69"/>
      <c r="ACI69"/>
      <c r="ACJ69"/>
      <c r="ACK69"/>
      <c r="ACL69"/>
      <c r="ACM69"/>
      <c r="ACN69"/>
      <c r="ACO69"/>
      <c r="ACP69"/>
      <c r="ACQ69"/>
      <c r="ACR69"/>
      <c r="ACS69"/>
      <c r="ACT69"/>
      <c r="ACU69"/>
      <c r="ACV69"/>
      <c r="ACW69"/>
      <c r="ACX69"/>
      <c r="ACY69"/>
      <c r="ACZ69"/>
      <c r="ADA69"/>
      <c r="ADB69"/>
      <c r="ADC69"/>
      <c r="ADD69"/>
      <c r="ADE69"/>
      <c r="ADF69"/>
      <c r="ADG69"/>
      <c r="ADH69"/>
      <c r="ADI69"/>
      <c r="ADJ69"/>
      <c r="ADK69"/>
      <c r="ADL69"/>
      <c r="ADM69"/>
      <c r="ADN69"/>
      <c r="ADO69"/>
      <c r="ADP69"/>
      <c r="ADQ69"/>
      <c r="ADR69"/>
      <c r="ADS69"/>
      <c r="ADT69"/>
      <c r="ADU69"/>
      <c r="ADV69"/>
      <c r="ADW69"/>
      <c r="ADX69"/>
      <c r="ADY69"/>
      <c r="ADZ69"/>
      <c r="AEA69"/>
      <c r="AEB69"/>
      <c r="AEC69"/>
      <c r="AED69"/>
      <c r="AEE69"/>
      <c r="AEF69"/>
      <c r="AEG69"/>
      <c r="AEH69"/>
      <c r="AEI69"/>
      <c r="AEJ69"/>
      <c r="AEK69"/>
      <c r="AEL69"/>
      <c r="AEM69"/>
      <c r="AEN69"/>
      <c r="AEO69"/>
      <c r="AEP69"/>
      <c r="AEQ69"/>
      <c r="AER69"/>
      <c r="AES69"/>
      <c r="AET69"/>
      <c r="AEU69"/>
      <c r="AEV69"/>
      <c r="AEW69"/>
      <c r="AEX69"/>
      <c r="AEY69"/>
      <c r="AEZ69"/>
      <c r="AFA69"/>
      <c r="AFB69"/>
      <c r="AFC69"/>
      <c r="AFD69"/>
      <c r="AFE69"/>
      <c r="AFF69"/>
      <c r="AFG69"/>
      <c r="AFH69"/>
      <c r="AFI69"/>
      <c r="AFJ69"/>
      <c r="AFK69"/>
      <c r="AFL69"/>
      <c r="AFM69"/>
      <c r="AFN69"/>
      <c r="AFO69"/>
      <c r="AFP69"/>
      <c r="AFQ69"/>
      <c r="AFR69"/>
      <c r="AFS69"/>
      <c r="AFT69"/>
      <c r="AFU69"/>
      <c r="AFV69"/>
      <c r="AFW69"/>
      <c r="AFX69"/>
      <c r="AFY69"/>
      <c r="AFZ69"/>
      <c r="AGA69"/>
      <c r="AGB69"/>
      <c r="AGC69"/>
      <c r="AGD69"/>
      <c r="AGE69"/>
      <c r="AGF69"/>
      <c r="AGG69"/>
      <c r="AGH69"/>
      <c r="AGI69"/>
      <c r="AGJ69"/>
      <c r="AGK69"/>
      <c r="AGL69"/>
      <c r="AGM69"/>
      <c r="AGN69"/>
      <c r="AGO69"/>
      <c r="AGP69"/>
      <c r="AGQ69"/>
      <c r="AGR69"/>
      <c r="AGS69"/>
      <c r="AGT69"/>
      <c r="AGU69"/>
      <c r="AGV69"/>
      <c r="AGW69"/>
      <c r="AGX69"/>
      <c r="AGY69"/>
      <c r="AGZ69"/>
      <c r="AHA69"/>
      <c r="AHB69"/>
      <c r="AHC69"/>
      <c r="AHD69"/>
      <c r="AHE69"/>
      <c r="AHF69"/>
      <c r="AHG69"/>
      <c r="AHH69"/>
      <c r="AHI69"/>
      <c r="AHJ69"/>
      <c r="AHK69"/>
      <c r="AHL69"/>
      <c r="AHM69"/>
      <c r="AHN69"/>
      <c r="AHO69"/>
      <c r="AHP69"/>
      <c r="AHQ69"/>
      <c r="AHR69"/>
      <c r="AHS69"/>
      <c r="AHT69"/>
      <c r="AHU69"/>
      <c r="AHV69"/>
      <c r="AHW69"/>
      <c r="AHX69"/>
      <c r="AHY69"/>
      <c r="AHZ69"/>
      <c r="AIA69"/>
      <c r="AIB69"/>
      <c r="AIC69"/>
      <c r="AID69"/>
      <c r="AIE69"/>
      <c r="AIF69"/>
      <c r="AIG69"/>
      <c r="AIH69"/>
      <c r="AII69"/>
      <c r="AIJ69"/>
      <c r="AIK69"/>
      <c r="AIL69"/>
      <c r="AIM69"/>
      <c r="AIN69"/>
      <c r="AIO69"/>
      <c r="AIP69"/>
      <c r="AIQ69"/>
      <c r="AIR69"/>
      <c r="AIS69"/>
      <c r="AIT69"/>
      <c r="AIU69"/>
      <c r="AIV69"/>
      <c r="AIW69"/>
      <c r="AIX69"/>
      <c r="AIY69"/>
      <c r="AIZ69"/>
      <c r="AJA69"/>
      <c r="AJB69"/>
      <c r="AJC69"/>
      <c r="AJD69"/>
      <c r="AJE69"/>
      <c r="AJF69"/>
      <c r="AJG69"/>
      <c r="AJH69"/>
      <c r="AJI69"/>
      <c r="AJJ69"/>
      <c r="AJK69"/>
      <c r="AJL69"/>
      <c r="AJM69"/>
      <c r="AJN69"/>
      <c r="AJO69"/>
      <c r="AJP69"/>
      <c r="AJQ69"/>
      <c r="AJR69"/>
      <c r="AJS69"/>
      <c r="AJT69"/>
      <c r="AJU69"/>
      <c r="AJV69"/>
      <c r="AJW69"/>
      <c r="AJX69"/>
      <c r="AJY69"/>
      <c r="AJZ69"/>
      <c r="AKA69"/>
      <c r="AKB69"/>
      <c r="AKC69"/>
      <c r="AKD69"/>
      <c r="AKE69"/>
      <c r="AKF69"/>
      <c r="AKG69"/>
      <c r="AKH69"/>
      <c r="AKI69"/>
      <c r="AKJ69"/>
      <c r="AKK69"/>
      <c r="AKL69"/>
      <c r="AKM69"/>
      <c r="AKN69"/>
      <c r="AKO69"/>
      <c r="AKP69"/>
      <c r="AKQ69"/>
      <c r="AKR69"/>
      <c r="AKS69"/>
      <c r="AKT69"/>
      <c r="AKU69"/>
      <c r="AKV69"/>
      <c r="AKW69"/>
      <c r="AKX69"/>
      <c r="AKY69"/>
      <c r="AKZ69"/>
      <c r="ALA69"/>
      <c r="ALB69"/>
      <c r="ALC69"/>
      <c r="ALD69"/>
      <c r="ALE69"/>
      <c r="ALF69"/>
      <c r="ALG69"/>
      <c r="ALH69"/>
      <c r="ALI69"/>
      <c r="ALJ69"/>
      <c r="ALK69"/>
      <c r="ALL69"/>
      <c r="ALM69"/>
      <c r="ALN69"/>
      <c r="ALO69"/>
      <c r="ALP69"/>
      <c r="ALQ69"/>
      <c r="ALR69"/>
      <c r="ALS69"/>
      <c r="ALT69"/>
      <c r="ALU69"/>
      <c r="ALV69"/>
      <c r="ALW69"/>
      <c r="ALX69"/>
      <c r="ALY69"/>
      <c r="ALZ69"/>
      <c r="AMA69"/>
      <c r="AMB69"/>
      <c r="AMC69"/>
      <c r="AMD69"/>
      <c r="AME69"/>
      <c r="AMF69"/>
      <c r="AMG69"/>
      <c r="AMH69"/>
      <c r="AMJ69"/>
      <c r="AMK69"/>
    </row>
    <row r="70" spans="1:1025" x14ac:dyDescent="0.2">
      <c r="A70" s="56"/>
      <c r="B70" s="57"/>
      <c r="C70" s="57"/>
      <c r="D70" s="57"/>
      <c r="E70" s="57"/>
      <c r="F70" s="57"/>
      <c r="G70" s="57"/>
      <c r="H70" s="57"/>
      <c r="I70" s="57"/>
      <c r="J70" s="878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  <c r="EP70"/>
      <c r="EQ70"/>
      <c r="ER70"/>
      <c r="ES70"/>
      <c r="ET70"/>
      <c r="EU70"/>
      <c r="EV70"/>
      <c r="EW70"/>
      <c r="EX70"/>
      <c r="EY70"/>
      <c r="EZ70"/>
      <c r="FA70"/>
      <c r="FB70"/>
      <c r="FC70"/>
      <c r="FD70"/>
      <c r="FE70"/>
      <c r="FF70"/>
      <c r="FG70"/>
      <c r="FH70"/>
      <c r="FI70"/>
      <c r="FJ70"/>
      <c r="FK70"/>
      <c r="FL70"/>
      <c r="FM70"/>
      <c r="FN70"/>
      <c r="FO70"/>
      <c r="FP70"/>
      <c r="FQ70"/>
      <c r="FR70"/>
      <c r="FS70"/>
      <c r="FT70"/>
      <c r="FU70"/>
      <c r="FV70"/>
      <c r="FW70"/>
      <c r="FX70"/>
      <c r="FY70"/>
      <c r="FZ70"/>
      <c r="GA70"/>
      <c r="GB70"/>
      <c r="GC70"/>
      <c r="GD70"/>
      <c r="GE70"/>
      <c r="GF70"/>
      <c r="GG70"/>
      <c r="GH70"/>
      <c r="GI70"/>
      <c r="GJ70"/>
      <c r="GK70"/>
      <c r="GL70"/>
      <c r="GM70"/>
      <c r="GN70"/>
      <c r="GO70"/>
      <c r="GP70"/>
      <c r="GQ70"/>
      <c r="GR70"/>
      <c r="GS70"/>
      <c r="GT70"/>
      <c r="GU70"/>
      <c r="GV70"/>
      <c r="GW70"/>
      <c r="GX70"/>
      <c r="GY70"/>
      <c r="GZ70"/>
      <c r="HA70"/>
      <c r="HB70"/>
      <c r="HC70"/>
      <c r="HD70"/>
      <c r="HE70"/>
      <c r="HF70"/>
      <c r="HG70"/>
      <c r="HH70"/>
      <c r="HI70"/>
      <c r="HJ70"/>
      <c r="HK70"/>
      <c r="HL70"/>
      <c r="HM70"/>
      <c r="HN70"/>
      <c r="HO70"/>
      <c r="HP70"/>
      <c r="HQ70"/>
      <c r="HR70"/>
      <c r="HS70"/>
      <c r="HT70"/>
      <c r="HU70"/>
      <c r="HV70"/>
      <c r="HW70"/>
      <c r="HX70"/>
      <c r="HY70"/>
      <c r="HZ70"/>
      <c r="IA70"/>
      <c r="IB70"/>
      <c r="IC70"/>
      <c r="ID70"/>
      <c r="IE70"/>
      <c r="IF70"/>
      <c r="IG70"/>
      <c r="IH70"/>
      <c r="II70"/>
      <c r="IJ70"/>
      <c r="IK70"/>
      <c r="IL70"/>
      <c r="IM70"/>
      <c r="IN70"/>
      <c r="IO70"/>
      <c r="IP70"/>
      <c r="IQ70"/>
      <c r="IR70"/>
      <c r="IS70"/>
      <c r="IT70"/>
      <c r="IU70"/>
      <c r="IV70"/>
      <c r="IW70"/>
      <c r="IX70"/>
      <c r="IY70"/>
      <c r="IZ70"/>
      <c r="JA70"/>
      <c r="JB70"/>
      <c r="JC70"/>
      <c r="JD70"/>
      <c r="JE70"/>
      <c r="JF70"/>
      <c r="JG70"/>
      <c r="JH70"/>
      <c r="JI70"/>
      <c r="JJ70"/>
      <c r="JK70"/>
      <c r="JL70"/>
      <c r="JM70"/>
      <c r="JN70"/>
      <c r="JO70"/>
      <c r="JP70"/>
      <c r="JQ70"/>
      <c r="JR70"/>
      <c r="JS70"/>
      <c r="JT70"/>
      <c r="JU70"/>
      <c r="JV70"/>
      <c r="JW70"/>
      <c r="JX70"/>
      <c r="JY70"/>
      <c r="JZ70"/>
      <c r="KA70"/>
      <c r="KB70"/>
      <c r="KC70"/>
      <c r="KD70"/>
      <c r="KE70"/>
      <c r="KF70"/>
      <c r="KG70"/>
      <c r="KH70"/>
      <c r="KI70"/>
      <c r="KJ70"/>
      <c r="KK70"/>
      <c r="KL70"/>
      <c r="KM70"/>
      <c r="KN70"/>
      <c r="KO70"/>
      <c r="KP70"/>
      <c r="KQ70"/>
      <c r="KR70"/>
      <c r="KS70"/>
      <c r="KT70"/>
      <c r="KU70"/>
      <c r="KV70"/>
      <c r="KW70"/>
      <c r="KX70"/>
      <c r="KY70"/>
      <c r="KZ70"/>
      <c r="LA70"/>
      <c r="LB70"/>
      <c r="LC70"/>
      <c r="LD70"/>
      <c r="LE70"/>
      <c r="LF70"/>
      <c r="LG70"/>
      <c r="LH70"/>
      <c r="LI70"/>
      <c r="LJ70"/>
      <c r="LK70"/>
      <c r="LL70"/>
      <c r="LM70"/>
      <c r="LN70"/>
      <c r="LO70"/>
      <c r="LP70"/>
      <c r="LQ70"/>
      <c r="LR70"/>
      <c r="LS70"/>
      <c r="LT70"/>
      <c r="LU70"/>
      <c r="LV70"/>
      <c r="LW70"/>
      <c r="LX70"/>
      <c r="LY70"/>
      <c r="LZ70"/>
      <c r="MA70"/>
      <c r="MB70"/>
      <c r="MC70"/>
      <c r="MD70"/>
      <c r="ME70"/>
      <c r="MF70"/>
      <c r="MG70"/>
      <c r="MH70"/>
      <c r="MI70"/>
      <c r="MJ70"/>
      <c r="MK70"/>
      <c r="ML70"/>
      <c r="MM70"/>
      <c r="MN70"/>
      <c r="MO70"/>
      <c r="MP70"/>
      <c r="MQ70"/>
      <c r="MR70"/>
      <c r="MS70"/>
      <c r="MT70"/>
      <c r="MU70"/>
      <c r="MV70"/>
      <c r="MW70"/>
      <c r="MX70"/>
      <c r="MY70"/>
      <c r="MZ70"/>
      <c r="NA70"/>
      <c r="NB70"/>
      <c r="NC70"/>
      <c r="ND70"/>
      <c r="NE70"/>
      <c r="NF70"/>
      <c r="NG70"/>
      <c r="NH70"/>
      <c r="NI70"/>
      <c r="NJ70"/>
      <c r="NK70"/>
      <c r="NL70"/>
      <c r="NM70"/>
      <c r="NN70"/>
      <c r="NO70"/>
      <c r="NP70"/>
      <c r="NQ70"/>
      <c r="NR70"/>
      <c r="NS70"/>
      <c r="NT70"/>
      <c r="NU70"/>
      <c r="NV70"/>
      <c r="NW70"/>
      <c r="NX70"/>
      <c r="NY70"/>
      <c r="NZ70"/>
      <c r="OA70"/>
      <c r="OB70"/>
      <c r="OC70"/>
      <c r="OD70"/>
      <c r="OE70"/>
      <c r="OF70"/>
      <c r="OG70"/>
      <c r="OH70"/>
      <c r="OI70"/>
      <c r="OJ70"/>
      <c r="OK70"/>
      <c r="OL70"/>
      <c r="OM70"/>
      <c r="ON70"/>
      <c r="OO70"/>
      <c r="OP70"/>
      <c r="OQ70"/>
      <c r="OR70"/>
      <c r="OS70"/>
      <c r="OT70"/>
      <c r="OU70"/>
      <c r="OV70"/>
      <c r="OW70"/>
      <c r="OX70"/>
      <c r="OY70"/>
      <c r="OZ70"/>
      <c r="PA70"/>
      <c r="PB70"/>
      <c r="PC70"/>
      <c r="PD70"/>
      <c r="PE70"/>
      <c r="PF70"/>
      <c r="PG70"/>
      <c r="PH70"/>
      <c r="PI70"/>
      <c r="PJ70"/>
      <c r="PK70"/>
      <c r="PL70"/>
      <c r="PM70"/>
      <c r="PN70"/>
      <c r="PO70"/>
      <c r="PP70"/>
      <c r="PQ70"/>
      <c r="PR70"/>
      <c r="PS70"/>
      <c r="PT70"/>
      <c r="PU70"/>
      <c r="PV70"/>
      <c r="PW70"/>
      <c r="PX70"/>
      <c r="PY70"/>
      <c r="PZ70"/>
      <c r="QA70"/>
      <c r="QB70"/>
      <c r="QC70"/>
      <c r="QD70"/>
      <c r="QE70"/>
      <c r="QF70"/>
      <c r="QG70"/>
      <c r="QH70"/>
      <c r="QI70"/>
      <c r="QJ70"/>
      <c r="QK70"/>
      <c r="QL70"/>
      <c r="QM70"/>
      <c r="QN70"/>
      <c r="QO70"/>
      <c r="QP70"/>
      <c r="QQ70"/>
      <c r="QR70"/>
      <c r="QS70"/>
      <c r="QT70"/>
      <c r="QU70"/>
      <c r="QV70"/>
      <c r="QW70"/>
      <c r="QX70"/>
      <c r="QY70"/>
      <c r="QZ70"/>
      <c r="RA70"/>
      <c r="RB70"/>
      <c r="RC70"/>
      <c r="RD70"/>
      <c r="RE70"/>
      <c r="RF70"/>
      <c r="RG70"/>
      <c r="RH70"/>
      <c r="RI70"/>
      <c r="RJ70"/>
      <c r="RK70"/>
      <c r="RL70"/>
      <c r="RM70"/>
      <c r="RN70"/>
      <c r="RO70"/>
      <c r="RP70"/>
      <c r="RQ70"/>
      <c r="RR70"/>
      <c r="RS70"/>
      <c r="RT70"/>
      <c r="RU70"/>
      <c r="RV70"/>
      <c r="RW70"/>
      <c r="RX70"/>
      <c r="RY70"/>
      <c r="RZ70"/>
      <c r="SA70"/>
      <c r="SB70"/>
      <c r="SC70"/>
      <c r="SD70"/>
      <c r="SE70"/>
      <c r="SF70"/>
      <c r="SG70"/>
      <c r="SH70"/>
      <c r="SI70"/>
      <c r="SJ70"/>
      <c r="SK70"/>
      <c r="SL70"/>
      <c r="SM70"/>
      <c r="SN70"/>
      <c r="SO70"/>
      <c r="SP70"/>
      <c r="SQ70"/>
      <c r="SR70"/>
      <c r="SS70"/>
      <c r="ST70"/>
      <c r="SU70"/>
      <c r="SV70"/>
      <c r="SW70"/>
      <c r="SX70"/>
      <c r="SY70"/>
      <c r="SZ70"/>
      <c r="TA70"/>
      <c r="TB70"/>
      <c r="TC70"/>
      <c r="TD70"/>
      <c r="TE70"/>
      <c r="TF70"/>
      <c r="TG70"/>
      <c r="TH70"/>
      <c r="TI70"/>
      <c r="TJ70"/>
      <c r="TK70"/>
      <c r="TL70"/>
      <c r="TM70"/>
      <c r="TN70"/>
      <c r="TO70"/>
      <c r="TP70"/>
      <c r="TQ70"/>
      <c r="TR70"/>
      <c r="TS70"/>
      <c r="TT70"/>
      <c r="TU70"/>
      <c r="TV70"/>
      <c r="TW70"/>
      <c r="TX70"/>
      <c r="TY70"/>
      <c r="TZ70"/>
      <c r="UA70"/>
      <c r="UB70"/>
      <c r="UC70"/>
      <c r="UD70"/>
      <c r="UE70"/>
      <c r="UF70"/>
      <c r="UG70"/>
      <c r="UH70"/>
      <c r="UI70"/>
      <c r="UJ70"/>
      <c r="UK70"/>
      <c r="UL70"/>
      <c r="UM70"/>
      <c r="UN70"/>
      <c r="UO70"/>
      <c r="UP70"/>
      <c r="UQ70"/>
      <c r="UR70"/>
      <c r="US70"/>
      <c r="UT70"/>
      <c r="UU70"/>
      <c r="UV70"/>
      <c r="UW70"/>
      <c r="UX70"/>
      <c r="UY70"/>
      <c r="UZ70"/>
      <c r="VA70"/>
      <c r="VB70"/>
      <c r="VC70"/>
      <c r="VD70"/>
      <c r="VE70"/>
      <c r="VF70"/>
      <c r="VG70"/>
      <c r="VH70"/>
      <c r="VI70"/>
      <c r="VJ70"/>
      <c r="VK70"/>
      <c r="VL70"/>
      <c r="VM70"/>
      <c r="VN70"/>
      <c r="VO70"/>
      <c r="VP70"/>
      <c r="VQ70"/>
      <c r="VR70"/>
      <c r="VS70"/>
      <c r="VT70"/>
      <c r="VU70"/>
      <c r="VV70"/>
      <c r="VW70"/>
      <c r="VX70"/>
      <c r="VY70"/>
      <c r="VZ70"/>
      <c r="WA70"/>
      <c r="WB70"/>
      <c r="WC70"/>
      <c r="WD70"/>
      <c r="WE70"/>
      <c r="WF70"/>
      <c r="WG70"/>
      <c r="WH70"/>
      <c r="WI70"/>
      <c r="WJ70"/>
      <c r="WK70"/>
      <c r="WL70"/>
      <c r="WM70"/>
      <c r="WN70"/>
      <c r="WO70"/>
      <c r="WP70"/>
      <c r="WQ70"/>
      <c r="WR70"/>
      <c r="WS70"/>
      <c r="WT70"/>
      <c r="WU70"/>
      <c r="WV70"/>
      <c r="WW70"/>
      <c r="WX70"/>
      <c r="WY70"/>
      <c r="WZ70"/>
      <c r="XA70"/>
      <c r="XB70"/>
      <c r="XC70"/>
      <c r="XD70"/>
      <c r="XE70"/>
      <c r="XF70"/>
      <c r="XG70"/>
      <c r="XH70"/>
      <c r="XI70"/>
      <c r="XJ70"/>
      <c r="XK70"/>
      <c r="XL70"/>
      <c r="XM70"/>
      <c r="XN70"/>
      <c r="XO70"/>
      <c r="XP70"/>
      <c r="XQ70"/>
      <c r="XR70"/>
      <c r="XS70"/>
      <c r="XT70"/>
      <c r="XU70"/>
      <c r="XV70"/>
      <c r="XW70"/>
      <c r="XX70"/>
      <c r="XY70"/>
      <c r="XZ70"/>
      <c r="YA70"/>
      <c r="YB70"/>
      <c r="YC70"/>
      <c r="YD70"/>
      <c r="YE70"/>
      <c r="YF70"/>
      <c r="YG70"/>
      <c r="YH70"/>
      <c r="YI70"/>
      <c r="YJ70"/>
      <c r="YK70"/>
      <c r="YL70"/>
      <c r="YM70"/>
      <c r="YN70"/>
      <c r="YO70"/>
      <c r="YP70"/>
      <c r="YQ70"/>
      <c r="YR70"/>
      <c r="YS70"/>
      <c r="YT70"/>
      <c r="YU70"/>
      <c r="YV70"/>
      <c r="YW70"/>
      <c r="YX70"/>
      <c r="YY70"/>
      <c r="YZ70"/>
      <c r="ZA70"/>
      <c r="ZB70"/>
      <c r="ZC70"/>
      <c r="ZD70"/>
      <c r="ZE70"/>
      <c r="ZF70"/>
      <c r="ZG70"/>
      <c r="ZH70"/>
      <c r="ZI70"/>
      <c r="ZJ70"/>
      <c r="ZK70"/>
      <c r="ZL70"/>
      <c r="ZM70"/>
      <c r="ZN70"/>
      <c r="ZO70"/>
      <c r="ZP70"/>
      <c r="ZQ70"/>
      <c r="ZR70"/>
      <c r="ZS70"/>
      <c r="ZT70"/>
      <c r="ZU70"/>
      <c r="ZV70"/>
      <c r="ZW70"/>
      <c r="ZX70"/>
      <c r="ZY70"/>
      <c r="ZZ70"/>
      <c r="AAA70"/>
      <c r="AAB70"/>
      <c r="AAC70"/>
      <c r="AAD70"/>
      <c r="AAE70"/>
      <c r="AAF70"/>
      <c r="AAG70"/>
      <c r="AAH70"/>
      <c r="AAI70"/>
      <c r="AAJ70"/>
      <c r="AAK70"/>
      <c r="AAL70"/>
      <c r="AAM70"/>
      <c r="AAN70"/>
      <c r="AAO70"/>
      <c r="AAP70"/>
      <c r="AAQ70"/>
      <c r="AAR70"/>
      <c r="AAS70"/>
      <c r="AAT70"/>
      <c r="AAU70"/>
      <c r="AAV70"/>
      <c r="AAW70"/>
      <c r="AAX70"/>
      <c r="AAY70"/>
      <c r="AAZ70"/>
      <c r="ABA70"/>
      <c r="ABB70"/>
      <c r="ABC70"/>
      <c r="ABD70"/>
      <c r="ABE70"/>
      <c r="ABF70"/>
      <c r="ABG70"/>
      <c r="ABH70"/>
      <c r="ABI70"/>
      <c r="ABJ70"/>
      <c r="ABK70"/>
      <c r="ABL70"/>
      <c r="ABM70"/>
      <c r="ABN70"/>
      <c r="ABO70"/>
      <c r="ABP70"/>
      <c r="ABQ70"/>
      <c r="ABR70"/>
      <c r="ABS70"/>
      <c r="ABT70"/>
      <c r="ABU70"/>
      <c r="ABV70"/>
      <c r="ABW70"/>
      <c r="ABX70"/>
      <c r="ABY70"/>
      <c r="ABZ70"/>
      <c r="ACA70"/>
      <c r="ACB70"/>
      <c r="ACC70"/>
      <c r="ACD70"/>
      <c r="ACE70"/>
      <c r="ACF70"/>
      <c r="ACG70"/>
      <c r="ACH70"/>
      <c r="ACI70"/>
      <c r="ACJ70"/>
      <c r="ACK70"/>
      <c r="ACL70"/>
      <c r="ACM70"/>
      <c r="ACN70"/>
      <c r="ACO70"/>
      <c r="ACP70"/>
      <c r="ACQ70"/>
      <c r="ACR70"/>
      <c r="ACS70"/>
      <c r="ACT70"/>
      <c r="ACU70"/>
      <c r="ACV70"/>
      <c r="ACW70"/>
      <c r="ACX70"/>
      <c r="ACY70"/>
      <c r="ACZ70"/>
      <c r="ADA70"/>
      <c r="ADB70"/>
      <c r="ADC70"/>
      <c r="ADD70"/>
      <c r="ADE70"/>
      <c r="ADF70"/>
      <c r="ADG70"/>
      <c r="ADH70"/>
      <c r="ADI70"/>
      <c r="ADJ70"/>
      <c r="ADK70"/>
      <c r="ADL70"/>
      <c r="ADM70"/>
      <c r="ADN70"/>
      <c r="ADO70"/>
      <c r="ADP70"/>
      <c r="ADQ70"/>
      <c r="ADR70"/>
      <c r="ADS70"/>
      <c r="ADT70"/>
      <c r="ADU70"/>
      <c r="ADV70"/>
      <c r="ADW70"/>
      <c r="ADX70"/>
      <c r="ADY70"/>
      <c r="ADZ70"/>
      <c r="AEA70"/>
      <c r="AEB70"/>
      <c r="AEC70"/>
      <c r="AED70"/>
      <c r="AEE70"/>
      <c r="AEF70"/>
      <c r="AEG70"/>
      <c r="AEH70"/>
      <c r="AEI70"/>
      <c r="AEJ70"/>
      <c r="AEK70"/>
      <c r="AEL70"/>
      <c r="AEM70"/>
      <c r="AEN70"/>
      <c r="AEO70"/>
      <c r="AEP70"/>
      <c r="AEQ70"/>
      <c r="AER70"/>
      <c r="AES70"/>
      <c r="AET70"/>
      <c r="AEU70"/>
      <c r="AEV70"/>
      <c r="AEW70"/>
      <c r="AEX70"/>
      <c r="AEY70"/>
      <c r="AEZ70"/>
      <c r="AFA70"/>
      <c r="AFB70"/>
      <c r="AFC70"/>
      <c r="AFD70"/>
      <c r="AFE70"/>
      <c r="AFF70"/>
      <c r="AFG70"/>
      <c r="AFH70"/>
      <c r="AFI70"/>
      <c r="AFJ70"/>
      <c r="AFK70"/>
      <c r="AFL70"/>
      <c r="AFM70"/>
      <c r="AFN70"/>
      <c r="AFO70"/>
      <c r="AFP70"/>
      <c r="AFQ70"/>
      <c r="AFR70"/>
      <c r="AFS70"/>
      <c r="AFT70"/>
      <c r="AFU70"/>
      <c r="AFV70"/>
      <c r="AFW70"/>
      <c r="AFX70"/>
      <c r="AFY70"/>
      <c r="AFZ70"/>
      <c r="AGA70"/>
      <c r="AGB70"/>
      <c r="AGC70"/>
      <c r="AGD70"/>
      <c r="AGE70"/>
      <c r="AGF70"/>
      <c r="AGG70"/>
      <c r="AGH70"/>
      <c r="AGI70"/>
      <c r="AGJ70"/>
      <c r="AGK70"/>
      <c r="AGL70"/>
      <c r="AGM70"/>
      <c r="AGN70"/>
      <c r="AGO70"/>
      <c r="AGP70"/>
      <c r="AGQ70"/>
      <c r="AGR70"/>
      <c r="AGS70"/>
      <c r="AGT70"/>
      <c r="AGU70"/>
      <c r="AGV70"/>
      <c r="AGW70"/>
      <c r="AGX70"/>
      <c r="AGY70"/>
      <c r="AGZ70"/>
      <c r="AHA70"/>
      <c r="AHB70"/>
      <c r="AHC70"/>
      <c r="AHD70"/>
      <c r="AHE70"/>
      <c r="AHF70"/>
      <c r="AHG70"/>
      <c r="AHH70"/>
      <c r="AHI70"/>
      <c r="AHJ70"/>
      <c r="AHK70"/>
      <c r="AHL70"/>
      <c r="AHM70"/>
      <c r="AHN70"/>
      <c r="AHO70"/>
      <c r="AHP70"/>
      <c r="AHQ70"/>
      <c r="AHR70"/>
      <c r="AHS70"/>
      <c r="AHT70"/>
      <c r="AHU70"/>
      <c r="AHV70"/>
      <c r="AHW70"/>
      <c r="AHX70"/>
      <c r="AHY70"/>
      <c r="AHZ70"/>
      <c r="AIA70"/>
      <c r="AIB70"/>
      <c r="AIC70"/>
      <c r="AID70"/>
      <c r="AIE70"/>
      <c r="AIF70"/>
      <c r="AIG70"/>
      <c r="AIH70"/>
      <c r="AII70"/>
      <c r="AIJ70"/>
      <c r="AIK70"/>
      <c r="AIL70"/>
      <c r="AIM70"/>
      <c r="AIN70"/>
      <c r="AIO70"/>
      <c r="AIP70"/>
      <c r="AIQ70"/>
      <c r="AIR70"/>
      <c r="AIS70"/>
      <c r="AIT70"/>
      <c r="AIU70"/>
      <c r="AIV70"/>
      <c r="AIW70"/>
      <c r="AIX70"/>
      <c r="AIY70"/>
      <c r="AIZ70"/>
      <c r="AJA70"/>
      <c r="AJB70"/>
      <c r="AJC70"/>
      <c r="AJD70"/>
      <c r="AJE70"/>
      <c r="AJF70"/>
      <c r="AJG70"/>
      <c r="AJH70"/>
      <c r="AJI70"/>
      <c r="AJJ70"/>
      <c r="AJK70"/>
      <c r="AJL70"/>
      <c r="AJM70"/>
      <c r="AJN70"/>
      <c r="AJO70"/>
      <c r="AJP70"/>
      <c r="AJQ70"/>
      <c r="AJR70"/>
      <c r="AJS70"/>
      <c r="AJT70"/>
      <c r="AJU70"/>
      <c r="AJV70"/>
      <c r="AJW70"/>
      <c r="AJX70"/>
      <c r="AJY70"/>
      <c r="AJZ70"/>
      <c r="AKA70"/>
      <c r="AKB70"/>
      <c r="AKC70"/>
      <c r="AKD70"/>
      <c r="AKE70"/>
      <c r="AKF70"/>
      <c r="AKG70"/>
      <c r="AKH70"/>
      <c r="AKI70"/>
      <c r="AKJ70"/>
      <c r="AKK70"/>
      <c r="AKL70"/>
      <c r="AKM70"/>
      <c r="AKN70"/>
      <c r="AKO70"/>
      <c r="AKP70"/>
      <c r="AKQ70"/>
      <c r="AKR70"/>
      <c r="AKS70"/>
      <c r="AKT70"/>
      <c r="AKU70"/>
      <c r="AKV70"/>
      <c r="AKW70"/>
      <c r="AKX70"/>
      <c r="AKY70"/>
      <c r="AKZ70"/>
      <c r="ALA70"/>
      <c r="ALB70"/>
      <c r="ALC70"/>
      <c r="ALD70"/>
      <c r="ALE70"/>
      <c r="ALF70"/>
      <c r="ALG70"/>
      <c r="ALH70"/>
      <c r="ALI70"/>
      <c r="ALJ70"/>
      <c r="ALK70"/>
      <c r="ALL70"/>
      <c r="ALM70"/>
      <c r="ALN70"/>
      <c r="ALO70"/>
      <c r="ALP70"/>
      <c r="ALQ70"/>
      <c r="ALR70"/>
      <c r="ALS70"/>
      <c r="ALT70"/>
      <c r="ALU70"/>
      <c r="ALV70"/>
      <c r="ALW70"/>
      <c r="ALX70"/>
      <c r="ALY70"/>
      <c r="ALZ70"/>
      <c r="AMA70"/>
      <c r="AMB70"/>
      <c r="AMC70"/>
      <c r="AMD70"/>
      <c r="AME70"/>
      <c r="AMF70"/>
      <c r="AMG70"/>
      <c r="AMH70"/>
      <c r="AMI70"/>
      <c r="AMJ70"/>
    </row>
    <row r="71" spans="1:1025" x14ac:dyDescent="0.2">
      <c r="A71" s="57" t="s">
        <v>250</v>
      </c>
      <c r="B71" s="57"/>
      <c r="C71" s="57"/>
      <c r="D71" s="57"/>
      <c r="E71" s="64"/>
      <c r="F71" s="57"/>
      <c r="G71" s="57"/>
      <c r="H71" s="58"/>
      <c r="I71" s="58"/>
      <c r="J71" s="878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F71"/>
      <c r="EG71"/>
      <c r="EH71"/>
      <c r="EI71"/>
      <c r="EJ71"/>
      <c r="EK71"/>
      <c r="EL71"/>
      <c r="EM71"/>
      <c r="EN71"/>
      <c r="EO71"/>
      <c r="EP71"/>
      <c r="EQ71"/>
      <c r="ER71"/>
      <c r="ES71"/>
      <c r="ET71"/>
      <c r="EU71"/>
      <c r="EV71"/>
      <c r="EW71"/>
      <c r="EX71"/>
      <c r="EY71"/>
      <c r="EZ71"/>
      <c r="FA71"/>
      <c r="FB71"/>
      <c r="FC71"/>
      <c r="FD71"/>
      <c r="FE71"/>
      <c r="FF71"/>
      <c r="FG71"/>
      <c r="FH71"/>
      <c r="FI71"/>
      <c r="FJ71"/>
      <c r="FK71"/>
      <c r="FL71"/>
      <c r="FM71"/>
      <c r="FN71"/>
      <c r="FO71"/>
      <c r="FP71"/>
      <c r="FQ71"/>
      <c r="FR71"/>
      <c r="FS71"/>
      <c r="FT71"/>
      <c r="FU71"/>
      <c r="FV71"/>
      <c r="FW71"/>
      <c r="FX71"/>
      <c r="FY71"/>
      <c r="FZ71"/>
      <c r="GA71"/>
      <c r="GB71"/>
      <c r="GC71"/>
      <c r="GD71"/>
      <c r="GE71"/>
      <c r="GF71"/>
      <c r="GG71"/>
      <c r="GH71"/>
      <c r="GI71"/>
      <c r="GJ71"/>
      <c r="GK71"/>
      <c r="GL71"/>
      <c r="GM71"/>
      <c r="GN71"/>
      <c r="GO71"/>
      <c r="GP71"/>
      <c r="GQ71"/>
      <c r="GR71"/>
      <c r="GS71"/>
      <c r="GT71"/>
      <c r="GU71"/>
      <c r="GV71"/>
      <c r="GW71"/>
      <c r="GX71"/>
      <c r="GY71"/>
      <c r="GZ71"/>
      <c r="HA71"/>
      <c r="HB71"/>
      <c r="HC71"/>
      <c r="HD71"/>
      <c r="HE71"/>
      <c r="HF71"/>
      <c r="HG71"/>
      <c r="HH71"/>
      <c r="HI71"/>
      <c r="HJ71"/>
      <c r="HK71"/>
      <c r="HL71"/>
      <c r="HM71"/>
      <c r="HN71"/>
      <c r="HO71"/>
      <c r="HP71"/>
      <c r="HQ71"/>
      <c r="HR71"/>
      <c r="HS71"/>
      <c r="HT71"/>
      <c r="HU71"/>
      <c r="HV71"/>
      <c r="HW71"/>
      <c r="HX71"/>
      <c r="HY71"/>
      <c r="HZ71"/>
      <c r="IA71"/>
      <c r="IB71"/>
      <c r="IC71"/>
      <c r="ID71"/>
      <c r="IE71"/>
      <c r="IF71"/>
      <c r="IG71"/>
      <c r="IH71"/>
      <c r="II71"/>
      <c r="IJ71"/>
      <c r="IK71"/>
      <c r="IL71"/>
      <c r="IM71"/>
      <c r="IN71"/>
      <c r="IO71"/>
      <c r="IP71"/>
      <c r="IQ71"/>
      <c r="IR71"/>
      <c r="IS71"/>
      <c r="IT71"/>
      <c r="IU71"/>
      <c r="IV71"/>
      <c r="IW71"/>
      <c r="IX71"/>
      <c r="IY71"/>
      <c r="IZ71"/>
      <c r="JA71"/>
      <c r="JB71"/>
      <c r="JC71"/>
      <c r="JD71"/>
      <c r="JE71"/>
      <c r="JF71"/>
      <c r="JG71"/>
      <c r="JH71"/>
      <c r="JI71"/>
      <c r="JJ71"/>
      <c r="JK71"/>
      <c r="JL71"/>
      <c r="JM71"/>
      <c r="JN71"/>
      <c r="JO71"/>
      <c r="JP71"/>
      <c r="JQ71"/>
      <c r="JR71"/>
      <c r="JS71"/>
      <c r="JT71"/>
      <c r="JU71"/>
      <c r="JV71"/>
      <c r="JW71"/>
      <c r="JX71"/>
      <c r="JY71"/>
      <c r="JZ71"/>
      <c r="KA71"/>
      <c r="KB71"/>
      <c r="KC71"/>
      <c r="KD71"/>
      <c r="KE71"/>
      <c r="KF71"/>
      <c r="KG71"/>
      <c r="KH71"/>
      <c r="KI71"/>
      <c r="KJ71"/>
      <c r="KK71"/>
      <c r="KL71"/>
      <c r="KM71"/>
      <c r="KN71"/>
      <c r="KO71"/>
      <c r="KP71"/>
      <c r="KQ71"/>
      <c r="KR71"/>
      <c r="KS71"/>
      <c r="KT71"/>
      <c r="KU71"/>
      <c r="KV71"/>
      <c r="KW71"/>
      <c r="KX71"/>
      <c r="KY71"/>
      <c r="KZ71"/>
      <c r="LA71"/>
      <c r="LB71"/>
      <c r="LC71"/>
      <c r="LD71"/>
      <c r="LE71"/>
      <c r="LF71"/>
      <c r="LG71"/>
      <c r="LH71"/>
      <c r="LI71"/>
      <c r="LJ71"/>
      <c r="LK71"/>
      <c r="LL71"/>
      <c r="LM71"/>
      <c r="LN71"/>
      <c r="LO71"/>
      <c r="LP71"/>
      <c r="LQ71"/>
      <c r="LR71"/>
      <c r="LS71"/>
      <c r="LT71"/>
      <c r="LU71"/>
      <c r="LV71"/>
      <c r="LW71"/>
      <c r="LX71"/>
      <c r="LY71"/>
      <c r="LZ71"/>
      <c r="MA71"/>
      <c r="MB71"/>
      <c r="MC71"/>
      <c r="MD71"/>
      <c r="ME71"/>
      <c r="MF71"/>
      <c r="MG71"/>
      <c r="MH71"/>
      <c r="MI71"/>
      <c r="MJ71"/>
      <c r="MK71"/>
      <c r="ML71"/>
      <c r="MM71"/>
      <c r="MN71"/>
      <c r="MO71"/>
      <c r="MP71"/>
      <c r="MQ71"/>
      <c r="MR71"/>
      <c r="MS71"/>
      <c r="MT71"/>
      <c r="MU71"/>
      <c r="MV71"/>
      <c r="MW71"/>
      <c r="MX71"/>
      <c r="MY71"/>
      <c r="MZ71"/>
      <c r="NA71"/>
      <c r="NB71"/>
      <c r="NC71"/>
      <c r="ND71"/>
      <c r="NE71"/>
      <c r="NF71"/>
      <c r="NG71"/>
      <c r="NH71"/>
      <c r="NI71"/>
      <c r="NJ71"/>
      <c r="NK71"/>
      <c r="NL71"/>
      <c r="NM71"/>
      <c r="NN71"/>
      <c r="NO71"/>
      <c r="NP71"/>
      <c r="NQ71"/>
      <c r="NR71"/>
      <c r="NS71"/>
      <c r="NT71"/>
      <c r="NU71"/>
      <c r="NV71"/>
      <c r="NW71"/>
      <c r="NX71"/>
      <c r="NY71"/>
      <c r="NZ71"/>
      <c r="OA71"/>
      <c r="OB71"/>
      <c r="OC71"/>
      <c r="OD71"/>
      <c r="OE71"/>
      <c r="OF71"/>
      <c r="OG71"/>
      <c r="OH71"/>
      <c r="OI71"/>
      <c r="OJ71"/>
      <c r="OK71"/>
      <c r="OL71"/>
      <c r="OM71"/>
      <c r="ON71"/>
      <c r="OO71"/>
      <c r="OP71"/>
      <c r="OQ71"/>
      <c r="OR71"/>
      <c r="OS71"/>
      <c r="OT71"/>
      <c r="OU71"/>
      <c r="OV71"/>
      <c r="OW71"/>
      <c r="OX71"/>
      <c r="OY71"/>
      <c r="OZ71"/>
      <c r="PA71"/>
      <c r="PB71"/>
      <c r="PC71"/>
      <c r="PD71"/>
      <c r="PE71"/>
      <c r="PF71"/>
      <c r="PG71"/>
      <c r="PH71"/>
      <c r="PI71"/>
      <c r="PJ71"/>
      <c r="PK71"/>
      <c r="PL71"/>
      <c r="PM71"/>
      <c r="PN71"/>
      <c r="PO71"/>
      <c r="PP71"/>
      <c r="PQ71"/>
      <c r="PR71"/>
      <c r="PS71"/>
      <c r="PT71"/>
      <c r="PU71"/>
      <c r="PV71"/>
      <c r="PW71"/>
      <c r="PX71"/>
      <c r="PY71"/>
      <c r="PZ71"/>
      <c r="QA71"/>
      <c r="QB71"/>
      <c r="QC71"/>
      <c r="QD71"/>
      <c r="QE71"/>
      <c r="QF71"/>
      <c r="QG71"/>
      <c r="QH71"/>
      <c r="QI71"/>
      <c r="QJ71"/>
      <c r="QK71"/>
      <c r="QL71"/>
      <c r="QM71"/>
      <c r="QN71"/>
      <c r="QO71"/>
      <c r="QP71"/>
      <c r="QQ71"/>
      <c r="QR71"/>
      <c r="QS71"/>
      <c r="QT71"/>
      <c r="QU71"/>
      <c r="QV71"/>
      <c r="QW71"/>
      <c r="QX71"/>
      <c r="QY71"/>
      <c r="QZ71"/>
      <c r="RA71"/>
      <c r="RB71"/>
      <c r="RC71"/>
      <c r="RD71"/>
      <c r="RE71"/>
      <c r="RF71"/>
      <c r="RG71"/>
      <c r="RH71"/>
      <c r="RI71"/>
      <c r="RJ71"/>
      <c r="RK71"/>
      <c r="RL71"/>
      <c r="RM71"/>
      <c r="RN71"/>
      <c r="RO71"/>
      <c r="RP71"/>
      <c r="RQ71"/>
      <c r="RR71"/>
      <c r="RS71"/>
      <c r="RT71"/>
      <c r="RU71"/>
      <c r="RV71"/>
      <c r="RW71"/>
      <c r="RX71"/>
      <c r="RY71"/>
      <c r="RZ71"/>
      <c r="SA71"/>
      <c r="SB71"/>
      <c r="SC71"/>
      <c r="SD71"/>
      <c r="SE71"/>
      <c r="SF71"/>
      <c r="SG71"/>
      <c r="SH71"/>
      <c r="SI71"/>
      <c r="SJ71"/>
      <c r="SK71"/>
      <c r="SL71"/>
      <c r="SM71"/>
      <c r="SN71"/>
      <c r="SO71"/>
      <c r="SP71"/>
      <c r="SQ71"/>
      <c r="SR71"/>
      <c r="SS71"/>
      <c r="ST71"/>
      <c r="SU71"/>
      <c r="SV71"/>
      <c r="SW71"/>
      <c r="SX71"/>
      <c r="SY71"/>
      <c r="SZ71"/>
      <c r="TA71"/>
      <c r="TB71"/>
      <c r="TC71"/>
      <c r="TD71"/>
      <c r="TE71"/>
      <c r="TF71"/>
      <c r="TG71"/>
      <c r="TH71"/>
      <c r="TI71"/>
      <c r="TJ71"/>
      <c r="TK71"/>
      <c r="TL71"/>
      <c r="TM71"/>
      <c r="TN71"/>
      <c r="TO71"/>
      <c r="TP71"/>
      <c r="TQ71"/>
      <c r="TR71"/>
      <c r="TS71"/>
      <c r="TT71"/>
      <c r="TU71"/>
      <c r="TV71"/>
      <c r="TW71"/>
      <c r="TX71"/>
      <c r="TY71"/>
      <c r="TZ71"/>
      <c r="UA71"/>
      <c r="UB71"/>
      <c r="UC71"/>
      <c r="UD71"/>
      <c r="UE71"/>
      <c r="UF71"/>
      <c r="UG71"/>
      <c r="UH71"/>
      <c r="UI71"/>
      <c r="UJ71"/>
      <c r="UK71"/>
      <c r="UL71"/>
      <c r="UM71"/>
      <c r="UN71"/>
      <c r="UO71"/>
      <c r="UP71"/>
      <c r="UQ71"/>
      <c r="UR71"/>
      <c r="US71"/>
      <c r="UT71"/>
      <c r="UU71"/>
      <c r="UV71"/>
      <c r="UW71"/>
      <c r="UX71"/>
      <c r="UY71"/>
      <c r="UZ71"/>
      <c r="VA71"/>
      <c r="VB71"/>
      <c r="VC71"/>
      <c r="VD71"/>
      <c r="VE71"/>
      <c r="VF71"/>
      <c r="VG71"/>
      <c r="VH71"/>
      <c r="VI71"/>
      <c r="VJ71"/>
      <c r="VK71"/>
      <c r="VL71"/>
      <c r="VM71"/>
      <c r="VN71"/>
      <c r="VO71"/>
      <c r="VP71"/>
      <c r="VQ71"/>
      <c r="VR71"/>
      <c r="VS71"/>
      <c r="VT71"/>
      <c r="VU71"/>
      <c r="VV71"/>
      <c r="VW71"/>
      <c r="VX71"/>
      <c r="VY71"/>
      <c r="VZ71"/>
      <c r="WA71"/>
      <c r="WB71"/>
      <c r="WC71"/>
      <c r="WD71"/>
      <c r="WE71"/>
      <c r="WF71"/>
      <c r="WG71"/>
      <c r="WH71"/>
      <c r="WI71"/>
      <c r="WJ71"/>
      <c r="WK71"/>
      <c r="WL71"/>
      <c r="WM71"/>
      <c r="WN71"/>
      <c r="WO71"/>
      <c r="WP71"/>
      <c r="WQ71"/>
      <c r="WR71"/>
      <c r="WS71"/>
      <c r="WT71"/>
      <c r="WU71"/>
      <c r="WV71"/>
      <c r="WW71"/>
      <c r="WX71"/>
      <c r="WY71"/>
      <c r="WZ71"/>
      <c r="XA71"/>
      <c r="XB71"/>
      <c r="XC71"/>
      <c r="XD71"/>
      <c r="XE71"/>
      <c r="XF71"/>
      <c r="XG71"/>
      <c r="XH71"/>
      <c r="XI71"/>
      <c r="XJ71"/>
      <c r="XK71"/>
      <c r="XL71"/>
      <c r="XM71"/>
      <c r="XN71"/>
      <c r="XO71"/>
      <c r="XP71"/>
      <c r="XQ71"/>
      <c r="XR71"/>
      <c r="XS71"/>
      <c r="XT71"/>
      <c r="XU71"/>
      <c r="XV71"/>
      <c r="XW71"/>
      <c r="XX71"/>
      <c r="XY71"/>
      <c r="XZ71"/>
      <c r="YA71"/>
      <c r="YB71"/>
      <c r="YC71"/>
      <c r="YD71"/>
      <c r="YE71"/>
      <c r="YF71"/>
      <c r="YG71"/>
      <c r="YH71"/>
      <c r="YI71"/>
      <c r="YJ71"/>
      <c r="YK71"/>
      <c r="YL71"/>
      <c r="YM71"/>
      <c r="YN71"/>
      <c r="YO71"/>
      <c r="YP71"/>
      <c r="YQ71"/>
      <c r="YR71"/>
      <c r="YS71"/>
      <c r="YT71"/>
      <c r="YU71"/>
      <c r="YV71"/>
      <c r="YW71"/>
      <c r="YX71"/>
      <c r="YY71"/>
      <c r="YZ71"/>
      <c r="ZA71"/>
      <c r="ZB71"/>
      <c r="ZC71"/>
      <c r="ZD71"/>
      <c r="ZE71"/>
      <c r="ZF71"/>
      <c r="ZG71"/>
      <c r="ZH71"/>
      <c r="ZI71"/>
      <c r="ZJ71"/>
      <c r="ZK71"/>
      <c r="ZL71"/>
      <c r="ZM71"/>
      <c r="ZN71"/>
      <c r="ZO71"/>
      <c r="ZP71"/>
      <c r="ZQ71"/>
      <c r="ZR71"/>
      <c r="ZS71"/>
      <c r="ZT71"/>
      <c r="ZU71"/>
      <c r="ZV71"/>
      <c r="ZW71"/>
      <c r="ZX71"/>
      <c r="ZY71"/>
      <c r="ZZ71"/>
      <c r="AAA71"/>
      <c r="AAB71"/>
      <c r="AAC71"/>
      <c r="AAD71"/>
      <c r="AAE71"/>
      <c r="AAF71"/>
      <c r="AAG71"/>
      <c r="AAH71"/>
      <c r="AAI71"/>
      <c r="AAJ71"/>
      <c r="AAK71"/>
      <c r="AAL71"/>
      <c r="AAM71"/>
      <c r="AAN71"/>
      <c r="AAO71"/>
      <c r="AAP71"/>
      <c r="AAQ71"/>
      <c r="AAR71"/>
      <c r="AAS71"/>
      <c r="AAT71"/>
      <c r="AAU71"/>
      <c r="AAV71"/>
      <c r="AAW71"/>
      <c r="AAX71"/>
      <c r="AAY71"/>
      <c r="AAZ71"/>
      <c r="ABA71"/>
      <c r="ABB71"/>
      <c r="ABC71"/>
      <c r="ABD71"/>
      <c r="ABE71"/>
      <c r="ABF71"/>
      <c r="ABG71"/>
      <c r="ABH71"/>
      <c r="ABI71"/>
      <c r="ABJ71"/>
      <c r="ABK71"/>
      <c r="ABL71"/>
      <c r="ABM71"/>
      <c r="ABN71"/>
      <c r="ABO71"/>
      <c r="ABP71"/>
      <c r="ABQ71"/>
      <c r="ABR71"/>
      <c r="ABS71"/>
      <c r="ABT71"/>
      <c r="ABU71"/>
      <c r="ABV71"/>
      <c r="ABW71"/>
      <c r="ABX71"/>
      <c r="ABY71"/>
      <c r="ABZ71"/>
      <c r="ACA71"/>
      <c r="ACB71"/>
      <c r="ACC71"/>
      <c r="ACD71"/>
      <c r="ACE71"/>
      <c r="ACF71"/>
      <c r="ACG71"/>
      <c r="ACH71"/>
      <c r="ACI71"/>
      <c r="ACJ71"/>
      <c r="ACK71"/>
      <c r="ACL71"/>
      <c r="ACM71"/>
      <c r="ACN71"/>
      <c r="ACO71"/>
      <c r="ACP71"/>
      <c r="ACQ71"/>
      <c r="ACR71"/>
      <c r="ACS71"/>
      <c r="ACT71"/>
      <c r="ACU71"/>
      <c r="ACV71"/>
      <c r="ACW71"/>
      <c r="ACX71"/>
      <c r="ACY71"/>
      <c r="ACZ71"/>
      <c r="ADA71"/>
      <c r="ADB71"/>
      <c r="ADC71"/>
      <c r="ADD71"/>
      <c r="ADE71"/>
      <c r="ADF71"/>
      <c r="ADG71"/>
      <c r="ADH71"/>
      <c r="ADI71"/>
      <c r="ADJ71"/>
      <c r="ADK71"/>
      <c r="ADL71"/>
      <c r="ADM71"/>
      <c r="ADN71"/>
      <c r="ADO71"/>
      <c r="ADP71"/>
      <c r="ADQ71"/>
      <c r="ADR71"/>
      <c r="ADS71"/>
      <c r="ADT71"/>
      <c r="ADU71"/>
      <c r="ADV71"/>
      <c r="ADW71"/>
      <c r="ADX71"/>
      <c r="ADY71"/>
      <c r="ADZ71"/>
      <c r="AEA71"/>
      <c r="AEB71"/>
      <c r="AEC71"/>
      <c r="AED71"/>
      <c r="AEE71"/>
      <c r="AEF71"/>
      <c r="AEG71"/>
      <c r="AEH71"/>
      <c r="AEI71"/>
      <c r="AEJ71"/>
      <c r="AEK71"/>
      <c r="AEL71"/>
      <c r="AEM71"/>
      <c r="AEN71"/>
      <c r="AEO71"/>
      <c r="AEP71"/>
      <c r="AEQ71"/>
      <c r="AER71"/>
      <c r="AES71"/>
      <c r="AET71"/>
      <c r="AEU71"/>
      <c r="AEV71"/>
      <c r="AEW71"/>
      <c r="AEX71"/>
      <c r="AEY71"/>
      <c r="AEZ71"/>
      <c r="AFA71"/>
      <c r="AFB71"/>
      <c r="AFC71"/>
      <c r="AFD71"/>
      <c r="AFE71"/>
      <c r="AFF71"/>
      <c r="AFG71"/>
      <c r="AFH71"/>
      <c r="AFI71"/>
      <c r="AFJ71"/>
      <c r="AFK71"/>
      <c r="AFL71"/>
      <c r="AFM71"/>
      <c r="AFN71"/>
      <c r="AFO71"/>
      <c r="AFP71"/>
      <c r="AFQ71"/>
      <c r="AFR71"/>
      <c r="AFS71"/>
      <c r="AFT71"/>
      <c r="AFU71"/>
      <c r="AFV71"/>
      <c r="AFW71"/>
      <c r="AFX71"/>
      <c r="AFY71"/>
      <c r="AFZ71"/>
      <c r="AGA71"/>
      <c r="AGB71"/>
      <c r="AGC71"/>
      <c r="AGD71"/>
      <c r="AGE71"/>
      <c r="AGF71"/>
      <c r="AGG71"/>
      <c r="AGH71"/>
      <c r="AGI71"/>
      <c r="AGJ71"/>
      <c r="AGK71"/>
      <c r="AGL71"/>
      <c r="AGM71"/>
      <c r="AGN71"/>
      <c r="AGO71"/>
      <c r="AGP71"/>
      <c r="AGQ71"/>
      <c r="AGR71"/>
      <c r="AGS71"/>
      <c r="AGT71"/>
      <c r="AGU71"/>
      <c r="AGV71"/>
      <c r="AGW71"/>
      <c r="AGX71"/>
      <c r="AGY71"/>
      <c r="AGZ71"/>
      <c r="AHA71"/>
      <c r="AHB71"/>
      <c r="AHC71"/>
      <c r="AHD71"/>
      <c r="AHE71"/>
      <c r="AHF71"/>
      <c r="AHG71"/>
      <c r="AHH71"/>
      <c r="AHI71"/>
      <c r="AHJ71"/>
      <c r="AHK71"/>
      <c r="AHL71"/>
      <c r="AHM71"/>
      <c r="AHN71"/>
      <c r="AHO71"/>
      <c r="AHP71"/>
      <c r="AHQ71"/>
      <c r="AHR71"/>
      <c r="AHS71"/>
      <c r="AHT71"/>
      <c r="AHU71"/>
      <c r="AHV71"/>
      <c r="AHW71"/>
      <c r="AHX71"/>
      <c r="AHY71"/>
      <c r="AHZ71"/>
      <c r="AIA71"/>
      <c r="AIB71"/>
      <c r="AIC71"/>
      <c r="AID71"/>
      <c r="AIE71"/>
      <c r="AIF71"/>
      <c r="AIG71"/>
      <c r="AIH71"/>
      <c r="AII71"/>
      <c r="AIJ71"/>
      <c r="AIK71"/>
      <c r="AIL71"/>
      <c r="AIM71"/>
      <c r="AIN71"/>
      <c r="AIO71"/>
      <c r="AIP71"/>
      <c r="AIQ71"/>
      <c r="AIR71"/>
      <c r="AIS71"/>
      <c r="AIT71"/>
      <c r="AIU71"/>
      <c r="AIV71"/>
      <c r="AIW71"/>
      <c r="AIX71"/>
      <c r="AIY71"/>
      <c r="AIZ71"/>
      <c r="AJA71"/>
      <c r="AJB71"/>
      <c r="AJC71"/>
      <c r="AJD71"/>
      <c r="AJE71"/>
      <c r="AJF71"/>
      <c r="AJG71"/>
      <c r="AJH71"/>
      <c r="AJI71"/>
      <c r="AJJ71"/>
      <c r="AJK71"/>
      <c r="AJL71"/>
      <c r="AJM71"/>
      <c r="AJN71"/>
      <c r="AJO71"/>
      <c r="AJP71"/>
      <c r="AJQ71"/>
      <c r="AJR71"/>
      <c r="AJS71"/>
      <c r="AJT71"/>
      <c r="AJU71"/>
      <c r="AJV71"/>
      <c r="AJW71"/>
      <c r="AJX71"/>
      <c r="AJY71"/>
      <c r="AJZ71"/>
      <c r="AKA71"/>
      <c r="AKB71"/>
      <c r="AKC71"/>
      <c r="AKD71"/>
      <c r="AKE71"/>
      <c r="AKF71"/>
      <c r="AKG71"/>
      <c r="AKH71"/>
      <c r="AKI71"/>
      <c r="AKJ71"/>
      <c r="AKK71"/>
      <c r="AKL71"/>
      <c r="AKM71"/>
      <c r="AKN71"/>
      <c r="AKO71"/>
      <c r="AKP71"/>
      <c r="AKQ71"/>
      <c r="AKR71"/>
      <c r="AKS71"/>
      <c r="AKT71"/>
      <c r="AKU71"/>
      <c r="AKV71"/>
      <c r="AKW71"/>
      <c r="AKX71"/>
      <c r="AKY71"/>
      <c r="AKZ71"/>
      <c r="ALA71"/>
      <c r="ALB71"/>
      <c r="ALC71"/>
      <c r="ALD71"/>
      <c r="ALE71"/>
      <c r="ALF71"/>
      <c r="ALG71"/>
      <c r="ALH71"/>
      <c r="ALI71"/>
      <c r="ALJ71"/>
      <c r="ALK71"/>
      <c r="ALL71"/>
      <c r="ALM71"/>
      <c r="ALN71"/>
      <c r="ALO71"/>
      <c r="ALP71"/>
      <c r="ALQ71"/>
      <c r="ALR71"/>
      <c r="ALS71"/>
      <c r="ALT71"/>
      <c r="ALU71"/>
      <c r="ALV71"/>
      <c r="ALW71"/>
      <c r="ALX71"/>
      <c r="ALY71"/>
      <c r="ALZ71"/>
      <c r="AMA71"/>
      <c r="AMB71"/>
      <c r="AMC71"/>
      <c r="AMD71"/>
      <c r="AME71"/>
      <c r="AMF71"/>
      <c r="AMG71"/>
      <c r="AMH71"/>
      <c r="AMI71"/>
      <c r="AMJ71"/>
    </row>
    <row r="72" spans="1:1025" x14ac:dyDescent="0.2">
      <c r="A72" s="57"/>
      <c r="B72" s="57"/>
      <c r="C72" s="57"/>
      <c r="D72" s="57"/>
      <c r="E72" s="64"/>
      <c r="F72" s="57"/>
      <c r="G72" s="64"/>
      <c r="H72" s="58"/>
      <c r="I72" s="58"/>
      <c r="J72" s="878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  <c r="EM72"/>
      <c r="EN72"/>
      <c r="EO72"/>
      <c r="EP72"/>
      <c r="EQ72"/>
      <c r="ER72"/>
      <c r="ES72"/>
      <c r="ET72"/>
      <c r="EU72"/>
      <c r="EV72"/>
      <c r="EW72"/>
      <c r="EX72"/>
      <c r="EY72"/>
      <c r="EZ72"/>
      <c r="FA72"/>
      <c r="FB72"/>
      <c r="FC72"/>
      <c r="FD72"/>
      <c r="FE72"/>
      <c r="FF72"/>
      <c r="FG72"/>
      <c r="FH72"/>
      <c r="FI72"/>
      <c r="FJ72"/>
      <c r="FK72"/>
      <c r="FL72"/>
      <c r="FM72"/>
      <c r="FN72"/>
      <c r="FO72"/>
      <c r="FP72"/>
      <c r="FQ72"/>
      <c r="FR72"/>
      <c r="FS72"/>
      <c r="FT72"/>
      <c r="FU72"/>
      <c r="FV72"/>
      <c r="FW72"/>
      <c r="FX72"/>
      <c r="FY72"/>
      <c r="FZ72"/>
      <c r="GA72"/>
      <c r="GB72"/>
      <c r="GC72"/>
      <c r="GD72"/>
      <c r="GE72"/>
      <c r="GF72"/>
      <c r="GG72"/>
      <c r="GH72"/>
      <c r="GI72"/>
      <c r="GJ72"/>
      <c r="GK72"/>
      <c r="GL72"/>
      <c r="GM72"/>
      <c r="GN72"/>
      <c r="GO72"/>
      <c r="GP72"/>
      <c r="GQ72"/>
      <c r="GR72"/>
      <c r="GS72"/>
      <c r="GT72"/>
      <c r="GU72"/>
      <c r="GV72"/>
      <c r="GW72"/>
      <c r="GX72"/>
      <c r="GY72"/>
      <c r="GZ72"/>
      <c r="HA72"/>
      <c r="HB72"/>
      <c r="HC72"/>
      <c r="HD72"/>
      <c r="HE72"/>
      <c r="HF72"/>
      <c r="HG72"/>
      <c r="HH72"/>
      <c r="HI72"/>
      <c r="HJ72"/>
      <c r="HK72"/>
      <c r="HL72"/>
      <c r="HM72"/>
      <c r="HN72"/>
      <c r="HO72"/>
      <c r="HP72"/>
      <c r="HQ72"/>
      <c r="HR72"/>
      <c r="HS72"/>
      <c r="HT72"/>
      <c r="HU72"/>
      <c r="HV72"/>
      <c r="HW72"/>
      <c r="HX72"/>
      <c r="HY72"/>
      <c r="HZ72"/>
      <c r="IA72"/>
      <c r="IB72"/>
      <c r="IC72"/>
      <c r="ID72"/>
      <c r="IE72"/>
      <c r="IF72"/>
      <c r="IG72"/>
      <c r="IH72"/>
      <c r="II72"/>
      <c r="IJ72"/>
      <c r="IK72"/>
      <c r="IL72"/>
      <c r="IM72"/>
      <c r="IN72"/>
      <c r="IO72"/>
      <c r="IP72"/>
      <c r="IQ72"/>
      <c r="IR72"/>
      <c r="IS72"/>
      <c r="IT72"/>
      <c r="IU72"/>
      <c r="IV72"/>
      <c r="IW72"/>
      <c r="IX72"/>
      <c r="IY72"/>
      <c r="IZ72"/>
      <c r="JA72"/>
      <c r="JB72"/>
      <c r="JC72"/>
      <c r="JD72"/>
      <c r="JE72"/>
      <c r="JF72"/>
      <c r="JG72"/>
      <c r="JH72"/>
      <c r="JI72"/>
      <c r="JJ72"/>
      <c r="JK72"/>
      <c r="JL72"/>
      <c r="JM72"/>
      <c r="JN72"/>
      <c r="JO72"/>
      <c r="JP72"/>
      <c r="JQ72"/>
      <c r="JR72"/>
      <c r="JS72"/>
      <c r="JT72"/>
      <c r="JU72"/>
      <c r="JV72"/>
      <c r="JW72"/>
      <c r="JX72"/>
      <c r="JY72"/>
      <c r="JZ72"/>
      <c r="KA72"/>
      <c r="KB72"/>
      <c r="KC72"/>
      <c r="KD72"/>
      <c r="KE72"/>
      <c r="KF72"/>
      <c r="KG72"/>
      <c r="KH72"/>
      <c r="KI72"/>
      <c r="KJ72"/>
      <c r="KK72"/>
      <c r="KL72"/>
      <c r="KM72"/>
      <c r="KN72"/>
      <c r="KO72"/>
      <c r="KP72"/>
      <c r="KQ72"/>
      <c r="KR72"/>
      <c r="KS72"/>
      <c r="KT72"/>
      <c r="KU72"/>
      <c r="KV72"/>
      <c r="KW72"/>
      <c r="KX72"/>
      <c r="KY72"/>
      <c r="KZ72"/>
      <c r="LA72"/>
      <c r="LB72"/>
      <c r="LC72"/>
      <c r="LD72"/>
      <c r="LE72"/>
      <c r="LF72"/>
      <c r="LG72"/>
      <c r="LH72"/>
      <c r="LI72"/>
      <c r="LJ72"/>
      <c r="LK72"/>
      <c r="LL72"/>
      <c r="LM72"/>
      <c r="LN72"/>
      <c r="LO72"/>
      <c r="LP72"/>
      <c r="LQ72"/>
      <c r="LR72"/>
      <c r="LS72"/>
      <c r="LT72"/>
      <c r="LU72"/>
      <c r="LV72"/>
      <c r="LW72"/>
      <c r="LX72"/>
      <c r="LY72"/>
      <c r="LZ72"/>
      <c r="MA72"/>
      <c r="MB72"/>
      <c r="MC72"/>
      <c r="MD72"/>
      <c r="ME72"/>
      <c r="MF72"/>
      <c r="MG72"/>
      <c r="MH72"/>
      <c r="MI72"/>
      <c r="MJ72"/>
      <c r="MK72"/>
      <c r="ML72"/>
      <c r="MM72"/>
      <c r="MN72"/>
      <c r="MO72"/>
      <c r="MP72"/>
      <c r="MQ72"/>
      <c r="MR72"/>
      <c r="MS72"/>
      <c r="MT72"/>
      <c r="MU72"/>
      <c r="MV72"/>
      <c r="MW72"/>
      <c r="MX72"/>
      <c r="MY72"/>
      <c r="MZ72"/>
      <c r="NA72"/>
      <c r="NB72"/>
      <c r="NC72"/>
      <c r="ND72"/>
      <c r="NE72"/>
      <c r="NF72"/>
      <c r="NG72"/>
      <c r="NH72"/>
      <c r="NI72"/>
      <c r="NJ72"/>
      <c r="NK72"/>
      <c r="NL72"/>
      <c r="NM72"/>
      <c r="NN72"/>
      <c r="NO72"/>
      <c r="NP72"/>
      <c r="NQ72"/>
      <c r="NR72"/>
      <c r="NS72"/>
      <c r="NT72"/>
      <c r="NU72"/>
      <c r="NV72"/>
      <c r="NW72"/>
      <c r="NX72"/>
      <c r="NY72"/>
      <c r="NZ72"/>
      <c r="OA72"/>
      <c r="OB72"/>
      <c r="OC72"/>
      <c r="OD72"/>
      <c r="OE72"/>
      <c r="OF72"/>
      <c r="OG72"/>
      <c r="OH72"/>
      <c r="OI72"/>
      <c r="OJ72"/>
      <c r="OK72"/>
      <c r="OL72"/>
      <c r="OM72"/>
      <c r="ON72"/>
      <c r="OO72"/>
      <c r="OP72"/>
      <c r="OQ72"/>
      <c r="OR72"/>
      <c r="OS72"/>
      <c r="OT72"/>
      <c r="OU72"/>
      <c r="OV72"/>
      <c r="OW72"/>
      <c r="OX72"/>
      <c r="OY72"/>
      <c r="OZ72"/>
      <c r="PA72"/>
      <c r="PB72"/>
      <c r="PC72"/>
      <c r="PD72"/>
      <c r="PE72"/>
      <c r="PF72"/>
      <c r="PG72"/>
      <c r="PH72"/>
      <c r="PI72"/>
      <c r="PJ72"/>
      <c r="PK72"/>
      <c r="PL72"/>
      <c r="PM72"/>
      <c r="PN72"/>
      <c r="PO72"/>
      <c r="PP72"/>
      <c r="PQ72"/>
      <c r="PR72"/>
      <c r="PS72"/>
      <c r="PT72"/>
      <c r="PU72"/>
      <c r="PV72"/>
      <c r="PW72"/>
      <c r="PX72"/>
      <c r="PY72"/>
      <c r="PZ72"/>
      <c r="QA72"/>
      <c r="QB72"/>
      <c r="QC72"/>
      <c r="QD72"/>
      <c r="QE72"/>
      <c r="QF72"/>
      <c r="QG72"/>
      <c r="QH72"/>
      <c r="QI72"/>
      <c r="QJ72"/>
      <c r="QK72"/>
      <c r="QL72"/>
      <c r="QM72"/>
      <c r="QN72"/>
      <c r="QO72"/>
      <c r="QP72"/>
      <c r="QQ72"/>
      <c r="QR72"/>
      <c r="QS72"/>
      <c r="QT72"/>
      <c r="QU72"/>
      <c r="QV72"/>
      <c r="QW72"/>
      <c r="QX72"/>
      <c r="QY72"/>
      <c r="QZ72"/>
      <c r="RA72"/>
      <c r="RB72"/>
      <c r="RC72"/>
      <c r="RD72"/>
      <c r="RE72"/>
      <c r="RF72"/>
      <c r="RG72"/>
      <c r="RH72"/>
      <c r="RI72"/>
      <c r="RJ72"/>
      <c r="RK72"/>
      <c r="RL72"/>
      <c r="RM72"/>
      <c r="RN72"/>
      <c r="RO72"/>
      <c r="RP72"/>
      <c r="RQ72"/>
      <c r="RR72"/>
      <c r="RS72"/>
      <c r="RT72"/>
      <c r="RU72"/>
      <c r="RV72"/>
      <c r="RW72"/>
      <c r="RX72"/>
      <c r="RY72"/>
      <c r="RZ72"/>
      <c r="SA72"/>
      <c r="SB72"/>
      <c r="SC72"/>
      <c r="SD72"/>
      <c r="SE72"/>
      <c r="SF72"/>
      <c r="SG72"/>
      <c r="SH72"/>
      <c r="SI72"/>
      <c r="SJ72"/>
      <c r="SK72"/>
      <c r="SL72"/>
      <c r="SM72"/>
      <c r="SN72"/>
      <c r="SO72"/>
      <c r="SP72"/>
      <c r="SQ72"/>
      <c r="SR72"/>
      <c r="SS72"/>
      <c r="ST72"/>
      <c r="SU72"/>
      <c r="SV72"/>
      <c r="SW72"/>
      <c r="SX72"/>
      <c r="SY72"/>
      <c r="SZ72"/>
      <c r="TA72"/>
      <c r="TB72"/>
      <c r="TC72"/>
      <c r="TD72"/>
      <c r="TE72"/>
      <c r="TF72"/>
      <c r="TG72"/>
      <c r="TH72"/>
      <c r="TI72"/>
      <c r="TJ72"/>
      <c r="TK72"/>
      <c r="TL72"/>
      <c r="TM72"/>
      <c r="TN72"/>
      <c r="TO72"/>
      <c r="TP72"/>
      <c r="TQ72"/>
      <c r="TR72"/>
      <c r="TS72"/>
      <c r="TT72"/>
      <c r="TU72"/>
      <c r="TV72"/>
      <c r="TW72"/>
      <c r="TX72"/>
      <c r="TY72"/>
      <c r="TZ72"/>
      <c r="UA72"/>
      <c r="UB72"/>
      <c r="UC72"/>
      <c r="UD72"/>
      <c r="UE72"/>
      <c r="UF72"/>
      <c r="UG72"/>
      <c r="UH72"/>
      <c r="UI72"/>
      <c r="UJ72"/>
      <c r="UK72"/>
      <c r="UL72"/>
      <c r="UM72"/>
      <c r="UN72"/>
      <c r="UO72"/>
      <c r="UP72"/>
      <c r="UQ72"/>
      <c r="UR72"/>
      <c r="US72"/>
      <c r="UT72"/>
      <c r="UU72"/>
      <c r="UV72"/>
      <c r="UW72"/>
      <c r="UX72"/>
      <c r="UY72"/>
      <c r="UZ72"/>
      <c r="VA72"/>
      <c r="VB72"/>
      <c r="VC72"/>
      <c r="VD72"/>
      <c r="VE72"/>
      <c r="VF72"/>
      <c r="VG72"/>
      <c r="VH72"/>
      <c r="VI72"/>
      <c r="VJ72"/>
      <c r="VK72"/>
      <c r="VL72"/>
      <c r="VM72"/>
      <c r="VN72"/>
      <c r="VO72"/>
      <c r="VP72"/>
      <c r="VQ72"/>
      <c r="VR72"/>
      <c r="VS72"/>
      <c r="VT72"/>
      <c r="VU72"/>
      <c r="VV72"/>
      <c r="VW72"/>
      <c r="VX72"/>
      <c r="VY72"/>
      <c r="VZ72"/>
      <c r="WA72"/>
      <c r="WB72"/>
      <c r="WC72"/>
      <c r="WD72"/>
      <c r="WE72"/>
      <c r="WF72"/>
      <c r="WG72"/>
      <c r="WH72"/>
      <c r="WI72"/>
      <c r="WJ72"/>
      <c r="WK72"/>
      <c r="WL72"/>
      <c r="WM72"/>
      <c r="WN72"/>
      <c r="WO72"/>
      <c r="WP72"/>
      <c r="WQ72"/>
      <c r="WR72"/>
      <c r="WS72"/>
      <c r="WT72"/>
      <c r="WU72"/>
      <c r="WV72"/>
      <c r="WW72"/>
      <c r="WX72"/>
      <c r="WY72"/>
      <c r="WZ72"/>
      <c r="XA72"/>
      <c r="XB72"/>
      <c r="XC72"/>
      <c r="XD72"/>
      <c r="XE72"/>
      <c r="XF72"/>
      <c r="XG72"/>
      <c r="XH72"/>
      <c r="XI72"/>
      <c r="XJ72"/>
      <c r="XK72"/>
      <c r="XL72"/>
      <c r="XM72"/>
      <c r="XN72"/>
      <c r="XO72"/>
      <c r="XP72"/>
      <c r="XQ72"/>
      <c r="XR72"/>
      <c r="XS72"/>
      <c r="XT72"/>
      <c r="XU72"/>
      <c r="XV72"/>
      <c r="XW72"/>
      <c r="XX72"/>
      <c r="XY72"/>
      <c r="XZ72"/>
      <c r="YA72"/>
      <c r="YB72"/>
      <c r="YC72"/>
      <c r="YD72"/>
      <c r="YE72"/>
      <c r="YF72"/>
      <c r="YG72"/>
      <c r="YH72"/>
      <c r="YI72"/>
      <c r="YJ72"/>
      <c r="YK72"/>
      <c r="YL72"/>
      <c r="YM72"/>
      <c r="YN72"/>
      <c r="YO72"/>
      <c r="YP72"/>
      <c r="YQ72"/>
      <c r="YR72"/>
      <c r="YS72"/>
      <c r="YT72"/>
      <c r="YU72"/>
      <c r="YV72"/>
      <c r="YW72"/>
      <c r="YX72"/>
      <c r="YY72"/>
      <c r="YZ72"/>
      <c r="ZA72"/>
      <c r="ZB72"/>
      <c r="ZC72"/>
      <c r="ZD72"/>
      <c r="ZE72"/>
      <c r="ZF72"/>
      <c r="ZG72"/>
      <c r="ZH72"/>
      <c r="ZI72"/>
      <c r="ZJ72"/>
      <c r="ZK72"/>
      <c r="ZL72"/>
      <c r="ZM72"/>
      <c r="ZN72"/>
      <c r="ZO72"/>
      <c r="ZP72"/>
      <c r="ZQ72"/>
      <c r="ZR72"/>
      <c r="ZS72"/>
      <c r="ZT72"/>
      <c r="ZU72"/>
      <c r="ZV72"/>
      <c r="ZW72"/>
      <c r="ZX72"/>
      <c r="ZY72"/>
      <c r="ZZ72"/>
      <c r="AAA72"/>
      <c r="AAB72"/>
      <c r="AAC72"/>
      <c r="AAD72"/>
      <c r="AAE72"/>
      <c r="AAF72"/>
      <c r="AAG72"/>
      <c r="AAH72"/>
      <c r="AAI72"/>
      <c r="AAJ72"/>
      <c r="AAK72"/>
      <c r="AAL72"/>
      <c r="AAM72"/>
      <c r="AAN72"/>
      <c r="AAO72"/>
      <c r="AAP72"/>
      <c r="AAQ72"/>
      <c r="AAR72"/>
      <c r="AAS72"/>
      <c r="AAT72"/>
      <c r="AAU72"/>
      <c r="AAV72"/>
      <c r="AAW72"/>
      <c r="AAX72"/>
      <c r="AAY72"/>
      <c r="AAZ72"/>
      <c r="ABA72"/>
      <c r="ABB72"/>
      <c r="ABC72"/>
      <c r="ABD72"/>
      <c r="ABE72"/>
      <c r="ABF72"/>
      <c r="ABG72"/>
      <c r="ABH72"/>
      <c r="ABI72"/>
      <c r="ABJ72"/>
      <c r="ABK72"/>
      <c r="ABL72"/>
      <c r="ABM72"/>
      <c r="ABN72"/>
      <c r="ABO72"/>
      <c r="ABP72"/>
      <c r="ABQ72"/>
      <c r="ABR72"/>
      <c r="ABS72"/>
      <c r="ABT72"/>
      <c r="ABU72"/>
      <c r="ABV72"/>
      <c r="ABW72"/>
      <c r="ABX72"/>
      <c r="ABY72"/>
      <c r="ABZ72"/>
      <c r="ACA72"/>
      <c r="ACB72"/>
      <c r="ACC72"/>
      <c r="ACD72"/>
      <c r="ACE72"/>
      <c r="ACF72"/>
      <c r="ACG72"/>
      <c r="ACH72"/>
      <c r="ACI72"/>
      <c r="ACJ72"/>
      <c r="ACK72"/>
      <c r="ACL72"/>
      <c r="ACM72"/>
      <c r="ACN72"/>
      <c r="ACO72"/>
      <c r="ACP72"/>
      <c r="ACQ72"/>
      <c r="ACR72"/>
      <c r="ACS72"/>
      <c r="ACT72"/>
      <c r="ACU72"/>
      <c r="ACV72"/>
      <c r="ACW72"/>
      <c r="ACX72"/>
      <c r="ACY72"/>
      <c r="ACZ72"/>
      <c r="ADA72"/>
      <c r="ADB72"/>
      <c r="ADC72"/>
      <c r="ADD72"/>
      <c r="ADE72"/>
      <c r="ADF72"/>
      <c r="ADG72"/>
      <c r="ADH72"/>
      <c r="ADI72"/>
      <c r="ADJ72"/>
      <c r="ADK72"/>
      <c r="ADL72"/>
      <c r="ADM72"/>
      <c r="ADN72"/>
      <c r="ADO72"/>
      <c r="ADP72"/>
      <c r="ADQ72"/>
      <c r="ADR72"/>
      <c r="ADS72"/>
      <c r="ADT72"/>
      <c r="ADU72"/>
      <c r="ADV72"/>
      <c r="ADW72"/>
      <c r="ADX72"/>
      <c r="ADY72"/>
      <c r="ADZ72"/>
      <c r="AEA72"/>
      <c r="AEB72"/>
      <c r="AEC72"/>
      <c r="AED72"/>
      <c r="AEE72"/>
      <c r="AEF72"/>
      <c r="AEG72"/>
      <c r="AEH72"/>
      <c r="AEI72"/>
      <c r="AEJ72"/>
      <c r="AEK72"/>
      <c r="AEL72"/>
      <c r="AEM72"/>
      <c r="AEN72"/>
      <c r="AEO72"/>
      <c r="AEP72"/>
      <c r="AEQ72"/>
      <c r="AER72"/>
      <c r="AES72"/>
      <c r="AET72"/>
      <c r="AEU72"/>
      <c r="AEV72"/>
      <c r="AEW72"/>
      <c r="AEX72"/>
      <c r="AEY72"/>
      <c r="AEZ72"/>
      <c r="AFA72"/>
      <c r="AFB72"/>
      <c r="AFC72"/>
      <c r="AFD72"/>
      <c r="AFE72"/>
      <c r="AFF72"/>
      <c r="AFG72"/>
      <c r="AFH72"/>
      <c r="AFI72"/>
      <c r="AFJ72"/>
      <c r="AFK72"/>
      <c r="AFL72"/>
      <c r="AFM72"/>
      <c r="AFN72"/>
      <c r="AFO72"/>
      <c r="AFP72"/>
      <c r="AFQ72"/>
      <c r="AFR72"/>
      <c r="AFS72"/>
      <c r="AFT72"/>
      <c r="AFU72"/>
      <c r="AFV72"/>
      <c r="AFW72"/>
      <c r="AFX72"/>
      <c r="AFY72"/>
      <c r="AFZ72"/>
      <c r="AGA72"/>
      <c r="AGB72"/>
      <c r="AGC72"/>
      <c r="AGD72"/>
      <c r="AGE72"/>
      <c r="AGF72"/>
      <c r="AGG72"/>
      <c r="AGH72"/>
      <c r="AGI72"/>
      <c r="AGJ72"/>
      <c r="AGK72"/>
      <c r="AGL72"/>
      <c r="AGM72"/>
      <c r="AGN72"/>
      <c r="AGO72"/>
      <c r="AGP72"/>
      <c r="AGQ72"/>
      <c r="AGR72"/>
      <c r="AGS72"/>
      <c r="AGT72"/>
      <c r="AGU72"/>
      <c r="AGV72"/>
      <c r="AGW72"/>
      <c r="AGX72"/>
      <c r="AGY72"/>
      <c r="AGZ72"/>
      <c r="AHA72"/>
      <c r="AHB72"/>
      <c r="AHC72"/>
      <c r="AHD72"/>
      <c r="AHE72"/>
      <c r="AHF72"/>
      <c r="AHG72"/>
      <c r="AHH72"/>
      <c r="AHI72"/>
      <c r="AHJ72"/>
      <c r="AHK72"/>
      <c r="AHL72"/>
      <c r="AHM72"/>
      <c r="AHN72"/>
      <c r="AHO72"/>
      <c r="AHP72"/>
      <c r="AHQ72"/>
      <c r="AHR72"/>
      <c r="AHS72"/>
      <c r="AHT72"/>
      <c r="AHU72"/>
      <c r="AHV72"/>
      <c r="AHW72"/>
      <c r="AHX72"/>
      <c r="AHY72"/>
      <c r="AHZ72"/>
      <c r="AIA72"/>
      <c r="AIB72"/>
      <c r="AIC72"/>
      <c r="AID72"/>
      <c r="AIE72"/>
      <c r="AIF72"/>
      <c r="AIG72"/>
      <c r="AIH72"/>
      <c r="AII72"/>
      <c r="AIJ72"/>
      <c r="AIK72"/>
      <c r="AIL72"/>
      <c r="AIM72"/>
      <c r="AIN72"/>
      <c r="AIO72"/>
      <c r="AIP72"/>
      <c r="AIQ72"/>
      <c r="AIR72"/>
      <c r="AIS72"/>
      <c r="AIT72"/>
      <c r="AIU72"/>
      <c r="AIV72"/>
      <c r="AIW72"/>
      <c r="AIX72"/>
      <c r="AIY72"/>
      <c r="AIZ72"/>
      <c r="AJA72"/>
      <c r="AJB72"/>
      <c r="AJC72"/>
      <c r="AJD72"/>
      <c r="AJE72"/>
      <c r="AJF72"/>
      <c r="AJG72"/>
      <c r="AJH72"/>
      <c r="AJI72"/>
      <c r="AJJ72"/>
      <c r="AJK72"/>
      <c r="AJL72"/>
      <c r="AJM72"/>
      <c r="AJN72"/>
      <c r="AJO72"/>
      <c r="AJP72"/>
      <c r="AJQ72"/>
      <c r="AJR72"/>
      <c r="AJS72"/>
      <c r="AJT72"/>
      <c r="AJU72"/>
      <c r="AJV72"/>
      <c r="AJW72"/>
      <c r="AJX72"/>
      <c r="AJY72"/>
      <c r="AJZ72"/>
      <c r="AKA72"/>
      <c r="AKB72"/>
      <c r="AKC72"/>
      <c r="AKD72"/>
      <c r="AKE72"/>
      <c r="AKF72"/>
      <c r="AKG72"/>
      <c r="AKH72"/>
      <c r="AKI72"/>
      <c r="AKJ72"/>
      <c r="AKK72"/>
      <c r="AKL72"/>
      <c r="AKM72"/>
      <c r="AKN72"/>
      <c r="AKO72"/>
      <c r="AKP72"/>
      <c r="AKQ72"/>
      <c r="AKR72"/>
      <c r="AKS72"/>
      <c r="AKT72"/>
      <c r="AKU72"/>
      <c r="AKV72"/>
      <c r="AKW72"/>
      <c r="AKX72"/>
      <c r="AKY72"/>
      <c r="AKZ72"/>
      <c r="ALA72"/>
      <c r="ALB72"/>
      <c r="ALC72"/>
      <c r="ALD72"/>
      <c r="ALE72"/>
      <c r="ALF72"/>
      <c r="ALG72"/>
      <c r="ALH72"/>
      <c r="ALI72"/>
      <c r="ALJ72"/>
      <c r="ALK72"/>
      <c r="ALL72"/>
      <c r="ALM72"/>
      <c r="ALN72"/>
      <c r="ALO72"/>
      <c r="ALP72"/>
      <c r="ALQ72"/>
      <c r="ALR72"/>
      <c r="ALS72"/>
      <c r="ALT72"/>
      <c r="ALU72"/>
      <c r="ALV72"/>
      <c r="ALW72"/>
      <c r="ALX72"/>
      <c r="ALY72"/>
      <c r="ALZ72"/>
      <c r="AMA72"/>
      <c r="AMB72"/>
      <c r="AMC72"/>
      <c r="AMD72"/>
      <c r="AME72"/>
      <c r="AMF72"/>
      <c r="AMG72"/>
      <c r="AMH72"/>
      <c r="AMI72"/>
      <c r="AMJ72"/>
    </row>
    <row r="73" spans="1:1025" x14ac:dyDescent="0.2">
      <c r="A73" s="57" t="s">
        <v>251</v>
      </c>
      <c r="B73" s="57"/>
      <c r="C73" s="57"/>
      <c r="D73" s="57"/>
      <c r="E73" s="57"/>
      <c r="F73" s="57"/>
      <c r="G73" s="57"/>
      <c r="H73" s="57"/>
      <c r="I73" s="57"/>
      <c r="J73" s="878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  <c r="EO73"/>
      <c r="EP73"/>
      <c r="EQ73"/>
      <c r="ER73"/>
      <c r="ES73"/>
      <c r="ET73"/>
      <c r="EU73"/>
      <c r="EV73"/>
      <c r="EW73"/>
      <c r="EX73"/>
      <c r="EY73"/>
      <c r="EZ73"/>
      <c r="FA73"/>
      <c r="FB73"/>
      <c r="FC73"/>
      <c r="FD73"/>
      <c r="FE73"/>
      <c r="FF73"/>
      <c r="FG73"/>
      <c r="FH73"/>
      <c r="FI73"/>
      <c r="FJ73"/>
      <c r="FK73"/>
      <c r="FL73"/>
      <c r="FM73"/>
      <c r="FN73"/>
      <c r="FO73"/>
      <c r="FP73"/>
      <c r="FQ73"/>
      <c r="FR73"/>
      <c r="FS73"/>
      <c r="FT73"/>
      <c r="FU73"/>
      <c r="FV73"/>
      <c r="FW73"/>
      <c r="FX73"/>
      <c r="FY73"/>
      <c r="FZ73"/>
      <c r="GA73"/>
      <c r="GB73"/>
      <c r="GC73"/>
      <c r="GD73"/>
      <c r="GE73"/>
      <c r="GF73"/>
      <c r="GG73"/>
      <c r="GH73"/>
      <c r="GI73"/>
      <c r="GJ73"/>
      <c r="GK73"/>
      <c r="GL73"/>
      <c r="GM73"/>
      <c r="GN73"/>
      <c r="GO73"/>
      <c r="GP73"/>
      <c r="GQ73"/>
      <c r="GR73"/>
      <c r="GS73"/>
      <c r="GT73"/>
      <c r="GU73"/>
      <c r="GV73"/>
      <c r="GW73"/>
      <c r="GX73"/>
      <c r="GY73"/>
      <c r="GZ73"/>
      <c r="HA73"/>
      <c r="HB73"/>
      <c r="HC73"/>
      <c r="HD73"/>
      <c r="HE73"/>
      <c r="HF73"/>
      <c r="HG73"/>
      <c r="HH73"/>
      <c r="HI73"/>
      <c r="HJ73"/>
      <c r="HK73"/>
      <c r="HL73"/>
      <c r="HM73"/>
      <c r="HN73"/>
      <c r="HO73"/>
      <c r="HP73"/>
      <c r="HQ73"/>
      <c r="HR73"/>
      <c r="HS73"/>
      <c r="HT73"/>
      <c r="HU73"/>
      <c r="HV73"/>
      <c r="HW73"/>
      <c r="HX73"/>
      <c r="HY73"/>
      <c r="HZ73"/>
      <c r="IA73"/>
      <c r="IB73"/>
      <c r="IC73"/>
      <c r="ID73"/>
      <c r="IE73"/>
      <c r="IF73"/>
      <c r="IG73"/>
      <c r="IH73"/>
      <c r="II73"/>
      <c r="IJ73"/>
      <c r="IK73"/>
      <c r="IL73"/>
      <c r="IM73"/>
      <c r="IN73"/>
      <c r="IO73"/>
      <c r="IP73"/>
      <c r="IQ73"/>
      <c r="IR73"/>
      <c r="IS73"/>
      <c r="IT73"/>
      <c r="IU73"/>
      <c r="IV73"/>
      <c r="IW73"/>
      <c r="IX73"/>
      <c r="IY73"/>
      <c r="IZ73"/>
      <c r="JA73"/>
      <c r="JB73"/>
      <c r="JC73"/>
      <c r="JD73"/>
      <c r="JE73"/>
      <c r="JF73"/>
      <c r="JG73"/>
      <c r="JH73"/>
      <c r="JI73"/>
      <c r="JJ73"/>
      <c r="JK73"/>
      <c r="JL73"/>
      <c r="JM73"/>
      <c r="JN73"/>
      <c r="JO73"/>
      <c r="JP73"/>
      <c r="JQ73"/>
      <c r="JR73"/>
      <c r="JS73"/>
      <c r="JT73"/>
      <c r="JU73"/>
      <c r="JV73"/>
      <c r="JW73"/>
      <c r="JX73"/>
      <c r="JY73"/>
      <c r="JZ73"/>
      <c r="KA73"/>
      <c r="KB73"/>
      <c r="KC73"/>
      <c r="KD73"/>
      <c r="KE73"/>
      <c r="KF73"/>
      <c r="KG73"/>
      <c r="KH73"/>
      <c r="KI73"/>
      <c r="KJ73"/>
      <c r="KK73"/>
      <c r="KL73"/>
      <c r="KM73"/>
      <c r="KN73"/>
      <c r="KO73"/>
      <c r="KP73"/>
      <c r="KQ73"/>
      <c r="KR73"/>
      <c r="KS73"/>
      <c r="KT73"/>
      <c r="KU73"/>
      <c r="KV73"/>
      <c r="KW73"/>
      <c r="KX73"/>
      <c r="KY73"/>
      <c r="KZ73"/>
      <c r="LA73"/>
      <c r="LB73"/>
      <c r="LC73"/>
      <c r="LD73"/>
      <c r="LE73"/>
      <c r="LF73"/>
      <c r="LG73"/>
      <c r="LH73"/>
      <c r="LI73"/>
      <c r="LJ73"/>
      <c r="LK73"/>
      <c r="LL73"/>
      <c r="LM73"/>
      <c r="LN73"/>
      <c r="LO73"/>
      <c r="LP73"/>
      <c r="LQ73"/>
      <c r="LR73"/>
      <c r="LS73"/>
      <c r="LT73"/>
      <c r="LU73"/>
      <c r="LV73"/>
      <c r="LW73"/>
      <c r="LX73"/>
      <c r="LY73"/>
      <c r="LZ73"/>
      <c r="MA73"/>
      <c r="MB73"/>
      <c r="MC73"/>
      <c r="MD73"/>
      <c r="ME73"/>
      <c r="MF73"/>
      <c r="MG73"/>
      <c r="MH73"/>
      <c r="MI73"/>
      <c r="MJ73"/>
      <c r="MK73"/>
      <c r="ML73"/>
      <c r="MM73"/>
      <c r="MN73"/>
      <c r="MO73"/>
      <c r="MP73"/>
      <c r="MQ73"/>
      <c r="MR73"/>
      <c r="MS73"/>
      <c r="MT73"/>
      <c r="MU73"/>
      <c r="MV73"/>
      <c r="MW73"/>
      <c r="MX73"/>
      <c r="MY73"/>
      <c r="MZ73"/>
      <c r="NA73"/>
      <c r="NB73"/>
      <c r="NC73"/>
      <c r="ND73"/>
      <c r="NE73"/>
      <c r="NF73"/>
      <c r="NG73"/>
      <c r="NH73"/>
      <c r="NI73"/>
      <c r="NJ73"/>
      <c r="NK73"/>
      <c r="NL73"/>
      <c r="NM73"/>
      <c r="NN73"/>
      <c r="NO73"/>
      <c r="NP73"/>
      <c r="NQ73"/>
      <c r="NR73"/>
      <c r="NS73"/>
      <c r="NT73"/>
      <c r="NU73"/>
      <c r="NV73"/>
      <c r="NW73"/>
      <c r="NX73"/>
      <c r="NY73"/>
      <c r="NZ73"/>
      <c r="OA73"/>
      <c r="OB73"/>
      <c r="OC73"/>
      <c r="OD73"/>
      <c r="OE73"/>
      <c r="OF73"/>
      <c r="OG73"/>
      <c r="OH73"/>
      <c r="OI73"/>
      <c r="OJ73"/>
      <c r="OK73"/>
      <c r="OL73"/>
      <c r="OM73"/>
      <c r="ON73"/>
      <c r="OO73"/>
      <c r="OP73"/>
      <c r="OQ73"/>
      <c r="OR73"/>
      <c r="OS73"/>
      <c r="OT73"/>
      <c r="OU73"/>
      <c r="OV73"/>
      <c r="OW73"/>
      <c r="OX73"/>
      <c r="OY73"/>
      <c r="OZ73"/>
      <c r="PA73"/>
      <c r="PB73"/>
      <c r="PC73"/>
      <c r="PD73"/>
      <c r="PE73"/>
      <c r="PF73"/>
      <c r="PG73"/>
      <c r="PH73"/>
      <c r="PI73"/>
      <c r="PJ73"/>
      <c r="PK73"/>
      <c r="PL73"/>
      <c r="PM73"/>
      <c r="PN73"/>
      <c r="PO73"/>
      <c r="PP73"/>
      <c r="PQ73"/>
      <c r="PR73"/>
      <c r="PS73"/>
      <c r="PT73"/>
      <c r="PU73"/>
      <c r="PV73"/>
      <c r="PW73"/>
      <c r="PX73"/>
      <c r="PY73"/>
      <c r="PZ73"/>
      <c r="QA73"/>
      <c r="QB73"/>
      <c r="QC73"/>
      <c r="QD73"/>
      <c r="QE73"/>
      <c r="QF73"/>
      <c r="QG73"/>
      <c r="QH73"/>
      <c r="QI73"/>
      <c r="QJ73"/>
      <c r="QK73"/>
      <c r="QL73"/>
      <c r="QM73"/>
      <c r="QN73"/>
      <c r="QO73"/>
      <c r="QP73"/>
      <c r="QQ73"/>
      <c r="QR73"/>
      <c r="QS73"/>
      <c r="QT73"/>
      <c r="QU73"/>
      <c r="QV73"/>
      <c r="QW73"/>
      <c r="QX73"/>
      <c r="QY73"/>
      <c r="QZ73"/>
      <c r="RA73"/>
      <c r="RB73"/>
      <c r="RC73"/>
      <c r="RD73"/>
      <c r="RE73"/>
      <c r="RF73"/>
      <c r="RG73"/>
      <c r="RH73"/>
      <c r="RI73"/>
      <c r="RJ73"/>
      <c r="RK73"/>
      <c r="RL73"/>
      <c r="RM73"/>
      <c r="RN73"/>
      <c r="RO73"/>
      <c r="RP73"/>
      <c r="RQ73"/>
      <c r="RR73"/>
      <c r="RS73"/>
      <c r="RT73"/>
      <c r="RU73"/>
      <c r="RV73"/>
      <c r="RW73"/>
      <c r="RX73"/>
      <c r="RY73"/>
      <c r="RZ73"/>
      <c r="SA73"/>
      <c r="SB73"/>
      <c r="SC73"/>
      <c r="SD73"/>
      <c r="SE73"/>
      <c r="SF73"/>
      <c r="SG73"/>
      <c r="SH73"/>
      <c r="SI73"/>
      <c r="SJ73"/>
      <c r="SK73"/>
      <c r="SL73"/>
      <c r="SM73"/>
      <c r="SN73"/>
      <c r="SO73"/>
      <c r="SP73"/>
      <c r="SQ73"/>
      <c r="SR73"/>
      <c r="SS73"/>
      <c r="ST73"/>
      <c r="SU73"/>
      <c r="SV73"/>
      <c r="SW73"/>
      <c r="SX73"/>
      <c r="SY73"/>
      <c r="SZ73"/>
      <c r="TA73"/>
      <c r="TB73"/>
      <c r="TC73"/>
      <c r="TD73"/>
      <c r="TE73"/>
      <c r="TF73"/>
      <c r="TG73"/>
      <c r="TH73"/>
      <c r="TI73"/>
      <c r="TJ73"/>
      <c r="TK73"/>
      <c r="TL73"/>
      <c r="TM73"/>
      <c r="TN73"/>
      <c r="TO73"/>
      <c r="TP73"/>
      <c r="TQ73"/>
      <c r="TR73"/>
      <c r="TS73"/>
      <c r="TT73"/>
      <c r="TU73"/>
      <c r="TV73"/>
      <c r="TW73"/>
      <c r="TX73"/>
      <c r="TY73"/>
      <c r="TZ73"/>
      <c r="UA73"/>
      <c r="UB73"/>
      <c r="UC73"/>
      <c r="UD73"/>
      <c r="UE73"/>
      <c r="UF73"/>
      <c r="UG73"/>
      <c r="UH73"/>
      <c r="UI73"/>
      <c r="UJ73"/>
      <c r="UK73"/>
      <c r="UL73"/>
      <c r="UM73"/>
      <c r="UN73"/>
      <c r="UO73"/>
      <c r="UP73"/>
      <c r="UQ73"/>
      <c r="UR73"/>
      <c r="US73"/>
      <c r="UT73"/>
      <c r="UU73"/>
      <c r="UV73"/>
      <c r="UW73"/>
      <c r="UX73"/>
      <c r="UY73"/>
      <c r="UZ73"/>
      <c r="VA73"/>
      <c r="VB73"/>
      <c r="VC73"/>
      <c r="VD73"/>
      <c r="VE73"/>
      <c r="VF73"/>
      <c r="VG73"/>
      <c r="VH73"/>
      <c r="VI73"/>
      <c r="VJ73"/>
      <c r="VK73"/>
      <c r="VL73"/>
      <c r="VM73"/>
      <c r="VN73"/>
      <c r="VO73"/>
      <c r="VP73"/>
      <c r="VQ73"/>
      <c r="VR73"/>
      <c r="VS73"/>
      <c r="VT73"/>
      <c r="VU73"/>
      <c r="VV73"/>
      <c r="VW73"/>
      <c r="VX73"/>
      <c r="VY73"/>
      <c r="VZ73"/>
      <c r="WA73"/>
      <c r="WB73"/>
      <c r="WC73"/>
      <c r="WD73"/>
      <c r="WE73"/>
      <c r="WF73"/>
      <c r="WG73"/>
      <c r="WH73"/>
      <c r="WI73"/>
      <c r="WJ73"/>
      <c r="WK73"/>
      <c r="WL73"/>
      <c r="WM73"/>
      <c r="WN73"/>
      <c r="WO73"/>
      <c r="WP73"/>
      <c r="WQ73"/>
      <c r="WR73"/>
      <c r="WS73"/>
      <c r="WT73"/>
      <c r="WU73"/>
      <c r="WV73"/>
      <c r="WW73"/>
      <c r="WX73"/>
      <c r="WY73"/>
      <c r="WZ73"/>
      <c r="XA73"/>
      <c r="XB73"/>
      <c r="XC73"/>
      <c r="XD73"/>
      <c r="XE73"/>
      <c r="XF73"/>
      <c r="XG73"/>
      <c r="XH73"/>
      <c r="XI73"/>
      <c r="XJ73"/>
      <c r="XK73"/>
      <c r="XL73"/>
      <c r="XM73"/>
      <c r="XN73"/>
      <c r="XO73"/>
      <c r="XP73"/>
      <c r="XQ73"/>
      <c r="XR73"/>
      <c r="XS73"/>
      <c r="XT73"/>
      <c r="XU73"/>
      <c r="XV73"/>
      <c r="XW73"/>
      <c r="XX73"/>
      <c r="XY73"/>
      <c r="XZ73"/>
      <c r="YA73"/>
      <c r="YB73"/>
      <c r="YC73"/>
      <c r="YD73"/>
      <c r="YE73"/>
      <c r="YF73"/>
      <c r="YG73"/>
      <c r="YH73"/>
      <c r="YI73"/>
      <c r="YJ73"/>
      <c r="YK73"/>
      <c r="YL73"/>
      <c r="YM73"/>
      <c r="YN73"/>
      <c r="YO73"/>
      <c r="YP73"/>
      <c r="YQ73"/>
      <c r="YR73"/>
      <c r="YS73"/>
      <c r="YT73"/>
      <c r="YU73"/>
      <c r="YV73"/>
      <c r="YW73"/>
      <c r="YX73"/>
      <c r="YY73"/>
      <c r="YZ73"/>
      <c r="ZA73"/>
      <c r="ZB73"/>
      <c r="ZC73"/>
      <c r="ZD73"/>
      <c r="ZE73"/>
      <c r="ZF73"/>
      <c r="ZG73"/>
      <c r="ZH73"/>
      <c r="ZI73"/>
      <c r="ZJ73"/>
      <c r="ZK73"/>
      <c r="ZL73"/>
      <c r="ZM73"/>
      <c r="ZN73"/>
      <c r="ZO73"/>
      <c r="ZP73"/>
      <c r="ZQ73"/>
      <c r="ZR73"/>
      <c r="ZS73"/>
      <c r="ZT73"/>
      <c r="ZU73"/>
      <c r="ZV73"/>
      <c r="ZW73"/>
      <c r="ZX73"/>
      <c r="ZY73"/>
      <c r="ZZ73"/>
      <c r="AAA73"/>
      <c r="AAB73"/>
      <c r="AAC73"/>
      <c r="AAD73"/>
      <c r="AAE73"/>
      <c r="AAF73"/>
      <c r="AAG73"/>
      <c r="AAH73"/>
      <c r="AAI73"/>
      <c r="AAJ73"/>
      <c r="AAK73"/>
      <c r="AAL73"/>
      <c r="AAM73"/>
      <c r="AAN73"/>
      <c r="AAO73"/>
      <c r="AAP73"/>
      <c r="AAQ73"/>
      <c r="AAR73"/>
      <c r="AAS73"/>
      <c r="AAT73"/>
      <c r="AAU73"/>
      <c r="AAV73"/>
      <c r="AAW73"/>
      <c r="AAX73"/>
      <c r="AAY73"/>
      <c r="AAZ73"/>
      <c r="ABA73"/>
      <c r="ABB73"/>
      <c r="ABC73"/>
      <c r="ABD73"/>
      <c r="ABE73"/>
      <c r="ABF73"/>
      <c r="ABG73"/>
      <c r="ABH73"/>
      <c r="ABI73"/>
      <c r="ABJ73"/>
      <c r="ABK73"/>
      <c r="ABL73"/>
      <c r="ABM73"/>
      <c r="ABN73"/>
      <c r="ABO73"/>
      <c r="ABP73"/>
      <c r="ABQ73"/>
      <c r="ABR73"/>
      <c r="ABS73"/>
      <c r="ABT73"/>
      <c r="ABU73"/>
      <c r="ABV73"/>
      <c r="ABW73"/>
      <c r="ABX73"/>
      <c r="ABY73"/>
      <c r="ABZ73"/>
      <c r="ACA73"/>
      <c r="ACB73"/>
      <c r="ACC73"/>
      <c r="ACD73"/>
      <c r="ACE73"/>
      <c r="ACF73"/>
      <c r="ACG73"/>
      <c r="ACH73"/>
      <c r="ACI73"/>
      <c r="ACJ73"/>
      <c r="ACK73"/>
      <c r="ACL73"/>
      <c r="ACM73"/>
      <c r="ACN73"/>
      <c r="ACO73"/>
      <c r="ACP73"/>
      <c r="ACQ73"/>
      <c r="ACR73"/>
      <c r="ACS73"/>
      <c r="ACT73"/>
      <c r="ACU73"/>
      <c r="ACV73"/>
      <c r="ACW73"/>
      <c r="ACX73"/>
      <c r="ACY73"/>
      <c r="ACZ73"/>
      <c r="ADA73"/>
      <c r="ADB73"/>
      <c r="ADC73"/>
      <c r="ADD73"/>
      <c r="ADE73"/>
      <c r="ADF73"/>
      <c r="ADG73"/>
      <c r="ADH73"/>
      <c r="ADI73"/>
      <c r="ADJ73"/>
      <c r="ADK73"/>
      <c r="ADL73"/>
      <c r="ADM73"/>
      <c r="ADN73"/>
      <c r="ADO73"/>
      <c r="ADP73"/>
      <c r="ADQ73"/>
      <c r="ADR73"/>
      <c r="ADS73"/>
      <c r="ADT73"/>
      <c r="ADU73"/>
      <c r="ADV73"/>
      <c r="ADW73"/>
      <c r="ADX73"/>
      <c r="ADY73"/>
      <c r="ADZ73"/>
      <c r="AEA73"/>
      <c r="AEB73"/>
      <c r="AEC73"/>
      <c r="AED73"/>
      <c r="AEE73"/>
      <c r="AEF73"/>
      <c r="AEG73"/>
      <c r="AEH73"/>
      <c r="AEI73"/>
      <c r="AEJ73"/>
      <c r="AEK73"/>
      <c r="AEL73"/>
      <c r="AEM73"/>
      <c r="AEN73"/>
      <c r="AEO73"/>
      <c r="AEP73"/>
      <c r="AEQ73"/>
      <c r="AER73"/>
      <c r="AES73"/>
      <c r="AET73"/>
      <c r="AEU73"/>
      <c r="AEV73"/>
      <c r="AEW73"/>
      <c r="AEX73"/>
      <c r="AEY73"/>
      <c r="AEZ73"/>
      <c r="AFA73"/>
      <c r="AFB73"/>
      <c r="AFC73"/>
      <c r="AFD73"/>
      <c r="AFE73"/>
      <c r="AFF73"/>
      <c r="AFG73"/>
      <c r="AFH73"/>
      <c r="AFI73"/>
      <c r="AFJ73"/>
      <c r="AFK73"/>
      <c r="AFL73"/>
      <c r="AFM73"/>
      <c r="AFN73"/>
      <c r="AFO73"/>
      <c r="AFP73"/>
      <c r="AFQ73"/>
      <c r="AFR73"/>
      <c r="AFS73"/>
      <c r="AFT73"/>
      <c r="AFU73"/>
      <c r="AFV73"/>
      <c r="AFW73"/>
      <c r="AFX73"/>
      <c r="AFY73"/>
      <c r="AFZ73"/>
      <c r="AGA73"/>
      <c r="AGB73"/>
      <c r="AGC73"/>
      <c r="AGD73"/>
      <c r="AGE73"/>
      <c r="AGF73"/>
      <c r="AGG73"/>
      <c r="AGH73"/>
      <c r="AGI73"/>
      <c r="AGJ73"/>
      <c r="AGK73"/>
      <c r="AGL73"/>
      <c r="AGM73"/>
      <c r="AGN73"/>
      <c r="AGO73"/>
      <c r="AGP73"/>
      <c r="AGQ73"/>
      <c r="AGR73"/>
      <c r="AGS73"/>
      <c r="AGT73"/>
      <c r="AGU73"/>
      <c r="AGV73"/>
      <c r="AGW73"/>
      <c r="AGX73"/>
      <c r="AGY73"/>
      <c r="AGZ73"/>
      <c r="AHA73"/>
      <c r="AHB73"/>
      <c r="AHC73"/>
      <c r="AHD73"/>
      <c r="AHE73"/>
      <c r="AHF73"/>
      <c r="AHG73"/>
      <c r="AHH73"/>
      <c r="AHI73"/>
      <c r="AHJ73"/>
      <c r="AHK73"/>
      <c r="AHL73"/>
      <c r="AHM73"/>
      <c r="AHN73"/>
      <c r="AHO73"/>
      <c r="AHP73"/>
      <c r="AHQ73"/>
      <c r="AHR73"/>
      <c r="AHS73"/>
      <c r="AHT73"/>
      <c r="AHU73"/>
      <c r="AHV73"/>
      <c r="AHW73"/>
      <c r="AHX73"/>
      <c r="AHY73"/>
      <c r="AHZ73"/>
      <c r="AIA73"/>
      <c r="AIB73"/>
      <c r="AIC73"/>
      <c r="AID73"/>
      <c r="AIE73"/>
      <c r="AIF73"/>
      <c r="AIG73"/>
      <c r="AIH73"/>
      <c r="AII73"/>
      <c r="AIJ73"/>
      <c r="AIK73"/>
      <c r="AIL73"/>
      <c r="AIM73"/>
      <c r="AIN73"/>
      <c r="AIO73"/>
      <c r="AIP73"/>
      <c r="AIQ73"/>
      <c r="AIR73"/>
      <c r="AIS73"/>
      <c r="AIT73"/>
      <c r="AIU73"/>
      <c r="AIV73"/>
      <c r="AIW73"/>
      <c r="AIX73"/>
      <c r="AIY73"/>
      <c r="AIZ73"/>
      <c r="AJA73"/>
      <c r="AJB73"/>
      <c r="AJC73"/>
      <c r="AJD73"/>
      <c r="AJE73"/>
      <c r="AJF73"/>
      <c r="AJG73"/>
      <c r="AJH73"/>
      <c r="AJI73"/>
      <c r="AJJ73"/>
      <c r="AJK73"/>
      <c r="AJL73"/>
      <c r="AJM73"/>
      <c r="AJN73"/>
      <c r="AJO73"/>
      <c r="AJP73"/>
      <c r="AJQ73"/>
      <c r="AJR73"/>
      <c r="AJS73"/>
      <c r="AJT73"/>
      <c r="AJU73"/>
      <c r="AJV73"/>
      <c r="AJW73"/>
      <c r="AJX73"/>
      <c r="AJY73"/>
      <c r="AJZ73"/>
      <c r="AKA73"/>
      <c r="AKB73"/>
      <c r="AKC73"/>
      <c r="AKD73"/>
      <c r="AKE73"/>
      <c r="AKF73"/>
      <c r="AKG73"/>
      <c r="AKH73"/>
      <c r="AKI73"/>
      <c r="AKJ73"/>
      <c r="AKK73"/>
      <c r="AKL73"/>
      <c r="AKM73"/>
      <c r="AKN73"/>
      <c r="AKO73"/>
      <c r="AKP73"/>
      <c r="AKQ73"/>
      <c r="AKR73"/>
      <c r="AKS73"/>
      <c r="AKT73"/>
      <c r="AKU73"/>
      <c r="AKV73"/>
      <c r="AKW73"/>
      <c r="AKX73"/>
      <c r="AKY73"/>
      <c r="AKZ73"/>
      <c r="ALA73"/>
      <c r="ALB73"/>
      <c r="ALC73"/>
      <c r="ALD73"/>
      <c r="ALE73"/>
      <c r="ALF73"/>
      <c r="ALG73"/>
      <c r="ALH73"/>
      <c r="ALI73"/>
      <c r="ALJ73"/>
      <c r="ALK73"/>
      <c r="ALL73"/>
      <c r="ALM73"/>
      <c r="ALN73"/>
      <c r="ALO73"/>
      <c r="ALP73"/>
      <c r="ALQ73"/>
      <c r="ALR73"/>
      <c r="ALS73"/>
      <c r="ALT73"/>
      <c r="ALU73"/>
      <c r="ALV73"/>
      <c r="ALW73"/>
      <c r="ALX73"/>
      <c r="ALY73"/>
      <c r="ALZ73"/>
      <c r="AMA73"/>
      <c r="AMB73"/>
      <c r="AMC73"/>
      <c r="AMD73"/>
      <c r="AME73"/>
      <c r="AMF73"/>
      <c r="AMG73"/>
      <c r="AMH73"/>
      <c r="AMI73"/>
      <c r="AMJ73"/>
    </row>
    <row r="74" spans="1:1025" x14ac:dyDescent="0.2">
      <c r="A74" s="57" t="s">
        <v>252</v>
      </c>
      <c r="B74" s="57"/>
      <c r="C74" s="57"/>
      <c r="D74" s="57"/>
      <c r="E74" s="57"/>
      <c r="F74" s="57"/>
      <c r="G74" s="57"/>
      <c r="H74" s="64"/>
      <c r="I74" s="64"/>
      <c r="J74" s="878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  <c r="EF74"/>
      <c r="EG74"/>
      <c r="EH74"/>
      <c r="EI74"/>
      <c r="EJ74"/>
      <c r="EK74"/>
      <c r="EL74"/>
      <c r="EM74"/>
      <c r="EN74"/>
      <c r="EO74"/>
      <c r="EP74"/>
      <c r="EQ74"/>
      <c r="ER74"/>
      <c r="ES74"/>
      <c r="ET74"/>
      <c r="EU74"/>
      <c r="EV74"/>
      <c r="EW74"/>
      <c r="EX74"/>
      <c r="EY74"/>
      <c r="EZ74"/>
      <c r="FA74"/>
      <c r="FB74"/>
      <c r="FC74"/>
      <c r="FD74"/>
      <c r="FE74"/>
      <c r="FF74"/>
      <c r="FG74"/>
      <c r="FH74"/>
      <c r="FI74"/>
      <c r="FJ74"/>
      <c r="FK74"/>
      <c r="FL74"/>
      <c r="FM74"/>
      <c r="FN74"/>
      <c r="FO74"/>
      <c r="FP74"/>
      <c r="FQ74"/>
      <c r="FR74"/>
      <c r="FS74"/>
      <c r="FT74"/>
      <c r="FU74"/>
      <c r="FV74"/>
      <c r="FW74"/>
      <c r="FX74"/>
      <c r="FY74"/>
      <c r="FZ74"/>
      <c r="GA74"/>
      <c r="GB74"/>
      <c r="GC74"/>
      <c r="GD74"/>
      <c r="GE74"/>
      <c r="GF74"/>
      <c r="GG74"/>
      <c r="GH74"/>
      <c r="GI74"/>
      <c r="GJ74"/>
      <c r="GK74"/>
      <c r="GL74"/>
      <c r="GM74"/>
      <c r="GN74"/>
      <c r="GO74"/>
      <c r="GP74"/>
      <c r="GQ74"/>
      <c r="GR74"/>
      <c r="GS74"/>
      <c r="GT74"/>
      <c r="GU74"/>
      <c r="GV74"/>
      <c r="GW74"/>
      <c r="GX74"/>
      <c r="GY74"/>
      <c r="GZ74"/>
      <c r="HA74"/>
      <c r="HB74"/>
      <c r="HC74"/>
      <c r="HD74"/>
      <c r="HE74"/>
      <c r="HF74"/>
      <c r="HG74"/>
      <c r="HH74"/>
      <c r="HI74"/>
      <c r="HJ74"/>
      <c r="HK74"/>
      <c r="HL74"/>
      <c r="HM74"/>
      <c r="HN74"/>
      <c r="HO74"/>
      <c r="HP74"/>
      <c r="HQ74"/>
      <c r="HR74"/>
      <c r="HS74"/>
      <c r="HT74"/>
      <c r="HU74"/>
      <c r="HV74"/>
      <c r="HW74"/>
      <c r="HX74"/>
      <c r="HY74"/>
      <c r="HZ74"/>
      <c r="IA74"/>
      <c r="IB74"/>
      <c r="IC74"/>
      <c r="ID74"/>
      <c r="IE74"/>
      <c r="IF74"/>
      <c r="IG74"/>
      <c r="IH74"/>
      <c r="II74"/>
      <c r="IJ74"/>
      <c r="IK74"/>
      <c r="IL74"/>
      <c r="IM74"/>
      <c r="IN74"/>
      <c r="IO74"/>
      <c r="IP74"/>
      <c r="IQ74"/>
      <c r="IR74"/>
      <c r="IS74"/>
      <c r="IT74"/>
      <c r="IU74"/>
      <c r="IV74"/>
      <c r="IW74"/>
      <c r="IX74"/>
      <c r="IY74"/>
      <c r="IZ74"/>
      <c r="JA74"/>
      <c r="JB74"/>
      <c r="JC74"/>
      <c r="JD74"/>
      <c r="JE74"/>
      <c r="JF74"/>
      <c r="JG74"/>
      <c r="JH74"/>
      <c r="JI74"/>
      <c r="JJ74"/>
      <c r="JK74"/>
      <c r="JL74"/>
      <c r="JM74"/>
      <c r="JN74"/>
      <c r="JO74"/>
      <c r="JP74"/>
      <c r="JQ74"/>
      <c r="JR74"/>
      <c r="JS74"/>
      <c r="JT74"/>
      <c r="JU74"/>
      <c r="JV74"/>
      <c r="JW74"/>
      <c r="JX74"/>
      <c r="JY74"/>
      <c r="JZ74"/>
      <c r="KA74"/>
      <c r="KB74"/>
      <c r="KC74"/>
      <c r="KD74"/>
      <c r="KE74"/>
      <c r="KF74"/>
      <c r="KG74"/>
      <c r="KH74"/>
      <c r="KI74"/>
      <c r="KJ74"/>
      <c r="KK74"/>
      <c r="KL74"/>
      <c r="KM74"/>
      <c r="KN74"/>
      <c r="KO74"/>
      <c r="KP74"/>
      <c r="KQ74"/>
      <c r="KR74"/>
      <c r="KS74"/>
      <c r="KT74"/>
      <c r="KU74"/>
      <c r="KV74"/>
      <c r="KW74"/>
      <c r="KX74"/>
      <c r="KY74"/>
      <c r="KZ74"/>
      <c r="LA74"/>
      <c r="LB74"/>
      <c r="LC74"/>
      <c r="LD74"/>
      <c r="LE74"/>
      <c r="LF74"/>
      <c r="LG74"/>
      <c r="LH74"/>
      <c r="LI74"/>
      <c r="LJ74"/>
      <c r="LK74"/>
      <c r="LL74"/>
      <c r="LM74"/>
      <c r="LN74"/>
      <c r="LO74"/>
      <c r="LP74"/>
      <c r="LQ74"/>
      <c r="LR74"/>
      <c r="LS74"/>
      <c r="LT74"/>
      <c r="LU74"/>
      <c r="LV74"/>
      <c r="LW74"/>
      <c r="LX74"/>
      <c r="LY74"/>
      <c r="LZ74"/>
      <c r="MA74"/>
      <c r="MB74"/>
      <c r="MC74"/>
      <c r="MD74"/>
      <c r="ME74"/>
      <c r="MF74"/>
      <c r="MG74"/>
      <c r="MH74"/>
      <c r="MI74"/>
      <c r="MJ74"/>
      <c r="MK74"/>
      <c r="ML74"/>
      <c r="MM74"/>
      <c r="MN74"/>
      <c r="MO74"/>
      <c r="MP74"/>
      <c r="MQ74"/>
      <c r="MR74"/>
      <c r="MS74"/>
      <c r="MT74"/>
      <c r="MU74"/>
      <c r="MV74"/>
      <c r="MW74"/>
      <c r="MX74"/>
      <c r="MY74"/>
      <c r="MZ74"/>
      <c r="NA74"/>
      <c r="NB74"/>
      <c r="NC74"/>
      <c r="ND74"/>
      <c r="NE74"/>
      <c r="NF74"/>
      <c r="NG74"/>
      <c r="NH74"/>
      <c r="NI74"/>
      <c r="NJ74"/>
      <c r="NK74"/>
      <c r="NL74"/>
      <c r="NM74"/>
      <c r="NN74"/>
      <c r="NO74"/>
      <c r="NP74"/>
      <c r="NQ74"/>
      <c r="NR74"/>
      <c r="NS74"/>
      <c r="NT74"/>
      <c r="NU74"/>
      <c r="NV74"/>
      <c r="NW74"/>
      <c r="NX74"/>
      <c r="NY74"/>
      <c r="NZ74"/>
      <c r="OA74"/>
      <c r="OB74"/>
      <c r="OC74"/>
      <c r="OD74"/>
      <c r="OE74"/>
      <c r="OF74"/>
      <c r="OG74"/>
      <c r="OH74"/>
      <c r="OI74"/>
      <c r="OJ74"/>
      <c r="OK74"/>
      <c r="OL74"/>
      <c r="OM74"/>
      <c r="ON74"/>
      <c r="OO74"/>
      <c r="OP74"/>
      <c r="OQ74"/>
      <c r="OR74"/>
      <c r="OS74"/>
      <c r="OT74"/>
      <c r="OU74"/>
      <c r="OV74"/>
      <c r="OW74"/>
      <c r="OX74"/>
      <c r="OY74"/>
      <c r="OZ74"/>
      <c r="PA74"/>
      <c r="PB74"/>
      <c r="PC74"/>
      <c r="PD74"/>
      <c r="PE74"/>
      <c r="PF74"/>
      <c r="PG74"/>
      <c r="PH74"/>
      <c r="PI74"/>
      <c r="PJ74"/>
      <c r="PK74"/>
      <c r="PL74"/>
      <c r="PM74"/>
      <c r="PN74"/>
      <c r="PO74"/>
      <c r="PP74"/>
      <c r="PQ74"/>
      <c r="PR74"/>
      <c r="PS74"/>
      <c r="PT74"/>
      <c r="PU74"/>
      <c r="PV74"/>
      <c r="PW74"/>
      <c r="PX74"/>
      <c r="PY74"/>
      <c r="PZ74"/>
      <c r="QA74"/>
      <c r="QB74"/>
      <c r="QC74"/>
      <c r="QD74"/>
      <c r="QE74"/>
      <c r="QF74"/>
      <c r="QG74"/>
      <c r="QH74"/>
      <c r="QI74"/>
      <c r="QJ74"/>
      <c r="QK74"/>
      <c r="QL74"/>
      <c r="QM74"/>
      <c r="QN74"/>
      <c r="QO74"/>
      <c r="QP74"/>
      <c r="QQ74"/>
      <c r="QR74"/>
      <c r="QS74"/>
      <c r="QT74"/>
      <c r="QU74"/>
      <c r="QV74"/>
      <c r="QW74"/>
      <c r="QX74"/>
      <c r="QY74"/>
      <c r="QZ74"/>
      <c r="RA74"/>
      <c r="RB74"/>
      <c r="RC74"/>
      <c r="RD74"/>
      <c r="RE74"/>
      <c r="RF74"/>
      <c r="RG74"/>
      <c r="RH74"/>
      <c r="RI74"/>
      <c r="RJ74"/>
      <c r="RK74"/>
      <c r="RL74"/>
      <c r="RM74"/>
      <c r="RN74"/>
      <c r="RO74"/>
      <c r="RP74"/>
      <c r="RQ74"/>
      <c r="RR74"/>
      <c r="RS74"/>
      <c r="RT74"/>
      <c r="RU74"/>
      <c r="RV74"/>
      <c r="RW74"/>
      <c r="RX74"/>
      <c r="RY74"/>
      <c r="RZ74"/>
      <c r="SA74"/>
      <c r="SB74"/>
      <c r="SC74"/>
      <c r="SD74"/>
      <c r="SE74"/>
      <c r="SF74"/>
      <c r="SG74"/>
      <c r="SH74"/>
      <c r="SI74"/>
      <c r="SJ74"/>
      <c r="SK74"/>
      <c r="SL74"/>
      <c r="SM74"/>
      <c r="SN74"/>
      <c r="SO74"/>
      <c r="SP74"/>
      <c r="SQ74"/>
      <c r="SR74"/>
      <c r="SS74"/>
      <c r="ST74"/>
      <c r="SU74"/>
      <c r="SV74"/>
      <c r="SW74"/>
      <c r="SX74"/>
      <c r="SY74"/>
      <c r="SZ74"/>
      <c r="TA74"/>
      <c r="TB74"/>
      <c r="TC74"/>
      <c r="TD74"/>
      <c r="TE74"/>
      <c r="TF74"/>
      <c r="TG74"/>
      <c r="TH74"/>
      <c r="TI74"/>
      <c r="TJ74"/>
      <c r="TK74"/>
      <c r="TL74"/>
      <c r="TM74"/>
      <c r="TN74"/>
      <c r="TO74"/>
      <c r="TP74"/>
      <c r="TQ74"/>
      <c r="TR74"/>
      <c r="TS74"/>
      <c r="TT74"/>
      <c r="TU74"/>
      <c r="TV74"/>
      <c r="TW74"/>
      <c r="TX74"/>
      <c r="TY74"/>
      <c r="TZ74"/>
      <c r="UA74"/>
      <c r="UB74"/>
      <c r="UC74"/>
      <c r="UD74"/>
      <c r="UE74"/>
      <c r="UF74"/>
      <c r="UG74"/>
      <c r="UH74"/>
      <c r="UI74"/>
      <c r="UJ74"/>
      <c r="UK74"/>
      <c r="UL74"/>
      <c r="UM74"/>
      <c r="UN74"/>
      <c r="UO74"/>
      <c r="UP74"/>
      <c r="UQ74"/>
      <c r="UR74"/>
      <c r="US74"/>
      <c r="UT74"/>
      <c r="UU74"/>
      <c r="UV74"/>
      <c r="UW74"/>
      <c r="UX74"/>
      <c r="UY74"/>
      <c r="UZ74"/>
      <c r="VA74"/>
      <c r="VB74"/>
      <c r="VC74"/>
      <c r="VD74"/>
      <c r="VE74"/>
      <c r="VF74"/>
      <c r="VG74"/>
      <c r="VH74"/>
      <c r="VI74"/>
      <c r="VJ74"/>
      <c r="VK74"/>
      <c r="VL74"/>
      <c r="VM74"/>
      <c r="VN74"/>
      <c r="VO74"/>
      <c r="VP74"/>
      <c r="VQ74"/>
      <c r="VR74"/>
      <c r="VS74"/>
      <c r="VT74"/>
      <c r="VU74"/>
      <c r="VV74"/>
      <c r="VW74"/>
      <c r="VX74"/>
      <c r="VY74"/>
      <c r="VZ74"/>
      <c r="WA74"/>
      <c r="WB74"/>
      <c r="WC74"/>
      <c r="WD74"/>
      <c r="WE74"/>
      <c r="WF74"/>
      <c r="WG74"/>
      <c r="WH74"/>
      <c r="WI74"/>
      <c r="WJ74"/>
      <c r="WK74"/>
      <c r="WL74"/>
      <c r="WM74"/>
      <c r="WN74"/>
      <c r="WO74"/>
      <c r="WP74"/>
      <c r="WQ74"/>
      <c r="WR74"/>
      <c r="WS74"/>
      <c r="WT74"/>
      <c r="WU74"/>
      <c r="WV74"/>
      <c r="WW74"/>
      <c r="WX74"/>
      <c r="WY74"/>
      <c r="WZ74"/>
      <c r="XA74"/>
      <c r="XB74"/>
      <c r="XC74"/>
      <c r="XD74"/>
      <c r="XE74"/>
      <c r="XF74"/>
      <c r="XG74"/>
      <c r="XH74"/>
      <c r="XI74"/>
      <c r="XJ74"/>
      <c r="XK74"/>
      <c r="XL74"/>
      <c r="XM74"/>
      <c r="XN74"/>
      <c r="XO74"/>
      <c r="XP74"/>
      <c r="XQ74"/>
      <c r="XR74"/>
      <c r="XS74"/>
      <c r="XT74"/>
      <c r="XU74"/>
      <c r="XV74"/>
      <c r="XW74"/>
      <c r="XX74"/>
      <c r="XY74"/>
      <c r="XZ74"/>
      <c r="YA74"/>
      <c r="YB74"/>
      <c r="YC74"/>
      <c r="YD74"/>
      <c r="YE74"/>
      <c r="YF74"/>
      <c r="YG74"/>
      <c r="YH74"/>
      <c r="YI74"/>
      <c r="YJ74"/>
      <c r="YK74"/>
      <c r="YL74"/>
      <c r="YM74"/>
      <c r="YN74"/>
      <c r="YO74"/>
      <c r="YP74"/>
      <c r="YQ74"/>
      <c r="YR74"/>
      <c r="YS74"/>
      <c r="YT74"/>
      <c r="YU74"/>
      <c r="YV74"/>
      <c r="YW74"/>
      <c r="YX74"/>
      <c r="YY74"/>
      <c r="YZ74"/>
      <c r="ZA74"/>
      <c r="ZB74"/>
      <c r="ZC74"/>
      <c r="ZD74"/>
      <c r="ZE74"/>
      <c r="ZF74"/>
      <c r="ZG74"/>
      <c r="ZH74"/>
      <c r="ZI74"/>
      <c r="ZJ74"/>
      <c r="ZK74"/>
      <c r="ZL74"/>
      <c r="ZM74"/>
      <c r="ZN74"/>
      <c r="ZO74"/>
      <c r="ZP74"/>
      <c r="ZQ74"/>
      <c r="ZR74"/>
      <c r="ZS74"/>
      <c r="ZT74"/>
      <c r="ZU74"/>
      <c r="ZV74"/>
      <c r="ZW74"/>
      <c r="ZX74"/>
      <c r="ZY74"/>
      <c r="ZZ74"/>
      <c r="AAA74"/>
      <c r="AAB74"/>
      <c r="AAC74"/>
      <c r="AAD74"/>
      <c r="AAE74"/>
      <c r="AAF74"/>
      <c r="AAG74"/>
      <c r="AAH74"/>
      <c r="AAI74"/>
      <c r="AAJ74"/>
      <c r="AAK74"/>
      <c r="AAL74"/>
      <c r="AAM74"/>
      <c r="AAN74"/>
      <c r="AAO74"/>
      <c r="AAP74"/>
      <c r="AAQ74"/>
      <c r="AAR74"/>
      <c r="AAS74"/>
      <c r="AAT74"/>
      <c r="AAU74"/>
      <c r="AAV74"/>
      <c r="AAW74"/>
      <c r="AAX74"/>
      <c r="AAY74"/>
      <c r="AAZ74"/>
      <c r="ABA74"/>
      <c r="ABB74"/>
      <c r="ABC74"/>
      <c r="ABD74"/>
      <c r="ABE74"/>
      <c r="ABF74"/>
      <c r="ABG74"/>
      <c r="ABH74"/>
      <c r="ABI74"/>
      <c r="ABJ74"/>
      <c r="ABK74"/>
      <c r="ABL74"/>
      <c r="ABM74"/>
      <c r="ABN74"/>
      <c r="ABO74"/>
      <c r="ABP74"/>
      <c r="ABQ74"/>
      <c r="ABR74"/>
      <c r="ABS74"/>
      <c r="ABT74"/>
      <c r="ABU74"/>
      <c r="ABV74"/>
      <c r="ABW74"/>
      <c r="ABX74"/>
      <c r="ABY74"/>
      <c r="ABZ74"/>
      <c r="ACA74"/>
      <c r="ACB74"/>
      <c r="ACC74"/>
      <c r="ACD74"/>
      <c r="ACE74"/>
      <c r="ACF74"/>
      <c r="ACG74"/>
      <c r="ACH74"/>
      <c r="ACI74"/>
      <c r="ACJ74"/>
      <c r="ACK74"/>
      <c r="ACL74"/>
      <c r="ACM74"/>
      <c r="ACN74"/>
      <c r="ACO74"/>
      <c r="ACP74"/>
      <c r="ACQ74"/>
      <c r="ACR74"/>
      <c r="ACS74"/>
      <c r="ACT74"/>
      <c r="ACU74"/>
      <c r="ACV74"/>
      <c r="ACW74"/>
      <c r="ACX74"/>
      <c r="ACY74"/>
      <c r="ACZ74"/>
      <c r="ADA74"/>
      <c r="ADB74"/>
      <c r="ADC74"/>
      <c r="ADD74"/>
      <c r="ADE74"/>
      <c r="ADF74"/>
      <c r="ADG74"/>
      <c r="ADH74"/>
      <c r="ADI74"/>
      <c r="ADJ74"/>
      <c r="ADK74"/>
      <c r="ADL74"/>
      <c r="ADM74"/>
      <c r="ADN74"/>
      <c r="ADO74"/>
      <c r="ADP74"/>
      <c r="ADQ74"/>
      <c r="ADR74"/>
      <c r="ADS74"/>
      <c r="ADT74"/>
      <c r="ADU74"/>
      <c r="ADV74"/>
      <c r="ADW74"/>
      <c r="ADX74"/>
      <c r="ADY74"/>
      <c r="ADZ74"/>
      <c r="AEA74"/>
      <c r="AEB74"/>
      <c r="AEC74"/>
      <c r="AED74"/>
      <c r="AEE74"/>
      <c r="AEF74"/>
      <c r="AEG74"/>
      <c r="AEH74"/>
      <c r="AEI74"/>
      <c r="AEJ74"/>
      <c r="AEK74"/>
      <c r="AEL74"/>
      <c r="AEM74"/>
      <c r="AEN74"/>
      <c r="AEO74"/>
      <c r="AEP74"/>
      <c r="AEQ74"/>
      <c r="AER74"/>
      <c r="AES74"/>
      <c r="AET74"/>
      <c r="AEU74"/>
      <c r="AEV74"/>
      <c r="AEW74"/>
      <c r="AEX74"/>
      <c r="AEY74"/>
      <c r="AEZ74"/>
      <c r="AFA74"/>
      <c r="AFB74"/>
      <c r="AFC74"/>
      <c r="AFD74"/>
      <c r="AFE74"/>
      <c r="AFF74"/>
      <c r="AFG74"/>
      <c r="AFH74"/>
      <c r="AFI74"/>
      <c r="AFJ74"/>
      <c r="AFK74"/>
      <c r="AFL74"/>
      <c r="AFM74"/>
      <c r="AFN74"/>
      <c r="AFO74"/>
      <c r="AFP74"/>
      <c r="AFQ74"/>
      <c r="AFR74"/>
      <c r="AFS74"/>
      <c r="AFT74"/>
      <c r="AFU74"/>
      <c r="AFV74"/>
      <c r="AFW74"/>
      <c r="AFX74"/>
      <c r="AFY74"/>
      <c r="AFZ74"/>
      <c r="AGA74"/>
      <c r="AGB74"/>
      <c r="AGC74"/>
      <c r="AGD74"/>
      <c r="AGE74"/>
      <c r="AGF74"/>
      <c r="AGG74"/>
      <c r="AGH74"/>
      <c r="AGI74"/>
      <c r="AGJ74"/>
      <c r="AGK74"/>
      <c r="AGL74"/>
      <c r="AGM74"/>
      <c r="AGN74"/>
      <c r="AGO74"/>
      <c r="AGP74"/>
      <c r="AGQ74"/>
      <c r="AGR74"/>
      <c r="AGS74"/>
      <c r="AGT74"/>
      <c r="AGU74"/>
      <c r="AGV74"/>
      <c r="AGW74"/>
      <c r="AGX74"/>
      <c r="AGY74"/>
      <c r="AGZ74"/>
      <c r="AHA74"/>
      <c r="AHB74"/>
      <c r="AHC74"/>
      <c r="AHD74"/>
      <c r="AHE74"/>
      <c r="AHF74"/>
      <c r="AHG74"/>
      <c r="AHH74"/>
      <c r="AHI74"/>
      <c r="AHJ74"/>
      <c r="AHK74"/>
      <c r="AHL74"/>
      <c r="AHM74"/>
      <c r="AHN74"/>
      <c r="AHO74"/>
      <c r="AHP74"/>
      <c r="AHQ74"/>
      <c r="AHR74"/>
      <c r="AHS74"/>
      <c r="AHT74"/>
      <c r="AHU74"/>
      <c r="AHV74"/>
      <c r="AHW74"/>
      <c r="AHX74"/>
      <c r="AHY74"/>
      <c r="AHZ74"/>
      <c r="AIA74"/>
      <c r="AIB74"/>
      <c r="AIC74"/>
      <c r="AID74"/>
      <c r="AIE74"/>
      <c r="AIF74"/>
      <c r="AIG74"/>
      <c r="AIH74"/>
      <c r="AII74"/>
      <c r="AIJ74"/>
      <c r="AIK74"/>
      <c r="AIL74"/>
      <c r="AIM74"/>
      <c r="AIN74"/>
      <c r="AIO74"/>
      <c r="AIP74"/>
      <c r="AIQ74"/>
      <c r="AIR74"/>
      <c r="AIS74"/>
      <c r="AIT74"/>
      <c r="AIU74"/>
      <c r="AIV74"/>
      <c r="AIW74"/>
      <c r="AIX74"/>
      <c r="AIY74"/>
      <c r="AIZ74"/>
      <c r="AJA74"/>
      <c r="AJB74"/>
      <c r="AJC74"/>
      <c r="AJD74"/>
      <c r="AJE74"/>
      <c r="AJF74"/>
      <c r="AJG74"/>
      <c r="AJH74"/>
      <c r="AJI74"/>
      <c r="AJJ74"/>
      <c r="AJK74"/>
      <c r="AJL74"/>
      <c r="AJM74"/>
      <c r="AJN74"/>
      <c r="AJO74"/>
      <c r="AJP74"/>
      <c r="AJQ74"/>
      <c r="AJR74"/>
      <c r="AJS74"/>
      <c r="AJT74"/>
      <c r="AJU74"/>
      <c r="AJV74"/>
      <c r="AJW74"/>
      <c r="AJX74"/>
      <c r="AJY74"/>
      <c r="AJZ74"/>
      <c r="AKA74"/>
      <c r="AKB74"/>
      <c r="AKC74"/>
      <c r="AKD74"/>
      <c r="AKE74"/>
      <c r="AKF74"/>
      <c r="AKG74"/>
      <c r="AKH74"/>
      <c r="AKI74"/>
      <c r="AKJ74"/>
      <c r="AKK74"/>
      <c r="AKL74"/>
      <c r="AKM74"/>
      <c r="AKN74"/>
      <c r="AKO74"/>
      <c r="AKP74"/>
      <c r="AKQ74"/>
      <c r="AKR74"/>
      <c r="AKS74"/>
      <c r="AKT74"/>
      <c r="AKU74"/>
      <c r="AKV74"/>
      <c r="AKW74"/>
      <c r="AKX74"/>
      <c r="AKY74"/>
      <c r="AKZ74"/>
      <c r="ALA74"/>
      <c r="ALB74"/>
      <c r="ALC74"/>
      <c r="ALD74"/>
      <c r="ALE74"/>
      <c r="ALF74"/>
      <c r="ALG74"/>
      <c r="ALH74"/>
      <c r="ALI74"/>
      <c r="ALJ74"/>
      <c r="ALK74"/>
      <c r="ALL74"/>
      <c r="ALM74"/>
      <c r="ALN74"/>
      <c r="ALO74"/>
      <c r="ALP74"/>
      <c r="ALQ74"/>
      <c r="ALR74"/>
      <c r="ALS74"/>
      <c r="ALT74"/>
      <c r="ALU74"/>
      <c r="ALV74"/>
      <c r="ALW74"/>
      <c r="ALX74"/>
      <c r="ALY74"/>
      <c r="ALZ74"/>
      <c r="AMA74"/>
      <c r="AMB74"/>
      <c r="AMC74"/>
      <c r="AMD74"/>
      <c r="AME74"/>
      <c r="AMF74"/>
      <c r="AMG74"/>
      <c r="AMH74"/>
      <c r="AMI74"/>
      <c r="AMJ74"/>
    </row>
    <row r="75" spans="1:1025" x14ac:dyDescent="0.2">
      <c r="A75" s="57" t="s">
        <v>253</v>
      </c>
      <c r="B75" s="57"/>
      <c r="C75" s="57"/>
      <c r="D75" s="57"/>
      <c r="E75" s="57"/>
      <c r="F75" s="57"/>
      <c r="G75" s="57"/>
      <c r="H75" s="65"/>
      <c r="I75" s="65"/>
      <c r="J75" s="878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  <c r="EF75"/>
      <c r="EG75"/>
      <c r="EH75"/>
      <c r="EI75"/>
      <c r="EJ75"/>
      <c r="EK75"/>
      <c r="EL75"/>
      <c r="EM75"/>
      <c r="EN75"/>
      <c r="EO75"/>
      <c r="EP75"/>
      <c r="EQ75"/>
      <c r="ER75"/>
      <c r="ES75"/>
      <c r="ET75"/>
      <c r="EU75"/>
      <c r="EV75"/>
      <c r="EW75"/>
      <c r="EX75"/>
      <c r="EY75"/>
      <c r="EZ75"/>
      <c r="FA75"/>
      <c r="FB75"/>
      <c r="FC75"/>
      <c r="FD75"/>
      <c r="FE75"/>
      <c r="FF75"/>
      <c r="FG75"/>
      <c r="FH75"/>
      <c r="FI75"/>
      <c r="FJ75"/>
      <c r="FK75"/>
      <c r="FL75"/>
      <c r="FM75"/>
      <c r="FN75"/>
      <c r="FO75"/>
      <c r="FP75"/>
      <c r="FQ75"/>
      <c r="FR75"/>
      <c r="FS75"/>
      <c r="FT75"/>
      <c r="FU75"/>
      <c r="FV75"/>
      <c r="FW75"/>
      <c r="FX75"/>
      <c r="FY75"/>
      <c r="FZ75"/>
      <c r="GA75"/>
      <c r="GB75"/>
      <c r="GC75"/>
      <c r="GD75"/>
      <c r="GE75"/>
      <c r="GF75"/>
      <c r="GG75"/>
      <c r="GH75"/>
      <c r="GI75"/>
      <c r="GJ75"/>
      <c r="GK75"/>
      <c r="GL75"/>
      <c r="GM75"/>
      <c r="GN75"/>
      <c r="GO75"/>
      <c r="GP75"/>
      <c r="GQ75"/>
      <c r="GR75"/>
      <c r="GS75"/>
      <c r="GT75"/>
      <c r="GU75"/>
      <c r="GV75"/>
      <c r="GW75"/>
      <c r="GX75"/>
      <c r="GY75"/>
      <c r="GZ75"/>
      <c r="HA75"/>
      <c r="HB75"/>
      <c r="HC75"/>
      <c r="HD75"/>
      <c r="HE75"/>
      <c r="HF75"/>
      <c r="HG75"/>
      <c r="HH75"/>
      <c r="HI75"/>
      <c r="HJ75"/>
      <c r="HK75"/>
      <c r="HL75"/>
      <c r="HM75"/>
      <c r="HN75"/>
      <c r="HO75"/>
      <c r="HP75"/>
      <c r="HQ75"/>
      <c r="HR75"/>
      <c r="HS75"/>
      <c r="HT75"/>
      <c r="HU75"/>
      <c r="HV75"/>
      <c r="HW75"/>
      <c r="HX75"/>
      <c r="HY75"/>
      <c r="HZ75"/>
      <c r="IA75"/>
      <c r="IB75"/>
      <c r="IC75"/>
      <c r="ID75"/>
      <c r="IE75"/>
      <c r="IF75"/>
      <c r="IG75"/>
      <c r="IH75"/>
      <c r="II75"/>
      <c r="IJ75"/>
      <c r="IK75"/>
      <c r="IL75"/>
      <c r="IM75"/>
      <c r="IN75"/>
      <c r="IO75"/>
      <c r="IP75"/>
      <c r="IQ75"/>
      <c r="IR75"/>
      <c r="IS75"/>
      <c r="IT75"/>
      <c r="IU75"/>
      <c r="IV75"/>
      <c r="IW75"/>
      <c r="IX75"/>
      <c r="IY75"/>
      <c r="IZ75"/>
      <c r="JA75"/>
      <c r="JB75"/>
      <c r="JC75"/>
      <c r="JD75"/>
      <c r="JE75"/>
      <c r="JF75"/>
      <c r="JG75"/>
      <c r="JH75"/>
      <c r="JI75"/>
      <c r="JJ75"/>
      <c r="JK75"/>
      <c r="JL75"/>
      <c r="JM75"/>
      <c r="JN75"/>
      <c r="JO75"/>
      <c r="JP75"/>
      <c r="JQ75"/>
      <c r="JR75"/>
      <c r="JS75"/>
      <c r="JT75"/>
      <c r="JU75"/>
      <c r="JV75"/>
      <c r="JW75"/>
      <c r="JX75"/>
      <c r="JY75"/>
      <c r="JZ75"/>
      <c r="KA75"/>
      <c r="KB75"/>
      <c r="KC75"/>
      <c r="KD75"/>
      <c r="KE75"/>
      <c r="KF75"/>
      <c r="KG75"/>
      <c r="KH75"/>
      <c r="KI75"/>
      <c r="KJ75"/>
      <c r="KK75"/>
      <c r="KL75"/>
      <c r="KM75"/>
      <c r="KN75"/>
      <c r="KO75"/>
      <c r="KP75"/>
      <c r="KQ75"/>
      <c r="KR75"/>
      <c r="KS75"/>
      <c r="KT75"/>
      <c r="KU75"/>
      <c r="KV75"/>
      <c r="KW75"/>
      <c r="KX75"/>
      <c r="KY75"/>
      <c r="KZ75"/>
      <c r="LA75"/>
      <c r="LB75"/>
      <c r="LC75"/>
      <c r="LD75"/>
      <c r="LE75"/>
      <c r="LF75"/>
      <c r="LG75"/>
      <c r="LH75"/>
      <c r="LI75"/>
      <c r="LJ75"/>
      <c r="LK75"/>
      <c r="LL75"/>
      <c r="LM75"/>
      <c r="LN75"/>
      <c r="LO75"/>
      <c r="LP75"/>
      <c r="LQ75"/>
      <c r="LR75"/>
      <c r="LS75"/>
      <c r="LT75"/>
      <c r="LU75"/>
      <c r="LV75"/>
      <c r="LW75"/>
      <c r="LX75"/>
      <c r="LY75"/>
      <c r="LZ75"/>
      <c r="MA75"/>
      <c r="MB75"/>
      <c r="MC75"/>
      <c r="MD75"/>
      <c r="ME75"/>
      <c r="MF75"/>
      <c r="MG75"/>
      <c r="MH75"/>
      <c r="MI75"/>
      <c r="MJ75"/>
      <c r="MK75"/>
      <c r="ML75"/>
      <c r="MM75"/>
      <c r="MN75"/>
      <c r="MO75"/>
      <c r="MP75"/>
      <c r="MQ75"/>
      <c r="MR75"/>
      <c r="MS75"/>
      <c r="MT75"/>
      <c r="MU75"/>
      <c r="MV75"/>
      <c r="MW75"/>
      <c r="MX75"/>
      <c r="MY75"/>
      <c r="MZ75"/>
      <c r="NA75"/>
      <c r="NB75"/>
      <c r="NC75"/>
      <c r="ND75"/>
      <c r="NE75"/>
      <c r="NF75"/>
      <c r="NG75"/>
      <c r="NH75"/>
      <c r="NI75"/>
      <c r="NJ75"/>
      <c r="NK75"/>
      <c r="NL75"/>
      <c r="NM75"/>
      <c r="NN75"/>
      <c r="NO75"/>
      <c r="NP75"/>
      <c r="NQ75"/>
      <c r="NR75"/>
      <c r="NS75"/>
      <c r="NT75"/>
      <c r="NU75"/>
      <c r="NV75"/>
      <c r="NW75"/>
      <c r="NX75"/>
      <c r="NY75"/>
      <c r="NZ75"/>
      <c r="OA75"/>
      <c r="OB75"/>
      <c r="OC75"/>
      <c r="OD75"/>
      <c r="OE75"/>
      <c r="OF75"/>
      <c r="OG75"/>
      <c r="OH75"/>
      <c r="OI75"/>
      <c r="OJ75"/>
      <c r="OK75"/>
      <c r="OL75"/>
      <c r="OM75"/>
      <c r="ON75"/>
      <c r="OO75"/>
      <c r="OP75"/>
      <c r="OQ75"/>
      <c r="OR75"/>
      <c r="OS75"/>
      <c r="OT75"/>
      <c r="OU75"/>
      <c r="OV75"/>
      <c r="OW75"/>
      <c r="OX75"/>
      <c r="OY75"/>
      <c r="OZ75"/>
      <c r="PA75"/>
      <c r="PB75"/>
      <c r="PC75"/>
      <c r="PD75"/>
      <c r="PE75"/>
      <c r="PF75"/>
      <c r="PG75"/>
      <c r="PH75"/>
      <c r="PI75"/>
      <c r="PJ75"/>
      <c r="PK75"/>
      <c r="PL75"/>
      <c r="PM75"/>
      <c r="PN75"/>
      <c r="PO75"/>
      <c r="PP75"/>
      <c r="PQ75"/>
      <c r="PR75"/>
      <c r="PS75"/>
      <c r="PT75"/>
      <c r="PU75"/>
      <c r="PV75"/>
      <c r="PW75"/>
      <c r="PX75"/>
      <c r="PY75"/>
      <c r="PZ75"/>
      <c r="QA75"/>
      <c r="QB75"/>
      <c r="QC75"/>
      <c r="QD75"/>
      <c r="QE75"/>
      <c r="QF75"/>
      <c r="QG75"/>
      <c r="QH75"/>
      <c r="QI75"/>
      <c r="QJ75"/>
      <c r="QK75"/>
      <c r="QL75"/>
      <c r="QM75"/>
      <c r="QN75"/>
      <c r="QO75"/>
      <c r="QP75"/>
      <c r="QQ75"/>
      <c r="QR75"/>
      <c r="QS75"/>
      <c r="QT75"/>
      <c r="QU75"/>
      <c r="QV75"/>
      <c r="QW75"/>
      <c r="QX75"/>
      <c r="QY75"/>
      <c r="QZ75"/>
      <c r="RA75"/>
      <c r="RB75"/>
      <c r="RC75"/>
      <c r="RD75"/>
      <c r="RE75"/>
      <c r="RF75"/>
      <c r="RG75"/>
      <c r="RH75"/>
      <c r="RI75"/>
      <c r="RJ75"/>
      <c r="RK75"/>
      <c r="RL75"/>
      <c r="RM75"/>
      <c r="RN75"/>
      <c r="RO75"/>
      <c r="RP75"/>
      <c r="RQ75"/>
      <c r="RR75"/>
      <c r="RS75"/>
      <c r="RT75"/>
      <c r="RU75"/>
      <c r="RV75"/>
      <c r="RW75"/>
      <c r="RX75"/>
      <c r="RY75"/>
      <c r="RZ75"/>
      <c r="SA75"/>
      <c r="SB75"/>
      <c r="SC75"/>
      <c r="SD75"/>
      <c r="SE75"/>
      <c r="SF75"/>
      <c r="SG75"/>
      <c r="SH75"/>
      <c r="SI75"/>
      <c r="SJ75"/>
      <c r="SK75"/>
      <c r="SL75"/>
      <c r="SM75"/>
      <c r="SN75"/>
      <c r="SO75"/>
      <c r="SP75"/>
      <c r="SQ75"/>
      <c r="SR75"/>
      <c r="SS75"/>
      <c r="ST75"/>
      <c r="SU75"/>
      <c r="SV75"/>
      <c r="SW75"/>
      <c r="SX75"/>
      <c r="SY75"/>
      <c r="SZ75"/>
      <c r="TA75"/>
      <c r="TB75"/>
      <c r="TC75"/>
      <c r="TD75"/>
      <c r="TE75"/>
      <c r="TF75"/>
      <c r="TG75"/>
      <c r="TH75"/>
      <c r="TI75"/>
      <c r="TJ75"/>
      <c r="TK75"/>
      <c r="TL75"/>
      <c r="TM75"/>
      <c r="TN75"/>
      <c r="TO75"/>
      <c r="TP75"/>
      <c r="TQ75"/>
      <c r="TR75"/>
      <c r="TS75"/>
      <c r="TT75"/>
      <c r="TU75"/>
      <c r="TV75"/>
      <c r="TW75"/>
      <c r="TX75"/>
      <c r="TY75"/>
      <c r="TZ75"/>
      <c r="UA75"/>
      <c r="UB75"/>
      <c r="UC75"/>
      <c r="UD75"/>
      <c r="UE75"/>
      <c r="UF75"/>
      <c r="UG75"/>
      <c r="UH75"/>
      <c r="UI75"/>
      <c r="UJ75"/>
      <c r="UK75"/>
      <c r="UL75"/>
      <c r="UM75"/>
      <c r="UN75"/>
      <c r="UO75"/>
      <c r="UP75"/>
      <c r="UQ75"/>
      <c r="UR75"/>
      <c r="US75"/>
      <c r="UT75"/>
      <c r="UU75"/>
      <c r="UV75"/>
      <c r="UW75"/>
      <c r="UX75"/>
      <c r="UY75"/>
      <c r="UZ75"/>
      <c r="VA75"/>
      <c r="VB75"/>
      <c r="VC75"/>
      <c r="VD75"/>
      <c r="VE75"/>
      <c r="VF75"/>
      <c r="VG75"/>
      <c r="VH75"/>
      <c r="VI75"/>
      <c r="VJ75"/>
      <c r="VK75"/>
      <c r="VL75"/>
      <c r="VM75"/>
      <c r="VN75"/>
      <c r="VO75"/>
      <c r="VP75"/>
      <c r="VQ75"/>
      <c r="VR75"/>
      <c r="VS75"/>
      <c r="VT75"/>
      <c r="VU75"/>
      <c r="VV75"/>
      <c r="VW75"/>
      <c r="VX75"/>
      <c r="VY75"/>
      <c r="VZ75"/>
      <c r="WA75"/>
      <c r="WB75"/>
      <c r="WC75"/>
      <c r="WD75"/>
      <c r="WE75"/>
      <c r="WF75"/>
      <c r="WG75"/>
      <c r="WH75"/>
      <c r="WI75"/>
      <c r="WJ75"/>
      <c r="WK75"/>
      <c r="WL75"/>
      <c r="WM75"/>
      <c r="WN75"/>
      <c r="WO75"/>
      <c r="WP75"/>
      <c r="WQ75"/>
      <c r="WR75"/>
      <c r="WS75"/>
      <c r="WT75"/>
      <c r="WU75"/>
      <c r="WV75"/>
      <c r="WW75"/>
      <c r="WX75"/>
      <c r="WY75"/>
      <c r="WZ75"/>
      <c r="XA75"/>
      <c r="XB75"/>
      <c r="XC75"/>
      <c r="XD75"/>
      <c r="XE75"/>
      <c r="XF75"/>
      <c r="XG75"/>
      <c r="XH75"/>
      <c r="XI75"/>
      <c r="XJ75"/>
      <c r="XK75"/>
      <c r="XL75"/>
      <c r="XM75"/>
      <c r="XN75"/>
      <c r="XO75"/>
      <c r="XP75"/>
      <c r="XQ75"/>
      <c r="XR75"/>
      <c r="XS75"/>
      <c r="XT75"/>
      <c r="XU75"/>
      <c r="XV75"/>
      <c r="XW75"/>
      <c r="XX75"/>
      <c r="XY75"/>
      <c r="XZ75"/>
      <c r="YA75"/>
      <c r="YB75"/>
      <c r="YC75"/>
      <c r="YD75"/>
      <c r="YE75"/>
      <c r="YF75"/>
      <c r="YG75"/>
      <c r="YH75"/>
      <c r="YI75"/>
      <c r="YJ75"/>
      <c r="YK75"/>
      <c r="YL75"/>
      <c r="YM75"/>
      <c r="YN75"/>
      <c r="YO75"/>
      <c r="YP75"/>
      <c r="YQ75"/>
      <c r="YR75"/>
      <c r="YS75"/>
      <c r="YT75"/>
      <c r="YU75"/>
      <c r="YV75"/>
      <c r="YW75"/>
      <c r="YX75"/>
      <c r="YY75"/>
      <c r="YZ75"/>
      <c r="ZA75"/>
      <c r="ZB75"/>
      <c r="ZC75"/>
      <c r="ZD75"/>
      <c r="ZE75"/>
      <c r="ZF75"/>
      <c r="ZG75"/>
      <c r="ZH75"/>
      <c r="ZI75"/>
      <c r="ZJ75"/>
      <c r="ZK75"/>
      <c r="ZL75"/>
      <c r="ZM75"/>
      <c r="ZN75"/>
      <c r="ZO75"/>
      <c r="ZP75"/>
      <c r="ZQ75"/>
      <c r="ZR75"/>
      <c r="ZS75"/>
      <c r="ZT75"/>
      <c r="ZU75"/>
      <c r="ZV75"/>
      <c r="ZW75"/>
      <c r="ZX75"/>
      <c r="ZY75"/>
      <c r="ZZ75"/>
      <c r="AAA75"/>
      <c r="AAB75"/>
      <c r="AAC75"/>
      <c r="AAD75"/>
      <c r="AAE75"/>
      <c r="AAF75"/>
      <c r="AAG75"/>
      <c r="AAH75"/>
      <c r="AAI75"/>
      <c r="AAJ75"/>
      <c r="AAK75"/>
      <c r="AAL75"/>
      <c r="AAM75"/>
      <c r="AAN75"/>
      <c r="AAO75"/>
      <c r="AAP75"/>
      <c r="AAQ75"/>
      <c r="AAR75"/>
      <c r="AAS75"/>
      <c r="AAT75"/>
      <c r="AAU75"/>
      <c r="AAV75"/>
      <c r="AAW75"/>
      <c r="AAX75"/>
      <c r="AAY75"/>
      <c r="AAZ75"/>
      <c r="ABA75"/>
      <c r="ABB75"/>
      <c r="ABC75"/>
      <c r="ABD75"/>
      <c r="ABE75"/>
      <c r="ABF75"/>
      <c r="ABG75"/>
      <c r="ABH75"/>
      <c r="ABI75"/>
      <c r="ABJ75"/>
      <c r="ABK75"/>
      <c r="ABL75"/>
      <c r="ABM75"/>
      <c r="ABN75"/>
      <c r="ABO75"/>
      <c r="ABP75"/>
      <c r="ABQ75"/>
      <c r="ABR75"/>
      <c r="ABS75"/>
      <c r="ABT75"/>
      <c r="ABU75"/>
      <c r="ABV75"/>
      <c r="ABW75"/>
      <c r="ABX75"/>
      <c r="ABY75"/>
      <c r="ABZ75"/>
      <c r="ACA75"/>
      <c r="ACB75"/>
      <c r="ACC75"/>
      <c r="ACD75"/>
      <c r="ACE75"/>
      <c r="ACF75"/>
      <c r="ACG75"/>
      <c r="ACH75"/>
      <c r="ACI75"/>
      <c r="ACJ75"/>
      <c r="ACK75"/>
      <c r="ACL75"/>
      <c r="ACM75"/>
      <c r="ACN75"/>
      <c r="ACO75"/>
      <c r="ACP75"/>
      <c r="ACQ75"/>
      <c r="ACR75"/>
      <c r="ACS75"/>
      <c r="ACT75"/>
      <c r="ACU75"/>
      <c r="ACV75"/>
      <c r="ACW75"/>
      <c r="ACX75"/>
      <c r="ACY75"/>
      <c r="ACZ75"/>
      <c r="ADA75"/>
      <c r="ADB75"/>
      <c r="ADC75"/>
      <c r="ADD75"/>
      <c r="ADE75"/>
      <c r="ADF75"/>
      <c r="ADG75"/>
      <c r="ADH75"/>
      <c r="ADI75"/>
      <c r="ADJ75"/>
      <c r="ADK75"/>
      <c r="ADL75"/>
      <c r="ADM75"/>
      <c r="ADN75"/>
      <c r="ADO75"/>
      <c r="ADP75"/>
      <c r="ADQ75"/>
      <c r="ADR75"/>
      <c r="ADS75"/>
      <c r="ADT75"/>
      <c r="ADU75"/>
      <c r="ADV75"/>
      <c r="ADW75"/>
      <c r="ADX75"/>
      <c r="ADY75"/>
      <c r="ADZ75"/>
      <c r="AEA75"/>
      <c r="AEB75"/>
      <c r="AEC75"/>
      <c r="AED75"/>
      <c r="AEE75"/>
      <c r="AEF75"/>
      <c r="AEG75"/>
      <c r="AEH75"/>
      <c r="AEI75"/>
      <c r="AEJ75"/>
      <c r="AEK75"/>
      <c r="AEL75"/>
      <c r="AEM75"/>
      <c r="AEN75"/>
      <c r="AEO75"/>
      <c r="AEP75"/>
      <c r="AEQ75"/>
      <c r="AER75"/>
      <c r="AES75"/>
      <c r="AET75"/>
      <c r="AEU75"/>
      <c r="AEV75"/>
      <c r="AEW75"/>
      <c r="AEX75"/>
      <c r="AEY75"/>
      <c r="AEZ75"/>
      <c r="AFA75"/>
      <c r="AFB75"/>
      <c r="AFC75"/>
      <c r="AFD75"/>
      <c r="AFE75"/>
      <c r="AFF75"/>
      <c r="AFG75"/>
      <c r="AFH75"/>
      <c r="AFI75"/>
      <c r="AFJ75"/>
      <c r="AFK75"/>
      <c r="AFL75"/>
      <c r="AFM75"/>
      <c r="AFN75"/>
      <c r="AFO75"/>
      <c r="AFP75"/>
      <c r="AFQ75"/>
      <c r="AFR75"/>
      <c r="AFS75"/>
      <c r="AFT75"/>
      <c r="AFU75"/>
      <c r="AFV75"/>
      <c r="AFW75"/>
      <c r="AFX75"/>
      <c r="AFY75"/>
      <c r="AFZ75"/>
      <c r="AGA75"/>
      <c r="AGB75"/>
      <c r="AGC75"/>
      <c r="AGD75"/>
      <c r="AGE75"/>
      <c r="AGF75"/>
      <c r="AGG75"/>
      <c r="AGH75"/>
      <c r="AGI75"/>
      <c r="AGJ75"/>
      <c r="AGK75"/>
      <c r="AGL75"/>
      <c r="AGM75"/>
      <c r="AGN75"/>
      <c r="AGO75"/>
      <c r="AGP75"/>
      <c r="AGQ75"/>
      <c r="AGR75"/>
      <c r="AGS75"/>
      <c r="AGT75"/>
      <c r="AGU75"/>
      <c r="AGV75"/>
      <c r="AGW75"/>
      <c r="AGX75"/>
      <c r="AGY75"/>
      <c r="AGZ75"/>
      <c r="AHA75"/>
      <c r="AHB75"/>
      <c r="AHC75"/>
      <c r="AHD75"/>
      <c r="AHE75"/>
      <c r="AHF75"/>
      <c r="AHG75"/>
      <c r="AHH75"/>
      <c r="AHI75"/>
      <c r="AHJ75"/>
      <c r="AHK75"/>
      <c r="AHL75"/>
      <c r="AHM75"/>
      <c r="AHN75"/>
      <c r="AHO75"/>
      <c r="AHP75"/>
      <c r="AHQ75"/>
      <c r="AHR75"/>
      <c r="AHS75"/>
      <c r="AHT75"/>
      <c r="AHU75"/>
      <c r="AHV75"/>
      <c r="AHW75"/>
      <c r="AHX75"/>
      <c r="AHY75"/>
      <c r="AHZ75"/>
      <c r="AIA75"/>
      <c r="AIB75"/>
      <c r="AIC75"/>
      <c r="AID75"/>
      <c r="AIE75"/>
      <c r="AIF75"/>
      <c r="AIG75"/>
      <c r="AIH75"/>
      <c r="AII75"/>
      <c r="AIJ75"/>
      <c r="AIK75"/>
      <c r="AIL75"/>
      <c r="AIM75"/>
      <c r="AIN75"/>
      <c r="AIO75"/>
      <c r="AIP75"/>
      <c r="AIQ75"/>
      <c r="AIR75"/>
      <c r="AIS75"/>
      <c r="AIT75"/>
      <c r="AIU75"/>
      <c r="AIV75"/>
      <c r="AIW75"/>
      <c r="AIX75"/>
      <c r="AIY75"/>
      <c r="AIZ75"/>
      <c r="AJA75"/>
      <c r="AJB75"/>
      <c r="AJC75"/>
      <c r="AJD75"/>
      <c r="AJE75"/>
      <c r="AJF75"/>
      <c r="AJG75"/>
      <c r="AJH75"/>
      <c r="AJI75"/>
      <c r="AJJ75"/>
      <c r="AJK75"/>
      <c r="AJL75"/>
      <c r="AJM75"/>
      <c r="AJN75"/>
      <c r="AJO75"/>
      <c r="AJP75"/>
      <c r="AJQ75"/>
      <c r="AJR75"/>
      <c r="AJS75"/>
      <c r="AJT75"/>
      <c r="AJU75"/>
      <c r="AJV75"/>
      <c r="AJW75"/>
      <c r="AJX75"/>
      <c r="AJY75"/>
      <c r="AJZ75"/>
      <c r="AKA75"/>
      <c r="AKB75"/>
      <c r="AKC75"/>
      <c r="AKD75"/>
      <c r="AKE75"/>
      <c r="AKF75"/>
      <c r="AKG75"/>
      <c r="AKH75"/>
      <c r="AKI75"/>
      <c r="AKJ75"/>
      <c r="AKK75"/>
      <c r="AKL75"/>
      <c r="AKM75"/>
      <c r="AKN75"/>
      <c r="AKO75"/>
      <c r="AKP75"/>
      <c r="AKQ75"/>
      <c r="AKR75"/>
      <c r="AKS75"/>
      <c r="AKT75"/>
      <c r="AKU75"/>
      <c r="AKV75"/>
      <c r="AKW75"/>
      <c r="AKX75"/>
      <c r="AKY75"/>
      <c r="AKZ75"/>
      <c r="ALA75"/>
      <c r="ALB75"/>
      <c r="ALC75"/>
      <c r="ALD75"/>
      <c r="ALE75"/>
      <c r="ALF75"/>
      <c r="ALG75"/>
      <c r="ALH75"/>
      <c r="ALI75"/>
      <c r="ALJ75"/>
      <c r="ALK75"/>
      <c r="ALL75"/>
      <c r="ALM75"/>
      <c r="ALN75"/>
      <c r="ALO75"/>
      <c r="ALP75"/>
      <c r="ALQ75"/>
      <c r="ALR75"/>
      <c r="ALS75"/>
      <c r="ALT75"/>
      <c r="ALU75"/>
      <c r="ALV75"/>
      <c r="ALW75"/>
      <c r="ALX75"/>
      <c r="ALY75"/>
      <c r="ALZ75"/>
      <c r="AMA75"/>
      <c r="AMB75"/>
      <c r="AMC75"/>
      <c r="AMD75"/>
      <c r="AME75"/>
      <c r="AMF75"/>
      <c r="AMG75"/>
      <c r="AMH75"/>
      <c r="AMI75"/>
      <c r="AMJ75"/>
    </row>
    <row r="76" spans="1:1025" x14ac:dyDescent="0.2">
      <c r="A76" s="57" t="s">
        <v>254</v>
      </c>
      <c r="B76" s="57"/>
      <c r="C76" s="57"/>
      <c r="D76" s="57"/>
      <c r="E76" s="57"/>
      <c r="F76" s="57"/>
      <c r="G76" s="57"/>
      <c r="H76" s="64"/>
      <c r="I76" s="64"/>
      <c r="J76" s="878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  <c r="EE76"/>
      <c r="EF76"/>
      <c r="EG76"/>
      <c r="EH76"/>
      <c r="EI76"/>
      <c r="EJ76"/>
      <c r="EK76"/>
      <c r="EL76"/>
      <c r="EM76"/>
      <c r="EN76"/>
      <c r="EO76"/>
      <c r="EP76"/>
      <c r="EQ76"/>
      <c r="ER76"/>
      <c r="ES76"/>
      <c r="ET76"/>
      <c r="EU76"/>
      <c r="EV76"/>
      <c r="EW76"/>
      <c r="EX76"/>
      <c r="EY76"/>
      <c r="EZ76"/>
      <c r="FA76"/>
      <c r="FB76"/>
      <c r="FC76"/>
      <c r="FD76"/>
      <c r="FE76"/>
      <c r="FF76"/>
      <c r="FG76"/>
      <c r="FH76"/>
      <c r="FI76"/>
      <c r="FJ76"/>
      <c r="FK76"/>
      <c r="FL76"/>
      <c r="FM76"/>
      <c r="FN76"/>
      <c r="FO76"/>
      <c r="FP76"/>
      <c r="FQ76"/>
      <c r="FR76"/>
      <c r="FS76"/>
      <c r="FT76"/>
      <c r="FU76"/>
      <c r="FV76"/>
      <c r="FW76"/>
      <c r="FX76"/>
      <c r="FY76"/>
      <c r="FZ76"/>
      <c r="GA76"/>
      <c r="GB76"/>
      <c r="GC76"/>
      <c r="GD76"/>
      <c r="GE76"/>
      <c r="GF76"/>
      <c r="GG76"/>
      <c r="GH76"/>
      <c r="GI76"/>
      <c r="GJ76"/>
      <c r="GK76"/>
      <c r="GL76"/>
      <c r="GM76"/>
      <c r="GN76"/>
      <c r="GO76"/>
      <c r="GP76"/>
      <c r="GQ76"/>
      <c r="GR76"/>
      <c r="GS76"/>
      <c r="GT76"/>
      <c r="GU76"/>
      <c r="GV76"/>
      <c r="GW76"/>
      <c r="GX76"/>
      <c r="GY76"/>
      <c r="GZ76"/>
      <c r="HA76"/>
      <c r="HB76"/>
      <c r="HC76"/>
      <c r="HD76"/>
      <c r="HE76"/>
      <c r="HF76"/>
      <c r="HG76"/>
      <c r="HH76"/>
      <c r="HI76"/>
      <c r="HJ76"/>
      <c r="HK76"/>
      <c r="HL76"/>
      <c r="HM76"/>
      <c r="HN76"/>
      <c r="HO76"/>
      <c r="HP76"/>
      <c r="HQ76"/>
      <c r="HR76"/>
      <c r="HS76"/>
      <c r="HT76"/>
      <c r="HU76"/>
      <c r="HV76"/>
      <c r="HW76"/>
      <c r="HX76"/>
      <c r="HY76"/>
      <c r="HZ76"/>
      <c r="IA76"/>
      <c r="IB76"/>
      <c r="IC76"/>
      <c r="ID76"/>
      <c r="IE76"/>
      <c r="IF76"/>
      <c r="IG76"/>
      <c r="IH76"/>
      <c r="II76"/>
      <c r="IJ76"/>
      <c r="IK76"/>
      <c r="IL76"/>
      <c r="IM76"/>
      <c r="IN76"/>
      <c r="IO76"/>
      <c r="IP76"/>
      <c r="IQ76"/>
      <c r="IR76"/>
      <c r="IS76"/>
      <c r="IT76"/>
      <c r="IU76"/>
      <c r="IV76"/>
      <c r="IW76"/>
      <c r="IX76"/>
      <c r="IY76"/>
      <c r="IZ76"/>
      <c r="JA76"/>
      <c r="JB76"/>
      <c r="JC76"/>
      <c r="JD76"/>
      <c r="JE76"/>
      <c r="JF76"/>
      <c r="JG76"/>
      <c r="JH76"/>
      <c r="JI76"/>
      <c r="JJ76"/>
      <c r="JK76"/>
      <c r="JL76"/>
      <c r="JM76"/>
      <c r="JN76"/>
      <c r="JO76"/>
      <c r="JP76"/>
      <c r="JQ76"/>
      <c r="JR76"/>
      <c r="JS76"/>
      <c r="JT76"/>
      <c r="JU76"/>
      <c r="JV76"/>
      <c r="JW76"/>
      <c r="JX76"/>
      <c r="JY76"/>
      <c r="JZ76"/>
      <c r="KA76"/>
      <c r="KB76"/>
      <c r="KC76"/>
      <c r="KD76"/>
      <c r="KE76"/>
      <c r="KF76"/>
      <c r="KG76"/>
      <c r="KH76"/>
      <c r="KI76"/>
      <c r="KJ76"/>
      <c r="KK76"/>
      <c r="KL76"/>
      <c r="KM76"/>
      <c r="KN76"/>
      <c r="KO76"/>
      <c r="KP76"/>
      <c r="KQ76"/>
      <c r="KR76"/>
      <c r="KS76"/>
      <c r="KT76"/>
      <c r="KU76"/>
      <c r="KV76"/>
      <c r="KW76"/>
      <c r="KX76"/>
      <c r="KY76"/>
      <c r="KZ76"/>
      <c r="LA76"/>
      <c r="LB76"/>
      <c r="LC76"/>
      <c r="LD76"/>
      <c r="LE76"/>
      <c r="LF76"/>
      <c r="LG76"/>
      <c r="LH76"/>
      <c r="LI76"/>
      <c r="LJ76"/>
      <c r="LK76"/>
      <c r="LL76"/>
      <c r="LM76"/>
      <c r="LN76"/>
      <c r="LO76"/>
      <c r="LP76"/>
      <c r="LQ76"/>
      <c r="LR76"/>
      <c r="LS76"/>
      <c r="LT76"/>
      <c r="LU76"/>
      <c r="LV76"/>
      <c r="LW76"/>
      <c r="LX76"/>
      <c r="LY76"/>
      <c r="LZ76"/>
      <c r="MA76"/>
      <c r="MB76"/>
      <c r="MC76"/>
      <c r="MD76"/>
      <c r="ME76"/>
      <c r="MF76"/>
      <c r="MG76"/>
      <c r="MH76"/>
      <c r="MI76"/>
      <c r="MJ76"/>
      <c r="MK76"/>
      <c r="ML76"/>
      <c r="MM76"/>
      <c r="MN76"/>
      <c r="MO76"/>
      <c r="MP76"/>
      <c r="MQ76"/>
      <c r="MR76"/>
      <c r="MS76"/>
      <c r="MT76"/>
      <c r="MU76"/>
      <c r="MV76"/>
      <c r="MW76"/>
      <c r="MX76"/>
      <c r="MY76"/>
      <c r="MZ76"/>
      <c r="NA76"/>
      <c r="NB76"/>
      <c r="NC76"/>
      <c r="ND76"/>
      <c r="NE76"/>
      <c r="NF76"/>
      <c r="NG76"/>
      <c r="NH76"/>
      <c r="NI76"/>
      <c r="NJ76"/>
      <c r="NK76"/>
      <c r="NL76"/>
      <c r="NM76"/>
      <c r="NN76"/>
      <c r="NO76"/>
      <c r="NP76"/>
      <c r="NQ76"/>
      <c r="NR76"/>
      <c r="NS76"/>
      <c r="NT76"/>
      <c r="NU76"/>
      <c r="NV76"/>
      <c r="NW76"/>
      <c r="NX76"/>
      <c r="NY76"/>
      <c r="NZ76"/>
      <c r="OA76"/>
      <c r="OB76"/>
      <c r="OC76"/>
      <c r="OD76"/>
      <c r="OE76"/>
      <c r="OF76"/>
      <c r="OG76"/>
      <c r="OH76"/>
      <c r="OI76"/>
      <c r="OJ76"/>
      <c r="OK76"/>
      <c r="OL76"/>
      <c r="OM76"/>
      <c r="ON76"/>
      <c r="OO76"/>
      <c r="OP76"/>
      <c r="OQ76"/>
      <c r="OR76"/>
      <c r="OS76"/>
      <c r="OT76"/>
      <c r="OU76"/>
      <c r="OV76"/>
      <c r="OW76"/>
      <c r="OX76"/>
      <c r="OY76"/>
      <c r="OZ76"/>
      <c r="PA76"/>
      <c r="PB76"/>
      <c r="PC76"/>
      <c r="PD76"/>
      <c r="PE76"/>
      <c r="PF76"/>
      <c r="PG76"/>
      <c r="PH76"/>
      <c r="PI76"/>
      <c r="PJ76"/>
      <c r="PK76"/>
      <c r="PL76"/>
      <c r="PM76"/>
      <c r="PN76"/>
      <c r="PO76"/>
      <c r="PP76"/>
      <c r="PQ76"/>
      <c r="PR76"/>
      <c r="PS76"/>
      <c r="PT76"/>
      <c r="PU76"/>
      <c r="PV76"/>
      <c r="PW76"/>
      <c r="PX76"/>
      <c r="PY76"/>
      <c r="PZ76"/>
      <c r="QA76"/>
      <c r="QB76"/>
      <c r="QC76"/>
      <c r="QD76"/>
      <c r="QE76"/>
      <c r="QF76"/>
      <c r="QG76"/>
      <c r="QH76"/>
      <c r="QI76"/>
      <c r="QJ76"/>
      <c r="QK76"/>
      <c r="QL76"/>
      <c r="QM76"/>
      <c r="QN76"/>
      <c r="QO76"/>
      <c r="QP76"/>
      <c r="QQ76"/>
      <c r="QR76"/>
      <c r="QS76"/>
      <c r="QT76"/>
      <c r="QU76"/>
      <c r="QV76"/>
      <c r="QW76"/>
      <c r="QX76"/>
      <c r="QY76"/>
      <c r="QZ76"/>
      <c r="RA76"/>
      <c r="RB76"/>
      <c r="RC76"/>
      <c r="RD76"/>
      <c r="RE76"/>
      <c r="RF76"/>
      <c r="RG76"/>
      <c r="RH76"/>
      <c r="RI76"/>
      <c r="RJ76"/>
      <c r="RK76"/>
      <c r="RL76"/>
      <c r="RM76"/>
      <c r="RN76"/>
      <c r="RO76"/>
      <c r="RP76"/>
      <c r="RQ76"/>
      <c r="RR76"/>
      <c r="RS76"/>
      <c r="RT76"/>
      <c r="RU76"/>
      <c r="RV76"/>
      <c r="RW76"/>
      <c r="RX76"/>
      <c r="RY76"/>
      <c r="RZ76"/>
      <c r="SA76"/>
      <c r="SB76"/>
      <c r="SC76"/>
      <c r="SD76"/>
      <c r="SE76"/>
      <c r="SF76"/>
      <c r="SG76"/>
      <c r="SH76"/>
      <c r="SI76"/>
      <c r="SJ76"/>
      <c r="SK76"/>
      <c r="SL76"/>
      <c r="SM76"/>
      <c r="SN76"/>
      <c r="SO76"/>
      <c r="SP76"/>
      <c r="SQ76"/>
      <c r="SR76"/>
      <c r="SS76"/>
      <c r="ST76"/>
      <c r="SU76"/>
      <c r="SV76"/>
      <c r="SW76"/>
      <c r="SX76"/>
      <c r="SY76"/>
      <c r="SZ76"/>
      <c r="TA76"/>
      <c r="TB76"/>
      <c r="TC76"/>
      <c r="TD76"/>
      <c r="TE76"/>
      <c r="TF76"/>
      <c r="TG76"/>
      <c r="TH76"/>
      <c r="TI76"/>
      <c r="TJ76"/>
      <c r="TK76"/>
      <c r="TL76"/>
      <c r="TM76"/>
      <c r="TN76"/>
      <c r="TO76"/>
      <c r="TP76"/>
      <c r="TQ76"/>
      <c r="TR76"/>
      <c r="TS76"/>
      <c r="TT76"/>
      <c r="TU76"/>
      <c r="TV76"/>
      <c r="TW76"/>
      <c r="TX76"/>
      <c r="TY76"/>
      <c r="TZ76"/>
      <c r="UA76"/>
      <c r="UB76"/>
      <c r="UC76"/>
      <c r="UD76"/>
      <c r="UE76"/>
      <c r="UF76"/>
      <c r="UG76"/>
      <c r="UH76"/>
      <c r="UI76"/>
      <c r="UJ76"/>
      <c r="UK76"/>
      <c r="UL76"/>
      <c r="UM76"/>
      <c r="UN76"/>
      <c r="UO76"/>
      <c r="UP76"/>
      <c r="UQ76"/>
      <c r="UR76"/>
      <c r="US76"/>
      <c r="UT76"/>
      <c r="UU76"/>
      <c r="UV76"/>
      <c r="UW76"/>
      <c r="UX76"/>
      <c r="UY76"/>
      <c r="UZ76"/>
      <c r="VA76"/>
      <c r="VB76"/>
      <c r="VC76"/>
      <c r="VD76"/>
      <c r="VE76"/>
      <c r="VF76"/>
      <c r="VG76"/>
      <c r="VH76"/>
      <c r="VI76"/>
      <c r="VJ76"/>
      <c r="VK76"/>
      <c r="VL76"/>
      <c r="VM76"/>
      <c r="VN76"/>
      <c r="VO76"/>
      <c r="VP76"/>
      <c r="VQ76"/>
      <c r="VR76"/>
      <c r="VS76"/>
      <c r="VT76"/>
      <c r="VU76"/>
      <c r="VV76"/>
      <c r="VW76"/>
      <c r="VX76"/>
      <c r="VY76"/>
      <c r="VZ76"/>
      <c r="WA76"/>
      <c r="WB76"/>
      <c r="WC76"/>
      <c r="WD76"/>
      <c r="WE76"/>
      <c r="WF76"/>
      <c r="WG76"/>
      <c r="WH76"/>
      <c r="WI76"/>
      <c r="WJ76"/>
      <c r="WK76"/>
      <c r="WL76"/>
      <c r="WM76"/>
      <c r="WN76"/>
      <c r="WO76"/>
      <c r="WP76"/>
      <c r="WQ76"/>
      <c r="WR76"/>
      <c r="WS76"/>
      <c r="WT76"/>
      <c r="WU76"/>
      <c r="WV76"/>
      <c r="WW76"/>
      <c r="WX76"/>
      <c r="WY76"/>
      <c r="WZ76"/>
      <c r="XA76"/>
      <c r="XB76"/>
      <c r="XC76"/>
      <c r="XD76"/>
      <c r="XE76"/>
      <c r="XF76"/>
      <c r="XG76"/>
      <c r="XH76"/>
      <c r="XI76"/>
      <c r="XJ76"/>
      <c r="XK76"/>
      <c r="XL76"/>
      <c r="XM76"/>
      <c r="XN76"/>
      <c r="XO76"/>
      <c r="XP76"/>
      <c r="XQ76"/>
      <c r="XR76"/>
      <c r="XS76"/>
      <c r="XT76"/>
      <c r="XU76"/>
      <c r="XV76"/>
      <c r="XW76"/>
      <c r="XX76"/>
      <c r="XY76"/>
      <c r="XZ76"/>
      <c r="YA76"/>
      <c r="YB76"/>
      <c r="YC76"/>
      <c r="YD76"/>
      <c r="YE76"/>
      <c r="YF76"/>
      <c r="YG76"/>
      <c r="YH76"/>
      <c r="YI76"/>
      <c r="YJ76"/>
      <c r="YK76"/>
      <c r="YL76"/>
      <c r="YM76"/>
      <c r="YN76"/>
      <c r="YO76"/>
      <c r="YP76"/>
      <c r="YQ76"/>
      <c r="YR76"/>
      <c r="YS76"/>
      <c r="YT76"/>
      <c r="YU76"/>
      <c r="YV76"/>
      <c r="YW76"/>
      <c r="YX76"/>
      <c r="YY76"/>
      <c r="YZ76"/>
      <c r="ZA76"/>
      <c r="ZB76"/>
      <c r="ZC76"/>
      <c r="ZD76"/>
      <c r="ZE76"/>
      <c r="ZF76"/>
      <c r="ZG76"/>
      <c r="ZH76"/>
      <c r="ZI76"/>
      <c r="ZJ76"/>
      <c r="ZK76"/>
      <c r="ZL76"/>
      <c r="ZM76"/>
      <c r="ZN76"/>
      <c r="ZO76"/>
      <c r="ZP76"/>
      <c r="ZQ76"/>
      <c r="ZR76"/>
      <c r="ZS76"/>
      <c r="ZT76"/>
      <c r="ZU76"/>
      <c r="ZV76"/>
      <c r="ZW76"/>
      <c r="ZX76"/>
      <c r="ZY76"/>
      <c r="ZZ76"/>
      <c r="AAA76"/>
      <c r="AAB76"/>
      <c r="AAC76"/>
      <c r="AAD76"/>
      <c r="AAE76"/>
      <c r="AAF76"/>
      <c r="AAG76"/>
      <c r="AAH76"/>
      <c r="AAI76"/>
      <c r="AAJ76"/>
      <c r="AAK76"/>
      <c r="AAL76"/>
      <c r="AAM76"/>
      <c r="AAN76"/>
      <c r="AAO76"/>
      <c r="AAP76"/>
      <c r="AAQ76"/>
      <c r="AAR76"/>
      <c r="AAS76"/>
      <c r="AAT76"/>
      <c r="AAU76"/>
      <c r="AAV76"/>
      <c r="AAW76"/>
      <c r="AAX76"/>
      <c r="AAY76"/>
      <c r="AAZ76"/>
      <c r="ABA76"/>
      <c r="ABB76"/>
      <c r="ABC76"/>
      <c r="ABD76"/>
      <c r="ABE76"/>
      <c r="ABF76"/>
      <c r="ABG76"/>
      <c r="ABH76"/>
      <c r="ABI76"/>
      <c r="ABJ76"/>
      <c r="ABK76"/>
      <c r="ABL76"/>
      <c r="ABM76"/>
      <c r="ABN76"/>
      <c r="ABO76"/>
      <c r="ABP76"/>
      <c r="ABQ76"/>
      <c r="ABR76"/>
      <c r="ABS76"/>
      <c r="ABT76"/>
      <c r="ABU76"/>
      <c r="ABV76"/>
      <c r="ABW76"/>
      <c r="ABX76"/>
      <c r="ABY76"/>
      <c r="ABZ76"/>
      <c r="ACA76"/>
      <c r="ACB76"/>
      <c r="ACC76"/>
      <c r="ACD76"/>
      <c r="ACE76"/>
      <c r="ACF76"/>
      <c r="ACG76"/>
      <c r="ACH76"/>
      <c r="ACI76"/>
      <c r="ACJ76"/>
      <c r="ACK76"/>
      <c r="ACL76"/>
      <c r="ACM76"/>
      <c r="ACN76"/>
      <c r="ACO76"/>
      <c r="ACP76"/>
      <c r="ACQ76"/>
      <c r="ACR76"/>
      <c r="ACS76"/>
      <c r="ACT76"/>
      <c r="ACU76"/>
      <c r="ACV76"/>
      <c r="ACW76"/>
      <c r="ACX76"/>
      <c r="ACY76"/>
      <c r="ACZ76"/>
      <c r="ADA76"/>
      <c r="ADB76"/>
      <c r="ADC76"/>
      <c r="ADD76"/>
      <c r="ADE76"/>
      <c r="ADF76"/>
      <c r="ADG76"/>
      <c r="ADH76"/>
      <c r="ADI76"/>
      <c r="ADJ76"/>
      <c r="ADK76"/>
      <c r="ADL76"/>
      <c r="ADM76"/>
      <c r="ADN76"/>
      <c r="ADO76"/>
      <c r="ADP76"/>
      <c r="ADQ76"/>
      <c r="ADR76"/>
      <c r="ADS76"/>
      <c r="ADT76"/>
      <c r="ADU76"/>
      <c r="ADV76"/>
      <c r="ADW76"/>
      <c r="ADX76"/>
      <c r="ADY76"/>
      <c r="ADZ76"/>
      <c r="AEA76"/>
      <c r="AEB76"/>
      <c r="AEC76"/>
      <c r="AED76"/>
      <c r="AEE76"/>
      <c r="AEF76"/>
      <c r="AEG76"/>
      <c r="AEH76"/>
      <c r="AEI76"/>
      <c r="AEJ76"/>
      <c r="AEK76"/>
      <c r="AEL76"/>
      <c r="AEM76"/>
      <c r="AEN76"/>
      <c r="AEO76"/>
      <c r="AEP76"/>
      <c r="AEQ76"/>
      <c r="AER76"/>
      <c r="AES76"/>
      <c r="AET76"/>
      <c r="AEU76"/>
      <c r="AEV76"/>
      <c r="AEW76"/>
      <c r="AEX76"/>
      <c r="AEY76"/>
      <c r="AEZ76"/>
      <c r="AFA76"/>
      <c r="AFB76"/>
      <c r="AFC76"/>
      <c r="AFD76"/>
      <c r="AFE76"/>
      <c r="AFF76"/>
      <c r="AFG76"/>
      <c r="AFH76"/>
      <c r="AFI76"/>
      <c r="AFJ76"/>
      <c r="AFK76"/>
      <c r="AFL76"/>
      <c r="AFM76"/>
      <c r="AFN76"/>
      <c r="AFO76"/>
      <c r="AFP76"/>
      <c r="AFQ76"/>
      <c r="AFR76"/>
      <c r="AFS76"/>
      <c r="AFT76"/>
      <c r="AFU76"/>
      <c r="AFV76"/>
      <c r="AFW76"/>
      <c r="AFX76"/>
      <c r="AFY76"/>
      <c r="AFZ76"/>
      <c r="AGA76"/>
      <c r="AGB76"/>
      <c r="AGC76"/>
      <c r="AGD76"/>
      <c r="AGE76"/>
      <c r="AGF76"/>
      <c r="AGG76"/>
      <c r="AGH76"/>
      <c r="AGI76"/>
      <c r="AGJ76"/>
      <c r="AGK76"/>
      <c r="AGL76"/>
      <c r="AGM76"/>
      <c r="AGN76"/>
      <c r="AGO76"/>
      <c r="AGP76"/>
      <c r="AGQ76"/>
      <c r="AGR76"/>
      <c r="AGS76"/>
      <c r="AGT76"/>
      <c r="AGU76"/>
      <c r="AGV76"/>
      <c r="AGW76"/>
      <c r="AGX76"/>
      <c r="AGY76"/>
      <c r="AGZ76"/>
      <c r="AHA76"/>
      <c r="AHB76"/>
      <c r="AHC76"/>
      <c r="AHD76"/>
      <c r="AHE76"/>
      <c r="AHF76"/>
      <c r="AHG76"/>
      <c r="AHH76"/>
      <c r="AHI76"/>
      <c r="AHJ76"/>
      <c r="AHK76"/>
      <c r="AHL76"/>
      <c r="AHM76"/>
      <c r="AHN76"/>
      <c r="AHO76"/>
      <c r="AHP76"/>
      <c r="AHQ76"/>
      <c r="AHR76"/>
      <c r="AHS76"/>
      <c r="AHT76"/>
      <c r="AHU76"/>
      <c r="AHV76"/>
      <c r="AHW76"/>
      <c r="AHX76"/>
      <c r="AHY76"/>
      <c r="AHZ76"/>
      <c r="AIA76"/>
      <c r="AIB76"/>
      <c r="AIC76"/>
      <c r="AID76"/>
      <c r="AIE76"/>
      <c r="AIF76"/>
      <c r="AIG76"/>
      <c r="AIH76"/>
      <c r="AII76"/>
      <c r="AIJ76"/>
      <c r="AIK76"/>
      <c r="AIL76"/>
      <c r="AIM76"/>
      <c r="AIN76"/>
      <c r="AIO76"/>
      <c r="AIP76"/>
      <c r="AIQ76"/>
      <c r="AIR76"/>
      <c r="AIS76"/>
      <c r="AIT76"/>
      <c r="AIU76"/>
      <c r="AIV76"/>
      <c r="AIW76"/>
      <c r="AIX76"/>
      <c r="AIY76"/>
      <c r="AIZ76"/>
      <c r="AJA76"/>
      <c r="AJB76"/>
      <c r="AJC76"/>
      <c r="AJD76"/>
      <c r="AJE76"/>
      <c r="AJF76"/>
      <c r="AJG76"/>
      <c r="AJH76"/>
      <c r="AJI76"/>
      <c r="AJJ76"/>
      <c r="AJK76"/>
      <c r="AJL76"/>
      <c r="AJM76"/>
      <c r="AJN76"/>
      <c r="AJO76"/>
      <c r="AJP76"/>
      <c r="AJQ76"/>
      <c r="AJR76"/>
      <c r="AJS76"/>
      <c r="AJT76"/>
      <c r="AJU76"/>
      <c r="AJV76"/>
      <c r="AJW76"/>
      <c r="AJX76"/>
      <c r="AJY76"/>
      <c r="AJZ76"/>
      <c r="AKA76"/>
      <c r="AKB76"/>
      <c r="AKC76"/>
      <c r="AKD76"/>
      <c r="AKE76"/>
      <c r="AKF76"/>
      <c r="AKG76"/>
      <c r="AKH76"/>
      <c r="AKI76"/>
      <c r="AKJ76"/>
      <c r="AKK76"/>
      <c r="AKL76"/>
      <c r="AKM76"/>
      <c r="AKN76"/>
      <c r="AKO76"/>
      <c r="AKP76"/>
      <c r="AKQ76"/>
      <c r="AKR76"/>
      <c r="AKS76"/>
      <c r="AKT76"/>
      <c r="AKU76"/>
      <c r="AKV76"/>
      <c r="AKW76"/>
      <c r="AKX76"/>
      <c r="AKY76"/>
      <c r="AKZ76"/>
      <c r="ALA76"/>
      <c r="ALB76"/>
      <c r="ALC76"/>
      <c r="ALD76"/>
      <c r="ALE76"/>
      <c r="ALF76"/>
      <c r="ALG76"/>
      <c r="ALH76"/>
      <c r="ALI76"/>
      <c r="ALJ76"/>
      <c r="ALK76"/>
      <c r="ALL76"/>
      <c r="ALM76"/>
      <c r="ALN76"/>
      <c r="ALO76"/>
      <c r="ALP76"/>
      <c r="ALQ76"/>
      <c r="ALR76"/>
      <c r="ALS76"/>
      <c r="ALT76"/>
      <c r="ALU76"/>
      <c r="ALV76"/>
      <c r="ALW76"/>
      <c r="ALX76"/>
      <c r="ALY76"/>
      <c r="ALZ76"/>
      <c r="AMA76"/>
      <c r="AMB76"/>
      <c r="AMC76"/>
      <c r="AMD76"/>
      <c r="AME76"/>
      <c r="AMF76"/>
      <c r="AMG76"/>
      <c r="AMH76"/>
      <c r="AMI76"/>
      <c r="AMJ76"/>
    </row>
    <row r="77" spans="1:1025" x14ac:dyDescent="0.2">
      <c r="A77" s="57" t="s">
        <v>255</v>
      </c>
      <c r="B77" s="57"/>
      <c r="C77" s="57"/>
      <c r="D77" s="57"/>
      <c r="E77" s="57"/>
      <c r="F77" s="57"/>
      <c r="G77" s="57"/>
      <c r="H77" s="57"/>
      <c r="I77" s="57"/>
      <c r="J77" s="878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  <c r="EE77"/>
      <c r="EF77"/>
      <c r="EG77"/>
      <c r="EH77"/>
      <c r="EI77"/>
      <c r="EJ77"/>
      <c r="EK77"/>
      <c r="EL77"/>
      <c r="EM77"/>
      <c r="EN77"/>
      <c r="EO77"/>
      <c r="EP77"/>
      <c r="EQ77"/>
      <c r="ER77"/>
      <c r="ES77"/>
      <c r="ET77"/>
      <c r="EU77"/>
      <c r="EV77"/>
      <c r="EW77"/>
      <c r="EX77"/>
      <c r="EY77"/>
      <c r="EZ77"/>
      <c r="FA77"/>
      <c r="FB77"/>
      <c r="FC77"/>
      <c r="FD77"/>
      <c r="FE77"/>
      <c r="FF77"/>
      <c r="FG77"/>
      <c r="FH77"/>
      <c r="FI77"/>
      <c r="FJ77"/>
      <c r="FK77"/>
      <c r="FL77"/>
      <c r="FM77"/>
      <c r="FN77"/>
      <c r="FO77"/>
      <c r="FP77"/>
      <c r="FQ77"/>
      <c r="FR77"/>
      <c r="FS77"/>
      <c r="FT77"/>
      <c r="FU77"/>
      <c r="FV77"/>
      <c r="FW77"/>
      <c r="FX77"/>
      <c r="FY77"/>
      <c r="FZ77"/>
      <c r="GA77"/>
      <c r="GB77"/>
      <c r="GC77"/>
      <c r="GD77"/>
      <c r="GE77"/>
      <c r="GF77"/>
      <c r="GG77"/>
      <c r="GH77"/>
      <c r="GI77"/>
      <c r="GJ77"/>
      <c r="GK77"/>
      <c r="GL77"/>
      <c r="GM77"/>
      <c r="GN77"/>
      <c r="GO77"/>
      <c r="GP77"/>
      <c r="GQ77"/>
      <c r="GR77"/>
      <c r="GS77"/>
      <c r="GT77"/>
      <c r="GU77"/>
      <c r="GV77"/>
      <c r="GW77"/>
      <c r="GX77"/>
      <c r="GY77"/>
      <c r="GZ77"/>
      <c r="HA77"/>
      <c r="HB77"/>
      <c r="HC77"/>
      <c r="HD77"/>
      <c r="HE77"/>
      <c r="HF77"/>
      <c r="HG77"/>
      <c r="HH77"/>
      <c r="HI77"/>
      <c r="HJ77"/>
      <c r="HK77"/>
      <c r="HL77"/>
      <c r="HM77"/>
      <c r="HN77"/>
      <c r="HO77"/>
      <c r="HP77"/>
      <c r="HQ77"/>
      <c r="HR77"/>
      <c r="HS77"/>
      <c r="HT77"/>
      <c r="HU77"/>
      <c r="HV77"/>
      <c r="HW77"/>
      <c r="HX77"/>
      <c r="HY77"/>
      <c r="HZ77"/>
      <c r="IA77"/>
      <c r="IB77"/>
      <c r="IC77"/>
      <c r="ID77"/>
      <c r="IE77"/>
      <c r="IF77"/>
      <c r="IG77"/>
      <c r="IH77"/>
      <c r="II77"/>
      <c r="IJ77"/>
      <c r="IK77"/>
      <c r="IL77"/>
      <c r="IM77"/>
      <c r="IN77"/>
      <c r="IO77"/>
      <c r="IP77"/>
      <c r="IQ77"/>
      <c r="IR77"/>
      <c r="IS77"/>
      <c r="IT77"/>
      <c r="IU77"/>
      <c r="IV77"/>
      <c r="IW77"/>
      <c r="IX77"/>
      <c r="IY77"/>
      <c r="IZ77"/>
      <c r="JA77"/>
      <c r="JB77"/>
      <c r="JC77"/>
      <c r="JD77"/>
      <c r="JE77"/>
      <c r="JF77"/>
      <c r="JG77"/>
      <c r="JH77"/>
      <c r="JI77"/>
      <c r="JJ77"/>
      <c r="JK77"/>
      <c r="JL77"/>
      <c r="JM77"/>
      <c r="JN77"/>
      <c r="JO77"/>
      <c r="JP77"/>
      <c r="JQ77"/>
      <c r="JR77"/>
      <c r="JS77"/>
      <c r="JT77"/>
      <c r="JU77"/>
      <c r="JV77"/>
      <c r="JW77"/>
      <c r="JX77"/>
      <c r="JY77"/>
      <c r="JZ77"/>
      <c r="KA77"/>
      <c r="KB77"/>
      <c r="KC77"/>
      <c r="KD77"/>
      <c r="KE77"/>
      <c r="KF77"/>
      <c r="KG77"/>
      <c r="KH77"/>
      <c r="KI77"/>
      <c r="KJ77"/>
      <c r="KK77"/>
      <c r="KL77"/>
      <c r="KM77"/>
      <c r="KN77"/>
      <c r="KO77"/>
      <c r="KP77"/>
      <c r="KQ77"/>
      <c r="KR77"/>
      <c r="KS77"/>
      <c r="KT77"/>
      <c r="KU77"/>
      <c r="KV77"/>
      <c r="KW77"/>
      <c r="KX77"/>
      <c r="KY77"/>
      <c r="KZ77"/>
      <c r="LA77"/>
      <c r="LB77"/>
      <c r="LC77"/>
      <c r="LD77"/>
      <c r="LE77"/>
      <c r="LF77"/>
      <c r="LG77"/>
      <c r="LH77"/>
      <c r="LI77"/>
      <c r="LJ77"/>
      <c r="LK77"/>
      <c r="LL77"/>
      <c r="LM77"/>
      <c r="LN77"/>
      <c r="LO77"/>
      <c r="LP77"/>
      <c r="LQ77"/>
      <c r="LR77"/>
      <c r="LS77"/>
      <c r="LT77"/>
      <c r="LU77"/>
      <c r="LV77"/>
      <c r="LW77"/>
      <c r="LX77"/>
      <c r="LY77"/>
      <c r="LZ77"/>
      <c r="MA77"/>
      <c r="MB77"/>
      <c r="MC77"/>
      <c r="MD77"/>
      <c r="ME77"/>
      <c r="MF77"/>
      <c r="MG77"/>
      <c r="MH77"/>
      <c r="MI77"/>
      <c r="MJ77"/>
      <c r="MK77"/>
      <c r="ML77"/>
      <c r="MM77"/>
      <c r="MN77"/>
      <c r="MO77"/>
      <c r="MP77"/>
      <c r="MQ77"/>
      <c r="MR77"/>
      <c r="MS77"/>
      <c r="MT77"/>
      <c r="MU77"/>
      <c r="MV77"/>
      <c r="MW77"/>
      <c r="MX77"/>
      <c r="MY77"/>
      <c r="MZ77"/>
      <c r="NA77"/>
      <c r="NB77"/>
      <c r="NC77"/>
      <c r="ND77"/>
      <c r="NE77"/>
      <c r="NF77"/>
      <c r="NG77"/>
      <c r="NH77"/>
      <c r="NI77"/>
      <c r="NJ77"/>
      <c r="NK77"/>
      <c r="NL77"/>
      <c r="NM77"/>
      <c r="NN77"/>
      <c r="NO77"/>
      <c r="NP77"/>
      <c r="NQ77"/>
      <c r="NR77"/>
      <c r="NS77"/>
      <c r="NT77"/>
      <c r="NU77"/>
      <c r="NV77"/>
      <c r="NW77"/>
      <c r="NX77"/>
      <c r="NY77"/>
      <c r="NZ77"/>
      <c r="OA77"/>
      <c r="OB77"/>
      <c r="OC77"/>
      <c r="OD77"/>
      <c r="OE77"/>
      <c r="OF77"/>
      <c r="OG77"/>
      <c r="OH77"/>
      <c r="OI77"/>
      <c r="OJ77"/>
      <c r="OK77"/>
      <c r="OL77"/>
      <c r="OM77"/>
      <c r="ON77"/>
      <c r="OO77"/>
      <c r="OP77"/>
      <c r="OQ77"/>
      <c r="OR77"/>
      <c r="OS77"/>
      <c r="OT77"/>
      <c r="OU77"/>
      <c r="OV77"/>
      <c r="OW77"/>
      <c r="OX77"/>
      <c r="OY77"/>
      <c r="OZ77"/>
      <c r="PA77"/>
      <c r="PB77"/>
      <c r="PC77"/>
      <c r="PD77"/>
      <c r="PE77"/>
      <c r="PF77"/>
      <c r="PG77"/>
      <c r="PH77"/>
      <c r="PI77"/>
      <c r="PJ77"/>
      <c r="PK77"/>
      <c r="PL77"/>
      <c r="PM77"/>
      <c r="PN77"/>
      <c r="PO77"/>
      <c r="PP77"/>
      <c r="PQ77"/>
      <c r="PR77"/>
      <c r="PS77"/>
      <c r="PT77"/>
      <c r="PU77"/>
      <c r="PV77"/>
      <c r="PW77"/>
      <c r="PX77"/>
      <c r="PY77"/>
      <c r="PZ77"/>
      <c r="QA77"/>
      <c r="QB77"/>
      <c r="QC77"/>
      <c r="QD77"/>
      <c r="QE77"/>
      <c r="QF77"/>
      <c r="QG77"/>
      <c r="QH77"/>
      <c r="QI77"/>
      <c r="QJ77"/>
      <c r="QK77"/>
      <c r="QL77"/>
      <c r="QM77"/>
      <c r="QN77"/>
      <c r="QO77"/>
      <c r="QP77"/>
      <c r="QQ77"/>
      <c r="QR77"/>
      <c r="QS77"/>
      <c r="QT77"/>
      <c r="QU77"/>
      <c r="QV77"/>
      <c r="QW77"/>
      <c r="QX77"/>
      <c r="QY77"/>
      <c r="QZ77"/>
      <c r="RA77"/>
      <c r="RB77"/>
      <c r="RC77"/>
      <c r="RD77"/>
      <c r="RE77"/>
      <c r="RF77"/>
      <c r="RG77"/>
      <c r="RH77"/>
      <c r="RI77"/>
      <c r="RJ77"/>
      <c r="RK77"/>
      <c r="RL77"/>
      <c r="RM77"/>
      <c r="RN77"/>
      <c r="RO77"/>
      <c r="RP77"/>
      <c r="RQ77"/>
      <c r="RR77"/>
      <c r="RS77"/>
      <c r="RT77"/>
      <c r="RU77"/>
      <c r="RV77"/>
      <c r="RW77"/>
      <c r="RX77"/>
      <c r="RY77"/>
      <c r="RZ77"/>
      <c r="SA77"/>
      <c r="SB77"/>
      <c r="SC77"/>
      <c r="SD77"/>
      <c r="SE77"/>
      <c r="SF77"/>
      <c r="SG77"/>
      <c r="SH77"/>
      <c r="SI77"/>
      <c r="SJ77"/>
      <c r="SK77"/>
      <c r="SL77"/>
      <c r="SM77"/>
      <c r="SN77"/>
      <c r="SO77"/>
      <c r="SP77"/>
      <c r="SQ77"/>
      <c r="SR77"/>
      <c r="SS77"/>
      <c r="ST77"/>
      <c r="SU77"/>
      <c r="SV77"/>
      <c r="SW77"/>
      <c r="SX77"/>
      <c r="SY77"/>
      <c r="SZ77"/>
      <c r="TA77"/>
      <c r="TB77"/>
      <c r="TC77"/>
      <c r="TD77"/>
      <c r="TE77"/>
      <c r="TF77"/>
      <c r="TG77"/>
      <c r="TH77"/>
      <c r="TI77"/>
      <c r="TJ77"/>
      <c r="TK77"/>
      <c r="TL77"/>
      <c r="TM77"/>
      <c r="TN77"/>
      <c r="TO77"/>
      <c r="TP77"/>
      <c r="TQ77"/>
      <c r="TR77"/>
      <c r="TS77"/>
      <c r="TT77"/>
      <c r="TU77"/>
      <c r="TV77"/>
      <c r="TW77"/>
      <c r="TX77"/>
      <c r="TY77"/>
      <c r="TZ77"/>
      <c r="UA77"/>
      <c r="UB77"/>
      <c r="UC77"/>
      <c r="UD77"/>
      <c r="UE77"/>
      <c r="UF77"/>
      <c r="UG77"/>
      <c r="UH77"/>
      <c r="UI77"/>
      <c r="UJ77"/>
      <c r="UK77"/>
      <c r="UL77"/>
      <c r="UM77"/>
      <c r="UN77"/>
      <c r="UO77"/>
      <c r="UP77"/>
      <c r="UQ77"/>
      <c r="UR77"/>
      <c r="US77"/>
      <c r="UT77"/>
      <c r="UU77"/>
      <c r="UV77"/>
      <c r="UW77"/>
      <c r="UX77"/>
      <c r="UY77"/>
      <c r="UZ77"/>
      <c r="VA77"/>
      <c r="VB77"/>
      <c r="VC77"/>
      <c r="VD77"/>
      <c r="VE77"/>
      <c r="VF77"/>
      <c r="VG77"/>
      <c r="VH77"/>
      <c r="VI77"/>
      <c r="VJ77"/>
      <c r="VK77"/>
      <c r="VL77"/>
      <c r="VM77"/>
      <c r="VN77"/>
      <c r="VO77"/>
      <c r="VP77"/>
      <c r="VQ77"/>
      <c r="VR77"/>
      <c r="VS77"/>
      <c r="VT77"/>
      <c r="VU77"/>
      <c r="VV77"/>
      <c r="VW77"/>
      <c r="VX77"/>
      <c r="VY77"/>
      <c r="VZ77"/>
      <c r="WA77"/>
      <c r="WB77"/>
      <c r="WC77"/>
      <c r="WD77"/>
      <c r="WE77"/>
      <c r="WF77"/>
      <c r="WG77"/>
      <c r="WH77"/>
      <c r="WI77"/>
      <c r="WJ77"/>
      <c r="WK77"/>
      <c r="WL77"/>
      <c r="WM77"/>
      <c r="WN77"/>
      <c r="WO77"/>
      <c r="WP77"/>
      <c r="WQ77"/>
      <c r="WR77"/>
      <c r="WS77"/>
      <c r="WT77"/>
      <c r="WU77"/>
      <c r="WV77"/>
      <c r="WW77"/>
      <c r="WX77"/>
      <c r="WY77"/>
      <c r="WZ77"/>
      <c r="XA77"/>
      <c r="XB77"/>
      <c r="XC77"/>
      <c r="XD77"/>
      <c r="XE77"/>
      <c r="XF77"/>
      <c r="XG77"/>
      <c r="XH77"/>
      <c r="XI77"/>
      <c r="XJ77"/>
      <c r="XK77"/>
      <c r="XL77"/>
      <c r="XM77"/>
      <c r="XN77"/>
      <c r="XO77"/>
      <c r="XP77"/>
      <c r="XQ77"/>
      <c r="XR77"/>
      <c r="XS77"/>
      <c r="XT77"/>
      <c r="XU77"/>
      <c r="XV77"/>
      <c r="XW77"/>
      <c r="XX77"/>
      <c r="XY77"/>
      <c r="XZ77"/>
      <c r="YA77"/>
      <c r="YB77"/>
      <c r="YC77"/>
      <c r="YD77"/>
      <c r="YE77"/>
      <c r="YF77"/>
      <c r="YG77"/>
      <c r="YH77"/>
      <c r="YI77"/>
      <c r="YJ77"/>
      <c r="YK77"/>
      <c r="YL77"/>
      <c r="YM77"/>
      <c r="YN77"/>
      <c r="YO77"/>
      <c r="YP77"/>
      <c r="YQ77"/>
      <c r="YR77"/>
      <c r="YS77"/>
      <c r="YT77"/>
      <c r="YU77"/>
      <c r="YV77"/>
      <c r="YW77"/>
      <c r="YX77"/>
      <c r="YY77"/>
      <c r="YZ77"/>
      <c r="ZA77"/>
      <c r="ZB77"/>
      <c r="ZC77"/>
      <c r="ZD77"/>
      <c r="ZE77"/>
      <c r="ZF77"/>
      <c r="ZG77"/>
      <c r="ZH77"/>
      <c r="ZI77"/>
      <c r="ZJ77"/>
      <c r="ZK77"/>
      <c r="ZL77"/>
      <c r="ZM77"/>
      <c r="ZN77"/>
      <c r="ZO77"/>
      <c r="ZP77"/>
      <c r="ZQ77"/>
      <c r="ZR77"/>
      <c r="ZS77"/>
      <c r="ZT77"/>
      <c r="ZU77"/>
      <c r="ZV77"/>
      <c r="ZW77"/>
      <c r="ZX77"/>
      <c r="ZY77"/>
      <c r="ZZ77"/>
      <c r="AAA77"/>
      <c r="AAB77"/>
      <c r="AAC77"/>
      <c r="AAD77"/>
      <c r="AAE77"/>
      <c r="AAF77"/>
      <c r="AAG77"/>
      <c r="AAH77"/>
      <c r="AAI77"/>
      <c r="AAJ77"/>
      <c r="AAK77"/>
      <c r="AAL77"/>
      <c r="AAM77"/>
      <c r="AAN77"/>
      <c r="AAO77"/>
      <c r="AAP77"/>
      <c r="AAQ77"/>
      <c r="AAR77"/>
      <c r="AAS77"/>
      <c r="AAT77"/>
      <c r="AAU77"/>
      <c r="AAV77"/>
      <c r="AAW77"/>
      <c r="AAX77"/>
      <c r="AAY77"/>
      <c r="AAZ77"/>
      <c r="ABA77"/>
      <c r="ABB77"/>
      <c r="ABC77"/>
      <c r="ABD77"/>
      <c r="ABE77"/>
      <c r="ABF77"/>
      <c r="ABG77"/>
      <c r="ABH77"/>
      <c r="ABI77"/>
      <c r="ABJ77"/>
      <c r="ABK77"/>
      <c r="ABL77"/>
      <c r="ABM77"/>
      <c r="ABN77"/>
      <c r="ABO77"/>
      <c r="ABP77"/>
      <c r="ABQ77"/>
      <c r="ABR77"/>
      <c r="ABS77"/>
      <c r="ABT77"/>
      <c r="ABU77"/>
      <c r="ABV77"/>
      <c r="ABW77"/>
      <c r="ABX77"/>
      <c r="ABY77"/>
      <c r="ABZ77"/>
      <c r="ACA77"/>
      <c r="ACB77"/>
      <c r="ACC77"/>
      <c r="ACD77"/>
      <c r="ACE77"/>
      <c r="ACF77"/>
      <c r="ACG77"/>
      <c r="ACH77"/>
      <c r="ACI77"/>
      <c r="ACJ77"/>
      <c r="ACK77"/>
      <c r="ACL77"/>
      <c r="ACM77"/>
      <c r="ACN77"/>
      <c r="ACO77"/>
      <c r="ACP77"/>
      <c r="ACQ77"/>
      <c r="ACR77"/>
      <c r="ACS77"/>
      <c r="ACT77"/>
      <c r="ACU77"/>
      <c r="ACV77"/>
      <c r="ACW77"/>
      <c r="ACX77"/>
      <c r="ACY77"/>
      <c r="ACZ77"/>
      <c r="ADA77"/>
      <c r="ADB77"/>
      <c r="ADC77"/>
      <c r="ADD77"/>
      <c r="ADE77"/>
      <c r="ADF77"/>
      <c r="ADG77"/>
      <c r="ADH77"/>
      <c r="ADI77"/>
      <c r="ADJ77"/>
      <c r="ADK77"/>
      <c r="ADL77"/>
      <c r="ADM77"/>
      <c r="ADN77"/>
      <c r="ADO77"/>
      <c r="ADP77"/>
      <c r="ADQ77"/>
      <c r="ADR77"/>
      <c r="ADS77"/>
      <c r="ADT77"/>
      <c r="ADU77"/>
      <c r="ADV77"/>
      <c r="ADW77"/>
      <c r="ADX77"/>
      <c r="ADY77"/>
      <c r="ADZ77"/>
      <c r="AEA77"/>
      <c r="AEB77"/>
      <c r="AEC77"/>
      <c r="AED77"/>
      <c r="AEE77"/>
      <c r="AEF77"/>
      <c r="AEG77"/>
      <c r="AEH77"/>
      <c r="AEI77"/>
      <c r="AEJ77"/>
      <c r="AEK77"/>
      <c r="AEL77"/>
      <c r="AEM77"/>
      <c r="AEN77"/>
      <c r="AEO77"/>
      <c r="AEP77"/>
      <c r="AEQ77"/>
      <c r="AER77"/>
      <c r="AES77"/>
      <c r="AET77"/>
      <c r="AEU77"/>
      <c r="AEV77"/>
      <c r="AEW77"/>
      <c r="AEX77"/>
      <c r="AEY77"/>
      <c r="AEZ77"/>
      <c r="AFA77"/>
      <c r="AFB77"/>
      <c r="AFC77"/>
      <c r="AFD77"/>
      <c r="AFE77"/>
      <c r="AFF77"/>
      <c r="AFG77"/>
      <c r="AFH77"/>
      <c r="AFI77"/>
      <c r="AFJ77"/>
      <c r="AFK77"/>
      <c r="AFL77"/>
      <c r="AFM77"/>
      <c r="AFN77"/>
      <c r="AFO77"/>
      <c r="AFP77"/>
      <c r="AFQ77"/>
      <c r="AFR77"/>
      <c r="AFS77"/>
      <c r="AFT77"/>
      <c r="AFU77"/>
      <c r="AFV77"/>
      <c r="AFW77"/>
      <c r="AFX77"/>
      <c r="AFY77"/>
      <c r="AFZ77"/>
      <c r="AGA77"/>
      <c r="AGB77"/>
      <c r="AGC77"/>
      <c r="AGD77"/>
      <c r="AGE77"/>
      <c r="AGF77"/>
      <c r="AGG77"/>
      <c r="AGH77"/>
      <c r="AGI77"/>
      <c r="AGJ77"/>
      <c r="AGK77"/>
      <c r="AGL77"/>
      <c r="AGM77"/>
      <c r="AGN77"/>
      <c r="AGO77"/>
      <c r="AGP77"/>
      <c r="AGQ77"/>
      <c r="AGR77"/>
      <c r="AGS77"/>
      <c r="AGT77"/>
      <c r="AGU77"/>
      <c r="AGV77"/>
      <c r="AGW77"/>
      <c r="AGX77"/>
      <c r="AGY77"/>
      <c r="AGZ77"/>
      <c r="AHA77"/>
      <c r="AHB77"/>
      <c r="AHC77"/>
      <c r="AHD77"/>
      <c r="AHE77"/>
      <c r="AHF77"/>
      <c r="AHG77"/>
      <c r="AHH77"/>
      <c r="AHI77"/>
      <c r="AHJ77"/>
      <c r="AHK77"/>
      <c r="AHL77"/>
      <c r="AHM77"/>
      <c r="AHN77"/>
      <c r="AHO77"/>
      <c r="AHP77"/>
      <c r="AHQ77"/>
      <c r="AHR77"/>
      <c r="AHS77"/>
      <c r="AHT77"/>
      <c r="AHU77"/>
      <c r="AHV77"/>
      <c r="AHW77"/>
      <c r="AHX77"/>
      <c r="AHY77"/>
      <c r="AHZ77"/>
      <c r="AIA77"/>
      <c r="AIB77"/>
      <c r="AIC77"/>
      <c r="AID77"/>
      <c r="AIE77"/>
      <c r="AIF77"/>
      <c r="AIG77"/>
      <c r="AIH77"/>
      <c r="AII77"/>
      <c r="AIJ77"/>
      <c r="AIK77"/>
      <c r="AIL77"/>
      <c r="AIM77"/>
      <c r="AIN77"/>
      <c r="AIO77"/>
      <c r="AIP77"/>
      <c r="AIQ77"/>
      <c r="AIR77"/>
      <c r="AIS77"/>
      <c r="AIT77"/>
      <c r="AIU77"/>
      <c r="AIV77"/>
      <c r="AIW77"/>
      <c r="AIX77"/>
      <c r="AIY77"/>
      <c r="AIZ77"/>
      <c r="AJA77"/>
      <c r="AJB77"/>
      <c r="AJC77"/>
      <c r="AJD77"/>
      <c r="AJE77"/>
      <c r="AJF77"/>
      <c r="AJG77"/>
      <c r="AJH77"/>
      <c r="AJI77"/>
      <c r="AJJ77"/>
      <c r="AJK77"/>
      <c r="AJL77"/>
      <c r="AJM77"/>
      <c r="AJN77"/>
      <c r="AJO77"/>
      <c r="AJP77"/>
      <c r="AJQ77"/>
      <c r="AJR77"/>
      <c r="AJS77"/>
      <c r="AJT77"/>
      <c r="AJU77"/>
      <c r="AJV77"/>
      <c r="AJW77"/>
      <c r="AJX77"/>
      <c r="AJY77"/>
      <c r="AJZ77"/>
      <c r="AKA77"/>
      <c r="AKB77"/>
      <c r="AKC77"/>
      <c r="AKD77"/>
      <c r="AKE77"/>
      <c r="AKF77"/>
      <c r="AKG77"/>
      <c r="AKH77"/>
      <c r="AKI77"/>
      <c r="AKJ77"/>
      <c r="AKK77"/>
      <c r="AKL77"/>
      <c r="AKM77"/>
      <c r="AKN77"/>
      <c r="AKO77"/>
      <c r="AKP77"/>
      <c r="AKQ77"/>
      <c r="AKR77"/>
      <c r="AKS77"/>
      <c r="AKT77"/>
      <c r="AKU77"/>
      <c r="AKV77"/>
      <c r="AKW77"/>
      <c r="AKX77"/>
      <c r="AKY77"/>
      <c r="AKZ77"/>
      <c r="ALA77"/>
      <c r="ALB77"/>
      <c r="ALC77"/>
      <c r="ALD77"/>
      <c r="ALE77"/>
      <c r="ALF77"/>
      <c r="ALG77"/>
      <c r="ALH77"/>
      <c r="ALI77"/>
      <c r="ALJ77"/>
      <c r="ALK77"/>
      <c r="ALL77"/>
      <c r="ALM77"/>
      <c r="ALN77"/>
      <c r="ALO77"/>
      <c r="ALP77"/>
      <c r="ALQ77"/>
      <c r="ALR77"/>
      <c r="ALS77"/>
      <c r="ALT77"/>
      <c r="ALU77"/>
      <c r="ALV77"/>
      <c r="ALW77"/>
      <c r="ALX77"/>
      <c r="ALY77"/>
      <c r="ALZ77"/>
      <c r="AMA77"/>
      <c r="AMB77"/>
      <c r="AMC77"/>
      <c r="AMD77"/>
      <c r="AME77"/>
      <c r="AMF77"/>
      <c r="AMG77"/>
      <c r="AMH77"/>
      <c r="AMI77"/>
      <c r="AMJ77"/>
    </row>
    <row r="78" spans="1:1025" x14ac:dyDescent="0.2">
      <c r="A78" s="57" t="s">
        <v>256</v>
      </c>
      <c r="B78" s="57"/>
      <c r="C78" s="57"/>
      <c r="D78" s="57"/>
      <c r="E78" s="57"/>
      <c r="F78" s="57"/>
      <c r="G78" s="57"/>
      <c r="H78" s="57"/>
      <c r="I78" s="57"/>
      <c r="J78" s="8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  <c r="EE78"/>
      <c r="EF78"/>
      <c r="EG78"/>
      <c r="EH78"/>
      <c r="EI78"/>
      <c r="EJ78"/>
      <c r="EK78"/>
      <c r="EL78"/>
      <c r="EM78"/>
      <c r="EN78"/>
      <c r="EO78"/>
      <c r="EP78"/>
      <c r="EQ78"/>
      <c r="ER78"/>
      <c r="ES78"/>
      <c r="ET78"/>
      <c r="EU78"/>
      <c r="EV78"/>
      <c r="EW78"/>
      <c r="EX78"/>
      <c r="EY78"/>
      <c r="EZ78"/>
      <c r="FA78"/>
      <c r="FB78"/>
      <c r="FC78"/>
      <c r="FD78"/>
      <c r="FE78"/>
      <c r="FF78"/>
      <c r="FG78"/>
      <c r="FH78"/>
      <c r="FI78"/>
      <c r="FJ78"/>
      <c r="FK78"/>
      <c r="FL78"/>
      <c r="FM78"/>
      <c r="FN78"/>
      <c r="FO78"/>
      <c r="FP78"/>
      <c r="FQ78"/>
      <c r="FR78"/>
      <c r="FS78"/>
      <c r="FT78"/>
      <c r="FU78"/>
      <c r="FV78"/>
      <c r="FW78"/>
      <c r="FX78"/>
      <c r="FY78"/>
      <c r="FZ78"/>
      <c r="GA78"/>
      <c r="GB78"/>
      <c r="GC78"/>
      <c r="GD78"/>
      <c r="GE78"/>
      <c r="GF78"/>
      <c r="GG78"/>
      <c r="GH78"/>
      <c r="GI78"/>
      <c r="GJ78"/>
      <c r="GK78"/>
      <c r="GL78"/>
      <c r="GM78"/>
      <c r="GN78"/>
      <c r="GO78"/>
      <c r="GP78"/>
      <c r="GQ78"/>
      <c r="GR78"/>
      <c r="GS78"/>
      <c r="GT78"/>
      <c r="GU78"/>
      <c r="GV78"/>
      <c r="GW78"/>
      <c r="GX78"/>
      <c r="GY78"/>
      <c r="GZ78"/>
      <c r="HA78"/>
      <c r="HB78"/>
      <c r="HC78"/>
      <c r="HD78"/>
      <c r="HE78"/>
      <c r="HF78"/>
      <c r="HG78"/>
      <c r="HH78"/>
      <c r="HI78"/>
      <c r="HJ78"/>
      <c r="HK78"/>
      <c r="HL78"/>
      <c r="HM78"/>
      <c r="HN78"/>
      <c r="HO78"/>
      <c r="HP78"/>
      <c r="HQ78"/>
      <c r="HR78"/>
      <c r="HS78"/>
      <c r="HT78"/>
      <c r="HU78"/>
      <c r="HV78"/>
      <c r="HW78"/>
      <c r="HX78"/>
      <c r="HY78"/>
      <c r="HZ78"/>
      <c r="IA78"/>
      <c r="IB78"/>
      <c r="IC78"/>
      <c r="ID78"/>
      <c r="IE78"/>
      <c r="IF78"/>
      <c r="IG78"/>
      <c r="IH78"/>
      <c r="II78"/>
      <c r="IJ78"/>
      <c r="IK78"/>
      <c r="IL78"/>
      <c r="IM78"/>
      <c r="IN78"/>
      <c r="IO78"/>
      <c r="IP78"/>
      <c r="IQ78"/>
      <c r="IR78"/>
      <c r="IS78"/>
      <c r="IT78"/>
      <c r="IU78"/>
      <c r="IV78"/>
      <c r="IW78"/>
      <c r="IX78"/>
      <c r="IY78"/>
      <c r="IZ78"/>
      <c r="JA78"/>
      <c r="JB78"/>
      <c r="JC78"/>
      <c r="JD78"/>
      <c r="JE78"/>
      <c r="JF78"/>
      <c r="JG78"/>
      <c r="JH78"/>
      <c r="JI78"/>
      <c r="JJ78"/>
      <c r="JK78"/>
      <c r="JL78"/>
      <c r="JM78"/>
      <c r="JN78"/>
      <c r="JO78"/>
      <c r="JP78"/>
      <c r="JQ78"/>
      <c r="JR78"/>
      <c r="JS78"/>
      <c r="JT78"/>
      <c r="JU78"/>
      <c r="JV78"/>
      <c r="JW78"/>
      <c r="JX78"/>
      <c r="JY78"/>
      <c r="JZ78"/>
      <c r="KA78"/>
      <c r="KB78"/>
      <c r="KC78"/>
      <c r="KD78"/>
      <c r="KE78"/>
      <c r="KF78"/>
      <c r="KG78"/>
      <c r="KH78"/>
      <c r="KI78"/>
      <c r="KJ78"/>
      <c r="KK78"/>
      <c r="KL78"/>
      <c r="KM78"/>
      <c r="KN78"/>
      <c r="KO78"/>
      <c r="KP78"/>
      <c r="KQ78"/>
      <c r="KR78"/>
      <c r="KS78"/>
      <c r="KT78"/>
      <c r="KU78"/>
      <c r="KV78"/>
      <c r="KW78"/>
      <c r="KX78"/>
      <c r="KY78"/>
      <c r="KZ78"/>
      <c r="LA78"/>
      <c r="LB78"/>
      <c r="LC78"/>
      <c r="LD78"/>
      <c r="LE78"/>
      <c r="LF78"/>
      <c r="LG78"/>
      <c r="LH78"/>
      <c r="LI78"/>
      <c r="LJ78"/>
      <c r="LK78"/>
      <c r="LL78"/>
      <c r="LM78"/>
      <c r="LN78"/>
      <c r="LO78"/>
      <c r="LP78"/>
      <c r="LQ78"/>
      <c r="LR78"/>
      <c r="LS78"/>
      <c r="LT78"/>
      <c r="LU78"/>
      <c r="LV78"/>
      <c r="LW78"/>
      <c r="LX78"/>
      <c r="LY78"/>
      <c r="LZ78"/>
      <c r="MA78"/>
      <c r="MB78"/>
      <c r="MC78"/>
      <c r="MD78"/>
      <c r="ME78"/>
      <c r="MF78"/>
      <c r="MG78"/>
      <c r="MH78"/>
      <c r="MI78"/>
      <c r="MJ78"/>
      <c r="MK78"/>
      <c r="ML78"/>
      <c r="MM78"/>
      <c r="MN78"/>
      <c r="MO78"/>
      <c r="MP78"/>
      <c r="MQ78"/>
      <c r="MR78"/>
      <c r="MS78"/>
      <c r="MT78"/>
      <c r="MU78"/>
      <c r="MV78"/>
      <c r="MW78"/>
      <c r="MX78"/>
      <c r="MY78"/>
      <c r="MZ78"/>
      <c r="NA78"/>
      <c r="NB78"/>
      <c r="NC78"/>
      <c r="ND78"/>
      <c r="NE78"/>
      <c r="NF78"/>
      <c r="NG78"/>
      <c r="NH78"/>
      <c r="NI78"/>
      <c r="NJ78"/>
      <c r="NK78"/>
      <c r="NL78"/>
      <c r="NM78"/>
      <c r="NN78"/>
      <c r="NO78"/>
      <c r="NP78"/>
      <c r="NQ78"/>
      <c r="NR78"/>
      <c r="NS78"/>
      <c r="NT78"/>
      <c r="NU78"/>
      <c r="NV78"/>
      <c r="NW78"/>
      <c r="NX78"/>
      <c r="NY78"/>
      <c r="NZ78"/>
      <c r="OA78"/>
      <c r="OB78"/>
      <c r="OC78"/>
      <c r="OD78"/>
      <c r="OE78"/>
      <c r="OF78"/>
      <c r="OG78"/>
      <c r="OH78"/>
      <c r="OI78"/>
      <c r="OJ78"/>
      <c r="OK78"/>
      <c r="OL78"/>
      <c r="OM78"/>
      <c r="ON78"/>
      <c r="OO78"/>
      <c r="OP78"/>
      <c r="OQ78"/>
      <c r="OR78"/>
      <c r="OS78"/>
      <c r="OT78"/>
      <c r="OU78"/>
      <c r="OV78"/>
      <c r="OW78"/>
      <c r="OX78"/>
      <c r="OY78"/>
      <c r="OZ78"/>
      <c r="PA78"/>
      <c r="PB78"/>
      <c r="PC78"/>
      <c r="PD78"/>
      <c r="PE78"/>
      <c r="PF78"/>
      <c r="PG78"/>
      <c r="PH78"/>
      <c r="PI78"/>
      <c r="PJ78"/>
      <c r="PK78"/>
      <c r="PL78"/>
      <c r="PM78"/>
      <c r="PN78"/>
      <c r="PO78"/>
      <c r="PP78"/>
      <c r="PQ78"/>
      <c r="PR78"/>
      <c r="PS78"/>
      <c r="PT78"/>
      <c r="PU78"/>
      <c r="PV78"/>
      <c r="PW78"/>
      <c r="PX78"/>
      <c r="PY78"/>
      <c r="PZ78"/>
      <c r="QA78"/>
      <c r="QB78"/>
      <c r="QC78"/>
      <c r="QD78"/>
      <c r="QE78"/>
      <c r="QF78"/>
      <c r="QG78"/>
      <c r="QH78"/>
      <c r="QI78"/>
      <c r="QJ78"/>
      <c r="QK78"/>
      <c r="QL78"/>
      <c r="QM78"/>
      <c r="QN78"/>
      <c r="QO78"/>
      <c r="QP78"/>
      <c r="QQ78"/>
      <c r="QR78"/>
      <c r="QS78"/>
      <c r="QT78"/>
      <c r="QU78"/>
      <c r="QV78"/>
      <c r="QW78"/>
      <c r="QX78"/>
      <c r="QY78"/>
      <c r="QZ78"/>
      <c r="RA78"/>
      <c r="RB78"/>
      <c r="RC78"/>
      <c r="RD78"/>
      <c r="RE78"/>
      <c r="RF78"/>
      <c r="RG78"/>
      <c r="RH78"/>
      <c r="RI78"/>
      <c r="RJ78"/>
      <c r="RK78"/>
      <c r="RL78"/>
      <c r="RM78"/>
      <c r="RN78"/>
      <c r="RO78"/>
      <c r="RP78"/>
      <c r="RQ78"/>
      <c r="RR78"/>
      <c r="RS78"/>
      <c r="RT78"/>
      <c r="RU78"/>
      <c r="RV78"/>
      <c r="RW78"/>
      <c r="RX78"/>
      <c r="RY78"/>
      <c r="RZ78"/>
      <c r="SA78"/>
      <c r="SB78"/>
      <c r="SC78"/>
      <c r="SD78"/>
      <c r="SE78"/>
      <c r="SF78"/>
      <c r="SG78"/>
      <c r="SH78"/>
      <c r="SI78"/>
      <c r="SJ78"/>
      <c r="SK78"/>
      <c r="SL78"/>
      <c r="SM78"/>
      <c r="SN78"/>
      <c r="SO78"/>
      <c r="SP78"/>
      <c r="SQ78"/>
      <c r="SR78"/>
      <c r="SS78"/>
      <c r="ST78"/>
      <c r="SU78"/>
      <c r="SV78"/>
      <c r="SW78"/>
      <c r="SX78"/>
      <c r="SY78"/>
      <c r="SZ78"/>
      <c r="TA78"/>
      <c r="TB78"/>
      <c r="TC78"/>
      <c r="TD78"/>
      <c r="TE78"/>
      <c r="TF78"/>
      <c r="TG78"/>
      <c r="TH78"/>
      <c r="TI78"/>
      <c r="TJ78"/>
      <c r="TK78"/>
      <c r="TL78"/>
      <c r="TM78"/>
      <c r="TN78"/>
      <c r="TO78"/>
      <c r="TP78"/>
      <c r="TQ78"/>
      <c r="TR78"/>
      <c r="TS78"/>
      <c r="TT78"/>
      <c r="TU78"/>
      <c r="TV78"/>
      <c r="TW78"/>
      <c r="TX78"/>
      <c r="TY78"/>
      <c r="TZ78"/>
      <c r="UA78"/>
      <c r="UB78"/>
      <c r="UC78"/>
      <c r="UD78"/>
      <c r="UE78"/>
      <c r="UF78"/>
      <c r="UG78"/>
      <c r="UH78"/>
      <c r="UI78"/>
      <c r="UJ78"/>
      <c r="UK78"/>
      <c r="UL78"/>
      <c r="UM78"/>
      <c r="UN78"/>
      <c r="UO78"/>
      <c r="UP78"/>
      <c r="UQ78"/>
      <c r="UR78"/>
      <c r="US78"/>
      <c r="UT78"/>
      <c r="UU78"/>
      <c r="UV78"/>
      <c r="UW78"/>
      <c r="UX78"/>
      <c r="UY78"/>
      <c r="UZ78"/>
      <c r="VA78"/>
      <c r="VB78"/>
      <c r="VC78"/>
      <c r="VD78"/>
      <c r="VE78"/>
      <c r="VF78"/>
      <c r="VG78"/>
      <c r="VH78"/>
      <c r="VI78"/>
      <c r="VJ78"/>
      <c r="VK78"/>
      <c r="VL78"/>
      <c r="VM78"/>
      <c r="VN78"/>
      <c r="VO78"/>
      <c r="VP78"/>
      <c r="VQ78"/>
      <c r="VR78"/>
      <c r="VS78"/>
      <c r="VT78"/>
      <c r="VU78"/>
      <c r="VV78"/>
      <c r="VW78"/>
      <c r="VX78"/>
      <c r="VY78"/>
      <c r="VZ78"/>
      <c r="WA78"/>
      <c r="WB78"/>
      <c r="WC78"/>
      <c r="WD78"/>
      <c r="WE78"/>
      <c r="WF78"/>
      <c r="WG78"/>
      <c r="WH78"/>
      <c r="WI78"/>
      <c r="WJ78"/>
      <c r="WK78"/>
      <c r="WL78"/>
      <c r="WM78"/>
      <c r="WN78"/>
      <c r="WO78"/>
      <c r="WP78"/>
      <c r="WQ78"/>
      <c r="WR78"/>
      <c r="WS78"/>
      <c r="WT78"/>
      <c r="WU78"/>
      <c r="WV78"/>
      <c r="WW78"/>
      <c r="WX78"/>
      <c r="WY78"/>
      <c r="WZ78"/>
      <c r="XA78"/>
      <c r="XB78"/>
      <c r="XC78"/>
      <c r="XD78"/>
      <c r="XE78"/>
      <c r="XF78"/>
      <c r="XG78"/>
      <c r="XH78"/>
      <c r="XI78"/>
      <c r="XJ78"/>
      <c r="XK78"/>
      <c r="XL78"/>
      <c r="XM78"/>
      <c r="XN78"/>
      <c r="XO78"/>
      <c r="XP78"/>
      <c r="XQ78"/>
      <c r="XR78"/>
      <c r="XS78"/>
      <c r="XT78"/>
      <c r="XU78"/>
      <c r="XV78"/>
      <c r="XW78"/>
      <c r="XX78"/>
      <c r="XY78"/>
      <c r="XZ78"/>
      <c r="YA78"/>
      <c r="YB78"/>
      <c r="YC78"/>
      <c r="YD78"/>
      <c r="YE78"/>
      <c r="YF78"/>
      <c r="YG78"/>
      <c r="YH78"/>
      <c r="YI78"/>
      <c r="YJ78"/>
      <c r="YK78"/>
      <c r="YL78"/>
      <c r="YM78"/>
      <c r="YN78"/>
      <c r="YO78"/>
      <c r="YP78"/>
      <c r="YQ78"/>
      <c r="YR78"/>
      <c r="YS78"/>
      <c r="YT78"/>
      <c r="YU78"/>
      <c r="YV78"/>
      <c r="YW78"/>
      <c r="YX78"/>
      <c r="YY78"/>
      <c r="YZ78"/>
      <c r="ZA78"/>
      <c r="ZB78"/>
      <c r="ZC78"/>
      <c r="ZD78"/>
      <c r="ZE78"/>
      <c r="ZF78"/>
      <c r="ZG78"/>
      <c r="ZH78"/>
      <c r="ZI78"/>
      <c r="ZJ78"/>
      <c r="ZK78"/>
      <c r="ZL78"/>
      <c r="ZM78"/>
      <c r="ZN78"/>
      <c r="ZO78"/>
      <c r="ZP78"/>
      <c r="ZQ78"/>
      <c r="ZR78"/>
      <c r="ZS78"/>
      <c r="ZT78"/>
      <c r="ZU78"/>
      <c r="ZV78"/>
      <c r="ZW78"/>
      <c r="ZX78"/>
      <c r="ZY78"/>
      <c r="ZZ78"/>
      <c r="AAA78"/>
      <c r="AAB78"/>
      <c r="AAC78"/>
      <c r="AAD78"/>
      <c r="AAE78"/>
      <c r="AAF78"/>
      <c r="AAG78"/>
      <c r="AAH78"/>
      <c r="AAI78"/>
      <c r="AAJ78"/>
      <c r="AAK78"/>
      <c r="AAL78"/>
      <c r="AAM78"/>
      <c r="AAN78"/>
      <c r="AAO78"/>
      <c r="AAP78"/>
      <c r="AAQ78"/>
      <c r="AAR78"/>
      <c r="AAS78"/>
      <c r="AAT78"/>
      <c r="AAU78"/>
      <c r="AAV78"/>
      <c r="AAW78"/>
      <c r="AAX78"/>
      <c r="AAY78"/>
      <c r="AAZ78"/>
      <c r="ABA78"/>
      <c r="ABB78"/>
      <c r="ABC78"/>
      <c r="ABD78"/>
      <c r="ABE78"/>
      <c r="ABF78"/>
      <c r="ABG78"/>
      <c r="ABH78"/>
      <c r="ABI78"/>
      <c r="ABJ78"/>
      <c r="ABK78"/>
      <c r="ABL78"/>
      <c r="ABM78"/>
      <c r="ABN78"/>
      <c r="ABO78"/>
      <c r="ABP78"/>
      <c r="ABQ78"/>
      <c r="ABR78"/>
      <c r="ABS78"/>
      <c r="ABT78"/>
      <c r="ABU78"/>
      <c r="ABV78"/>
      <c r="ABW78"/>
      <c r="ABX78"/>
      <c r="ABY78"/>
      <c r="ABZ78"/>
      <c r="ACA78"/>
      <c r="ACB78"/>
      <c r="ACC78"/>
      <c r="ACD78"/>
      <c r="ACE78"/>
      <c r="ACF78"/>
      <c r="ACG78"/>
      <c r="ACH78"/>
      <c r="ACI78"/>
      <c r="ACJ78"/>
      <c r="ACK78"/>
      <c r="ACL78"/>
      <c r="ACM78"/>
      <c r="ACN78"/>
      <c r="ACO78"/>
      <c r="ACP78"/>
      <c r="ACQ78"/>
      <c r="ACR78"/>
      <c r="ACS78"/>
      <c r="ACT78"/>
      <c r="ACU78"/>
      <c r="ACV78"/>
      <c r="ACW78"/>
      <c r="ACX78"/>
      <c r="ACY78"/>
      <c r="ACZ78"/>
      <c r="ADA78"/>
      <c r="ADB78"/>
      <c r="ADC78"/>
      <c r="ADD78"/>
      <c r="ADE78"/>
      <c r="ADF78"/>
      <c r="ADG78"/>
      <c r="ADH78"/>
      <c r="ADI78"/>
      <c r="ADJ78"/>
      <c r="ADK78"/>
      <c r="ADL78"/>
      <c r="ADM78"/>
      <c r="ADN78"/>
      <c r="ADO78"/>
      <c r="ADP78"/>
      <c r="ADQ78"/>
      <c r="ADR78"/>
      <c r="ADS78"/>
      <c r="ADT78"/>
      <c r="ADU78"/>
      <c r="ADV78"/>
      <c r="ADW78"/>
      <c r="ADX78"/>
      <c r="ADY78"/>
      <c r="ADZ78"/>
      <c r="AEA78"/>
      <c r="AEB78"/>
      <c r="AEC78"/>
      <c r="AED78"/>
      <c r="AEE78"/>
      <c r="AEF78"/>
      <c r="AEG78"/>
      <c r="AEH78"/>
      <c r="AEI78"/>
      <c r="AEJ78"/>
      <c r="AEK78"/>
      <c r="AEL78"/>
      <c r="AEM78"/>
      <c r="AEN78"/>
      <c r="AEO78"/>
      <c r="AEP78"/>
      <c r="AEQ78"/>
      <c r="AER78"/>
      <c r="AES78"/>
      <c r="AET78"/>
      <c r="AEU78"/>
      <c r="AEV78"/>
      <c r="AEW78"/>
      <c r="AEX78"/>
      <c r="AEY78"/>
      <c r="AEZ78"/>
      <c r="AFA78"/>
      <c r="AFB78"/>
      <c r="AFC78"/>
      <c r="AFD78"/>
      <c r="AFE78"/>
      <c r="AFF78"/>
      <c r="AFG78"/>
      <c r="AFH78"/>
      <c r="AFI78"/>
      <c r="AFJ78"/>
      <c r="AFK78"/>
      <c r="AFL78"/>
      <c r="AFM78"/>
      <c r="AFN78"/>
      <c r="AFO78"/>
      <c r="AFP78"/>
      <c r="AFQ78"/>
      <c r="AFR78"/>
      <c r="AFS78"/>
      <c r="AFT78"/>
      <c r="AFU78"/>
      <c r="AFV78"/>
      <c r="AFW78"/>
      <c r="AFX78"/>
      <c r="AFY78"/>
      <c r="AFZ78"/>
      <c r="AGA78"/>
      <c r="AGB78"/>
      <c r="AGC78"/>
      <c r="AGD78"/>
      <c r="AGE78"/>
      <c r="AGF78"/>
      <c r="AGG78"/>
      <c r="AGH78"/>
      <c r="AGI78"/>
      <c r="AGJ78"/>
      <c r="AGK78"/>
      <c r="AGL78"/>
      <c r="AGM78"/>
      <c r="AGN78"/>
      <c r="AGO78"/>
      <c r="AGP78"/>
      <c r="AGQ78"/>
      <c r="AGR78"/>
      <c r="AGS78"/>
      <c r="AGT78"/>
      <c r="AGU78"/>
      <c r="AGV78"/>
      <c r="AGW78"/>
      <c r="AGX78"/>
      <c r="AGY78"/>
      <c r="AGZ78"/>
      <c r="AHA78"/>
      <c r="AHB78"/>
      <c r="AHC78"/>
      <c r="AHD78"/>
      <c r="AHE78"/>
      <c r="AHF78"/>
      <c r="AHG78"/>
      <c r="AHH78"/>
      <c r="AHI78"/>
      <c r="AHJ78"/>
      <c r="AHK78"/>
      <c r="AHL78"/>
      <c r="AHM78"/>
      <c r="AHN78"/>
      <c r="AHO78"/>
      <c r="AHP78"/>
      <c r="AHQ78"/>
      <c r="AHR78"/>
      <c r="AHS78"/>
      <c r="AHT78"/>
      <c r="AHU78"/>
      <c r="AHV78"/>
      <c r="AHW78"/>
      <c r="AHX78"/>
      <c r="AHY78"/>
      <c r="AHZ78"/>
      <c r="AIA78"/>
      <c r="AIB78"/>
      <c r="AIC78"/>
      <c r="AID78"/>
      <c r="AIE78"/>
      <c r="AIF78"/>
      <c r="AIG78"/>
      <c r="AIH78"/>
      <c r="AII78"/>
      <c r="AIJ78"/>
      <c r="AIK78"/>
      <c r="AIL78"/>
      <c r="AIM78"/>
      <c r="AIN78"/>
      <c r="AIO78"/>
      <c r="AIP78"/>
      <c r="AIQ78"/>
      <c r="AIR78"/>
      <c r="AIS78"/>
      <c r="AIT78"/>
      <c r="AIU78"/>
      <c r="AIV78"/>
      <c r="AIW78"/>
      <c r="AIX78"/>
      <c r="AIY78"/>
      <c r="AIZ78"/>
      <c r="AJA78"/>
      <c r="AJB78"/>
      <c r="AJC78"/>
      <c r="AJD78"/>
      <c r="AJE78"/>
      <c r="AJF78"/>
      <c r="AJG78"/>
      <c r="AJH78"/>
      <c r="AJI78"/>
      <c r="AJJ78"/>
      <c r="AJK78"/>
      <c r="AJL78"/>
      <c r="AJM78"/>
      <c r="AJN78"/>
      <c r="AJO78"/>
      <c r="AJP78"/>
      <c r="AJQ78"/>
      <c r="AJR78"/>
      <c r="AJS78"/>
      <c r="AJT78"/>
      <c r="AJU78"/>
      <c r="AJV78"/>
      <c r="AJW78"/>
      <c r="AJX78"/>
      <c r="AJY78"/>
      <c r="AJZ78"/>
      <c r="AKA78"/>
      <c r="AKB78"/>
      <c r="AKC78"/>
      <c r="AKD78"/>
      <c r="AKE78"/>
      <c r="AKF78"/>
      <c r="AKG78"/>
      <c r="AKH78"/>
      <c r="AKI78"/>
      <c r="AKJ78"/>
      <c r="AKK78"/>
      <c r="AKL78"/>
      <c r="AKM78"/>
      <c r="AKN78"/>
      <c r="AKO78"/>
      <c r="AKP78"/>
      <c r="AKQ78"/>
      <c r="AKR78"/>
      <c r="AKS78"/>
      <c r="AKT78"/>
      <c r="AKU78"/>
      <c r="AKV78"/>
      <c r="AKW78"/>
      <c r="AKX78"/>
      <c r="AKY78"/>
      <c r="AKZ78"/>
      <c r="ALA78"/>
      <c r="ALB78"/>
      <c r="ALC78"/>
      <c r="ALD78"/>
      <c r="ALE78"/>
      <c r="ALF78"/>
      <c r="ALG78"/>
      <c r="ALH78"/>
      <c r="ALI78"/>
      <c r="ALJ78"/>
      <c r="ALK78"/>
      <c r="ALL78"/>
      <c r="ALM78"/>
      <c r="ALN78"/>
      <c r="ALO78"/>
      <c r="ALP78"/>
      <c r="ALQ78"/>
      <c r="ALR78"/>
      <c r="ALS78"/>
      <c r="ALT78"/>
      <c r="ALU78"/>
      <c r="ALV78"/>
      <c r="ALW78"/>
      <c r="ALX78"/>
      <c r="ALY78"/>
      <c r="ALZ78"/>
      <c r="AMA78"/>
      <c r="AMB78"/>
      <c r="AMC78"/>
      <c r="AMD78"/>
      <c r="AME78"/>
      <c r="AMF78"/>
      <c r="AMG78"/>
      <c r="AMH78"/>
      <c r="AMI78"/>
      <c r="AMJ78"/>
    </row>
    <row r="79" spans="1:1025" x14ac:dyDescent="0.2">
      <c r="A79" s="57" t="s">
        <v>257</v>
      </c>
      <c r="B79" s="57"/>
      <c r="C79" s="57"/>
      <c r="D79" s="57"/>
      <c r="E79" s="57"/>
      <c r="F79" s="57"/>
      <c r="G79" s="57"/>
      <c r="H79" s="57"/>
      <c r="I79" s="57"/>
      <c r="J79" s="878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  <c r="EE79"/>
      <c r="EF79"/>
      <c r="EG79"/>
      <c r="EH79"/>
      <c r="EI79"/>
      <c r="EJ79"/>
      <c r="EK79"/>
      <c r="EL79"/>
      <c r="EM79"/>
      <c r="EN79"/>
      <c r="EO79"/>
      <c r="EP79"/>
      <c r="EQ79"/>
      <c r="ER79"/>
      <c r="ES79"/>
      <c r="ET79"/>
      <c r="EU79"/>
      <c r="EV79"/>
      <c r="EW79"/>
      <c r="EX79"/>
      <c r="EY79"/>
      <c r="EZ79"/>
      <c r="FA79"/>
      <c r="FB79"/>
      <c r="FC79"/>
      <c r="FD79"/>
      <c r="FE79"/>
      <c r="FF79"/>
      <c r="FG79"/>
      <c r="FH79"/>
      <c r="FI79"/>
      <c r="FJ79"/>
      <c r="FK79"/>
      <c r="FL79"/>
      <c r="FM79"/>
      <c r="FN79"/>
      <c r="FO79"/>
      <c r="FP79"/>
      <c r="FQ79"/>
      <c r="FR79"/>
      <c r="FS79"/>
      <c r="FT79"/>
      <c r="FU79"/>
      <c r="FV79"/>
      <c r="FW79"/>
      <c r="FX79"/>
      <c r="FY79"/>
      <c r="FZ79"/>
      <c r="GA79"/>
      <c r="GB79"/>
      <c r="GC79"/>
      <c r="GD79"/>
      <c r="GE79"/>
      <c r="GF79"/>
      <c r="GG79"/>
      <c r="GH79"/>
      <c r="GI79"/>
      <c r="GJ79"/>
      <c r="GK79"/>
      <c r="GL79"/>
      <c r="GM79"/>
      <c r="GN79"/>
      <c r="GO79"/>
      <c r="GP79"/>
      <c r="GQ79"/>
      <c r="GR79"/>
      <c r="GS79"/>
      <c r="GT79"/>
      <c r="GU79"/>
      <c r="GV79"/>
      <c r="GW79"/>
      <c r="GX79"/>
      <c r="GY79"/>
      <c r="GZ79"/>
      <c r="HA79"/>
      <c r="HB79"/>
      <c r="HC79"/>
      <c r="HD79"/>
      <c r="HE79"/>
      <c r="HF79"/>
      <c r="HG79"/>
      <c r="HH79"/>
      <c r="HI79"/>
      <c r="HJ79"/>
      <c r="HK79"/>
      <c r="HL79"/>
      <c r="HM79"/>
      <c r="HN79"/>
      <c r="HO79"/>
      <c r="HP79"/>
      <c r="HQ79"/>
      <c r="HR79"/>
      <c r="HS79"/>
      <c r="HT79"/>
      <c r="HU79"/>
      <c r="HV79"/>
      <c r="HW79"/>
      <c r="HX79"/>
      <c r="HY79"/>
      <c r="HZ79"/>
      <c r="IA79"/>
      <c r="IB79"/>
      <c r="IC79"/>
      <c r="ID79"/>
      <c r="IE79"/>
      <c r="IF79"/>
      <c r="IG79"/>
      <c r="IH79"/>
      <c r="II79"/>
      <c r="IJ79"/>
      <c r="IK79"/>
      <c r="IL79"/>
      <c r="IM79"/>
      <c r="IN79"/>
      <c r="IO79"/>
      <c r="IP79"/>
      <c r="IQ79"/>
      <c r="IR79"/>
      <c r="IS79"/>
      <c r="IT79"/>
      <c r="IU79"/>
      <c r="IV79"/>
      <c r="IW79"/>
      <c r="IX79"/>
      <c r="IY79"/>
      <c r="IZ79"/>
      <c r="JA79"/>
      <c r="JB79"/>
      <c r="JC79"/>
      <c r="JD79"/>
      <c r="JE79"/>
      <c r="JF79"/>
      <c r="JG79"/>
      <c r="JH79"/>
      <c r="JI79"/>
      <c r="JJ79"/>
      <c r="JK79"/>
      <c r="JL79"/>
      <c r="JM79"/>
      <c r="JN79"/>
      <c r="JO79"/>
      <c r="JP79"/>
      <c r="JQ79"/>
      <c r="JR79"/>
      <c r="JS79"/>
      <c r="JT79"/>
      <c r="JU79"/>
      <c r="JV79"/>
      <c r="JW79"/>
      <c r="JX79"/>
      <c r="JY79"/>
      <c r="JZ79"/>
      <c r="KA79"/>
      <c r="KB79"/>
      <c r="KC79"/>
      <c r="KD79"/>
      <c r="KE79"/>
      <c r="KF79"/>
      <c r="KG79"/>
      <c r="KH79"/>
      <c r="KI79"/>
      <c r="KJ79"/>
      <c r="KK79"/>
      <c r="KL79"/>
      <c r="KM79"/>
      <c r="KN79"/>
      <c r="KO79"/>
      <c r="KP79"/>
      <c r="KQ79"/>
      <c r="KR79"/>
      <c r="KS79"/>
      <c r="KT79"/>
      <c r="KU79"/>
      <c r="KV79"/>
      <c r="KW79"/>
      <c r="KX79"/>
      <c r="KY79"/>
      <c r="KZ79"/>
      <c r="LA79"/>
      <c r="LB79"/>
      <c r="LC79"/>
      <c r="LD79"/>
      <c r="LE79"/>
      <c r="LF79"/>
      <c r="LG79"/>
      <c r="LH79"/>
      <c r="LI79"/>
      <c r="LJ79"/>
      <c r="LK79"/>
      <c r="LL79"/>
      <c r="LM79"/>
      <c r="LN79"/>
      <c r="LO79"/>
      <c r="LP79"/>
      <c r="LQ79"/>
      <c r="LR79"/>
      <c r="LS79"/>
      <c r="LT79"/>
      <c r="LU79"/>
      <c r="LV79"/>
      <c r="LW79"/>
      <c r="LX79"/>
      <c r="LY79"/>
      <c r="LZ79"/>
      <c r="MA79"/>
      <c r="MB79"/>
      <c r="MC79"/>
      <c r="MD79"/>
      <c r="ME79"/>
      <c r="MF79"/>
      <c r="MG79"/>
      <c r="MH79"/>
      <c r="MI79"/>
      <c r="MJ79"/>
      <c r="MK79"/>
      <c r="ML79"/>
      <c r="MM79"/>
      <c r="MN79"/>
      <c r="MO79"/>
      <c r="MP79"/>
      <c r="MQ79"/>
      <c r="MR79"/>
      <c r="MS79"/>
      <c r="MT79"/>
      <c r="MU79"/>
      <c r="MV79"/>
      <c r="MW79"/>
      <c r="MX79"/>
      <c r="MY79"/>
      <c r="MZ79"/>
      <c r="NA79"/>
      <c r="NB79"/>
      <c r="NC79"/>
      <c r="ND79"/>
      <c r="NE79"/>
      <c r="NF79"/>
      <c r="NG79"/>
      <c r="NH79"/>
      <c r="NI79"/>
      <c r="NJ79"/>
      <c r="NK79"/>
      <c r="NL79"/>
      <c r="NM79"/>
      <c r="NN79"/>
      <c r="NO79"/>
      <c r="NP79"/>
      <c r="NQ79"/>
      <c r="NR79"/>
      <c r="NS79"/>
      <c r="NT79"/>
      <c r="NU79"/>
      <c r="NV79"/>
      <c r="NW79"/>
      <c r="NX79"/>
      <c r="NY79"/>
      <c r="NZ79"/>
      <c r="OA79"/>
      <c r="OB79"/>
      <c r="OC79"/>
      <c r="OD79"/>
      <c r="OE79"/>
      <c r="OF79"/>
      <c r="OG79"/>
      <c r="OH79"/>
      <c r="OI79"/>
      <c r="OJ79"/>
      <c r="OK79"/>
      <c r="OL79"/>
      <c r="OM79"/>
      <c r="ON79"/>
      <c r="OO79"/>
      <c r="OP79"/>
      <c r="OQ79"/>
      <c r="OR79"/>
      <c r="OS79"/>
      <c r="OT79"/>
      <c r="OU79"/>
      <c r="OV79"/>
      <c r="OW79"/>
      <c r="OX79"/>
      <c r="OY79"/>
      <c r="OZ79"/>
      <c r="PA79"/>
      <c r="PB79"/>
      <c r="PC79"/>
      <c r="PD79"/>
      <c r="PE79"/>
      <c r="PF79"/>
      <c r="PG79"/>
      <c r="PH79"/>
      <c r="PI79"/>
      <c r="PJ79"/>
      <c r="PK79"/>
      <c r="PL79"/>
      <c r="PM79"/>
      <c r="PN79"/>
      <c r="PO79"/>
      <c r="PP79"/>
      <c r="PQ79"/>
      <c r="PR79"/>
      <c r="PS79"/>
      <c r="PT79"/>
      <c r="PU79"/>
      <c r="PV79"/>
      <c r="PW79"/>
      <c r="PX79"/>
      <c r="PY79"/>
      <c r="PZ79"/>
      <c r="QA79"/>
      <c r="QB79"/>
      <c r="QC79"/>
      <c r="QD79"/>
      <c r="QE79"/>
      <c r="QF79"/>
      <c r="QG79"/>
      <c r="QH79"/>
      <c r="QI79"/>
      <c r="QJ79"/>
      <c r="QK79"/>
      <c r="QL79"/>
      <c r="QM79"/>
      <c r="QN79"/>
      <c r="QO79"/>
      <c r="QP79"/>
      <c r="QQ79"/>
      <c r="QR79"/>
      <c r="QS79"/>
      <c r="QT79"/>
      <c r="QU79"/>
      <c r="QV79"/>
      <c r="QW79"/>
      <c r="QX79"/>
      <c r="QY79"/>
      <c r="QZ79"/>
      <c r="RA79"/>
      <c r="RB79"/>
      <c r="RC79"/>
      <c r="RD79"/>
      <c r="RE79"/>
      <c r="RF79"/>
      <c r="RG79"/>
      <c r="RH79"/>
      <c r="RI79"/>
      <c r="RJ79"/>
      <c r="RK79"/>
      <c r="RL79"/>
      <c r="RM79"/>
      <c r="RN79"/>
      <c r="RO79"/>
      <c r="RP79"/>
      <c r="RQ79"/>
      <c r="RR79"/>
      <c r="RS79"/>
      <c r="RT79"/>
      <c r="RU79"/>
      <c r="RV79"/>
      <c r="RW79"/>
      <c r="RX79"/>
      <c r="RY79"/>
      <c r="RZ79"/>
      <c r="SA79"/>
      <c r="SB79"/>
      <c r="SC79"/>
      <c r="SD79"/>
      <c r="SE79"/>
      <c r="SF79"/>
      <c r="SG79"/>
      <c r="SH79"/>
      <c r="SI79"/>
      <c r="SJ79"/>
      <c r="SK79"/>
      <c r="SL79"/>
      <c r="SM79"/>
      <c r="SN79"/>
      <c r="SO79"/>
      <c r="SP79"/>
      <c r="SQ79"/>
      <c r="SR79"/>
      <c r="SS79"/>
      <c r="ST79"/>
      <c r="SU79"/>
      <c r="SV79"/>
      <c r="SW79"/>
      <c r="SX79"/>
      <c r="SY79"/>
      <c r="SZ79"/>
      <c r="TA79"/>
      <c r="TB79"/>
      <c r="TC79"/>
      <c r="TD79"/>
      <c r="TE79"/>
      <c r="TF79"/>
      <c r="TG79"/>
      <c r="TH79"/>
      <c r="TI79"/>
      <c r="TJ79"/>
      <c r="TK79"/>
      <c r="TL79"/>
      <c r="TM79"/>
      <c r="TN79"/>
      <c r="TO79"/>
      <c r="TP79"/>
      <c r="TQ79"/>
      <c r="TR79"/>
      <c r="TS79"/>
      <c r="TT79"/>
      <c r="TU79"/>
      <c r="TV79"/>
      <c r="TW79"/>
      <c r="TX79"/>
      <c r="TY79"/>
      <c r="TZ79"/>
      <c r="UA79"/>
      <c r="UB79"/>
      <c r="UC79"/>
      <c r="UD79"/>
      <c r="UE79"/>
      <c r="UF79"/>
      <c r="UG79"/>
      <c r="UH79"/>
      <c r="UI79"/>
      <c r="UJ79"/>
      <c r="UK79"/>
      <c r="UL79"/>
      <c r="UM79"/>
      <c r="UN79"/>
      <c r="UO79"/>
      <c r="UP79"/>
      <c r="UQ79"/>
      <c r="UR79"/>
      <c r="US79"/>
      <c r="UT79"/>
      <c r="UU79"/>
      <c r="UV79"/>
      <c r="UW79"/>
      <c r="UX79"/>
      <c r="UY79"/>
      <c r="UZ79"/>
      <c r="VA79"/>
      <c r="VB79"/>
      <c r="VC79"/>
      <c r="VD79"/>
      <c r="VE79"/>
      <c r="VF79"/>
      <c r="VG79"/>
      <c r="VH79"/>
      <c r="VI79"/>
      <c r="VJ79"/>
      <c r="VK79"/>
      <c r="VL79"/>
      <c r="VM79"/>
      <c r="VN79"/>
      <c r="VO79"/>
      <c r="VP79"/>
      <c r="VQ79"/>
      <c r="VR79"/>
      <c r="VS79"/>
      <c r="VT79"/>
      <c r="VU79"/>
      <c r="VV79"/>
      <c r="VW79"/>
      <c r="VX79"/>
      <c r="VY79"/>
      <c r="VZ79"/>
      <c r="WA79"/>
      <c r="WB79"/>
      <c r="WC79"/>
      <c r="WD79"/>
      <c r="WE79"/>
      <c r="WF79"/>
      <c r="WG79"/>
      <c r="WH79"/>
      <c r="WI79"/>
      <c r="WJ79"/>
      <c r="WK79"/>
      <c r="WL79"/>
      <c r="WM79"/>
      <c r="WN79"/>
      <c r="WO79"/>
      <c r="WP79"/>
      <c r="WQ79"/>
      <c r="WR79"/>
      <c r="WS79"/>
      <c r="WT79"/>
      <c r="WU79"/>
      <c r="WV79"/>
      <c r="WW79"/>
      <c r="WX79"/>
      <c r="WY79"/>
      <c r="WZ79"/>
      <c r="XA79"/>
      <c r="XB79"/>
      <c r="XC79"/>
      <c r="XD79"/>
      <c r="XE79"/>
      <c r="XF79"/>
      <c r="XG79"/>
      <c r="XH79"/>
      <c r="XI79"/>
      <c r="XJ79"/>
      <c r="XK79"/>
      <c r="XL79"/>
      <c r="XM79"/>
      <c r="XN79"/>
      <c r="XO79"/>
      <c r="XP79"/>
      <c r="XQ79"/>
      <c r="XR79"/>
      <c r="XS79"/>
      <c r="XT79"/>
      <c r="XU79"/>
      <c r="XV79"/>
      <c r="XW79"/>
      <c r="XX79"/>
      <c r="XY79"/>
      <c r="XZ79"/>
      <c r="YA79"/>
      <c r="YB79"/>
      <c r="YC79"/>
      <c r="YD79"/>
      <c r="YE79"/>
      <c r="YF79"/>
      <c r="YG79"/>
      <c r="YH79"/>
      <c r="YI79"/>
      <c r="YJ79"/>
      <c r="YK79"/>
      <c r="YL79"/>
      <c r="YM79"/>
      <c r="YN79"/>
      <c r="YO79"/>
      <c r="YP79"/>
      <c r="YQ79"/>
      <c r="YR79"/>
      <c r="YS79"/>
      <c r="YT79"/>
      <c r="YU79"/>
      <c r="YV79"/>
      <c r="YW79"/>
      <c r="YX79"/>
      <c r="YY79"/>
      <c r="YZ79"/>
      <c r="ZA79"/>
      <c r="ZB79"/>
      <c r="ZC79"/>
      <c r="ZD79"/>
      <c r="ZE79"/>
      <c r="ZF79"/>
      <c r="ZG79"/>
      <c r="ZH79"/>
      <c r="ZI79"/>
      <c r="ZJ79"/>
      <c r="ZK79"/>
      <c r="ZL79"/>
      <c r="ZM79"/>
      <c r="ZN79"/>
      <c r="ZO79"/>
      <c r="ZP79"/>
      <c r="ZQ79"/>
      <c r="ZR79"/>
      <c r="ZS79"/>
      <c r="ZT79"/>
      <c r="ZU79"/>
      <c r="ZV79"/>
      <c r="ZW79"/>
      <c r="ZX79"/>
      <c r="ZY79"/>
      <c r="ZZ79"/>
      <c r="AAA79"/>
      <c r="AAB79"/>
      <c r="AAC79"/>
      <c r="AAD79"/>
      <c r="AAE79"/>
      <c r="AAF79"/>
      <c r="AAG79"/>
      <c r="AAH79"/>
      <c r="AAI79"/>
      <c r="AAJ79"/>
      <c r="AAK79"/>
      <c r="AAL79"/>
      <c r="AAM79"/>
      <c r="AAN79"/>
      <c r="AAO79"/>
      <c r="AAP79"/>
      <c r="AAQ79"/>
      <c r="AAR79"/>
      <c r="AAS79"/>
      <c r="AAT79"/>
      <c r="AAU79"/>
      <c r="AAV79"/>
      <c r="AAW79"/>
      <c r="AAX79"/>
      <c r="AAY79"/>
      <c r="AAZ79"/>
      <c r="ABA79"/>
      <c r="ABB79"/>
      <c r="ABC79"/>
      <c r="ABD79"/>
      <c r="ABE79"/>
      <c r="ABF79"/>
      <c r="ABG79"/>
      <c r="ABH79"/>
      <c r="ABI79"/>
      <c r="ABJ79"/>
      <c r="ABK79"/>
      <c r="ABL79"/>
      <c r="ABM79"/>
      <c r="ABN79"/>
      <c r="ABO79"/>
      <c r="ABP79"/>
      <c r="ABQ79"/>
      <c r="ABR79"/>
      <c r="ABS79"/>
      <c r="ABT79"/>
      <c r="ABU79"/>
      <c r="ABV79"/>
      <c r="ABW79"/>
      <c r="ABX79"/>
      <c r="ABY79"/>
      <c r="ABZ79"/>
      <c r="ACA79"/>
      <c r="ACB79"/>
      <c r="ACC79"/>
      <c r="ACD79"/>
      <c r="ACE79"/>
      <c r="ACF79"/>
      <c r="ACG79"/>
      <c r="ACH79"/>
      <c r="ACI79"/>
      <c r="ACJ79"/>
      <c r="ACK79"/>
      <c r="ACL79"/>
      <c r="ACM79"/>
      <c r="ACN79"/>
      <c r="ACO79"/>
      <c r="ACP79"/>
      <c r="ACQ79"/>
      <c r="ACR79"/>
      <c r="ACS79"/>
      <c r="ACT79"/>
      <c r="ACU79"/>
      <c r="ACV79"/>
      <c r="ACW79"/>
      <c r="ACX79"/>
      <c r="ACY79"/>
      <c r="ACZ79"/>
      <c r="ADA79"/>
      <c r="ADB79"/>
      <c r="ADC79"/>
      <c r="ADD79"/>
      <c r="ADE79"/>
      <c r="ADF79"/>
      <c r="ADG79"/>
      <c r="ADH79"/>
      <c r="ADI79"/>
      <c r="ADJ79"/>
      <c r="ADK79"/>
      <c r="ADL79"/>
      <c r="ADM79"/>
      <c r="ADN79"/>
      <c r="ADO79"/>
      <c r="ADP79"/>
      <c r="ADQ79"/>
      <c r="ADR79"/>
      <c r="ADS79"/>
      <c r="ADT79"/>
      <c r="ADU79"/>
      <c r="ADV79"/>
      <c r="ADW79"/>
      <c r="ADX79"/>
      <c r="ADY79"/>
      <c r="ADZ79"/>
      <c r="AEA79"/>
      <c r="AEB79"/>
      <c r="AEC79"/>
      <c r="AED79"/>
      <c r="AEE79"/>
      <c r="AEF79"/>
      <c r="AEG79"/>
      <c r="AEH79"/>
      <c r="AEI79"/>
      <c r="AEJ79"/>
      <c r="AEK79"/>
      <c r="AEL79"/>
      <c r="AEM79"/>
      <c r="AEN79"/>
      <c r="AEO79"/>
      <c r="AEP79"/>
      <c r="AEQ79"/>
      <c r="AER79"/>
      <c r="AES79"/>
      <c r="AET79"/>
      <c r="AEU79"/>
      <c r="AEV79"/>
      <c r="AEW79"/>
      <c r="AEX79"/>
      <c r="AEY79"/>
      <c r="AEZ79"/>
      <c r="AFA79"/>
      <c r="AFB79"/>
      <c r="AFC79"/>
      <c r="AFD79"/>
      <c r="AFE79"/>
      <c r="AFF79"/>
      <c r="AFG79"/>
      <c r="AFH79"/>
      <c r="AFI79"/>
      <c r="AFJ79"/>
      <c r="AFK79"/>
      <c r="AFL79"/>
      <c r="AFM79"/>
      <c r="AFN79"/>
      <c r="AFO79"/>
      <c r="AFP79"/>
      <c r="AFQ79"/>
      <c r="AFR79"/>
      <c r="AFS79"/>
      <c r="AFT79"/>
      <c r="AFU79"/>
      <c r="AFV79"/>
      <c r="AFW79"/>
      <c r="AFX79"/>
      <c r="AFY79"/>
      <c r="AFZ79"/>
      <c r="AGA79"/>
      <c r="AGB79"/>
      <c r="AGC79"/>
      <c r="AGD79"/>
      <c r="AGE79"/>
      <c r="AGF79"/>
      <c r="AGG79"/>
      <c r="AGH79"/>
      <c r="AGI79"/>
      <c r="AGJ79"/>
      <c r="AGK79"/>
      <c r="AGL79"/>
      <c r="AGM79"/>
      <c r="AGN79"/>
      <c r="AGO79"/>
      <c r="AGP79"/>
      <c r="AGQ79"/>
      <c r="AGR79"/>
      <c r="AGS79"/>
      <c r="AGT79"/>
      <c r="AGU79"/>
      <c r="AGV79"/>
      <c r="AGW79"/>
      <c r="AGX79"/>
      <c r="AGY79"/>
      <c r="AGZ79"/>
      <c r="AHA79"/>
      <c r="AHB79"/>
      <c r="AHC79"/>
      <c r="AHD79"/>
      <c r="AHE79"/>
      <c r="AHF79"/>
      <c r="AHG79"/>
      <c r="AHH79"/>
      <c r="AHI79"/>
      <c r="AHJ79"/>
      <c r="AHK79"/>
      <c r="AHL79"/>
      <c r="AHM79"/>
      <c r="AHN79"/>
      <c r="AHO79"/>
      <c r="AHP79"/>
      <c r="AHQ79"/>
      <c r="AHR79"/>
      <c r="AHS79"/>
      <c r="AHT79"/>
      <c r="AHU79"/>
      <c r="AHV79"/>
      <c r="AHW79"/>
      <c r="AHX79"/>
      <c r="AHY79"/>
      <c r="AHZ79"/>
      <c r="AIA79"/>
      <c r="AIB79"/>
      <c r="AIC79"/>
      <c r="AID79"/>
      <c r="AIE79"/>
      <c r="AIF79"/>
      <c r="AIG79"/>
      <c r="AIH79"/>
      <c r="AII79"/>
      <c r="AIJ79"/>
      <c r="AIK79"/>
      <c r="AIL79"/>
      <c r="AIM79"/>
      <c r="AIN79"/>
      <c r="AIO79"/>
      <c r="AIP79"/>
      <c r="AIQ79"/>
      <c r="AIR79"/>
      <c r="AIS79"/>
      <c r="AIT79"/>
      <c r="AIU79"/>
      <c r="AIV79"/>
      <c r="AIW79"/>
      <c r="AIX79"/>
      <c r="AIY79"/>
      <c r="AIZ79"/>
      <c r="AJA79"/>
      <c r="AJB79"/>
      <c r="AJC79"/>
      <c r="AJD79"/>
      <c r="AJE79"/>
      <c r="AJF79"/>
      <c r="AJG79"/>
      <c r="AJH79"/>
      <c r="AJI79"/>
      <c r="AJJ79"/>
      <c r="AJK79"/>
      <c r="AJL79"/>
      <c r="AJM79"/>
      <c r="AJN79"/>
      <c r="AJO79"/>
      <c r="AJP79"/>
      <c r="AJQ79"/>
      <c r="AJR79"/>
      <c r="AJS79"/>
      <c r="AJT79"/>
      <c r="AJU79"/>
      <c r="AJV79"/>
      <c r="AJW79"/>
      <c r="AJX79"/>
      <c r="AJY79"/>
      <c r="AJZ79"/>
      <c r="AKA79"/>
      <c r="AKB79"/>
      <c r="AKC79"/>
      <c r="AKD79"/>
      <c r="AKE79"/>
      <c r="AKF79"/>
      <c r="AKG79"/>
      <c r="AKH79"/>
      <c r="AKI79"/>
      <c r="AKJ79"/>
      <c r="AKK79"/>
      <c r="AKL79"/>
      <c r="AKM79"/>
      <c r="AKN79"/>
      <c r="AKO79"/>
      <c r="AKP79"/>
      <c r="AKQ79"/>
      <c r="AKR79"/>
      <c r="AKS79"/>
      <c r="AKT79"/>
      <c r="AKU79"/>
      <c r="AKV79"/>
      <c r="AKW79"/>
      <c r="AKX79"/>
      <c r="AKY79"/>
      <c r="AKZ79"/>
      <c r="ALA79"/>
      <c r="ALB79"/>
      <c r="ALC79"/>
      <c r="ALD79"/>
      <c r="ALE79"/>
      <c r="ALF79"/>
      <c r="ALG79"/>
      <c r="ALH79"/>
      <c r="ALI79"/>
      <c r="ALJ79"/>
      <c r="ALK79"/>
      <c r="ALL79"/>
      <c r="ALM79"/>
      <c r="ALN79"/>
      <c r="ALO79"/>
      <c r="ALP79"/>
      <c r="ALQ79"/>
      <c r="ALR79"/>
      <c r="ALS79"/>
      <c r="ALT79"/>
      <c r="ALU79"/>
      <c r="ALV79"/>
      <c r="ALW79"/>
      <c r="ALX79"/>
      <c r="ALY79"/>
      <c r="ALZ79"/>
      <c r="AMA79"/>
      <c r="AMB79"/>
      <c r="AMC79"/>
      <c r="AMD79"/>
      <c r="AME79"/>
      <c r="AMF79"/>
      <c r="AMG79"/>
      <c r="AMH79"/>
      <c r="AMI79"/>
      <c r="AMJ79"/>
    </row>
    <row r="80" spans="1:1025" x14ac:dyDescent="0.2">
      <c r="A80" s="57" t="s">
        <v>258</v>
      </c>
      <c r="B80" s="57"/>
      <c r="C80" s="57"/>
      <c r="D80" s="57"/>
      <c r="E80" s="57"/>
      <c r="F80" s="57"/>
      <c r="G80" s="57"/>
      <c r="H80" s="57"/>
      <c r="I80" s="57"/>
      <c r="J80" s="878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  <c r="EE80"/>
      <c r="EF80"/>
      <c r="EG80"/>
      <c r="EH80"/>
      <c r="EI80"/>
      <c r="EJ80"/>
      <c r="EK80"/>
      <c r="EL80"/>
      <c r="EM80"/>
      <c r="EN80"/>
      <c r="EO80"/>
      <c r="EP80"/>
      <c r="EQ80"/>
      <c r="ER80"/>
      <c r="ES80"/>
      <c r="ET80"/>
      <c r="EU80"/>
      <c r="EV80"/>
      <c r="EW80"/>
      <c r="EX80"/>
      <c r="EY80"/>
      <c r="EZ80"/>
      <c r="FA80"/>
      <c r="FB80"/>
      <c r="FC80"/>
      <c r="FD80"/>
      <c r="FE80"/>
      <c r="FF80"/>
      <c r="FG80"/>
      <c r="FH80"/>
      <c r="FI80"/>
      <c r="FJ80"/>
      <c r="FK80"/>
      <c r="FL80"/>
      <c r="FM80"/>
      <c r="FN80"/>
      <c r="FO80"/>
      <c r="FP80"/>
      <c r="FQ80"/>
      <c r="FR80"/>
      <c r="FS80"/>
      <c r="FT80"/>
      <c r="FU80"/>
      <c r="FV80"/>
      <c r="FW80"/>
      <c r="FX80"/>
      <c r="FY80"/>
      <c r="FZ80"/>
      <c r="GA80"/>
      <c r="GB80"/>
      <c r="GC80"/>
      <c r="GD80"/>
      <c r="GE80"/>
      <c r="GF80"/>
      <c r="GG80"/>
      <c r="GH80"/>
      <c r="GI80"/>
      <c r="GJ80"/>
      <c r="GK80"/>
      <c r="GL80"/>
      <c r="GM80"/>
      <c r="GN80"/>
      <c r="GO80"/>
      <c r="GP80"/>
      <c r="GQ80"/>
      <c r="GR80"/>
      <c r="GS80"/>
      <c r="GT80"/>
      <c r="GU80"/>
      <c r="GV80"/>
      <c r="GW80"/>
      <c r="GX80"/>
      <c r="GY80"/>
      <c r="GZ80"/>
      <c r="HA80"/>
      <c r="HB80"/>
      <c r="HC80"/>
      <c r="HD80"/>
      <c r="HE80"/>
      <c r="HF80"/>
      <c r="HG80"/>
      <c r="HH80"/>
      <c r="HI80"/>
      <c r="HJ80"/>
      <c r="HK80"/>
      <c r="HL80"/>
      <c r="HM80"/>
      <c r="HN80"/>
      <c r="HO80"/>
      <c r="HP80"/>
      <c r="HQ80"/>
      <c r="HR80"/>
      <c r="HS80"/>
      <c r="HT80"/>
      <c r="HU80"/>
      <c r="HV80"/>
      <c r="HW80"/>
      <c r="HX80"/>
      <c r="HY80"/>
      <c r="HZ80"/>
      <c r="IA80"/>
      <c r="IB80"/>
      <c r="IC80"/>
      <c r="ID80"/>
      <c r="IE80"/>
      <c r="IF80"/>
      <c r="IG80"/>
      <c r="IH80"/>
      <c r="II80"/>
      <c r="IJ80"/>
      <c r="IK80"/>
      <c r="IL80"/>
      <c r="IM80"/>
      <c r="IN80"/>
      <c r="IO80"/>
      <c r="IP80"/>
      <c r="IQ80"/>
      <c r="IR80"/>
      <c r="IS80"/>
      <c r="IT80"/>
      <c r="IU80"/>
      <c r="IV80"/>
      <c r="IW80"/>
      <c r="IX80"/>
      <c r="IY80"/>
      <c r="IZ80"/>
      <c r="JA80"/>
      <c r="JB80"/>
      <c r="JC80"/>
      <c r="JD80"/>
      <c r="JE80"/>
      <c r="JF80"/>
      <c r="JG80"/>
      <c r="JH80"/>
      <c r="JI80"/>
      <c r="JJ80"/>
      <c r="JK80"/>
      <c r="JL80"/>
      <c r="JM80"/>
      <c r="JN80"/>
      <c r="JO80"/>
      <c r="JP80"/>
      <c r="JQ80"/>
      <c r="JR80"/>
      <c r="JS80"/>
      <c r="JT80"/>
      <c r="JU80"/>
      <c r="JV80"/>
      <c r="JW80"/>
      <c r="JX80"/>
      <c r="JY80"/>
      <c r="JZ80"/>
      <c r="KA80"/>
      <c r="KB80"/>
      <c r="KC80"/>
      <c r="KD80"/>
      <c r="KE80"/>
      <c r="KF80"/>
      <c r="KG80"/>
      <c r="KH80"/>
      <c r="KI80"/>
      <c r="KJ80"/>
      <c r="KK80"/>
      <c r="KL80"/>
      <c r="KM80"/>
      <c r="KN80"/>
      <c r="KO80"/>
      <c r="KP80"/>
      <c r="KQ80"/>
      <c r="KR80"/>
      <c r="KS80"/>
      <c r="KT80"/>
      <c r="KU80"/>
      <c r="KV80"/>
      <c r="KW80"/>
      <c r="KX80"/>
      <c r="KY80"/>
      <c r="KZ80"/>
      <c r="LA80"/>
      <c r="LB80"/>
      <c r="LC80"/>
      <c r="LD80"/>
      <c r="LE80"/>
      <c r="LF80"/>
      <c r="LG80"/>
      <c r="LH80"/>
      <c r="LI80"/>
      <c r="LJ80"/>
      <c r="LK80"/>
      <c r="LL80"/>
      <c r="LM80"/>
      <c r="LN80"/>
      <c r="LO80"/>
      <c r="LP80"/>
      <c r="LQ80"/>
      <c r="LR80"/>
      <c r="LS80"/>
      <c r="LT80"/>
      <c r="LU80"/>
      <c r="LV80"/>
      <c r="LW80"/>
      <c r="LX80"/>
      <c r="LY80"/>
      <c r="LZ80"/>
      <c r="MA80"/>
      <c r="MB80"/>
      <c r="MC80"/>
      <c r="MD80"/>
      <c r="ME80"/>
      <c r="MF80"/>
      <c r="MG80"/>
      <c r="MH80"/>
      <c r="MI80"/>
      <c r="MJ80"/>
      <c r="MK80"/>
      <c r="ML80"/>
      <c r="MM80"/>
      <c r="MN80"/>
      <c r="MO80"/>
      <c r="MP80"/>
      <c r="MQ80"/>
      <c r="MR80"/>
      <c r="MS80"/>
      <c r="MT80"/>
      <c r="MU80"/>
      <c r="MV80"/>
      <c r="MW80"/>
      <c r="MX80"/>
      <c r="MY80"/>
      <c r="MZ80"/>
      <c r="NA80"/>
      <c r="NB80"/>
      <c r="NC80"/>
      <c r="ND80"/>
      <c r="NE80"/>
      <c r="NF80"/>
      <c r="NG80"/>
      <c r="NH80"/>
      <c r="NI80"/>
      <c r="NJ80"/>
      <c r="NK80"/>
      <c r="NL80"/>
      <c r="NM80"/>
      <c r="NN80"/>
      <c r="NO80"/>
      <c r="NP80"/>
      <c r="NQ80"/>
      <c r="NR80"/>
      <c r="NS80"/>
      <c r="NT80"/>
      <c r="NU80"/>
      <c r="NV80"/>
      <c r="NW80"/>
      <c r="NX80"/>
      <c r="NY80"/>
      <c r="NZ80"/>
      <c r="OA80"/>
      <c r="OB80"/>
      <c r="OC80"/>
      <c r="OD80"/>
      <c r="OE80"/>
      <c r="OF80"/>
      <c r="OG80"/>
      <c r="OH80"/>
      <c r="OI80"/>
      <c r="OJ80"/>
      <c r="OK80"/>
      <c r="OL80"/>
      <c r="OM80"/>
      <c r="ON80"/>
      <c r="OO80"/>
      <c r="OP80"/>
      <c r="OQ80"/>
      <c r="OR80"/>
      <c r="OS80"/>
      <c r="OT80"/>
      <c r="OU80"/>
      <c r="OV80"/>
      <c r="OW80"/>
      <c r="OX80"/>
      <c r="OY80"/>
      <c r="OZ80"/>
      <c r="PA80"/>
      <c r="PB80"/>
      <c r="PC80"/>
      <c r="PD80"/>
      <c r="PE80"/>
      <c r="PF80"/>
      <c r="PG80"/>
      <c r="PH80"/>
      <c r="PI80"/>
      <c r="PJ80"/>
      <c r="PK80"/>
      <c r="PL80"/>
      <c r="PM80"/>
      <c r="PN80"/>
      <c r="PO80"/>
      <c r="PP80"/>
      <c r="PQ80"/>
      <c r="PR80"/>
      <c r="PS80"/>
      <c r="PT80"/>
      <c r="PU80"/>
      <c r="PV80"/>
      <c r="PW80"/>
      <c r="PX80"/>
      <c r="PY80"/>
      <c r="PZ80"/>
      <c r="QA80"/>
      <c r="QB80"/>
      <c r="QC80"/>
      <c r="QD80"/>
      <c r="QE80"/>
      <c r="QF80"/>
      <c r="QG80"/>
      <c r="QH80"/>
      <c r="QI80"/>
      <c r="QJ80"/>
      <c r="QK80"/>
      <c r="QL80"/>
      <c r="QM80"/>
      <c r="QN80"/>
      <c r="QO80"/>
      <c r="QP80"/>
      <c r="QQ80"/>
      <c r="QR80"/>
      <c r="QS80"/>
      <c r="QT80"/>
      <c r="QU80"/>
      <c r="QV80"/>
      <c r="QW80"/>
      <c r="QX80"/>
      <c r="QY80"/>
      <c r="QZ80"/>
      <c r="RA80"/>
      <c r="RB80"/>
      <c r="RC80"/>
      <c r="RD80"/>
      <c r="RE80"/>
      <c r="RF80"/>
      <c r="RG80"/>
      <c r="RH80"/>
      <c r="RI80"/>
      <c r="RJ80"/>
      <c r="RK80"/>
      <c r="RL80"/>
      <c r="RM80"/>
      <c r="RN80"/>
      <c r="RO80"/>
      <c r="RP80"/>
      <c r="RQ80"/>
      <c r="RR80"/>
      <c r="RS80"/>
      <c r="RT80"/>
      <c r="RU80"/>
      <c r="RV80"/>
      <c r="RW80"/>
      <c r="RX80"/>
      <c r="RY80"/>
      <c r="RZ80"/>
      <c r="SA80"/>
      <c r="SB80"/>
      <c r="SC80"/>
      <c r="SD80"/>
      <c r="SE80"/>
      <c r="SF80"/>
      <c r="SG80"/>
      <c r="SH80"/>
      <c r="SI80"/>
      <c r="SJ80"/>
      <c r="SK80"/>
      <c r="SL80"/>
      <c r="SM80"/>
      <c r="SN80"/>
      <c r="SO80"/>
      <c r="SP80"/>
      <c r="SQ80"/>
      <c r="SR80"/>
      <c r="SS80"/>
      <c r="ST80"/>
      <c r="SU80"/>
      <c r="SV80"/>
      <c r="SW80"/>
      <c r="SX80"/>
      <c r="SY80"/>
      <c r="SZ80"/>
      <c r="TA80"/>
      <c r="TB80"/>
      <c r="TC80"/>
      <c r="TD80"/>
      <c r="TE80"/>
      <c r="TF80"/>
      <c r="TG80"/>
      <c r="TH80"/>
      <c r="TI80"/>
      <c r="TJ80"/>
      <c r="TK80"/>
      <c r="TL80"/>
      <c r="TM80"/>
      <c r="TN80"/>
      <c r="TO80"/>
      <c r="TP80"/>
      <c r="TQ80"/>
      <c r="TR80"/>
      <c r="TS80"/>
      <c r="TT80"/>
      <c r="TU80"/>
      <c r="TV80"/>
      <c r="TW80"/>
      <c r="TX80"/>
      <c r="TY80"/>
      <c r="TZ80"/>
      <c r="UA80"/>
      <c r="UB80"/>
      <c r="UC80"/>
      <c r="UD80"/>
      <c r="UE80"/>
      <c r="UF80"/>
      <c r="UG80"/>
      <c r="UH80"/>
      <c r="UI80"/>
      <c r="UJ80"/>
      <c r="UK80"/>
      <c r="UL80"/>
      <c r="UM80"/>
      <c r="UN80"/>
      <c r="UO80"/>
      <c r="UP80"/>
      <c r="UQ80"/>
      <c r="UR80"/>
      <c r="US80"/>
      <c r="UT80"/>
      <c r="UU80"/>
      <c r="UV80"/>
      <c r="UW80"/>
      <c r="UX80"/>
      <c r="UY80"/>
      <c r="UZ80"/>
      <c r="VA80"/>
      <c r="VB80"/>
      <c r="VC80"/>
      <c r="VD80"/>
      <c r="VE80"/>
      <c r="VF80"/>
      <c r="VG80"/>
      <c r="VH80"/>
      <c r="VI80"/>
      <c r="VJ80"/>
      <c r="VK80"/>
      <c r="VL80"/>
      <c r="VM80"/>
      <c r="VN80"/>
      <c r="VO80"/>
      <c r="VP80"/>
      <c r="VQ80"/>
      <c r="VR80"/>
      <c r="VS80"/>
      <c r="VT80"/>
      <c r="VU80"/>
      <c r="VV80"/>
      <c r="VW80"/>
      <c r="VX80"/>
      <c r="VY80"/>
      <c r="VZ80"/>
      <c r="WA80"/>
      <c r="WB80"/>
      <c r="WC80"/>
      <c r="WD80"/>
      <c r="WE80"/>
      <c r="WF80"/>
      <c r="WG80"/>
      <c r="WH80"/>
      <c r="WI80"/>
      <c r="WJ80"/>
      <c r="WK80"/>
      <c r="WL80"/>
      <c r="WM80"/>
      <c r="WN80"/>
      <c r="WO80"/>
      <c r="WP80"/>
      <c r="WQ80"/>
      <c r="WR80"/>
      <c r="WS80"/>
      <c r="WT80"/>
      <c r="WU80"/>
      <c r="WV80"/>
      <c r="WW80"/>
      <c r="WX80"/>
      <c r="WY80"/>
      <c r="WZ80"/>
      <c r="XA80"/>
      <c r="XB80"/>
      <c r="XC80"/>
      <c r="XD80"/>
      <c r="XE80"/>
      <c r="XF80"/>
      <c r="XG80"/>
      <c r="XH80"/>
      <c r="XI80"/>
      <c r="XJ80"/>
      <c r="XK80"/>
      <c r="XL80"/>
      <c r="XM80"/>
      <c r="XN80"/>
      <c r="XO80"/>
      <c r="XP80"/>
      <c r="XQ80"/>
      <c r="XR80"/>
      <c r="XS80"/>
      <c r="XT80"/>
      <c r="XU80"/>
      <c r="XV80"/>
      <c r="XW80"/>
      <c r="XX80"/>
      <c r="XY80"/>
      <c r="XZ80"/>
      <c r="YA80"/>
      <c r="YB80"/>
      <c r="YC80"/>
      <c r="YD80"/>
      <c r="YE80"/>
      <c r="YF80"/>
      <c r="YG80"/>
      <c r="YH80"/>
      <c r="YI80"/>
      <c r="YJ80"/>
      <c r="YK80"/>
      <c r="YL80"/>
      <c r="YM80"/>
      <c r="YN80"/>
      <c r="YO80"/>
      <c r="YP80"/>
      <c r="YQ80"/>
      <c r="YR80"/>
      <c r="YS80"/>
      <c r="YT80"/>
      <c r="YU80"/>
      <c r="YV80"/>
      <c r="YW80"/>
      <c r="YX80"/>
      <c r="YY80"/>
      <c r="YZ80"/>
      <c r="ZA80"/>
      <c r="ZB80"/>
      <c r="ZC80"/>
      <c r="ZD80"/>
      <c r="ZE80"/>
      <c r="ZF80"/>
      <c r="ZG80"/>
      <c r="ZH80"/>
      <c r="ZI80"/>
      <c r="ZJ80"/>
      <c r="ZK80"/>
      <c r="ZL80"/>
      <c r="ZM80"/>
      <c r="ZN80"/>
      <c r="ZO80"/>
      <c r="ZP80"/>
      <c r="ZQ80"/>
      <c r="ZR80"/>
      <c r="ZS80"/>
      <c r="ZT80"/>
      <c r="ZU80"/>
      <c r="ZV80"/>
      <c r="ZW80"/>
      <c r="ZX80"/>
      <c r="ZY80"/>
      <c r="ZZ80"/>
      <c r="AAA80"/>
      <c r="AAB80"/>
      <c r="AAC80"/>
      <c r="AAD80"/>
      <c r="AAE80"/>
      <c r="AAF80"/>
      <c r="AAG80"/>
      <c r="AAH80"/>
      <c r="AAI80"/>
      <c r="AAJ80"/>
      <c r="AAK80"/>
      <c r="AAL80"/>
      <c r="AAM80"/>
      <c r="AAN80"/>
      <c r="AAO80"/>
      <c r="AAP80"/>
      <c r="AAQ80"/>
      <c r="AAR80"/>
      <c r="AAS80"/>
      <c r="AAT80"/>
      <c r="AAU80"/>
      <c r="AAV80"/>
      <c r="AAW80"/>
      <c r="AAX80"/>
      <c r="AAY80"/>
      <c r="AAZ80"/>
      <c r="ABA80"/>
      <c r="ABB80"/>
      <c r="ABC80"/>
      <c r="ABD80"/>
      <c r="ABE80"/>
      <c r="ABF80"/>
      <c r="ABG80"/>
      <c r="ABH80"/>
      <c r="ABI80"/>
      <c r="ABJ80"/>
      <c r="ABK80"/>
      <c r="ABL80"/>
      <c r="ABM80"/>
      <c r="ABN80"/>
      <c r="ABO80"/>
      <c r="ABP80"/>
      <c r="ABQ80"/>
      <c r="ABR80"/>
      <c r="ABS80"/>
      <c r="ABT80"/>
      <c r="ABU80"/>
      <c r="ABV80"/>
      <c r="ABW80"/>
      <c r="ABX80"/>
      <c r="ABY80"/>
      <c r="ABZ80"/>
      <c r="ACA80"/>
      <c r="ACB80"/>
      <c r="ACC80"/>
      <c r="ACD80"/>
      <c r="ACE80"/>
      <c r="ACF80"/>
      <c r="ACG80"/>
      <c r="ACH80"/>
      <c r="ACI80"/>
      <c r="ACJ80"/>
      <c r="ACK80"/>
      <c r="ACL80"/>
      <c r="ACM80"/>
      <c r="ACN80"/>
      <c r="ACO80"/>
      <c r="ACP80"/>
      <c r="ACQ80"/>
      <c r="ACR80"/>
      <c r="ACS80"/>
      <c r="ACT80"/>
      <c r="ACU80"/>
      <c r="ACV80"/>
      <c r="ACW80"/>
      <c r="ACX80"/>
      <c r="ACY80"/>
      <c r="ACZ80"/>
      <c r="ADA80"/>
      <c r="ADB80"/>
      <c r="ADC80"/>
      <c r="ADD80"/>
      <c r="ADE80"/>
      <c r="ADF80"/>
      <c r="ADG80"/>
      <c r="ADH80"/>
      <c r="ADI80"/>
      <c r="ADJ80"/>
      <c r="ADK80"/>
      <c r="ADL80"/>
      <c r="ADM80"/>
      <c r="ADN80"/>
      <c r="ADO80"/>
      <c r="ADP80"/>
      <c r="ADQ80"/>
      <c r="ADR80"/>
      <c r="ADS80"/>
      <c r="ADT80"/>
      <c r="ADU80"/>
      <c r="ADV80"/>
      <c r="ADW80"/>
      <c r="ADX80"/>
      <c r="ADY80"/>
      <c r="ADZ80"/>
      <c r="AEA80"/>
      <c r="AEB80"/>
      <c r="AEC80"/>
      <c r="AED80"/>
      <c r="AEE80"/>
      <c r="AEF80"/>
      <c r="AEG80"/>
      <c r="AEH80"/>
      <c r="AEI80"/>
      <c r="AEJ80"/>
      <c r="AEK80"/>
      <c r="AEL80"/>
      <c r="AEM80"/>
      <c r="AEN80"/>
      <c r="AEO80"/>
      <c r="AEP80"/>
      <c r="AEQ80"/>
      <c r="AER80"/>
      <c r="AES80"/>
      <c r="AET80"/>
      <c r="AEU80"/>
      <c r="AEV80"/>
      <c r="AEW80"/>
      <c r="AEX80"/>
      <c r="AEY80"/>
      <c r="AEZ80"/>
      <c r="AFA80"/>
      <c r="AFB80"/>
      <c r="AFC80"/>
      <c r="AFD80"/>
      <c r="AFE80"/>
      <c r="AFF80"/>
      <c r="AFG80"/>
      <c r="AFH80"/>
      <c r="AFI80"/>
      <c r="AFJ80"/>
      <c r="AFK80"/>
      <c r="AFL80"/>
      <c r="AFM80"/>
      <c r="AFN80"/>
      <c r="AFO80"/>
      <c r="AFP80"/>
      <c r="AFQ80"/>
      <c r="AFR80"/>
      <c r="AFS80"/>
      <c r="AFT80"/>
      <c r="AFU80"/>
      <c r="AFV80"/>
      <c r="AFW80"/>
      <c r="AFX80"/>
      <c r="AFY80"/>
      <c r="AFZ80"/>
      <c r="AGA80"/>
      <c r="AGB80"/>
      <c r="AGC80"/>
      <c r="AGD80"/>
      <c r="AGE80"/>
      <c r="AGF80"/>
      <c r="AGG80"/>
      <c r="AGH80"/>
      <c r="AGI80"/>
      <c r="AGJ80"/>
      <c r="AGK80"/>
      <c r="AGL80"/>
      <c r="AGM80"/>
      <c r="AGN80"/>
      <c r="AGO80"/>
      <c r="AGP80"/>
      <c r="AGQ80"/>
      <c r="AGR80"/>
      <c r="AGS80"/>
      <c r="AGT80"/>
      <c r="AGU80"/>
      <c r="AGV80"/>
      <c r="AGW80"/>
      <c r="AGX80"/>
      <c r="AGY80"/>
      <c r="AGZ80"/>
      <c r="AHA80"/>
      <c r="AHB80"/>
      <c r="AHC80"/>
      <c r="AHD80"/>
      <c r="AHE80"/>
      <c r="AHF80"/>
      <c r="AHG80"/>
      <c r="AHH80"/>
      <c r="AHI80"/>
      <c r="AHJ80"/>
      <c r="AHK80"/>
      <c r="AHL80"/>
      <c r="AHM80"/>
      <c r="AHN80"/>
      <c r="AHO80"/>
      <c r="AHP80"/>
      <c r="AHQ80"/>
      <c r="AHR80"/>
      <c r="AHS80"/>
      <c r="AHT80"/>
      <c r="AHU80"/>
      <c r="AHV80"/>
      <c r="AHW80"/>
      <c r="AHX80"/>
      <c r="AHY80"/>
      <c r="AHZ80"/>
      <c r="AIA80"/>
      <c r="AIB80"/>
      <c r="AIC80"/>
      <c r="AID80"/>
      <c r="AIE80"/>
      <c r="AIF80"/>
      <c r="AIG80"/>
      <c r="AIH80"/>
      <c r="AII80"/>
      <c r="AIJ80"/>
      <c r="AIK80"/>
      <c r="AIL80"/>
      <c r="AIM80"/>
      <c r="AIN80"/>
      <c r="AIO80"/>
      <c r="AIP80"/>
      <c r="AIQ80"/>
      <c r="AIR80"/>
      <c r="AIS80"/>
      <c r="AIT80"/>
      <c r="AIU80"/>
      <c r="AIV80"/>
      <c r="AIW80"/>
      <c r="AIX80"/>
      <c r="AIY80"/>
      <c r="AIZ80"/>
      <c r="AJA80"/>
      <c r="AJB80"/>
      <c r="AJC80"/>
      <c r="AJD80"/>
      <c r="AJE80"/>
      <c r="AJF80"/>
      <c r="AJG80"/>
      <c r="AJH80"/>
      <c r="AJI80"/>
      <c r="AJJ80"/>
      <c r="AJK80"/>
      <c r="AJL80"/>
      <c r="AJM80"/>
      <c r="AJN80"/>
      <c r="AJO80"/>
      <c r="AJP80"/>
      <c r="AJQ80"/>
      <c r="AJR80"/>
      <c r="AJS80"/>
      <c r="AJT80"/>
      <c r="AJU80"/>
      <c r="AJV80"/>
      <c r="AJW80"/>
      <c r="AJX80"/>
      <c r="AJY80"/>
      <c r="AJZ80"/>
      <c r="AKA80"/>
      <c r="AKB80"/>
      <c r="AKC80"/>
      <c r="AKD80"/>
      <c r="AKE80"/>
      <c r="AKF80"/>
      <c r="AKG80"/>
      <c r="AKH80"/>
      <c r="AKI80"/>
      <c r="AKJ80"/>
      <c r="AKK80"/>
      <c r="AKL80"/>
      <c r="AKM80"/>
      <c r="AKN80"/>
      <c r="AKO80"/>
      <c r="AKP80"/>
      <c r="AKQ80"/>
      <c r="AKR80"/>
      <c r="AKS80"/>
      <c r="AKT80"/>
      <c r="AKU80"/>
      <c r="AKV80"/>
      <c r="AKW80"/>
      <c r="AKX80"/>
      <c r="AKY80"/>
      <c r="AKZ80"/>
      <c r="ALA80"/>
      <c r="ALB80"/>
      <c r="ALC80"/>
      <c r="ALD80"/>
      <c r="ALE80"/>
      <c r="ALF80"/>
      <c r="ALG80"/>
      <c r="ALH80"/>
      <c r="ALI80"/>
      <c r="ALJ80"/>
      <c r="ALK80"/>
      <c r="ALL80"/>
      <c r="ALM80"/>
      <c r="ALN80"/>
      <c r="ALO80"/>
      <c r="ALP80"/>
      <c r="ALQ80"/>
      <c r="ALR80"/>
      <c r="ALS80"/>
      <c r="ALT80"/>
      <c r="ALU80"/>
      <c r="ALV80"/>
      <c r="ALW80"/>
      <c r="ALX80"/>
      <c r="ALY80"/>
      <c r="ALZ80"/>
      <c r="AMA80"/>
      <c r="AMB80"/>
      <c r="AMC80"/>
      <c r="AMD80"/>
      <c r="AME80"/>
      <c r="AMF80"/>
      <c r="AMG80"/>
      <c r="AMH80"/>
      <c r="AMI80"/>
      <c r="AMJ80"/>
    </row>
    <row r="81" spans="1:1026" x14ac:dyDescent="0.2">
      <c r="A81" s="57" t="s">
        <v>259</v>
      </c>
      <c r="B81" s="57"/>
      <c r="C81" s="57"/>
      <c r="D81" s="57"/>
      <c r="E81" s="57"/>
      <c r="F81" s="57"/>
      <c r="G81" s="57"/>
      <c r="H81" s="57"/>
      <c r="I81" s="57"/>
      <c r="J81" s="878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  <c r="BH81"/>
      <c r="BI81"/>
      <c r="BJ81"/>
      <c r="BK81"/>
      <c r="BL81"/>
      <c r="BM81"/>
      <c r="BN81"/>
      <c r="BO81"/>
      <c r="BP81"/>
      <c r="BQ81"/>
      <c r="BR81"/>
      <c r="BS81"/>
      <c r="BT81"/>
      <c r="BU81"/>
      <c r="BV81"/>
      <c r="BW81"/>
      <c r="BX81"/>
      <c r="BY81"/>
      <c r="BZ81"/>
      <c r="CA81"/>
      <c r="CB81"/>
      <c r="CC81"/>
      <c r="CD81"/>
      <c r="CE81"/>
      <c r="CF81"/>
      <c r="CG81"/>
      <c r="CH81"/>
      <c r="CI81"/>
      <c r="CJ81"/>
      <c r="CK81"/>
      <c r="CL81"/>
      <c r="CM81"/>
      <c r="CN81"/>
      <c r="CO81"/>
      <c r="CP81"/>
      <c r="CQ81"/>
      <c r="CR81"/>
      <c r="CS81"/>
      <c r="CT81"/>
      <c r="CU81"/>
      <c r="CV81"/>
      <c r="CW81"/>
      <c r="CX81"/>
      <c r="CY81"/>
      <c r="CZ81"/>
      <c r="DA81"/>
      <c r="DB81"/>
      <c r="DC81"/>
      <c r="DD81"/>
      <c r="DE81"/>
      <c r="DF81"/>
      <c r="DG81"/>
      <c r="DH81"/>
      <c r="DI81"/>
      <c r="DJ81"/>
      <c r="DK81"/>
      <c r="DL81"/>
      <c r="DM81"/>
      <c r="DN81"/>
      <c r="DO81"/>
      <c r="DP81"/>
      <c r="DQ81"/>
      <c r="DR81"/>
      <c r="DS81"/>
      <c r="DT81"/>
      <c r="DU81"/>
      <c r="DV81"/>
      <c r="DW81"/>
      <c r="DX81"/>
      <c r="DY81"/>
      <c r="DZ81"/>
      <c r="EA81"/>
      <c r="EB81"/>
      <c r="EC81"/>
      <c r="ED81"/>
      <c r="EE81"/>
      <c r="EF81"/>
      <c r="EG81"/>
      <c r="EH81"/>
      <c r="EI81"/>
      <c r="EJ81"/>
      <c r="EK81"/>
      <c r="EL81"/>
      <c r="EM81"/>
      <c r="EN81"/>
      <c r="EO81"/>
      <c r="EP81"/>
      <c r="EQ81"/>
      <c r="ER81"/>
      <c r="ES81"/>
      <c r="ET81"/>
      <c r="EU81"/>
      <c r="EV81"/>
      <c r="EW81"/>
      <c r="EX81"/>
      <c r="EY81"/>
      <c r="EZ81"/>
      <c r="FA81"/>
      <c r="FB81"/>
      <c r="FC81"/>
      <c r="FD81"/>
      <c r="FE81"/>
      <c r="FF81"/>
      <c r="FG81"/>
      <c r="FH81"/>
      <c r="FI81"/>
      <c r="FJ81"/>
      <c r="FK81"/>
      <c r="FL81"/>
      <c r="FM81"/>
      <c r="FN81"/>
      <c r="FO81"/>
      <c r="FP81"/>
      <c r="FQ81"/>
      <c r="FR81"/>
      <c r="FS81"/>
      <c r="FT81"/>
      <c r="FU81"/>
      <c r="FV81"/>
      <c r="FW81"/>
      <c r="FX81"/>
      <c r="FY81"/>
      <c r="FZ81"/>
      <c r="GA81"/>
      <c r="GB81"/>
      <c r="GC81"/>
      <c r="GD81"/>
      <c r="GE81"/>
      <c r="GF81"/>
      <c r="GG81"/>
      <c r="GH81"/>
      <c r="GI81"/>
      <c r="GJ81"/>
      <c r="GK81"/>
      <c r="GL81"/>
      <c r="GM81"/>
      <c r="GN81"/>
      <c r="GO81"/>
      <c r="GP81"/>
      <c r="GQ81"/>
      <c r="GR81"/>
      <c r="GS81"/>
      <c r="GT81"/>
      <c r="GU81"/>
      <c r="GV81"/>
      <c r="GW81"/>
      <c r="GX81"/>
      <c r="GY81"/>
      <c r="GZ81"/>
      <c r="HA81"/>
      <c r="HB81"/>
      <c r="HC81"/>
      <c r="HD81"/>
      <c r="HE81"/>
      <c r="HF81"/>
      <c r="HG81"/>
      <c r="HH81"/>
      <c r="HI81"/>
      <c r="HJ81"/>
      <c r="HK81"/>
      <c r="HL81"/>
      <c r="HM81"/>
      <c r="HN81"/>
      <c r="HO81"/>
      <c r="HP81"/>
      <c r="HQ81"/>
      <c r="HR81"/>
      <c r="HS81"/>
      <c r="HT81"/>
      <c r="HU81"/>
      <c r="HV81"/>
      <c r="HW81"/>
      <c r="HX81"/>
      <c r="HY81"/>
      <c r="HZ81"/>
      <c r="IA81"/>
      <c r="IB81"/>
      <c r="IC81"/>
      <c r="ID81"/>
      <c r="IE81"/>
      <c r="IF81"/>
      <c r="IG81"/>
      <c r="IH81"/>
      <c r="II81"/>
      <c r="IJ81"/>
      <c r="IK81"/>
      <c r="IL81"/>
      <c r="IM81"/>
      <c r="IN81"/>
      <c r="IO81"/>
      <c r="IP81"/>
      <c r="IQ81"/>
      <c r="IR81"/>
      <c r="IS81"/>
      <c r="IT81"/>
      <c r="IU81"/>
      <c r="IV81"/>
      <c r="IW81"/>
      <c r="IX81"/>
      <c r="IY81"/>
      <c r="IZ81"/>
      <c r="JA81"/>
      <c r="JB81"/>
      <c r="JC81"/>
      <c r="JD81"/>
      <c r="JE81"/>
      <c r="JF81"/>
      <c r="JG81"/>
      <c r="JH81"/>
      <c r="JI81"/>
      <c r="JJ81"/>
      <c r="JK81"/>
      <c r="JL81"/>
      <c r="JM81"/>
      <c r="JN81"/>
      <c r="JO81"/>
      <c r="JP81"/>
      <c r="JQ81"/>
      <c r="JR81"/>
      <c r="JS81"/>
      <c r="JT81"/>
      <c r="JU81"/>
      <c r="JV81"/>
      <c r="JW81"/>
      <c r="JX81"/>
      <c r="JY81"/>
      <c r="JZ81"/>
      <c r="KA81"/>
      <c r="KB81"/>
      <c r="KC81"/>
      <c r="KD81"/>
      <c r="KE81"/>
      <c r="KF81"/>
      <c r="KG81"/>
      <c r="KH81"/>
      <c r="KI81"/>
      <c r="KJ81"/>
      <c r="KK81"/>
      <c r="KL81"/>
      <c r="KM81"/>
      <c r="KN81"/>
      <c r="KO81"/>
      <c r="KP81"/>
      <c r="KQ81"/>
      <c r="KR81"/>
      <c r="KS81"/>
      <c r="KT81"/>
      <c r="KU81"/>
      <c r="KV81"/>
      <c r="KW81"/>
      <c r="KX81"/>
      <c r="KY81"/>
      <c r="KZ81"/>
      <c r="LA81"/>
      <c r="LB81"/>
      <c r="LC81"/>
      <c r="LD81"/>
      <c r="LE81"/>
      <c r="LF81"/>
      <c r="LG81"/>
      <c r="LH81"/>
      <c r="LI81"/>
      <c r="LJ81"/>
      <c r="LK81"/>
      <c r="LL81"/>
      <c r="LM81"/>
      <c r="LN81"/>
      <c r="LO81"/>
      <c r="LP81"/>
      <c r="LQ81"/>
      <c r="LR81"/>
      <c r="LS81"/>
      <c r="LT81"/>
      <c r="LU81"/>
      <c r="LV81"/>
      <c r="LW81"/>
      <c r="LX81"/>
      <c r="LY81"/>
      <c r="LZ81"/>
      <c r="MA81"/>
      <c r="MB81"/>
      <c r="MC81"/>
      <c r="MD81"/>
      <c r="ME81"/>
      <c r="MF81"/>
      <c r="MG81"/>
      <c r="MH81"/>
      <c r="MI81"/>
      <c r="MJ81"/>
      <c r="MK81"/>
      <c r="ML81"/>
      <c r="MM81"/>
      <c r="MN81"/>
      <c r="MO81"/>
      <c r="MP81"/>
      <c r="MQ81"/>
      <c r="MR81"/>
      <c r="MS81"/>
      <c r="MT81"/>
      <c r="MU81"/>
      <c r="MV81"/>
      <c r="MW81"/>
      <c r="MX81"/>
      <c r="MY81"/>
      <c r="MZ81"/>
      <c r="NA81"/>
      <c r="NB81"/>
      <c r="NC81"/>
      <c r="ND81"/>
      <c r="NE81"/>
      <c r="NF81"/>
      <c r="NG81"/>
      <c r="NH81"/>
      <c r="NI81"/>
      <c r="NJ81"/>
      <c r="NK81"/>
      <c r="NL81"/>
      <c r="NM81"/>
      <c r="NN81"/>
      <c r="NO81"/>
      <c r="NP81"/>
      <c r="NQ81"/>
      <c r="NR81"/>
      <c r="NS81"/>
      <c r="NT81"/>
      <c r="NU81"/>
      <c r="NV81"/>
      <c r="NW81"/>
      <c r="NX81"/>
      <c r="NY81"/>
      <c r="NZ81"/>
      <c r="OA81"/>
      <c r="OB81"/>
      <c r="OC81"/>
      <c r="OD81"/>
      <c r="OE81"/>
      <c r="OF81"/>
      <c r="OG81"/>
      <c r="OH81"/>
      <c r="OI81"/>
      <c r="OJ81"/>
      <c r="OK81"/>
      <c r="OL81"/>
      <c r="OM81"/>
      <c r="ON81"/>
      <c r="OO81"/>
      <c r="OP81"/>
      <c r="OQ81"/>
      <c r="OR81"/>
      <c r="OS81"/>
      <c r="OT81"/>
      <c r="OU81"/>
      <c r="OV81"/>
      <c r="OW81"/>
      <c r="OX81"/>
      <c r="OY81"/>
      <c r="OZ81"/>
      <c r="PA81"/>
      <c r="PB81"/>
      <c r="PC81"/>
      <c r="PD81"/>
      <c r="PE81"/>
      <c r="PF81"/>
      <c r="PG81"/>
      <c r="PH81"/>
      <c r="PI81"/>
      <c r="PJ81"/>
      <c r="PK81"/>
      <c r="PL81"/>
      <c r="PM81"/>
      <c r="PN81"/>
      <c r="PO81"/>
      <c r="PP81"/>
      <c r="PQ81"/>
      <c r="PR81"/>
      <c r="PS81"/>
      <c r="PT81"/>
      <c r="PU81"/>
      <c r="PV81"/>
      <c r="PW81"/>
      <c r="PX81"/>
      <c r="PY81"/>
      <c r="PZ81"/>
      <c r="QA81"/>
      <c r="QB81"/>
      <c r="QC81"/>
      <c r="QD81"/>
      <c r="QE81"/>
      <c r="QF81"/>
      <c r="QG81"/>
      <c r="QH81"/>
      <c r="QI81"/>
      <c r="QJ81"/>
      <c r="QK81"/>
      <c r="QL81"/>
      <c r="QM81"/>
      <c r="QN81"/>
      <c r="QO81"/>
      <c r="QP81"/>
      <c r="QQ81"/>
      <c r="QR81"/>
      <c r="QS81"/>
      <c r="QT81"/>
      <c r="QU81"/>
      <c r="QV81"/>
      <c r="QW81"/>
      <c r="QX81"/>
      <c r="QY81"/>
      <c r="QZ81"/>
      <c r="RA81"/>
      <c r="RB81"/>
      <c r="RC81"/>
      <c r="RD81"/>
      <c r="RE81"/>
      <c r="RF81"/>
      <c r="RG81"/>
      <c r="RH81"/>
      <c r="RI81"/>
      <c r="RJ81"/>
      <c r="RK81"/>
      <c r="RL81"/>
      <c r="RM81"/>
      <c r="RN81"/>
      <c r="RO81"/>
      <c r="RP81"/>
      <c r="RQ81"/>
      <c r="RR81"/>
      <c r="RS81"/>
      <c r="RT81"/>
      <c r="RU81"/>
      <c r="RV81"/>
      <c r="RW81"/>
      <c r="RX81"/>
      <c r="RY81"/>
      <c r="RZ81"/>
      <c r="SA81"/>
      <c r="SB81"/>
      <c r="SC81"/>
      <c r="SD81"/>
      <c r="SE81"/>
      <c r="SF81"/>
      <c r="SG81"/>
      <c r="SH81"/>
      <c r="SI81"/>
      <c r="SJ81"/>
      <c r="SK81"/>
      <c r="SL81"/>
      <c r="SM81"/>
      <c r="SN81"/>
      <c r="SO81"/>
      <c r="SP81"/>
      <c r="SQ81"/>
      <c r="SR81"/>
      <c r="SS81"/>
      <c r="ST81"/>
      <c r="SU81"/>
      <c r="SV81"/>
      <c r="SW81"/>
      <c r="SX81"/>
      <c r="SY81"/>
      <c r="SZ81"/>
      <c r="TA81"/>
      <c r="TB81"/>
      <c r="TC81"/>
      <c r="TD81"/>
      <c r="TE81"/>
      <c r="TF81"/>
      <c r="TG81"/>
      <c r="TH81"/>
      <c r="TI81"/>
      <c r="TJ81"/>
      <c r="TK81"/>
      <c r="TL81"/>
      <c r="TM81"/>
      <c r="TN81"/>
      <c r="TO81"/>
      <c r="TP81"/>
      <c r="TQ81"/>
      <c r="TR81"/>
      <c r="TS81"/>
      <c r="TT81"/>
      <c r="TU81"/>
      <c r="TV81"/>
      <c r="TW81"/>
      <c r="TX81"/>
      <c r="TY81"/>
      <c r="TZ81"/>
      <c r="UA81"/>
      <c r="UB81"/>
      <c r="UC81"/>
      <c r="UD81"/>
      <c r="UE81"/>
      <c r="UF81"/>
      <c r="UG81"/>
      <c r="UH81"/>
      <c r="UI81"/>
      <c r="UJ81"/>
      <c r="UK81"/>
      <c r="UL81"/>
      <c r="UM81"/>
      <c r="UN81"/>
      <c r="UO81"/>
      <c r="UP81"/>
      <c r="UQ81"/>
      <c r="UR81"/>
      <c r="US81"/>
      <c r="UT81"/>
      <c r="UU81"/>
      <c r="UV81"/>
      <c r="UW81"/>
      <c r="UX81"/>
      <c r="UY81"/>
      <c r="UZ81"/>
      <c r="VA81"/>
      <c r="VB81"/>
      <c r="VC81"/>
      <c r="VD81"/>
      <c r="VE81"/>
      <c r="VF81"/>
      <c r="VG81"/>
      <c r="VH81"/>
      <c r="VI81"/>
      <c r="VJ81"/>
      <c r="VK81"/>
      <c r="VL81"/>
      <c r="VM81"/>
      <c r="VN81"/>
      <c r="VO81"/>
      <c r="VP81"/>
      <c r="VQ81"/>
      <c r="VR81"/>
      <c r="VS81"/>
      <c r="VT81"/>
      <c r="VU81"/>
      <c r="VV81"/>
      <c r="VW81"/>
      <c r="VX81"/>
      <c r="VY81"/>
      <c r="VZ81"/>
      <c r="WA81"/>
      <c r="WB81"/>
      <c r="WC81"/>
      <c r="WD81"/>
      <c r="WE81"/>
      <c r="WF81"/>
      <c r="WG81"/>
      <c r="WH81"/>
      <c r="WI81"/>
      <c r="WJ81"/>
      <c r="WK81"/>
      <c r="WL81"/>
      <c r="WM81"/>
      <c r="WN81"/>
      <c r="WO81"/>
      <c r="WP81"/>
      <c r="WQ81"/>
      <c r="WR81"/>
      <c r="WS81"/>
      <c r="WT81"/>
      <c r="WU81"/>
      <c r="WV81"/>
      <c r="WW81"/>
      <c r="WX81"/>
      <c r="WY81"/>
      <c r="WZ81"/>
      <c r="XA81"/>
      <c r="XB81"/>
      <c r="XC81"/>
      <c r="XD81"/>
      <c r="XE81"/>
      <c r="XF81"/>
      <c r="XG81"/>
      <c r="XH81"/>
      <c r="XI81"/>
      <c r="XJ81"/>
      <c r="XK81"/>
      <c r="XL81"/>
      <c r="XM81"/>
      <c r="XN81"/>
      <c r="XO81"/>
      <c r="XP81"/>
      <c r="XQ81"/>
      <c r="XR81"/>
      <c r="XS81"/>
      <c r="XT81"/>
      <c r="XU81"/>
      <c r="XV81"/>
      <c r="XW81"/>
      <c r="XX81"/>
      <c r="XY81"/>
      <c r="XZ81"/>
      <c r="YA81"/>
      <c r="YB81"/>
      <c r="YC81"/>
      <c r="YD81"/>
      <c r="YE81"/>
      <c r="YF81"/>
      <c r="YG81"/>
      <c r="YH81"/>
      <c r="YI81"/>
      <c r="YJ81"/>
      <c r="YK81"/>
      <c r="YL81"/>
      <c r="YM81"/>
      <c r="YN81"/>
      <c r="YO81"/>
      <c r="YP81"/>
      <c r="YQ81"/>
      <c r="YR81"/>
      <c r="YS81"/>
      <c r="YT81"/>
      <c r="YU81"/>
      <c r="YV81"/>
      <c r="YW81"/>
      <c r="YX81"/>
      <c r="YY81"/>
      <c r="YZ81"/>
      <c r="ZA81"/>
      <c r="ZB81"/>
      <c r="ZC81"/>
      <c r="ZD81"/>
      <c r="ZE81"/>
      <c r="ZF81"/>
      <c r="ZG81"/>
      <c r="ZH81"/>
      <c r="ZI81"/>
      <c r="ZJ81"/>
      <c r="ZK81"/>
      <c r="ZL81"/>
      <c r="ZM81"/>
      <c r="ZN81"/>
      <c r="ZO81"/>
      <c r="ZP81"/>
      <c r="ZQ81"/>
      <c r="ZR81"/>
      <c r="ZS81"/>
      <c r="ZT81"/>
      <c r="ZU81"/>
      <c r="ZV81"/>
      <c r="ZW81"/>
      <c r="ZX81"/>
      <c r="ZY81"/>
      <c r="ZZ81"/>
      <c r="AAA81"/>
      <c r="AAB81"/>
      <c r="AAC81"/>
      <c r="AAD81"/>
      <c r="AAE81"/>
      <c r="AAF81"/>
      <c r="AAG81"/>
      <c r="AAH81"/>
      <c r="AAI81"/>
      <c r="AAJ81"/>
      <c r="AAK81"/>
      <c r="AAL81"/>
      <c r="AAM81"/>
      <c r="AAN81"/>
      <c r="AAO81"/>
      <c r="AAP81"/>
      <c r="AAQ81"/>
      <c r="AAR81"/>
      <c r="AAS81"/>
      <c r="AAT81"/>
      <c r="AAU81"/>
      <c r="AAV81"/>
      <c r="AAW81"/>
      <c r="AAX81"/>
      <c r="AAY81"/>
      <c r="AAZ81"/>
      <c r="ABA81"/>
      <c r="ABB81"/>
      <c r="ABC81"/>
      <c r="ABD81"/>
      <c r="ABE81"/>
      <c r="ABF81"/>
      <c r="ABG81"/>
      <c r="ABH81"/>
      <c r="ABI81"/>
      <c r="ABJ81"/>
      <c r="ABK81"/>
      <c r="ABL81"/>
      <c r="ABM81"/>
      <c r="ABN81"/>
      <c r="ABO81"/>
      <c r="ABP81"/>
      <c r="ABQ81"/>
      <c r="ABR81"/>
      <c r="ABS81"/>
      <c r="ABT81"/>
      <c r="ABU81"/>
      <c r="ABV81"/>
      <c r="ABW81"/>
      <c r="ABX81"/>
      <c r="ABY81"/>
      <c r="ABZ81"/>
      <c r="ACA81"/>
      <c r="ACB81"/>
      <c r="ACC81"/>
      <c r="ACD81"/>
      <c r="ACE81"/>
      <c r="ACF81"/>
      <c r="ACG81"/>
      <c r="ACH81"/>
      <c r="ACI81"/>
      <c r="ACJ81"/>
      <c r="ACK81"/>
      <c r="ACL81"/>
      <c r="ACM81"/>
      <c r="ACN81"/>
      <c r="ACO81"/>
      <c r="ACP81"/>
      <c r="ACQ81"/>
      <c r="ACR81"/>
      <c r="ACS81"/>
      <c r="ACT81"/>
      <c r="ACU81"/>
      <c r="ACV81"/>
      <c r="ACW81"/>
      <c r="ACX81"/>
      <c r="ACY81"/>
      <c r="ACZ81"/>
      <c r="ADA81"/>
      <c r="ADB81"/>
      <c r="ADC81"/>
      <c r="ADD81"/>
      <c r="ADE81"/>
      <c r="ADF81"/>
      <c r="ADG81"/>
      <c r="ADH81"/>
      <c r="ADI81"/>
      <c r="ADJ81"/>
      <c r="ADK81"/>
      <c r="ADL81"/>
      <c r="ADM81"/>
      <c r="ADN81"/>
      <c r="ADO81"/>
      <c r="ADP81"/>
      <c r="ADQ81"/>
      <c r="ADR81"/>
      <c r="ADS81"/>
      <c r="ADT81"/>
      <c r="ADU81"/>
      <c r="ADV81"/>
      <c r="ADW81"/>
      <c r="ADX81"/>
      <c r="ADY81"/>
      <c r="ADZ81"/>
      <c r="AEA81"/>
      <c r="AEB81"/>
      <c r="AEC81"/>
      <c r="AED81"/>
      <c r="AEE81"/>
      <c r="AEF81"/>
      <c r="AEG81"/>
      <c r="AEH81"/>
      <c r="AEI81"/>
      <c r="AEJ81"/>
      <c r="AEK81"/>
      <c r="AEL81"/>
      <c r="AEM81"/>
      <c r="AEN81"/>
      <c r="AEO81"/>
      <c r="AEP81"/>
      <c r="AEQ81"/>
      <c r="AER81"/>
      <c r="AES81"/>
      <c r="AET81"/>
      <c r="AEU81"/>
      <c r="AEV81"/>
      <c r="AEW81"/>
      <c r="AEX81"/>
      <c r="AEY81"/>
      <c r="AEZ81"/>
      <c r="AFA81"/>
      <c r="AFB81"/>
      <c r="AFC81"/>
      <c r="AFD81"/>
      <c r="AFE81"/>
      <c r="AFF81"/>
      <c r="AFG81"/>
      <c r="AFH81"/>
      <c r="AFI81"/>
      <c r="AFJ81"/>
      <c r="AFK81"/>
      <c r="AFL81"/>
      <c r="AFM81"/>
      <c r="AFN81"/>
      <c r="AFO81"/>
      <c r="AFP81"/>
      <c r="AFQ81"/>
      <c r="AFR81"/>
      <c r="AFS81"/>
      <c r="AFT81"/>
      <c r="AFU81"/>
      <c r="AFV81"/>
      <c r="AFW81"/>
      <c r="AFX81"/>
      <c r="AFY81"/>
      <c r="AFZ81"/>
      <c r="AGA81"/>
      <c r="AGB81"/>
      <c r="AGC81"/>
      <c r="AGD81"/>
      <c r="AGE81"/>
      <c r="AGF81"/>
      <c r="AGG81"/>
      <c r="AGH81"/>
      <c r="AGI81"/>
      <c r="AGJ81"/>
      <c r="AGK81"/>
      <c r="AGL81"/>
      <c r="AGM81"/>
      <c r="AGN81"/>
      <c r="AGO81"/>
      <c r="AGP81"/>
      <c r="AGQ81"/>
      <c r="AGR81"/>
      <c r="AGS81"/>
      <c r="AGT81"/>
      <c r="AGU81"/>
      <c r="AGV81"/>
      <c r="AGW81"/>
      <c r="AGX81"/>
      <c r="AGY81"/>
      <c r="AGZ81"/>
      <c r="AHA81"/>
      <c r="AHB81"/>
      <c r="AHC81"/>
      <c r="AHD81"/>
      <c r="AHE81"/>
      <c r="AHF81"/>
      <c r="AHG81"/>
      <c r="AHH81"/>
      <c r="AHI81"/>
      <c r="AHJ81"/>
      <c r="AHK81"/>
      <c r="AHL81"/>
      <c r="AHM81"/>
      <c r="AHN81"/>
      <c r="AHO81"/>
      <c r="AHP81"/>
      <c r="AHQ81"/>
      <c r="AHR81"/>
      <c r="AHS81"/>
      <c r="AHT81"/>
      <c r="AHU81"/>
      <c r="AHV81"/>
      <c r="AHW81"/>
      <c r="AHX81"/>
      <c r="AHY81"/>
      <c r="AHZ81"/>
      <c r="AIA81"/>
      <c r="AIB81"/>
      <c r="AIC81"/>
      <c r="AID81"/>
      <c r="AIE81"/>
      <c r="AIF81"/>
      <c r="AIG81"/>
      <c r="AIH81"/>
      <c r="AII81"/>
      <c r="AIJ81"/>
      <c r="AIK81"/>
      <c r="AIL81"/>
      <c r="AIM81"/>
      <c r="AIN81"/>
      <c r="AIO81"/>
      <c r="AIP81"/>
      <c r="AIQ81"/>
      <c r="AIR81"/>
      <c r="AIS81"/>
      <c r="AIT81"/>
      <c r="AIU81"/>
      <c r="AIV81"/>
      <c r="AIW81"/>
      <c r="AIX81"/>
      <c r="AIY81"/>
      <c r="AIZ81"/>
      <c r="AJA81"/>
      <c r="AJB81"/>
      <c r="AJC81"/>
      <c r="AJD81"/>
      <c r="AJE81"/>
      <c r="AJF81"/>
      <c r="AJG81"/>
      <c r="AJH81"/>
      <c r="AJI81"/>
      <c r="AJJ81"/>
      <c r="AJK81"/>
      <c r="AJL81"/>
      <c r="AJM81"/>
      <c r="AJN81"/>
      <c r="AJO81"/>
      <c r="AJP81"/>
      <c r="AJQ81"/>
      <c r="AJR81"/>
      <c r="AJS81"/>
      <c r="AJT81"/>
      <c r="AJU81"/>
      <c r="AJV81"/>
      <c r="AJW81"/>
      <c r="AJX81"/>
      <c r="AJY81"/>
      <c r="AJZ81"/>
      <c r="AKA81"/>
      <c r="AKB81"/>
      <c r="AKC81"/>
      <c r="AKD81"/>
      <c r="AKE81"/>
      <c r="AKF81"/>
      <c r="AKG81"/>
      <c r="AKH81"/>
      <c r="AKI81"/>
      <c r="AKJ81"/>
      <c r="AKK81"/>
      <c r="AKL81"/>
      <c r="AKM81"/>
      <c r="AKN81"/>
      <c r="AKO81"/>
      <c r="AKP81"/>
      <c r="AKQ81"/>
      <c r="AKR81"/>
      <c r="AKS81"/>
      <c r="AKT81"/>
      <c r="AKU81"/>
      <c r="AKV81"/>
      <c r="AKW81"/>
      <c r="AKX81"/>
      <c r="AKY81"/>
      <c r="AKZ81"/>
      <c r="ALA81"/>
      <c r="ALB81"/>
      <c r="ALC81"/>
      <c r="ALD81"/>
      <c r="ALE81"/>
      <c r="ALF81"/>
      <c r="ALG81"/>
      <c r="ALH81"/>
      <c r="ALI81"/>
      <c r="ALJ81"/>
      <c r="ALK81"/>
      <c r="ALL81"/>
      <c r="ALM81"/>
      <c r="ALN81"/>
      <c r="ALO81"/>
      <c r="ALP81"/>
      <c r="ALQ81"/>
      <c r="ALR81"/>
      <c r="ALS81"/>
      <c r="ALT81"/>
      <c r="ALU81"/>
      <c r="ALV81"/>
      <c r="ALW81"/>
      <c r="ALX81"/>
      <c r="ALY81"/>
      <c r="ALZ81"/>
      <c r="AMA81"/>
      <c r="AMB81"/>
      <c r="AMC81"/>
      <c r="AMD81"/>
      <c r="AME81"/>
      <c r="AMF81"/>
      <c r="AMG81"/>
      <c r="AMH81"/>
      <c r="AMI81"/>
      <c r="AMJ81"/>
    </row>
    <row r="82" spans="1:1026" x14ac:dyDescent="0.2">
      <c r="A82" s="57" t="s">
        <v>260</v>
      </c>
      <c r="B82" s="57"/>
      <c r="C82" s="57"/>
      <c r="D82" s="57"/>
      <c r="E82" s="57"/>
      <c r="F82" s="57"/>
      <c r="G82" s="57"/>
      <c r="H82" s="57"/>
      <c r="I82" s="57"/>
      <c r="J82" s="878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  <c r="BM82"/>
      <c r="BN82"/>
      <c r="BO82"/>
      <c r="BP82"/>
      <c r="BQ82"/>
      <c r="BR82"/>
      <c r="BS82"/>
      <c r="BT82"/>
      <c r="BU82"/>
      <c r="BV82"/>
      <c r="BW82"/>
      <c r="BX82"/>
      <c r="BY82"/>
      <c r="BZ82"/>
      <c r="CA82"/>
      <c r="CB82"/>
      <c r="CC82"/>
      <c r="CD82"/>
      <c r="CE82"/>
      <c r="CF82"/>
      <c r="CG82"/>
      <c r="CH82"/>
      <c r="CI82"/>
      <c r="CJ82"/>
      <c r="CK82"/>
      <c r="CL82"/>
      <c r="CM82"/>
      <c r="CN82"/>
      <c r="CO82"/>
      <c r="CP82"/>
      <c r="CQ82"/>
      <c r="CR82"/>
      <c r="CS82"/>
      <c r="CT82"/>
      <c r="CU82"/>
      <c r="CV82"/>
      <c r="CW82"/>
      <c r="CX82"/>
      <c r="CY82"/>
      <c r="CZ82"/>
      <c r="DA82"/>
      <c r="DB82"/>
      <c r="DC82"/>
      <c r="DD82"/>
      <c r="DE82"/>
      <c r="DF82"/>
      <c r="DG82"/>
      <c r="DH82"/>
      <c r="DI82"/>
      <c r="DJ82"/>
      <c r="DK82"/>
      <c r="DL82"/>
      <c r="DM82"/>
      <c r="DN82"/>
      <c r="DO82"/>
      <c r="DP82"/>
      <c r="DQ82"/>
      <c r="DR82"/>
      <c r="DS82"/>
      <c r="DT82"/>
      <c r="DU82"/>
      <c r="DV82"/>
      <c r="DW82"/>
      <c r="DX82"/>
      <c r="DY82"/>
      <c r="DZ82"/>
      <c r="EA82"/>
      <c r="EB82"/>
      <c r="EC82"/>
      <c r="ED82"/>
      <c r="EE82"/>
      <c r="EF82"/>
      <c r="EG82"/>
      <c r="EH82"/>
      <c r="EI82"/>
      <c r="EJ82"/>
      <c r="EK82"/>
      <c r="EL82"/>
      <c r="EM82"/>
      <c r="EN82"/>
      <c r="EO82"/>
      <c r="EP82"/>
      <c r="EQ82"/>
      <c r="ER82"/>
      <c r="ES82"/>
      <c r="ET82"/>
      <c r="EU82"/>
      <c r="EV82"/>
      <c r="EW82"/>
      <c r="EX82"/>
      <c r="EY82"/>
      <c r="EZ82"/>
      <c r="FA82"/>
      <c r="FB82"/>
      <c r="FC82"/>
      <c r="FD82"/>
      <c r="FE82"/>
      <c r="FF82"/>
      <c r="FG82"/>
      <c r="FH82"/>
      <c r="FI82"/>
      <c r="FJ82"/>
      <c r="FK82"/>
      <c r="FL82"/>
      <c r="FM82"/>
      <c r="FN82"/>
      <c r="FO82"/>
      <c r="FP82"/>
      <c r="FQ82"/>
      <c r="FR82"/>
      <c r="FS82"/>
      <c r="FT82"/>
      <c r="FU82"/>
      <c r="FV82"/>
      <c r="FW82"/>
      <c r="FX82"/>
      <c r="FY82"/>
      <c r="FZ82"/>
      <c r="GA82"/>
      <c r="GB82"/>
      <c r="GC82"/>
      <c r="GD82"/>
      <c r="GE82"/>
      <c r="GF82"/>
      <c r="GG82"/>
      <c r="GH82"/>
      <c r="GI82"/>
      <c r="GJ82"/>
      <c r="GK82"/>
      <c r="GL82"/>
      <c r="GM82"/>
      <c r="GN82"/>
      <c r="GO82"/>
      <c r="GP82"/>
      <c r="GQ82"/>
      <c r="GR82"/>
      <c r="GS82"/>
      <c r="GT82"/>
      <c r="GU82"/>
      <c r="GV82"/>
      <c r="GW82"/>
      <c r="GX82"/>
      <c r="GY82"/>
      <c r="GZ82"/>
      <c r="HA82"/>
      <c r="HB82"/>
      <c r="HC82"/>
      <c r="HD82"/>
      <c r="HE82"/>
      <c r="HF82"/>
      <c r="HG82"/>
      <c r="HH82"/>
      <c r="HI82"/>
      <c r="HJ82"/>
      <c r="HK82"/>
      <c r="HL82"/>
      <c r="HM82"/>
      <c r="HN82"/>
      <c r="HO82"/>
      <c r="HP82"/>
      <c r="HQ82"/>
      <c r="HR82"/>
      <c r="HS82"/>
      <c r="HT82"/>
      <c r="HU82"/>
      <c r="HV82"/>
      <c r="HW82"/>
      <c r="HX82"/>
      <c r="HY82"/>
      <c r="HZ82"/>
      <c r="IA82"/>
      <c r="IB82"/>
      <c r="IC82"/>
      <c r="ID82"/>
      <c r="IE82"/>
      <c r="IF82"/>
      <c r="IG82"/>
      <c r="IH82"/>
      <c r="II82"/>
      <c r="IJ82"/>
      <c r="IK82"/>
      <c r="IL82"/>
      <c r="IM82"/>
      <c r="IN82"/>
      <c r="IO82"/>
      <c r="IP82"/>
      <c r="IQ82"/>
      <c r="IR82"/>
      <c r="IS82"/>
      <c r="IT82"/>
      <c r="IU82"/>
      <c r="IV82"/>
      <c r="IW82"/>
      <c r="IX82"/>
      <c r="IY82"/>
      <c r="IZ82"/>
      <c r="JA82"/>
      <c r="JB82"/>
      <c r="JC82"/>
      <c r="JD82"/>
      <c r="JE82"/>
      <c r="JF82"/>
      <c r="JG82"/>
      <c r="JH82"/>
      <c r="JI82"/>
      <c r="JJ82"/>
      <c r="JK82"/>
      <c r="JL82"/>
      <c r="JM82"/>
      <c r="JN82"/>
      <c r="JO82"/>
      <c r="JP82"/>
      <c r="JQ82"/>
      <c r="JR82"/>
      <c r="JS82"/>
      <c r="JT82"/>
      <c r="JU82"/>
      <c r="JV82"/>
      <c r="JW82"/>
      <c r="JX82"/>
      <c r="JY82"/>
      <c r="JZ82"/>
      <c r="KA82"/>
      <c r="KB82"/>
      <c r="KC82"/>
      <c r="KD82"/>
      <c r="KE82"/>
      <c r="KF82"/>
      <c r="KG82"/>
      <c r="KH82"/>
      <c r="KI82"/>
      <c r="KJ82"/>
      <c r="KK82"/>
      <c r="KL82"/>
      <c r="KM82"/>
      <c r="KN82"/>
      <c r="KO82"/>
      <c r="KP82"/>
      <c r="KQ82"/>
      <c r="KR82"/>
      <c r="KS82"/>
      <c r="KT82"/>
      <c r="KU82"/>
      <c r="KV82"/>
      <c r="KW82"/>
      <c r="KX82"/>
      <c r="KY82"/>
      <c r="KZ82"/>
      <c r="LA82"/>
      <c r="LB82"/>
      <c r="LC82"/>
      <c r="LD82"/>
      <c r="LE82"/>
      <c r="LF82"/>
      <c r="LG82"/>
      <c r="LH82"/>
      <c r="LI82"/>
      <c r="LJ82"/>
      <c r="LK82"/>
      <c r="LL82"/>
      <c r="LM82"/>
      <c r="LN82"/>
      <c r="LO82"/>
      <c r="LP82"/>
      <c r="LQ82"/>
      <c r="LR82"/>
      <c r="LS82"/>
      <c r="LT82"/>
      <c r="LU82"/>
      <c r="LV82"/>
      <c r="LW82"/>
      <c r="LX82"/>
      <c r="LY82"/>
      <c r="LZ82"/>
      <c r="MA82"/>
      <c r="MB82"/>
      <c r="MC82"/>
      <c r="MD82"/>
      <c r="ME82"/>
      <c r="MF82"/>
      <c r="MG82"/>
      <c r="MH82"/>
      <c r="MI82"/>
      <c r="MJ82"/>
      <c r="MK82"/>
      <c r="ML82"/>
      <c r="MM82"/>
      <c r="MN82"/>
      <c r="MO82"/>
      <c r="MP82"/>
      <c r="MQ82"/>
      <c r="MR82"/>
      <c r="MS82"/>
      <c r="MT82"/>
      <c r="MU82"/>
      <c r="MV82"/>
      <c r="MW82"/>
      <c r="MX82"/>
      <c r="MY82"/>
      <c r="MZ82"/>
      <c r="NA82"/>
      <c r="NB82"/>
      <c r="NC82"/>
      <c r="ND82"/>
      <c r="NE82"/>
      <c r="NF82"/>
      <c r="NG82"/>
      <c r="NH82"/>
      <c r="NI82"/>
      <c r="NJ82"/>
      <c r="NK82"/>
      <c r="NL82"/>
      <c r="NM82"/>
      <c r="NN82"/>
      <c r="NO82"/>
      <c r="NP82"/>
      <c r="NQ82"/>
      <c r="NR82"/>
      <c r="NS82"/>
      <c r="NT82"/>
      <c r="NU82"/>
      <c r="NV82"/>
      <c r="NW82"/>
      <c r="NX82"/>
      <c r="NY82"/>
      <c r="NZ82"/>
      <c r="OA82"/>
      <c r="OB82"/>
      <c r="OC82"/>
      <c r="OD82"/>
      <c r="OE82"/>
      <c r="OF82"/>
      <c r="OG82"/>
      <c r="OH82"/>
      <c r="OI82"/>
      <c r="OJ82"/>
      <c r="OK82"/>
      <c r="OL82"/>
      <c r="OM82"/>
      <c r="ON82"/>
      <c r="OO82"/>
      <c r="OP82"/>
      <c r="OQ82"/>
      <c r="OR82"/>
      <c r="OS82"/>
      <c r="OT82"/>
      <c r="OU82"/>
      <c r="OV82"/>
      <c r="OW82"/>
      <c r="OX82"/>
      <c r="OY82"/>
      <c r="OZ82"/>
      <c r="PA82"/>
      <c r="PB82"/>
      <c r="PC82"/>
      <c r="PD82"/>
      <c r="PE82"/>
      <c r="PF82"/>
      <c r="PG82"/>
      <c r="PH82"/>
      <c r="PI82"/>
      <c r="PJ82"/>
      <c r="PK82"/>
      <c r="PL82"/>
      <c r="PM82"/>
      <c r="PN82"/>
      <c r="PO82"/>
      <c r="PP82"/>
      <c r="PQ82"/>
      <c r="PR82"/>
      <c r="PS82"/>
      <c r="PT82"/>
      <c r="PU82"/>
      <c r="PV82"/>
      <c r="PW82"/>
      <c r="PX82"/>
      <c r="PY82"/>
      <c r="PZ82"/>
      <c r="QA82"/>
      <c r="QB82"/>
      <c r="QC82"/>
      <c r="QD82"/>
      <c r="QE82"/>
      <c r="QF82"/>
      <c r="QG82"/>
      <c r="QH82"/>
      <c r="QI82"/>
      <c r="QJ82"/>
      <c r="QK82"/>
      <c r="QL82"/>
      <c r="QM82"/>
      <c r="QN82"/>
      <c r="QO82"/>
      <c r="QP82"/>
      <c r="QQ82"/>
      <c r="QR82"/>
      <c r="QS82"/>
      <c r="QT82"/>
      <c r="QU82"/>
      <c r="QV82"/>
      <c r="QW82"/>
      <c r="QX82"/>
      <c r="QY82"/>
      <c r="QZ82"/>
      <c r="RA82"/>
      <c r="RB82"/>
      <c r="RC82"/>
      <c r="RD82"/>
      <c r="RE82"/>
      <c r="RF82"/>
      <c r="RG82"/>
      <c r="RH82"/>
      <c r="RI82"/>
      <c r="RJ82"/>
      <c r="RK82"/>
      <c r="RL82"/>
      <c r="RM82"/>
      <c r="RN82"/>
      <c r="RO82"/>
      <c r="RP82"/>
      <c r="RQ82"/>
      <c r="RR82"/>
      <c r="RS82"/>
      <c r="RT82"/>
      <c r="RU82"/>
      <c r="RV82"/>
      <c r="RW82"/>
      <c r="RX82"/>
      <c r="RY82"/>
      <c r="RZ82"/>
      <c r="SA82"/>
      <c r="SB82"/>
      <c r="SC82"/>
      <c r="SD82"/>
      <c r="SE82"/>
      <c r="SF82"/>
      <c r="SG82"/>
      <c r="SH82"/>
      <c r="SI82"/>
      <c r="SJ82"/>
      <c r="SK82"/>
      <c r="SL82"/>
      <c r="SM82"/>
      <c r="SN82"/>
      <c r="SO82"/>
      <c r="SP82"/>
      <c r="SQ82"/>
      <c r="SR82"/>
      <c r="SS82"/>
      <c r="ST82"/>
      <c r="SU82"/>
      <c r="SV82"/>
      <c r="SW82"/>
      <c r="SX82"/>
      <c r="SY82"/>
      <c r="SZ82"/>
      <c r="TA82"/>
      <c r="TB82"/>
      <c r="TC82"/>
      <c r="TD82"/>
      <c r="TE82"/>
      <c r="TF82"/>
      <c r="TG82"/>
      <c r="TH82"/>
      <c r="TI82"/>
      <c r="TJ82"/>
      <c r="TK82"/>
      <c r="TL82"/>
      <c r="TM82"/>
      <c r="TN82"/>
      <c r="TO82"/>
      <c r="TP82"/>
      <c r="TQ82"/>
      <c r="TR82"/>
      <c r="TS82"/>
      <c r="TT82"/>
      <c r="TU82"/>
      <c r="TV82"/>
      <c r="TW82"/>
      <c r="TX82"/>
      <c r="TY82"/>
      <c r="TZ82"/>
      <c r="UA82"/>
      <c r="UB82"/>
      <c r="UC82"/>
      <c r="UD82"/>
      <c r="UE82"/>
      <c r="UF82"/>
      <c r="UG82"/>
      <c r="UH82"/>
      <c r="UI82"/>
      <c r="UJ82"/>
      <c r="UK82"/>
      <c r="UL82"/>
      <c r="UM82"/>
      <c r="UN82"/>
      <c r="UO82"/>
      <c r="UP82"/>
      <c r="UQ82"/>
      <c r="UR82"/>
      <c r="US82"/>
      <c r="UT82"/>
      <c r="UU82"/>
      <c r="UV82"/>
      <c r="UW82"/>
      <c r="UX82"/>
      <c r="UY82"/>
      <c r="UZ82"/>
      <c r="VA82"/>
      <c r="VB82"/>
      <c r="VC82"/>
      <c r="VD82"/>
      <c r="VE82"/>
      <c r="VF82"/>
      <c r="VG82"/>
      <c r="VH82"/>
      <c r="VI82"/>
      <c r="VJ82"/>
      <c r="VK82"/>
      <c r="VL82"/>
      <c r="VM82"/>
      <c r="VN82"/>
      <c r="VO82"/>
      <c r="VP82"/>
      <c r="VQ82"/>
      <c r="VR82"/>
      <c r="VS82"/>
      <c r="VT82"/>
      <c r="VU82"/>
      <c r="VV82"/>
      <c r="VW82"/>
      <c r="VX82"/>
      <c r="VY82"/>
      <c r="VZ82"/>
      <c r="WA82"/>
      <c r="WB82"/>
      <c r="WC82"/>
      <c r="WD82"/>
      <c r="WE82"/>
      <c r="WF82"/>
      <c r="WG82"/>
      <c r="WH82"/>
      <c r="WI82"/>
      <c r="WJ82"/>
      <c r="WK82"/>
      <c r="WL82"/>
      <c r="WM82"/>
      <c r="WN82"/>
      <c r="WO82"/>
      <c r="WP82"/>
      <c r="WQ82"/>
      <c r="WR82"/>
      <c r="WS82"/>
      <c r="WT82"/>
      <c r="WU82"/>
      <c r="WV82"/>
      <c r="WW82"/>
      <c r="WX82"/>
      <c r="WY82"/>
      <c r="WZ82"/>
      <c r="XA82"/>
      <c r="XB82"/>
      <c r="XC82"/>
      <c r="XD82"/>
      <c r="XE82"/>
      <c r="XF82"/>
      <c r="XG82"/>
      <c r="XH82"/>
      <c r="XI82"/>
      <c r="XJ82"/>
      <c r="XK82"/>
      <c r="XL82"/>
      <c r="XM82"/>
      <c r="XN82"/>
      <c r="XO82"/>
      <c r="XP82"/>
      <c r="XQ82"/>
      <c r="XR82"/>
      <c r="XS82"/>
      <c r="XT82"/>
      <c r="XU82"/>
      <c r="XV82"/>
      <c r="XW82"/>
      <c r="XX82"/>
      <c r="XY82"/>
      <c r="XZ82"/>
      <c r="YA82"/>
      <c r="YB82"/>
      <c r="YC82"/>
      <c r="YD82"/>
      <c r="YE82"/>
      <c r="YF82"/>
      <c r="YG82"/>
      <c r="YH82"/>
      <c r="YI82"/>
      <c r="YJ82"/>
      <c r="YK82"/>
      <c r="YL82"/>
      <c r="YM82"/>
      <c r="YN82"/>
      <c r="YO82"/>
      <c r="YP82"/>
      <c r="YQ82"/>
      <c r="YR82"/>
      <c r="YS82"/>
      <c r="YT82"/>
      <c r="YU82"/>
      <c r="YV82"/>
      <c r="YW82"/>
      <c r="YX82"/>
      <c r="YY82"/>
      <c r="YZ82"/>
      <c r="ZA82"/>
      <c r="ZB82"/>
      <c r="ZC82"/>
      <c r="ZD82"/>
      <c r="ZE82"/>
      <c r="ZF82"/>
      <c r="ZG82"/>
      <c r="ZH82"/>
      <c r="ZI82"/>
      <c r="ZJ82"/>
      <c r="ZK82"/>
      <c r="ZL82"/>
      <c r="ZM82"/>
      <c r="ZN82"/>
      <c r="ZO82"/>
      <c r="ZP82"/>
      <c r="ZQ82"/>
      <c r="ZR82"/>
      <c r="ZS82"/>
      <c r="ZT82"/>
      <c r="ZU82"/>
      <c r="ZV82"/>
      <c r="ZW82"/>
      <c r="ZX82"/>
      <c r="ZY82"/>
      <c r="ZZ82"/>
      <c r="AAA82"/>
      <c r="AAB82"/>
      <c r="AAC82"/>
      <c r="AAD82"/>
      <c r="AAE82"/>
      <c r="AAF82"/>
      <c r="AAG82"/>
      <c r="AAH82"/>
      <c r="AAI82"/>
      <c r="AAJ82"/>
      <c r="AAK82"/>
      <c r="AAL82"/>
      <c r="AAM82"/>
      <c r="AAN82"/>
      <c r="AAO82"/>
      <c r="AAP82"/>
      <c r="AAQ82"/>
      <c r="AAR82"/>
      <c r="AAS82"/>
      <c r="AAT82"/>
      <c r="AAU82"/>
      <c r="AAV82"/>
      <c r="AAW82"/>
      <c r="AAX82"/>
      <c r="AAY82"/>
      <c r="AAZ82"/>
      <c r="ABA82"/>
      <c r="ABB82"/>
      <c r="ABC82"/>
      <c r="ABD82"/>
      <c r="ABE82"/>
      <c r="ABF82"/>
      <c r="ABG82"/>
      <c r="ABH82"/>
      <c r="ABI82"/>
      <c r="ABJ82"/>
      <c r="ABK82"/>
      <c r="ABL82"/>
      <c r="ABM82"/>
      <c r="ABN82"/>
      <c r="ABO82"/>
      <c r="ABP82"/>
      <c r="ABQ82"/>
      <c r="ABR82"/>
      <c r="ABS82"/>
      <c r="ABT82"/>
      <c r="ABU82"/>
      <c r="ABV82"/>
      <c r="ABW82"/>
      <c r="ABX82"/>
      <c r="ABY82"/>
      <c r="ABZ82"/>
      <c r="ACA82"/>
      <c r="ACB82"/>
      <c r="ACC82"/>
      <c r="ACD82"/>
      <c r="ACE82"/>
      <c r="ACF82"/>
      <c r="ACG82"/>
      <c r="ACH82"/>
      <c r="ACI82"/>
      <c r="ACJ82"/>
      <c r="ACK82"/>
      <c r="ACL82"/>
      <c r="ACM82"/>
      <c r="ACN82"/>
      <c r="ACO82"/>
      <c r="ACP82"/>
      <c r="ACQ82"/>
      <c r="ACR82"/>
      <c r="ACS82"/>
      <c r="ACT82"/>
      <c r="ACU82"/>
      <c r="ACV82"/>
      <c r="ACW82"/>
      <c r="ACX82"/>
      <c r="ACY82"/>
      <c r="ACZ82"/>
      <c r="ADA82"/>
      <c r="ADB82"/>
      <c r="ADC82"/>
      <c r="ADD82"/>
      <c r="ADE82"/>
      <c r="ADF82"/>
      <c r="ADG82"/>
      <c r="ADH82"/>
      <c r="ADI82"/>
      <c r="ADJ82"/>
      <c r="ADK82"/>
      <c r="ADL82"/>
      <c r="ADM82"/>
      <c r="ADN82"/>
      <c r="ADO82"/>
      <c r="ADP82"/>
      <c r="ADQ82"/>
      <c r="ADR82"/>
      <c r="ADS82"/>
      <c r="ADT82"/>
      <c r="ADU82"/>
      <c r="ADV82"/>
      <c r="ADW82"/>
      <c r="ADX82"/>
      <c r="ADY82"/>
      <c r="ADZ82"/>
      <c r="AEA82"/>
      <c r="AEB82"/>
      <c r="AEC82"/>
      <c r="AED82"/>
      <c r="AEE82"/>
      <c r="AEF82"/>
      <c r="AEG82"/>
      <c r="AEH82"/>
      <c r="AEI82"/>
      <c r="AEJ82"/>
      <c r="AEK82"/>
      <c r="AEL82"/>
      <c r="AEM82"/>
      <c r="AEN82"/>
      <c r="AEO82"/>
      <c r="AEP82"/>
      <c r="AEQ82"/>
      <c r="AER82"/>
      <c r="AES82"/>
      <c r="AET82"/>
      <c r="AEU82"/>
      <c r="AEV82"/>
      <c r="AEW82"/>
      <c r="AEX82"/>
      <c r="AEY82"/>
      <c r="AEZ82"/>
      <c r="AFA82"/>
      <c r="AFB82"/>
      <c r="AFC82"/>
      <c r="AFD82"/>
      <c r="AFE82"/>
      <c r="AFF82"/>
      <c r="AFG82"/>
      <c r="AFH82"/>
      <c r="AFI82"/>
      <c r="AFJ82"/>
      <c r="AFK82"/>
      <c r="AFL82"/>
      <c r="AFM82"/>
      <c r="AFN82"/>
      <c r="AFO82"/>
      <c r="AFP82"/>
      <c r="AFQ82"/>
      <c r="AFR82"/>
      <c r="AFS82"/>
      <c r="AFT82"/>
      <c r="AFU82"/>
      <c r="AFV82"/>
      <c r="AFW82"/>
      <c r="AFX82"/>
      <c r="AFY82"/>
      <c r="AFZ82"/>
      <c r="AGA82"/>
      <c r="AGB82"/>
      <c r="AGC82"/>
      <c r="AGD82"/>
      <c r="AGE82"/>
      <c r="AGF82"/>
      <c r="AGG82"/>
      <c r="AGH82"/>
      <c r="AGI82"/>
      <c r="AGJ82"/>
      <c r="AGK82"/>
      <c r="AGL82"/>
      <c r="AGM82"/>
      <c r="AGN82"/>
      <c r="AGO82"/>
      <c r="AGP82"/>
      <c r="AGQ82"/>
      <c r="AGR82"/>
      <c r="AGS82"/>
      <c r="AGT82"/>
      <c r="AGU82"/>
      <c r="AGV82"/>
      <c r="AGW82"/>
      <c r="AGX82"/>
      <c r="AGY82"/>
      <c r="AGZ82"/>
      <c r="AHA82"/>
      <c r="AHB82"/>
      <c r="AHC82"/>
      <c r="AHD82"/>
      <c r="AHE82"/>
      <c r="AHF82"/>
      <c r="AHG82"/>
      <c r="AHH82"/>
      <c r="AHI82"/>
      <c r="AHJ82"/>
      <c r="AHK82"/>
      <c r="AHL82"/>
      <c r="AHM82"/>
      <c r="AHN82"/>
      <c r="AHO82"/>
      <c r="AHP82"/>
      <c r="AHQ82"/>
      <c r="AHR82"/>
      <c r="AHS82"/>
      <c r="AHT82"/>
      <c r="AHU82"/>
      <c r="AHV82"/>
      <c r="AHW82"/>
      <c r="AHX82"/>
      <c r="AHY82"/>
      <c r="AHZ82"/>
      <c r="AIA82"/>
      <c r="AIB82"/>
      <c r="AIC82"/>
      <c r="AID82"/>
      <c r="AIE82"/>
      <c r="AIF82"/>
      <c r="AIG82"/>
      <c r="AIH82"/>
      <c r="AII82"/>
      <c r="AIJ82"/>
      <c r="AIK82"/>
      <c r="AIL82"/>
      <c r="AIM82"/>
      <c r="AIN82"/>
      <c r="AIO82"/>
      <c r="AIP82"/>
      <c r="AIQ82"/>
      <c r="AIR82"/>
      <c r="AIS82"/>
      <c r="AIT82"/>
      <c r="AIU82"/>
      <c r="AIV82"/>
      <c r="AIW82"/>
      <c r="AIX82"/>
      <c r="AIY82"/>
      <c r="AIZ82"/>
      <c r="AJA82"/>
      <c r="AJB82"/>
      <c r="AJC82"/>
      <c r="AJD82"/>
      <c r="AJE82"/>
      <c r="AJF82"/>
      <c r="AJG82"/>
      <c r="AJH82"/>
      <c r="AJI82"/>
      <c r="AJJ82"/>
      <c r="AJK82"/>
      <c r="AJL82"/>
      <c r="AJM82"/>
      <c r="AJN82"/>
      <c r="AJO82"/>
      <c r="AJP82"/>
      <c r="AJQ82"/>
      <c r="AJR82"/>
      <c r="AJS82"/>
      <c r="AJT82"/>
      <c r="AJU82"/>
      <c r="AJV82"/>
      <c r="AJW82"/>
      <c r="AJX82"/>
      <c r="AJY82"/>
      <c r="AJZ82"/>
      <c r="AKA82"/>
      <c r="AKB82"/>
      <c r="AKC82"/>
      <c r="AKD82"/>
      <c r="AKE82"/>
      <c r="AKF82"/>
      <c r="AKG82"/>
      <c r="AKH82"/>
      <c r="AKI82"/>
      <c r="AKJ82"/>
      <c r="AKK82"/>
      <c r="AKL82"/>
      <c r="AKM82"/>
      <c r="AKN82"/>
      <c r="AKO82"/>
      <c r="AKP82"/>
      <c r="AKQ82"/>
      <c r="AKR82"/>
      <c r="AKS82"/>
      <c r="AKT82"/>
      <c r="AKU82"/>
      <c r="AKV82"/>
      <c r="AKW82"/>
      <c r="AKX82"/>
      <c r="AKY82"/>
      <c r="AKZ82"/>
      <c r="ALA82"/>
      <c r="ALB82"/>
      <c r="ALC82"/>
      <c r="ALD82"/>
      <c r="ALE82"/>
      <c r="ALF82"/>
      <c r="ALG82"/>
      <c r="ALH82"/>
      <c r="ALI82"/>
      <c r="ALJ82"/>
      <c r="ALK82"/>
      <c r="ALL82"/>
      <c r="ALM82"/>
      <c r="ALN82"/>
      <c r="ALO82"/>
      <c r="ALP82"/>
      <c r="ALQ82"/>
      <c r="ALR82"/>
      <c r="ALS82"/>
      <c r="ALT82"/>
      <c r="ALU82"/>
      <c r="ALV82"/>
      <c r="ALW82"/>
      <c r="ALX82"/>
      <c r="ALY82"/>
      <c r="ALZ82"/>
      <c r="AMA82"/>
      <c r="AMB82"/>
      <c r="AMC82"/>
      <c r="AMD82"/>
      <c r="AME82"/>
      <c r="AMF82"/>
      <c r="AMG82"/>
      <c r="AMH82"/>
      <c r="AMI82"/>
      <c r="AMJ82"/>
    </row>
    <row r="83" spans="1:1026" x14ac:dyDescent="0.2">
      <c r="A83" s="56"/>
      <c r="B83" s="57"/>
      <c r="C83" s="57"/>
      <c r="D83" s="57"/>
      <c r="E83" s="57"/>
      <c r="F83" s="57"/>
      <c r="G83" s="57"/>
      <c r="H83" s="57"/>
      <c r="I83" s="57"/>
      <c r="J83" s="878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/>
      <c r="BT83"/>
      <c r="BU83"/>
      <c r="BV83"/>
      <c r="BW83"/>
      <c r="BX83"/>
      <c r="BY83"/>
      <c r="BZ83"/>
      <c r="CA83"/>
      <c r="CB83"/>
      <c r="CC83"/>
      <c r="CD83"/>
      <c r="CE83"/>
      <c r="CF83"/>
      <c r="CG83"/>
      <c r="CH83"/>
      <c r="CI83"/>
      <c r="CJ83"/>
      <c r="CK83"/>
      <c r="CL83"/>
      <c r="CM83"/>
      <c r="CN83"/>
      <c r="CO83"/>
      <c r="CP83"/>
      <c r="CQ83"/>
      <c r="CR83"/>
      <c r="CS83"/>
      <c r="CT83"/>
      <c r="CU83"/>
      <c r="CV83"/>
      <c r="CW83"/>
      <c r="CX83"/>
      <c r="CY83"/>
      <c r="CZ83"/>
      <c r="DA83"/>
      <c r="DB83"/>
      <c r="DC83"/>
      <c r="DD83"/>
      <c r="DE83"/>
      <c r="DF83"/>
      <c r="DG83"/>
      <c r="DH83"/>
      <c r="DI83"/>
      <c r="DJ83"/>
      <c r="DK83"/>
      <c r="DL83"/>
      <c r="DM83"/>
      <c r="DN83"/>
      <c r="DO83"/>
      <c r="DP83"/>
      <c r="DQ83"/>
      <c r="DR83"/>
      <c r="DS83"/>
      <c r="DT83"/>
      <c r="DU83"/>
      <c r="DV83"/>
      <c r="DW83"/>
      <c r="DX83"/>
      <c r="DY83"/>
      <c r="DZ83"/>
      <c r="EA83"/>
      <c r="EB83"/>
      <c r="EC83"/>
      <c r="ED83"/>
      <c r="EE83"/>
      <c r="EF83"/>
      <c r="EG83"/>
      <c r="EH83"/>
      <c r="EI83"/>
      <c r="EJ83"/>
      <c r="EK83"/>
      <c r="EL83"/>
      <c r="EM83"/>
      <c r="EN83"/>
      <c r="EO83"/>
      <c r="EP83"/>
      <c r="EQ83"/>
      <c r="ER83"/>
      <c r="ES83"/>
      <c r="ET83"/>
      <c r="EU83"/>
      <c r="EV83"/>
      <c r="EW83"/>
      <c r="EX83"/>
      <c r="EY83"/>
      <c r="EZ83"/>
      <c r="FA83"/>
      <c r="FB83"/>
      <c r="FC83"/>
      <c r="FD83"/>
      <c r="FE83"/>
      <c r="FF83"/>
      <c r="FG83"/>
      <c r="FH83"/>
      <c r="FI83"/>
      <c r="FJ83"/>
      <c r="FK83"/>
      <c r="FL83"/>
      <c r="FM83"/>
      <c r="FN83"/>
      <c r="FO83"/>
      <c r="FP83"/>
      <c r="FQ83"/>
      <c r="FR83"/>
      <c r="FS83"/>
      <c r="FT83"/>
      <c r="FU83"/>
      <c r="FV83"/>
      <c r="FW83"/>
      <c r="FX83"/>
      <c r="FY83"/>
      <c r="FZ83"/>
      <c r="GA83"/>
      <c r="GB83"/>
      <c r="GC83"/>
      <c r="GD83"/>
      <c r="GE83"/>
      <c r="GF83"/>
      <c r="GG83"/>
      <c r="GH83"/>
      <c r="GI83"/>
      <c r="GJ83"/>
      <c r="GK83"/>
      <c r="GL83"/>
      <c r="GM83"/>
      <c r="GN83"/>
      <c r="GO83"/>
      <c r="GP83"/>
      <c r="GQ83"/>
      <c r="GR83"/>
      <c r="GS83"/>
      <c r="GT83"/>
      <c r="GU83"/>
      <c r="GV83"/>
      <c r="GW83"/>
      <c r="GX83"/>
      <c r="GY83"/>
      <c r="GZ83"/>
      <c r="HA83"/>
      <c r="HB83"/>
      <c r="HC83"/>
      <c r="HD83"/>
      <c r="HE83"/>
      <c r="HF83"/>
      <c r="HG83"/>
      <c r="HH83"/>
      <c r="HI83"/>
      <c r="HJ83"/>
      <c r="HK83"/>
      <c r="HL83"/>
      <c r="HM83"/>
      <c r="HN83"/>
      <c r="HO83"/>
      <c r="HP83"/>
      <c r="HQ83"/>
      <c r="HR83"/>
      <c r="HS83"/>
      <c r="HT83"/>
      <c r="HU83"/>
      <c r="HV83"/>
      <c r="HW83"/>
      <c r="HX83"/>
      <c r="HY83"/>
      <c r="HZ83"/>
      <c r="IA83"/>
      <c r="IB83"/>
      <c r="IC83"/>
      <c r="ID83"/>
      <c r="IE83"/>
      <c r="IF83"/>
      <c r="IG83"/>
      <c r="IH83"/>
      <c r="II83"/>
      <c r="IJ83"/>
      <c r="IK83"/>
      <c r="IL83"/>
      <c r="IM83"/>
      <c r="IN83"/>
      <c r="IO83"/>
      <c r="IP83"/>
      <c r="IQ83"/>
      <c r="IR83"/>
      <c r="IS83"/>
      <c r="IT83"/>
      <c r="IU83"/>
      <c r="IV83"/>
      <c r="IW83"/>
      <c r="IX83"/>
      <c r="IY83"/>
      <c r="IZ83"/>
      <c r="JA83"/>
      <c r="JB83"/>
      <c r="JC83"/>
      <c r="JD83"/>
      <c r="JE83"/>
      <c r="JF83"/>
      <c r="JG83"/>
      <c r="JH83"/>
      <c r="JI83"/>
      <c r="JJ83"/>
      <c r="JK83"/>
      <c r="JL83"/>
      <c r="JM83"/>
      <c r="JN83"/>
      <c r="JO83"/>
      <c r="JP83"/>
      <c r="JQ83"/>
      <c r="JR83"/>
      <c r="JS83"/>
      <c r="JT83"/>
      <c r="JU83"/>
      <c r="JV83"/>
      <c r="JW83"/>
      <c r="JX83"/>
      <c r="JY83"/>
      <c r="JZ83"/>
      <c r="KA83"/>
      <c r="KB83"/>
      <c r="KC83"/>
      <c r="KD83"/>
      <c r="KE83"/>
      <c r="KF83"/>
      <c r="KG83"/>
      <c r="KH83"/>
      <c r="KI83"/>
      <c r="KJ83"/>
      <c r="KK83"/>
      <c r="KL83"/>
      <c r="KM83"/>
      <c r="KN83"/>
      <c r="KO83"/>
      <c r="KP83"/>
      <c r="KQ83"/>
      <c r="KR83"/>
      <c r="KS83"/>
      <c r="KT83"/>
      <c r="KU83"/>
      <c r="KV83"/>
      <c r="KW83"/>
      <c r="KX83"/>
      <c r="KY83"/>
      <c r="KZ83"/>
      <c r="LA83"/>
      <c r="LB83"/>
      <c r="LC83"/>
      <c r="LD83"/>
      <c r="LE83"/>
      <c r="LF83"/>
      <c r="LG83"/>
      <c r="LH83"/>
      <c r="LI83"/>
      <c r="LJ83"/>
      <c r="LK83"/>
      <c r="LL83"/>
      <c r="LM83"/>
      <c r="LN83"/>
      <c r="LO83"/>
      <c r="LP83"/>
      <c r="LQ83"/>
      <c r="LR83"/>
      <c r="LS83"/>
      <c r="LT83"/>
      <c r="LU83"/>
      <c r="LV83"/>
      <c r="LW83"/>
      <c r="LX83"/>
      <c r="LY83"/>
      <c r="LZ83"/>
      <c r="MA83"/>
      <c r="MB83"/>
      <c r="MC83"/>
      <c r="MD83"/>
      <c r="ME83"/>
      <c r="MF83"/>
      <c r="MG83"/>
      <c r="MH83"/>
      <c r="MI83"/>
      <c r="MJ83"/>
      <c r="MK83"/>
      <c r="ML83"/>
      <c r="MM83"/>
      <c r="MN83"/>
      <c r="MO83"/>
      <c r="MP83"/>
      <c r="MQ83"/>
      <c r="MR83"/>
      <c r="MS83"/>
      <c r="MT83"/>
      <c r="MU83"/>
      <c r="MV83"/>
      <c r="MW83"/>
      <c r="MX83"/>
      <c r="MY83"/>
      <c r="MZ83"/>
      <c r="NA83"/>
      <c r="NB83"/>
      <c r="NC83"/>
      <c r="ND83"/>
      <c r="NE83"/>
      <c r="NF83"/>
      <c r="NG83"/>
      <c r="NH83"/>
      <c r="NI83"/>
      <c r="NJ83"/>
      <c r="NK83"/>
      <c r="NL83"/>
      <c r="NM83"/>
      <c r="NN83"/>
      <c r="NO83"/>
      <c r="NP83"/>
      <c r="NQ83"/>
      <c r="NR83"/>
      <c r="NS83"/>
      <c r="NT83"/>
      <c r="NU83"/>
      <c r="NV83"/>
      <c r="NW83"/>
      <c r="NX83"/>
      <c r="NY83"/>
      <c r="NZ83"/>
      <c r="OA83"/>
      <c r="OB83"/>
      <c r="OC83"/>
      <c r="OD83"/>
      <c r="OE83"/>
      <c r="OF83"/>
      <c r="OG83"/>
      <c r="OH83"/>
      <c r="OI83"/>
      <c r="OJ83"/>
      <c r="OK83"/>
      <c r="OL83"/>
      <c r="OM83"/>
      <c r="ON83"/>
      <c r="OO83"/>
      <c r="OP83"/>
      <c r="OQ83"/>
      <c r="OR83"/>
      <c r="OS83"/>
      <c r="OT83"/>
      <c r="OU83"/>
      <c r="OV83"/>
      <c r="OW83"/>
      <c r="OX83"/>
      <c r="OY83"/>
      <c r="OZ83"/>
      <c r="PA83"/>
      <c r="PB83"/>
      <c r="PC83"/>
      <c r="PD83"/>
      <c r="PE83"/>
      <c r="PF83"/>
      <c r="PG83"/>
      <c r="PH83"/>
      <c r="PI83"/>
      <c r="PJ83"/>
      <c r="PK83"/>
      <c r="PL83"/>
      <c r="PM83"/>
      <c r="PN83"/>
      <c r="PO83"/>
      <c r="PP83"/>
      <c r="PQ83"/>
      <c r="PR83"/>
      <c r="PS83"/>
      <c r="PT83"/>
      <c r="PU83"/>
      <c r="PV83"/>
      <c r="PW83"/>
      <c r="PX83"/>
      <c r="PY83"/>
      <c r="PZ83"/>
      <c r="QA83"/>
      <c r="QB83"/>
      <c r="QC83"/>
      <c r="QD83"/>
      <c r="QE83"/>
      <c r="QF83"/>
      <c r="QG83"/>
      <c r="QH83"/>
      <c r="QI83"/>
      <c r="QJ83"/>
      <c r="QK83"/>
      <c r="QL83"/>
      <c r="QM83"/>
      <c r="QN83"/>
      <c r="QO83"/>
      <c r="QP83"/>
      <c r="QQ83"/>
      <c r="QR83"/>
      <c r="QS83"/>
      <c r="QT83"/>
      <c r="QU83"/>
      <c r="QV83"/>
      <c r="QW83"/>
      <c r="QX83"/>
      <c r="QY83"/>
      <c r="QZ83"/>
      <c r="RA83"/>
      <c r="RB83"/>
      <c r="RC83"/>
      <c r="RD83"/>
      <c r="RE83"/>
      <c r="RF83"/>
      <c r="RG83"/>
      <c r="RH83"/>
      <c r="RI83"/>
      <c r="RJ83"/>
      <c r="RK83"/>
      <c r="RL83"/>
      <c r="RM83"/>
      <c r="RN83"/>
      <c r="RO83"/>
      <c r="RP83"/>
      <c r="RQ83"/>
      <c r="RR83"/>
      <c r="RS83"/>
      <c r="RT83"/>
      <c r="RU83"/>
      <c r="RV83"/>
      <c r="RW83"/>
      <c r="RX83"/>
      <c r="RY83"/>
      <c r="RZ83"/>
      <c r="SA83"/>
      <c r="SB83"/>
      <c r="SC83"/>
      <c r="SD83"/>
      <c r="SE83"/>
      <c r="SF83"/>
      <c r="SG83"/>
      <c r="SH83"/>
      <c r="SI83"/>
      <c r="SJ83"/>
      <c r="SK83"/>
      <c r="SL83"/>
      <c r="SM83"/>
      <c r="SN83"/>
      <c r="SO83"/>
      <c r="SP83"/>
      <c r="SQ83"/>
      <c r="SR83"/>
      <c r="SS83"/>
      <c r="ST83"/>
      <c r="SU83"/>
      <c r="SV83"/>
      <c r="SW83"/>
      <c r="SX83"/>
      <c r="SY83"/>
      <c r="SZ83"/>
      <c r="TA83"/>
      <c r="TB83"/>
      <c r="TC83"/>
      <c r="TD83"/>
      <c r="TE83"/>
      <c r="TF83"/>
      <c r="TG83"/>
      <c r="TH83"/>
      <c r="TI83"/>
      <c r="TJ83"/>
      <c r="TK83"/>
      <c r="TL83"/>
      <c r="TM83"/>
      <c r="TN83"/>
      <c r="TO83"/>
      <c r="TP83"/>
      <c r="TQ83"/>
      <c r="TR83"/>
      <c r="TS83"/>
      <c r="TT83"/>
      <c r="TU83"/>
      <c r="TV83"/>
      <c r="TW83"/>
      <c r="TX83"/>
      <c r="TY83"/>
      <c r="TZ83"/>
      <c r="UA83"/>
      <c r="UB83"/>
      <c r="UC83"/>
      <c r="UD83"/>
      <c r="UE83"/>
      <c r="UF83"/>
      <c r="UG83"/>
      <c r="UH83"/>
      <c r="UI83"/>
      <c r="UJ83"/>
      <c r="UK83"/>
      <c r="UL83"/>
      <c r="UM83"/>
      <c r="UN83"/>
      <c r="UO83"/>
      <c r="UP83"/>
      <c r="UQ83"/>
      <c r="UR83"/>
      <c r="US83"/>
      <c r="UT83"/>
      <c r="UU83"/>
      <c r="UV83"/>
      <c r="UW83"/>
      <c r="UX83"/>
      <c r="UY83"/>
      <c r="UZ83"/>
      <c r="VA83"/>
      <c r="VB83"/>
      <c r="VC83"/>
      <c r="VD83"/>
      <c r="VE83"/>
      <c r="VF83"/>
      <c r="VG83"/>
      <c r="VH83"/>
      <c r="VI83"/>
      <c r="VJ83"/>
      <c r="VK83"/>
      <c r="VL83"/>
      <c r="VM83"/>
      <c r="VN83"/>
      <c r="VO83"/>
      <c r="VP83"/>
      <c r="VQ83"/>
      <c r="VR83"/>
      <c r="VS83"/>
      <c r="VT83"/>
      <c r="VU83"/>
      <c r="VV83"/>
      <c r="VW83"/>
      <c r="VX83"/>
      <c r="VY83"/>
      <c r="VZ83"/>
      <c r="WA83"/>
      <c r="WB83"/>
      <c r="WC83"/>
      <c r="WD83"/>
      <c r="WE83"/>
      <c r="WF83"/>
      <c r="WG83"/>
      <c r="WH83"/>
      <c r="WI83"/>
      <c r="WJ83"/>
      <c r="WK83"/>
      <c r="WL83"/>
      <c r="WM83"/>
      <c r="WN83"/>
      <c r="WO83"/>
      <c r="WP83"/>
      <c r="WQ83"/>
      <c r="WR83"/>
      <c r="WS83"/>
      <c r="WT83"/>
      <c r="WU83"/>
      <c r="WV83"/>
      <c r="WW83"/>
      <c r="WX83"/>
      <c r="WY83"/>
      <c r="WZ83"/>
      <c r="XA83"/>
      <c r="XB83"/>
      <c r="XC83"/>
      <c r="XD83"/>
      <c r="XE83"/>
      <c r="XF83"/>
      <c r="XG83"/>
      <c r="XH83"/>
      <c r="XI83"/>
      <c r="XJ83"/>
      <c r="XK83"/>
      <c r="XL83"/>
      <c r="XM83"/>
      <c r="XN83"/>
      <c r="XO83"/>
      <c r="XP83"/>
      <c r="XQ83"/>
      <c r="XR83"/>
      <c r="XS83"/>
      <c r="XT83"/>
      <c r="XU83"/>
      <c r="XV83"/>
      <c r="XW83"/>
      <c r="XX83"/>
      <c r="XY83"/>
      <c r="XZ83"/>
      <c r="YA83"/>
      <c r="YB83"/>
      <c r="YC83"/>
      <c r="YD83"/>
      <c r="YE83"/>
      <c r="YF83"/>
      <c r="YG83"/>
      <c r="YH83"/>
      <c r="YI83"/>
      <c r="YJ83"/>
      <c r="YK83"/>
      <c r="YL83"/>
      <c r="YM83"/>
      <c r="YN83"/>
      <c r="YO83"/>
      <c r="YP83"/>
      <c r="YQ83"/>
      <c r="YR83"/>
      <c r="YS83"/>
      <c r="YT83"/>
      <c r="YU83"/>
      <c r="YV83"/>
      <c r="YW83"/>
      <c r="YX83"/>
      <c r="YY83"/>
      <c r="YZ83"/>
      <c r="ZA83"/>
      <c r="ZB83"/>
      <c r="ZC83"/>
      <c r="ZD83"/>
      <c r="ZE83"/>
      <c r="ZF83"/>
      <c r="ZG83"/>
      <c r="ZH83"/>
      <c r="ZI83"/>
      <c r="ZJ83"/>
      <c r="ZK83"/>
      <c r="ZL83"/>
      <c r="ZM83"/>
      <c r="ZN83"/>
      <c r="ZO83"/>
      <c r="ZP83"/>
      <c r="ZQ83"/>
      <c r="ZR83"/>
      <c r="ZS83"/>
      <c r="ZT83"/>
      <c r="ZU83"/>
      <c r="ZV83"/>
      <c r="ZW83"/>
      <c r="ZX83"/>
      <c r="ZY83"/>
      <c r="ZZ83"/>
      <c r="AAA83"/>
      <c r="AAB83"/>
      <c r="AAC83"/>
      <c r="AAD83"/>
      <c r="AAE83"/>
      <c r="AAF83"/>
      <c r="AAG83"/>
      <c r="AAH83"/>
      <c r="AAI83"/>
      <c r="AAJ83"/>
      <c r="AAK83"/>
      <c r="AAL83"/>
      <c r="AAM83"/>
      <c r="AAN83"/>
      <c r="AAO83"/>
      <c r="AAP83"/>
      <c r="AAQ83"/>
      <c r="AAR83"/>
      <c r="AAS83"/>
      <c r="AAT83"/>
      <c r="AAU83"/>
      <c r="AAV83"/>
      <c r="AAW83"/>
      <c r="AAX83"/>
      <c r="AAY83"/>
      <c r="AAZ83"/>
      <c r="ABA83"/>
      <c r="ABB83"/>
      <c r="ABC83"/>
      <c r="ABD83"/>
      <c r="ABE83"/>
      <c r="ABF83"/>
      <c r="ABG83"/>
      <c r="ABH83"/>
      <c r="ABI83"/>
      <c r="ABJ83"/>
      <c r="ABK83"/>
      <c r="ABL83"/>
      <c r="ABM83"/>
      <c r="ABN83"/>
      <c r="ABO83"/>
      <c r="ABP83"/>
      <c r="ABQ83"/>
      <c r="ABR83"/>
      <c r="ABS83"/>
      <c r="ABT83"/>
      <c r="ABU83"/>
      <c r="ABV83"/>
      <c r="ABW83"/>
      <c r="ABX83"/>
      <c r="ABY83"/>
      <c r="ABZ83"/>
      <c r="ACA83"/>
      <c r="ACB83"/>
      <c r="ACC83"/>
      <c r="ACD83"/>
      <c r="ACE83"/>
      <c r="ACF83"/>
      <c r="ACG83"/>
      <c r="ACH83"/>
      <c r="ACI83"/>
      <c r="ACJ83"/>
      <c r="ACK83"/>
      <c r="ACL83"/>
      <c r="ACM83"/>
      <c r="ACN83"/>
      <c r="ACO83"/>
      <c r="ACP83"/>
      <c r="ACQ83"/>
      <c r="ACR83"/>
      <c r="ACS83"/>
      <c r="ACT83"/>
      <c r="ACU83"/>
      <c r="ACV83"/>
      <c r="ACW83"/>
      <c r="ACX83"/>
      <c r="ACY83"/>
      <c r="ACZ83"/>
      <c r="ADA83"/>
      <c r="ADB83"/>
      <c r="ADC83"/>
      <c r="ADD83"/>
      <c r="ADE83"/>
      <c r="ADF83"/>
      <c r="ADG83"/>
      <c r="ADH83"/>
      <c r="ADI83"/>
      <c r="ADJ83"/>
      <c r="ADK83"/>
      <c r="ADL83"/>
      <c r="ADM83"/>
      <c r="ADN83"/>
      <c r="ADO83"/>
      <c r="ADP83"/>
      <c r="ADQ83"/>
      <c r="ADR83"/>
      <c r="ADS83"/>
      <c r="ADT83"/>
      <c r="ADU83"/>
      <c r="ADV83"/>
      <c r="ADW83"/>
      <c r="ADX83"/>
      <c r="ADY83"/>
      <c r="ADZ83"/>
      <c r="AEA83"/>
      <c r="AEB83"/>
      <c r="AEC83"/>
      <c r="AED83"/>
      <c r="AEE83"/>
      <c r="AEF83"/>
      <c r="AEG83"/>
      <c r="AEH83"/>
      <c r="AEI83"/>
      <c r="AEJ83"/>
      <c r="AEK83"/>
      <c r="AEL83"/>
      <c r="AEM83"/>
      <c r="AEN83"/>
      <c r="AEO83"/>
      <c r="AEP83"/>
      <c r="AEQ83"/>
      <c r="AER83"/>
      <c r="AES83"/>
      <c r="AET83"/>
      <c r="AEU83"/>
      <c r="AEV83"/>
      <c r="AEW83"/>
      <c r="AEX83"/>
      <c r="AEY83"/>
      <c r="AEZ83"/>
      <c r="AFA83"/>
      <c r="AFB83"/>
      <c r="AFC83"/>
      <c r="AFD83"/>
      <c r="AFE83"/>
      <c r="AFF83"/>
      <c r="AFG83"/>
      <c r="AFH83"/>
      <c r="AFI83"/>
      <c r="AFJ83"/>
      <c r="AFK83"/>
      <c r="AFL83"/>
      <c r="AFM83"/>
      <c r="AFN83"/>
      <c r="AFO83"/>
      <c r="AFP83"/>
      <c r="AFQ83"/>
      <c r="AFR83"/>
      <c r="AFS83"/>
      <c r="AFT83"/>
      <c r="AFU83"/>
      <c r="AFV83"/>
      <c r="AFW83"/>
      <c r="AFX83"/>
      <c r="AFY83"/>
      <c r="AFZ83"/>
      <c r="AGA83"/>
      <c r="AGB83"/>
      <c r="AGC83"/>
      <c r="AGD83"/>
      <c r="AGE83"/>
      <c r="AGF83"/>
      <c r="AGG83"/>
      <c r="AGH83"/>
      <c r="AGI83"/>
      <c r="AGJ83"/>
      <c r="AGK83"/>
      <c r="AGL83"/>
      <c r="AGM83"/>
      <c r="AGN83"/>
      <c r="AGO83"/>
      <c r="AGP83"/>
      <c r="AGQ83"/>
      <c r="AGR83"/>
      <c r="AGS83"/>
      <c r="AGT83"/>
      <c r="AGU83"/>
      <c r="AGV83"/>
      <c r="AGW83"/>
      <c r="AGX83"/>
      <c r="AGY83"/>
      <c r="AGZ83"/>
      <c r="AHA83"/>
      <c r="AHB83"/>
      <c r="AHC83"/>
      <c r="AHD83"/>
      <c r="AHE83"/>
      <c r="AHF83"/>
      <c r="AHG83"/>
      <c r="AHH83"/>
      <c r="AHI83"/>
      <c r="AHJ83"/>
      <c r="AHK83"/>
      <c r="AHL83"/>
      <c r="AHM83"/>
      <c r="AHN83"/>
      <c r="AHO83"/>
      <c r="AHP83"/>
      <c r="AHQ83"/>
      <c r="AHR83"/>
      <c r="AHS83"/>
      <c r="AHT83"/>
      <c r="AHU83"/>
      <c r="AHV83"/>
      <c r="AHW83"/>
      <c r="AHX83"/>
      <c r="AHY83"/>
      <c r="AHZ83"/>
      <c r="AIA83"/>
      <c r="AIB83"/>
      <c r="AIC83"/>
      <c r="AID83"/>
      <c r="AIE83"/>
      <c r="AIF83"/>
      <c r="AIG83"/>
      <c r="AIH83"/>
      <c r="AII83"/>
      <c r="AIJ83"/>
      <c r="AIK83"/>
      <c r="AIL83"/>
      <c r="AIM83"/>
      <c r="AIN83"/>
      <c r="AIO83"/>
      <c r="AIP83"/>
      <c r="AIQ83"/>
      <c r="AIR83"/>
      <c r="AIS83"/>
      <c r="AIT83"/>
      <c r="AIU83"/>
      <c r="AIV83"/>
      <c r="AIW83"/>
      <c r="AIX83"/>
      <c r="AIY83"/>
      <c r="AIZ83"/>
      <c r="AJA83"/>
      <c r="AJB83"/>
      <c r="AJC83"/>
      <c r="AJD83"/>
      <c r="AJE83"/>
      <c r="AJF83"/>
      <c r="AJG83"/>
      <c r="AJH83"/>
      <c r="AJI83"/>
      <c r="AJJ83"/>
      <c r="AJK83"/>
      <c r="AJL83"/>
      <c r="AJM83"/>
      <c r="AJN83"/>
      <c r="AJO83"/>
      <c r="AJP83"/>
      <c r="AJQ83"/>
      <c r="AJR83"/>
      <c r="AJS83"/>
      <c r="AJT83"/>
      <c r="AJU83"/>
      <c r="AJV83"/>
      <c r="AJW83"/>
      <c r="AJX83"/>
      <c r="AJY83"/>
      <c r="AJZ83"/>
      <c r="AKA83"/>
      <c r="AKB83"/>
      <c r="AKC83"/>
      <c r="AKD83"/>
      <c r="AKE83"/>
      <c r="AKF83"/>
      <c r="AKG83"/>
      <c r="AKH83"/>
      <c r="AKI83"/>
      <c r="AKJ83"/>
      <c r="AKK83"/>
      <c r="AKL83"/>
      <c r="AKM83"/>
      <c r="AKN83"/>
      <c r="AKO83"/>
      <c r="AKP83"/>
      <c r="AKQ83"/>
      <c r="AKR83"/>
      <c r="AKS83"/>
      <c r="AKT83"/>
      <c r="AKU83"/>
      <c r="AKV83"/>
      <c r="AKW83"/>
      <c r="AKX83"/>
      <c r="AKY83"/>
      <c r="AKZ83"/>
      <c r="ALA83"/>
      <c r="ALB83"/>
      <c r="ALC83"/>
      <c r="ALD83"/>
      <c r="ALE83"/>
      <c r="ALF83"/>
      <c r="ALG83"/>
      <c r="ALH83"/>
      <c r="ALI83"/>
      <c r="ALJ83"/>
      <c r="ALK83"/>
      <c r="ALL83"/>
      <c r="ALM83"/>
      <c r="ALN83"/>
      <c r="ALO83"/>
      <c r="ALP83"/>
      <c r="ALQ83"/>
      <c r="ALR83"/>
      <c r="ALS83"/>
      <c r="ALT83"/>
      <c r="ALU83"/>
      <c r="ALV83"/>
      <c r="ALW83"/>
      <c r="ALX83"/>
      <c r="ALY83"/>
      <c r="ALZ83"/>
      <c r="AMA83"/>
      <c r="AMB83"/>
      <c r="AMC83"/>
      <c r="AMD83"/>
      <c r="AME83"/>
      <c r="AMF83"/>
      <c r="AMG83"/>
      <c r="AMH83"/>
      <c r="AMI83"/>
      <c r="AMJ83"/>
    </row>
    <row r="84" spans="1:1026" ht="15" thickBot="1" x14ac:dyDescent="0.25">
      <c r="A84" s="56"/>
      <c r="B84" s="57"/>
      <c r="C84" s="57"/>
      <c r="D84" s="57"/>
      <c r="E84" s="57"/>
      <c r="F84" s="57"/>
      <c r="G84" s="57"/>
      <c r="H84" s="57"/>
      <c r="I84" s="57"/>
      <c r="J84" s="878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  <c r="BM84"/>
      <c r="BN84"/>
      <c r="BO84"/>
      <c r="BP84"/>
      <c r="BQ84"/>
      <c r="BR84"/>
      <c r="BS84"/>
      <c r="BT84"/>
      <c r="BU84"/>
      <c r="BV84"/>
      <c r="BW84"/>
      <c r="BX84"/>
      <c r="BY84"/>
      <c r="BZ84"/>
      <c r="CA84"/>
      <c r="CB84"/>
      <c r="CC84"/>
      <c r="CD84"/>
      <c r="CE84"/>
      <c r="CF84"/>
      <c r="CG84"/>
      <c r="CH84"/>
      <c r="CI84"/>
      <c r="CJ84"/>
      <c r="CK84"/>
      <c r="CL84"/>
      <c r="CM84"/>
      <c r="CN84"/>
      <c r="CO84"/>
      <c r="CP84"/>
      <c r="CQ84"/>
      <c r="CR84"/>
      <c r="CS84"/>
      <c r="CT84"/>
      <c r="CU84"/>
      <c r="CV84"/>
      <c r="CW84"/>
      <c r="CX84"/>
      <c r="CY84"/>
      <c r="CZ84"/>
      <c r="DA84"/>
      <c r="DB84"/>
      <c r="DC84"/>
      <c r="DD84"/>
      <c r="DE84"/>
      <c r="DF84"/>
      <c r="DG84"/>
      <c r="DH84"/>
      <c r="DI84"/>
      <c r="DJ84"/>
      <c r="DK84"/>
      <c r="DL84"/>
      <c r="DM84"/>
      <c r="DN84"/>
      <c r="DO84"/>
      <c r="DP84"/>
      <c r="DQ84"/>
      <c r="DR84"/>
      <c r="DS84"/>
      <c r="DT84"/>
      <c r="DU84"/>
      <c r="DV84"/>
      <c r="DW84"/>
      <c r="DX84"/>
      <c r="DY84"/>
      <c r="DZ84"/>
      <c r="EA84"/>
      <c r="EB84"/>
      <c r="EC84"/>
      <c r="ED84"/>
      <c r="EE84"/>
      <c r="EF84"/>
      <c r="EG84"/>
      <c r="EH84"/>
      <c r="EI84"/>
      <c r="EJ84"/>
      <c r="EK84"/>
      <c r="EL84"/>
      <c r="EM84"/>
      <c r="EN84"/>
      <c r="EO84"/>
      <c r="EP84"/>
      <c r="EQ84"/>
      <c r="ER84"/>
      <c r="ES84"/>
      <c r="ET84"/>
      <c r="EU84"/>
      <c r="EV84"/>
      <c r="EW84"/>
      <c r="EX84"/>
      <c r="EY84"/>
      <c r="EZ84"/>
      <c r="FA84"/>
      <c r="FB84"/>
      <c r="FC84"/>
      <c r="FD84"/>
      <c r="FE84"/>
      <c r="FF84"/>
      <c r="FG84"/>
      <c r="FH84"/>
      <c r="FI84"/>
      <c r="FJ84"/>
      <c r="FK84"/>
      <c r="FL84"/>
      <c r="FM84"/>
      <c r="FN84"/>
      <c r="FO84"/>
      <c r="FP84"/>
      <c r="FQ84"/>
      <c r="FR84"/>
      <c r="FS84"/>
      <c r="FT84"/>
      <c r="FU84"/>
      <c r="FV84"/>
      <c r="FW84"/>
      <c r="FX84"/>
      <c r="FY84"/>
      <c r="FZ84"/>
      <c r="GA84"/>
      <c r="GB84"/>
      <c r="GC84"/>
      <c r="GD84"/>
      <c r="GE84"/>
      <c r="GF84"/>
      <c r="GG84"/>
      <c r="GH84"/>
      <c r="GI84"/>
      <c r="GJ84"/>
      <c r="GK84"/>
      <c r="GL84"/>
      <c r="GM84"/>
      <c r="GN84"/>
      <c r="GO84"/>
      <c r="GP84"/>
      <c r="GQ84"/>
      <c r="GR84"/>
      <c r="GS84"/>
      <c r="GT84"/>
      <c r="GU84"/>
      <c r="GV84"/>
      <c r="GW84"/>
      <c r="GX84"/>
      <c r="GY84"/>
      <c r="GZ84"/>
      <c r="HA84"/>
      <c r="HB84"/>
      <c r="HC84"/>
      <c r="HD84"/>
      <c r="HE84"/>
      <c r="HF84"/>
      <c r="HG84"/>
      <c r="HH84"/>
      <c r="HI84"/>
      <c r="HJ84"/>
      <c r="HK84"/>
      <c r="HL84"/>
      <c r="HM84"/>
      <c r="HN84"/>
      <c r="HO84"/>
      <c r="HP84"/>
      <c r="HQ84"/>
      <c r="HR84"/>
      <c r="HS84"/>
      <c r="HT84"/>
      <c r="HU84"/>
      <c r="HV84"/>
      <c r="HW84"/>
      <c r="HX84"/>
      <c r="HY84"/>
      <c r="HZ84"/>
      <c r="IA84"/>
      <c r="IB84"/>
      <c r="IC84"/>
      <c r="ID84"/>
      <c r="IE84"/>
      <c r="IF84"/>
      <c r="IG84"/>
      <c r="IH84"/>
      <c r="II84"/>
      <c r="IJ84"/>
      <c r="IK84"/>
      <c r="IL84"/>
      <c r="IM84"/>
      <c r="IN84"/>
      <c r="IO84"/>
      <c r="IP84"/>
      <c r="IQ84"/>
      <c r="IR84"/>
      <c r="IS84"/>
      <c r="IT84"/>
      <c r="IU84"/>
      <c r="IV84"/>
      <c r="IW84"/>
      <c r="IX84"/>
      <c r="IY84"/>
      <c r="IZ84"/>
      <c r="JA84"/>
      <c r="JB84"/>
      <c r="JC84"/>
      <c r="JD84"/>
      <c r="JE84"/>
      <c r="JF84"/>
      <c r="JG84"/>
      <c r="JH84"/>
      <c r="JI84"/>
      <c r="JJ84"/>
      <c r="JK84"/>
      <c r="JL84"/>
      <c r="JM84"/>
      <c r="JN84"/>
      <c r="JO84"/>
      <c r="JP84"/>
      <c r="JQ84"/>
      <c r="JR84"/>
      <c r="JS84"/>
      <c r="JT84"/>
      <c r="JU84"/>
      <c r="JV84"/>
      <c r="JW84"/>
      <c r="JX84"/>
      <c r="JY84"/>
      <c r="JZ84"/>
      <c r="KA84"/>
      <c r="KB84"/>
      <c r="KC84"/>
      <c r="KD84"/>
      <c r="KE84"/>
      <c r="KF84"/>
      <c r="KG84"/>
      <c r="KH84"/>
      <c r="KI84"/>
      <c r="KJ84"/>
      <c r="KK84"/>
      <c r="KL84"/>
      <c r="KM84"/>
      <c r="KN84"/>
      <c r="KO84"/>
      <c r="KP84"/>
      <c r="KQ84"/>
      <c r="KR84"/>
      <c r="KS84"/>
      <c r="KT84"/>
      <c r="KU84"/>
      <c r="KV84"/>
      <c r="KW84"/>
      <c r="KX84"/>
      <c r="KY84"/>
      <c r="KZ84"/>
      <c r="LA84"/>
      <c r="LB84"/>
      <c r="LC84"/>
      <c r="LD84"/>
      <c r="LE84"/>
      <c r="LF84"/>
      <c r="LG84"/>
      <c r="LH84"/>
      <c r="LI84"/>
      <c r="LJ84"/>
      <c r="LK84"/>
      <c r="LL84"/>
      <c r="LM84"/>
      <c r="LN84"/>
      <c r="LO84"/>
      <c r="LP84"/>
      <c r="LQ84"/>
      <c r="LR84"/>
      <c r="LS84"/>
      <c r="LT84"/>
      <c r="LU84"/>
      <c r="LV84"/>
      <c r="LW84"/>
      <c r="LX84"/>
      <c r="LY84"/>
      <c r="LZ84"/>
      <c r="MA84"/>
      <c r="MB84"/>
      <c r="MC84"/>
      <c r="MD84"/>
      <c r="ME84"/>
      <c r="MF84"/>
      <c r="MG84"/>
      <c r="MH84"/>
      <c r="MI84"/>
      <c r="MJ84"/>
      <c r="MK84"/>
      <c r="ML84"/>
      <c r="MM84"/>
      <c r="MN84"/>
      <c r="MO84"/>
      <c r="MP84"/>
      <c r="MQ84"/>
      <c r="MR84"/>
      <c r="MS84"/>
      <c r="MT84"/>
      <c r="MU84"/>
      <c r="MV84"/>
      <c r="MW84"/>
      <c r="MX84"/>
      <c r="MY84"/>
      <c r="MZ84"/>
      <c r="NA84"/>
      <c r="NB84"/>
      <c r="NC84"/>
      <c r="ND84"/>
      <c r="NE84"/>
      <c r="NF84"/>
      <c r="NG84"/>
      <c r="NH84"/>
      <c r="NI84"/>
      <c r="NJ84"/>
      <c r="NK84"/>
      <c r="NL84"/>
      <c r="NM84"/>
      <c r="NN84"/>
      <c r="NO84"/>
      <c r="NP84"/>
      <c r="NQ84"/>
      <c r="NR84"/>
      <c r="NS84"/>
      <c r="NT84"/>
      <c r="NU84"/>
      <c r="NV84"/>
      <c r="NW84"/>
      <c r="NX84"/>
      <c r="NY84"/>
      <c r="NZ84"/>
      <c r="OA84"/>
      <c r="OB84"/>
      <c r="OC84"/>
      <c r="OD84"/>
      <c r="OE84"/>
      <c r="OF84"/>
      <c r="OG84"/>
      <c r="OH84"/>
      <c r="OI84"/>
      <c r="OJ84"/>
      <c r="OK84"/>
      <c r="OL84"/>
      <c r="OM84"/>
      <c r="ON84"/>
      <c r="OO84"/>
      <c r="OP84"/>
      <c r="OQ84"/>
      <c r="OR84"/>
      <c r="OS84"/>
      <c r="OT84"/>
      <c r="OU84"/>
      <c r="OV84"/>
      <c r="OW84"/>
      <c r="OX84"/>
      <c r="OY84"/>
      <c r="OZ84"/>
      <c r="PA84"/>
      <c r="PB84"/>
      <c r="PC84"/>
      <c r="PD84"/>
      <c r="PE84"/>
      <c r="PF84"/>
      <c r="PG84"/>
      <c r="PH84"/>
      <c r="PI84"/>
      <c r="PJ84"/>
      <c r="PK84"/>
      <c r="PL84"/>
      <c r="PM84"/>
      <c r="PN84"/>
      <c r="PO84"/>
      <c r="PP84"/>
      <c r="PQ84"/>
      <c r="PR84"/>
      <c r="PS84"/>
      <c r="PT84"/>
      <c r="PU84"/>
      <c r="PV84"/>
      <c r="PW84"/>
      <c r="PX84"/>
      <c r="PY84"/>
      <c r="PZ84"/>
      <c r="QA84"/>
      <c r="QB84"/>
      <c r="QC84"/>
      <c r="QD84"/>
      <c r="QE84"/>
      <c r="QF84"/>
      <c r="QG84"/>
      <c r="QH84"/>
      <c r="QI84"/>
      <c r="QJ84"/>
      <c r="QK84"/>
      <c r="QL84"/>
      <c r="QM84"/>
      <c r="QN84"/>
      <c r="QO84"/>
      <c r="QP84"/>
      <c r="QQ84"/>
      <c r="QR84"/>
      <c r="QS84"/>
      <c r="QT84"/>
      <c r="QU84"/>
      <c r="QV84"/>
      <c r="QW84"/>
      <c r="QX84"/>
      <c r="QY84"/>
      <c r="QZ84"/>
      <c r="RA84"/>
      <c r="RB84"/>
      <c r="RC84"/>
      <c r="RD84"/>
      <c r="RE84"/>
      <c r="RF84"/>
      <c r="RG84"/>
      <c r="RH84"/>
      <c r="RI84"/>
      <c r="RJ84"/>
      <c r="RK84"/>
      <c r="RL84"/>
      <c r="RM84"/>
      <c r="RN84"/>
      <c r="RO84"/>
      <c r="RP84"/>
      <c r="RQ84"/>
      <c r="RR84"/>
      <c r="RS84"/>
      <c r="RT84"/>
      <c r="RU84"/>
      <c r="RV84"/>
      <c r="RW84"/>
      <c r="RX84"/>
      <c r="RY84"/>
      <c r="RZ84"/>
      <c r="SA84"/>
      <c r="SB84"/>
      <c r="SC84"/>
      <c r="SD84"/>
      <c r="SE84"/>
      <c r="SF84"/>
      <c r="SG84"/>
      <c r="SH84"/>
      <c r="SI84"/>
      <c r="SJ84"/>
      <c r="SK84"/>
      <c r="SL84"/>
      <c r="SM84"/>
      <c r="SN84"/>
      <c r="SO84"/>
      <c r="SP84"/>
      <c r="SQ84"/>
      <c r="SR84"/>
      <c r="SS84"/>
      <c r="ST84"/>
      <c r="SU84"/>
      <c r="SV84"/>
      <c r="SW84"/>
      <c r="SX84"/>
      <c r="SY84"/>
      <c r="SZ84"/>
      <c r="TA84"/>
      <c r="TB84"/>
      <c r="TC84"/>
      <c r="TD84"/>
      <c r="TE84"/>
      <c r="TF84"/>
      <c r="TG84"/>
      <c r="TH84"/>
      <c r="TI84"/>
      <c r="TJ84"/>
      <c r="TK84"/>
      <c r="TL84"/>
      <c r="TM84"/>
      <c r="TN84"/>
      <c r="TO84"/>
      <c r="TP84"/>
      <c r="TQ84"/>
      <c r="TR84"/>
      <c r="TS84"/>
      <c r="TT84"/>
      <c r="TU84"/>
      <c r="TV84"/>
      <c r="TW84"/>
      <c r="TX84"/>
      <c r="TY84"/>
      <c r="TZ84"/>
      <c r="UA84"/>
      <c r="UB84"/>
      <c r="UC84"/>
      <c r="UD84"/>
      <c r="UE84"/>
      <c r="UF84"/>
      <c r="UG84"/>
      <c r="UH84"/>
      <c r="UI84"/>
      <c r="UJ84"/>
      <c r="UK84"/>
      <c r="UL84"/>
      <c r="UM84"/>
      <c r="UN84"/>
      <c r="UO84"/>
      <c r="UP84"/>
      <c r="UQ84"/>
      <c r="UR84"/>
      <c r="US84"/>
      <c r="UT84"/>
      <c r="UU84"/>
      <c r="UV84"/>
      <c r="UW84"/>
      <c r="UX84"/>
      <c r="UY84"/>
      <c r="UZ84"/>
      <c r="VA84"/>
      <c r="VB84"/>
      <c r="VC84"/>
      <c r="VD84"/>
      <c r="VE84"/>
      <c r="VF84"/>
      <c r="VG84"/>
      <c r="VH84"/>
      <c r="VI84"/>
      <c r="VJ84"/>
      <c r="VK84"/>
      <c r="VL84"/>
      <c r="VM84"/>
      <c r="VN84"/>
      <c r="VO84"/>
      <c r="VP84"/>
      <c r="VQ84"/>
      <c r="VR84"/>
      <c r="VS84"/>
      <c r="VT84"/>
      <c r="VU84"/>
      <c r="VV84"/>
      <c r="VW84"/>
      <c r="VX84"/>
      <c r="VY84"/>
      <c r="VZ84"/>
      <c r="WA84"/>
      <c r="WB84"/>
      <c r="WC84"/>
      <c r="WD84"/>
      <c r="WE84"/>
      <c r="WF84"/>
      <c r="WG84"/>
      <c r="WH84"/>
      <c r="WI84"/>
      <c r="WJ84"/>
      <c r="WK84"/>
      <c r="WL84"/>
      <c r="WM84"/>
      <c r="WN84"/>
      <c r="WO84"/>
      <c r="WP84"/>
      <c r="WQ84"/>
      <c r="WR84"/>
      <c r="WS84"/>
      <c r="WT84"/>
      <c r="WU84"/>
      <c r="WV84"/>
      <c r="WW84"/>
      <c r="WX84"/>
      <c r="WY84"/>
      <c r="WZ84"/>
      <c r="XA84"/>
      <c r="XB84"/>
      <c r="XC84"/>
      <c r="XD84"/>
      <c r="XE84"/>
      <c r="XF84"/>
      <c r="XG84"/>
      <c r="XH84"/>
      <c r="XI84"/>
      <c r="XJ84"/>
      <c r="XK84"/>
      <c r="XL84"/>
      <c r="XM84"/>
      <c r="XN84"/>
      <c r="XO84"/>
      <c r="XP84"/>
      <c r="XQ84"/>
      <c r="XR84"/>
      <c r="XS84"/>
      <c r="XT84"/>
      <c r="XU84"/>
      <c r="XV84"/>
      <c r="XW84"/>
      <c r="XX84"/>
      <c r="XY84"/>
      <c r="XZ84"/>
      <c r="YA84"/>
      <c r="YB84"/>
      <c r="YC84"/>
      <c r="YD84"/>
      <c r="YE84"/>
      <c r="YF84"/>
      <c r="YG84"/>
      <c r="YH84"/>
      <c r="YI84"/>
      <c r="YJ84"/>
      <c r="YK84"/>
      <c r="YL84"/>
      <c r="YM84"/>
      <c r="YN84"/>
      <c r="YO84"/>
      <c r="YP84"/>
      <c r="YQ84"/>
      <c r="YR84"/>
      <c r="YS84"/>
      <c r="YT84"/>
      <c r="YU84"/>
      <c r="YV84"/>
      <c r="YW84"/>
      <c r="YX84"/>
      <c r="YY84"/>
      <c r="YZ84"/>
      <c r="ZA84"/>
      <c r="ZB84"/>
      <c r="ZC84"/>
      <c r="ZD84"/>
      <c r="ZE84"/>
      <c r="ZF84"/>
      <c r="ZG84"/>
      <c r="ZH84"/>
      <c r="ZI84"/>
      <c r="ZJ84"/>
      <c r="ZK84"/>
      <c r="ZL84"/>
      <c r="ZM84"/>
      <c r="ZN84"/>
      <c r="ZO84"/>
      <c r="ZP84"/>
      <c r="ZQ84"/>
      <c r="ZR84"/>
      <c r="ZS84"/>
      <c r="ZT84"/>
      <c r="ZU84"/>
      <c r="ZV84"/>
      <c r="ZW84"/>
      <c r="ZX84"/>
      <c r="ZY84"/>
      <c r="ZZ84"/>
      <c r="AAA84"/>
      <c r="AAB84"/>
      <c r="AAC84"/>
      <c r="AAD84"/>
      <c r="AAE84"/>
      <c r="AAF84"/>
      <c r="AAG84"/>
      <c r="AAH84"/>
      <c r="AAI84"/>
      <c r="AAJ84"/>
      <c r="AAK84"/>
      <c r="AAL84"/>
      <c r="AAM84"/>
      <c r="AAN84"/>
      <c r="AAO84"/>
      <c r="AAP84"/>
      <c r="AAQ84"/>
      <c r="AAR84"/>
      <c r="AAS84"/>
      <c r="AAT84"/>
      <c r="AAU84"/>
      <c r="AAV84"/>
      <c r="AAW84"/>
      <c r="AAX84"/>
      <c r="AAY84"/>
      <c r="AAZ84"/>
      <c r="ABA84"/>
      <c r="ABB84"/>
      <c r="ABC84"/>
      <c r="ABD84"/>
      <c r="ABE84"/>
      <c r="ABF84"/>
      <c r="ABG84"/>
      <c r="ABH84"/>
      <c r="ABI84"/>
      <c r="ABJ84"/>
      <c r="ABK84"/>
      <c r="ABL84"/>
      <c r="ABM84"/>
      <c r="ABN84"/>
      <c r="ABO84"/>
      <c r="ABP84"/>
      <c r="ABQ84"/>
      <c r="ABR84"/>
      <c r="ABS84"/>
      <c r="ABT84"/>
      <c r="ABU84"/>
      <c r="ABV84"/>
      <c r="ABW84"/>
      <c r="ABX84"/>
      <c r="ABY84"/>
      <c r="ABZ84"/>
      <c r="ACA84"/>
      <c r="ACB84"/>
      <c r="ACC84"/>
      <c r="ACD84"/>
      <c r="ACE84"/>
      <c r="ACF84"/>
      <c r="ACG84"/>
      <c r="ACH84"/>
      <c r="ACI84"/>
      <c r="ACJ84"/>
      <c r="ACK84"/>
      <c r="ACL84"/>
      <c r="ACM84"/>
      <c r="ACN84"/>
      <c r="ACO84"/>
      <c r="ACP84"/>
      <c r="ACQ84"/>
      <c r="ACR84"/>
      <c r="ACS84"/>
      <c r="ACT84"/>
      <c r="ACU84"/>
      <c r="ACV84"/>
      <c r="ACW84"/>
      <c r="ACX84"/>
      <c r="ACY84"/>
      <c r="ACZ84"/>
      <c r="ADA84"/>
      <c r="ADB84"/>
      <c r="ADC84"/>
      <c r="ADD84"/>
      <c r="ADE84"/>
      <c r="ADF84"/>
      <c r="ADG84"/>
      <c r="ADH84"/>
      <c r="ADI84"/>
      <c r="ADJ84"/>
      <c r="ADK84"/>
      <c r="ADL84"/>
      <c r="ADM84"/>
      <c r="ADN84"/>
      <c r="ADO84"/>
      <c r="ADP84"/>
      <c r="ADQ84"/>
      <c r="ADR84"/>
      <c r="ADS84"/>
      <c r="ADT84"/>
      <c r="ADU84"/>
      <c r="ADV84"/>
      <c r="ADW84"/>
      <c r="ADX84"/>
      <c r="ADY84"/>
      <c r="ADZ84"/>
      <c r="AEA84"/>
      <c r="AEB84"/>
      <c r="AEC84"/>
      <c r="AED84"/>
      <c r="AEE84"/>
      <c r="AEF84"/>
      <c r="AEG84"/>
      <c r="AEH84"/>
      <c r="AEI84"/>
      <c r="AEJ84"/>
      <c r="AEK84"/>
      <c r="AEL84"/>
      <c r="AEM84"/>
      <c r="AEN84"/>
      <c r="AEO84"/>
      <c r="AEP84"/>
      <c r="AEQ84"/>
      <c r="AER84"/>
      <c r="AES84"/>
      <c r="AET84"/>
      <c r="AEU84"/>
      <c r="AEV84"/>
      <c r="AEW84"/>
      <c r="AEX84"/>
      <c r="AEY84"/>
      <c r="AEZ84"/>
      <c r="AFA84"/>
      <c r="AFB84"/>
      <c r="AFC84"/>
      <c r="AFD84"/>
      <c r="AFE84"/>
      <c r="AFF84"/>
      <c r="AFG84"/>
      <c r="AFH84"/>
      <c r="AFI84"/>
      <c r="AFJ84"/>
      <c r="AFK84"/>
      <c r="AFL84"/>
      <c r="AFM84"/>
      <c r="AFN84"/>
      <c r="AFO84"/>
      <c r="AFP84"/>
      <c r="AFQ84"/>
      <c r="AFR84"/>
      <c r="AFS84"/>
      <c r="AFT84"/>
      <c r="AFU84"/>
      <c r="AFV84"/>
      <c r="AFW84"/>
      <c r="AFX84"/>
      <c r="AFY84"/>
      <c r="AFZ84"/>
      <c r="AGA84"/>
      <c r="AGB84"/>
      <c r="AGC84"/>
      <c r="AGD84"/>
      <c r="AGE84"/>
      <c r="AGF84"/>
      <c r="AGG84"/>
      <c r="AGH84"/>
      <c r="AGI84"/>
      <c r="AGJ84"/>
      <c r="AGK84"/>
      <c r="AGL84"/>
      <c r="AGM84"/>
      <c r="AGN84"/>
      <c r="AGO84"/>
      <c r="AGP84"/>
      <c r="AGQ84"/>
      <c r="AGR84"/>
      <c r="AGS84"/>
      <c r="AGT84"/>
      <c r="AGU84"/>
      <c r="AGV84"/>
      <c r="AGW84"/>
      <c r="AGX84"/>
      <c r="AGY84"/>
      <c r="AGZ84"/>
      <c r="AHA84"/>
      <c r="AHB84"/>
      <c r="AHC84"/>
      <c r="AHD84"/>
      <c r="AHE84"/>
      <c r="AHF84"/>
      <c r="AHG84"/>
      <c r="AHH84"/>
      <c r="AHI84"/>
      <c r="AHJ84"/>
      <c r="AHK84"/>
      <c r="AHL84"/>
      <c r="AHM84"/>
      <c r="AHN84"/>
      <c r="AHO84"/>
      <c r="AHP84"/>
      <c r="AHQ84"/>
      <c r="AHR84"/>
      <c r="AHS84"/>
      <c r="AHT84"/>
      <c r="AHU84"/>
      <c r="AHV84"/>
      <c r="AHW84"/>
      <c r="AHX84"/>
      <c r="AHY84"/>
      <c r="AHZ84"/>
      <c r="AIA84"/>
      <c r="AIB84"/>
      <c r="AIC84"/>
      <c r="AID84"/>
      <c r="AIE84"/>
      <c r="AIF84"/>
      <c r="AIG84"/>
      <c r="AIH84"/>
      <c r="AII84"/>
      <c r="AIJ84"/>
      <c r="AIK84"/>
      <c r="AIL84"/>
      <c r="AIM84"/>
      <c r="AIN84"/>
      <c r="AIO84"/>
      <c r="AIP84"/>
      <c r="AIQ84"/>
      <c r="AIR84"/>
      <c r="AIS84"/>
      <c r="AIT84"/>
      <c r="AIU84"/>
      <c r="AIV84"/>
      <c r="AIW84"/>
      <c r="AIX84"/>
      <c r="AIY84"/>
      <c r="AIZ84"/>
      <c r="AJA84"/>
      <c r="AJB84"/>
      <c r="AJC84"/>
      <c r="AJD84"/>
      <c r="AJE84"/>
      <c r="AJF84"/>
      <c r="AJG84"/>
      <c r="AJH84"/>
      <c r="AJI84"/>
      <c r="AJJ84"/>
      <c r="AJK84"/>
      <c r="AJL84"/>
      <c r="AJM84"/>
      <c r="AJN84"/>
      <c r="AJO84"/>
      <c r="AJP84"/>
      <c r="AJQ84"/>
      <c r="AJR84"/>
      <c r="AJS84"/>
      <c r="AJT84"/>
      <c r="AJU84"/>
      <c r="AJV84"/>
      <c r="AJW84"/>
      <c r="AJX84"/>
      <c r="AJY84"/>
      <c r="AJZ84"/>
      <c r="AKA84"/>
      <c r="AKB84"/>
      <c r="AKC84"/>
      <c r="AKD84"/>
      <c r="AKE84"/>
      <c r="AKF84"/>
      <c r="AKG84"/>
      <c r="AKH84"/>
      <c r="AKI84"/>
      <c r="AKJ84"/>
      <c r="AKK84"/>
      <c r="AKL84"/>
      <c r="AKM84"/>
      <c r="AKN84"/>
      <c r="AKO84"/>
      <c r="AKP84"/>
      <c r="AKQ84"/>
      <c r="AKR84"/>
      <c r="AKS84"/>
      <c r="AKT84"/>
      <c r="AKU84"/>
      <c r="AKV84"/>
      <c r="AKW84"/>
      <c r="AKX84"/>
      <c r="AKY84"/>
      <c r="AKZ84"/>
      <c r="ALA84"/>
      <c r="ALB84"/>
      <c r="ALC84"/>
      <c r="ALD84"/>
      <c r="ALE84"/>
      <c r="ALF84"/>
      <c r="ALG84"/>
      <c r="ALH84"/>
      <c r="ALI84"/>
      <c r="ALJ84"/>
      <c r="ALK84"/>
      <c r="ALL84"/>
      <c r="ALM84"/>
      <c r="ALN84"/>
      <c r="ALO84"/>
      <c r="ALP84"/>
      <c r="ALQ84"/>
      <c r="ALR84"/>
      <c r="ALS84"/>
      <c r="ALT84"/>
      <c r="ALU84"/>
      <c r="ALV84"/>
      <c r="ALW84"/>
      <c r="ALX84"/>
      <c r="ALY84"/>
      <c r="ALZ84"/>
      <c r="AMA84"/>
      <c r="AMB84"/>
      <c r="AMC84"/>
      <c r="AMD84"/>
      <c r="AME84"/>
      <c r="AMF84"/>
      <c r="AMG84"/>
      <c r="AMH84"/>
      <c r="AMI84"/>
      <c r="AMJ84"/>
    </row>
    <row r="85" spans="1:1026" ht="20.25" customHeight="1" thickBot="1" x14ac:dyDescent="0.25">
      <c r="A85" s="923" t="s">
        <v>261</v>
      </c>
      <c r="B85" s="924"/>
      <c r="C85" s="924"/>
      <c r="D85" s="924"/>
      <c r="E85" s="924"/>
      <c r="F85" s="924"/>
      <c r="G85" s="924"/>
      <c r="H85" s="924"/>
      <c r="I85" s="924"/>
      <c r="J85" s="924"/>
      <c r="K85" s="92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  <c r="BM85"/>
      <c r="BN85"/>
      <c r="BO85"/>
      <c r="BP85"/>
      <c r="BQ85"/>
      <c r="BR85"/>
      <c r="BS85"/>
      <c r="BT85"/>
      <c r="BU85"/>
      <c r="BV85"/>
      <c r="BW85"/>
      <c r="BX85"/>
      <c r="BY85"/>
      <c r="BZ85"/>
      <c r="CA85"/>
      <c r="CB85"/>
      <c r="CC85"/>
      <c r="CD85"/>
      <c r="CE85"/>
      <c r="CF85"/>
      <c r="CG85"/>
      <c r="CH85"/>
      <c r="CI85"/>
      <c r="CJ85"/>
      <c r="CK85"/>
      <c r="CL85"/>
      <c r="CM85"/>
      <c r="CN85"/>
      <c r="CO85"/>
      <c r="CP85"/>
      <c r="CQ85"/>
      <c r="CR85"/>
      <c r="CS85"/>
      <c r="CT85"/>
      <c r="CU85"/>
      <c r="CV85"/>
      <c r="CW85"/>
      <c r="CX85"/>
      <c r="CY85"/>
      <c r="CZ85"/>
      <c r="DA85"/>
      <c r="DB85"/>
      <c r="DC85"/>
      <c r="DD85"/>
      <c r="DE85"/>
      <c r="DF85"/>
      <c r="DG85"/>
      <c r="DH85"/>
      <c r="DI85"/>
      <c r="DJ85"/>
      <c r="DK85"/>
      <c r="DL85"/>
      <c r="DM85"/>
      <c r="DN85"/>
      <c r="DO85"/>
      <c r="DP85"/>
      <c r="DQ85"/>
      <c r="DR85"/>
      <c r="DS85"/>
      <c r="DT85"/>
      <c r="DU85"/>
      <c r="DV85"/>
      <c r="DW85"/>
      <c r="DX85"/>
      <c r="DY85"/>
      <c r="DZ85"/>
      <c r="EA85"/>
      <c r="EB85"/>
      <c r="EC85"/>
      <c r="ED85"/>
      <c r="EE85"/>
      <c r="EF85"/>
      <c r="EG85"/>
      <c r="EH85"/>
      <c r="EI85"/>
      <c r="EJ85"/>
      <c r="EK85"/>
      <c r="EL85"/>
      <c r="EM85"/>
      <c r="EN85"/>
      <c r="EO85"/>
      <c r="EP85"/>
      <c r="EQ85"/>
      <c r="ER85"/>
      <c r="ES85"/>
      <c r="ET85"/>
      <c r="EU85"/>
      <c r="EV85"/>
      <c r="EW85"/>
      <c r="EX85"/>
      <c r="EY85"/>
      <c r="EZ85"/>
      <c r="FA85"/>
      <c r="FB85"/>
      <c r="FC85"/>
      <c r="FD85"/>
      <c r="FE85"/>
      <c r="FF85"/>
      <c r="FG85"/>
      <c r="FH85"/>
      <c r="FI85"/>
      <c r="FJ85"/>
      <c r="FK85"/>
      <c r="FL85"/>
      <c r="FM85"/>
      <c r="FN85"/>
      <c r="FO85"/>
      <c r="FP85"/>
      <c r="FQ85"/>
      <c r="FR85"/>
      <c r="FS85"/>
      <c r="FT85"/>
      <c r="FU85"/>
      <c r="FV85"/>
      <c r="FW85"/>
      <c r="FX85"/>
      <c r="FY85"/>
      <c r="FZ85"/>
      <c r="GA85"/>
      <c r="GB85"/>
      <c r="GC85"/>
      <c r="GD85"/>
      <c r="GE85"/>
      <c r="GF85"/>
      <c r="GG85"/>
      <c r="GH85"/>
      <c r="GI85"/>
      <c r="GJ85"/>
      <c r="GK85"/>
      <c r="GL85"/>
      <c r="GM85"/>
      <c r="GN85"/>
      <c r="GO85"/>
      <c r="GP85"/>
      <c r="GQ85"/>
      <c r="GR85"/>
      <c r="GS85"/>
      <c r="GT85"/>
      <c r="GU85"/>
      <c r="GV85"/>
      <c r="GW85"/>
      <c r="GX85"/>
      <c r="GY85"/>
      <c r="GZ85"/>
      <c r="HA85"/>
      <c r="HB85"/>
      <c r="HC85"/>
      <c r="HD85"/>
      <c r="HE85"/>
      <c r="HF85"/>
      <c r="HG85"/>
      <c r="HH85"/>
      <c r="HI85"/>
      <c r="HJ85"/>
      <c r="HK85"/>
      <c r="HL85"/>
      <c r="HM85"/>
      <c r="HN85"/>
      <c r="HO85"/>
      <c r="HP85"/>
      <c r="HQ85"/>
      <c r="HR85"/>
      <c r="HS85"/>
      <c r="HT85"/>
      <c r="HU85"/>
      <c r="HV85"/>
      <c r="HW85"/>
      <c r="HX85"/>
      <c r="HY85"/>
      <c r="HZ85"/>
      <c r="IA85"/>
      <c r="IB85"/>
      <c r="IC85"/>
      <c r="ID85"/>
      <c r="IE85"/>
      <c r="IF85"/>
      <c r="IG85"/>
      <c r="IH85"/>
      <c r="II85"/>
      <c r="IJ85"/>
      <c r="IK85"/>
      <c r="IL85"/>
      <c r="IM85"/>
      <c r="IN85"/>
      <c r="IO85"/>
      <c r="IP85"/>
      <c r="IQ85"/>
      <c r="IR85"/>
      <c r="IS85"/>
      <c r="IT85"/>
      <c r="IU85"/>
      <c r="IV85"/>
      <c r="IW85"/>
      <c r="IX85"/>
      <c r="IY85"/>
      <c r="IZ85"/>
      <c r="JA85"/>
      <c r="JB85"/>
      <c r="JC85"/>
      <c r="JD85"/>
      <c r="JE85"/>
      <c r="JF85"/>
      <c r="JG85"/>
      <c r="JH85"/>
      <c r="JI85"/>
      <c r="JJ85"/>
      <c r="JK85"/>
      <c r="JL85"/>
      <c r="JM85"/>
      <c r="JN85"/>
      <c r="JO85"/>
      <c r="JP85"/>
      <c r="JQ85"/>
      <c r="JR85"/>
      <c r="JS85"/>
      <c r="JT85"/>
      <c r="JU85"/>
      <c r="JV85"/>
      <c r="JW85"/>
      <c r="JX85"/>
      <c r="JY85"/>
      <c r="JZ85"/>
      <c r="KA85"/>
      <c r="KB85"/>
      <c r="KC85"/>
      <c r="KD85"/>
      <c r="KE85"/>
      <c r="KF85"/>
      <c r="KG85"/>
      <c r="KH85"/>
      <c r="KI85"/>
      <c r="KJ85"/>
      <c r="KK85"/>
      <c r="KL85"/>
      <c r="KM85"/>
      <c r="KN85"/>
      <c r="KO85"/>
      <c r="KP85"/>
      <c r="KQ85"/>
      <c r="KR85"/>
      <c r="KS85"/>
      <c r="KT85"/>
      <c r="KU85"/>
      <c r="KV85"/>
      <c r="KW85"/>
      <c r="KX85"/>
      <c r="KY85"/>
      <c r="KZ85"/>
      <c r="LA85"/>
      <c r="LB85"/>
      <c r="LC85"/>
      <c r="LD85"/>
      <c r="LE85"/>
      <c r="LF85"/>
      <c r="LG85"/>
      <c r="LH85"/>
      <c r="LI85"/>
      <c r="LJ85"/>
      <c r="LK85"/>
      <c r="LL85"/>
      <c r="LM85"/>
      <c r="LN85"/>
      <c r="LO85"/>
      <c r="LP85"/>
      <c r="LQ85"/>
      <c r="LR85"/>
      <c r="LS85"/>
      <c r="LT85"/>
      <c r="LU85"/>
      <c r="LV85"/>
      <c r="LW85"/>
      <c r="LX85"/>
      <c r="LY85"/>
      <c r="LZ85"/>
      <c r="MA85"/>
      <c r="MB85"/>
      <c r="MC85"/>
      <c r="MD85"/>
      <c r="ME85"/>
      <c r="MF85"/>
      <c r="MG85"/>
      <c r="MH85"/>
      <c r="MI85"/>
      <c r="MJ85"/>
      <c r="MK85"/>
      <c r="ML85"/>
      <c r="MM85"/>
      <c r="MN85"/>
      <c r="MO85"/>
      <c r="MP85"/>
      <c r="MQ85"/>
      <c r="MR85"/>
      <c r="MS85"/>
      <c r="MT85"/>
      <c r="MU85"/>
      <c r="MV85"/>
      <c r="MW85"/>
      <c r="MX85"/>
      <c r="MY85"/>
      <c r="MZ85"/>
      <c r="NA85"/>
      <c r="NB85"/>
      <c r="NC85"/>
      <c r="ND85"/>
      <c r="NE85"/>
      <c r="NF85"/>
      <c r="NG85"/>
      <c r="NH85"/>
      <c r="NI85"/>
      <c r="NJ85"/>
      <c r="NK85"/>
      <c r="NL85"/>
      <c r="NM85"/>
      <c r="NN85"/>
      <c r="NO85"/>
      <c r="NP85"/>
      <c r="NQ85"/>
      <c r="NR85"/>
      <c r="NS85"/>
      <c r="NT85"/>
      <c r="NU85"/>
      <c r="NV85"/>
      <c r="NW85"/>
      <c r="NX85"/>
      <c r="NY85"/>
      <c r="NZ85"/>
      <c r="OA85"/>
      <c r="OB85"/>
      <c r="OC85"/>
      <c r="OD85"/>
      <c r="OE85"/>
      <c r="OF85"/>
      <c r="OG85"/>
      <c r="OH85"/>
      <c r="OI85"/>
      <c r="OJ85"/>
      <c r="OK85"/>
      <c r="OL85"/>
      <c r="OM85"/>
      <c r="ON85"/>
      <c r="OO85"/>
      <c r="OP85"/>
      <c r="OQ85"/>
      <c r="OR85"/>
      <c r="OS85"/>
      <c r="OT85"/>
      <c r="OU85"/>
      <c r="OV85"/>
      <c r="OW85"/>
      <c r="OX85"/>
      <c r="OY85"/>
      <c r="OZ85"/>
      <c r="PA85"/>
      <c r="PB85"/>
      <c r="PC85"/>
      <c r="PD85"/>
      <c r="PE85"/>
      <c r="PF85"/>
      <c r="PG85"/>
      <c r="PH85"/>
      <c r="PI85"/>
      <c r="PJ85"/>
      <c r="PK85"/>
      <c r="PL85"/>
      <c r="PM85"/>
      <c r="PN85"/>
      <c r="PO85"/>
      <c r="PP85"/>
      <c r="PQ85"/>
      <c r="PR85"/>
      <c r="PS85"/>
      <c r="PT85"/>
      <c r="PU85"/>
      <c r="PV85"/>
      <c r="PW85"/>
      <c r="PX85"/>
      <c r="PY85"/>
      <c r="PZ85"/>
      <c r="QA85"/>
      <c r="QB85"/>
      <c r="QC85"/>
      <c r="QD85"/>
      <c r="QE85"/>
      <c r="QF85"/>
      <c r="QG85"/>
      <c r="QH85"/>
      <c r="QI85"/>
      <c r="QJ85"/>
      <c r="QK85"/>
      <c r="QL85"/>
      <c r="QM85"/>
      <c r="QN85"/>
      <c r="QO85"/>
      <c r="QP85"/>
      <c r="QQ85"/>
      <c r="QR85"/>
      <c r="QS85"/>
      <c r="QT85"/>
      <c r="QU85"/>
      <c r="QV85"/>
      <c r="QW85"/>
      <c r="QX85"/>
      <c r="QY85"/>
      <c r="QZ85"/>
      <c r="RA85"/>
      <c r="RB85"/>
      <c r="RC85"/>
      <c r="RD85"/>
      <c r="RE85"/>
      <c r="RF85"/>
      <c r="RG85"/>
      <c r="RH85"/>
      <c r="RI85"/>
      <c r="RJ85"/>
      <c r="RK85"/>
      <c r="RL85"/>
      <c r="RM85"/>
      <c r="RN85"/>
      <c r="RO85"/>
      <c r="RP85"/>
      <c r="RQ85"/>
      <c r="RR85"/>
      <c r="RS85"/>
      <c r="RT85"/>
      <c r="RU85"/>
      <c r="RV85"/>
      <c r="RW85"/>
      <c r="RX85"/>
      <c r="RY85"/>
      <c r="RZ85"/>
      <c r="SA85"/>
      <c r="SB85"/>
      <c r="SC85"/>
      <c r="SD85"/>
      <c r="SE85"/>
      <c r="SF85"/>
      <c r="SG85"/>
      <c r="SH85"/>
      <c r="SI85"/>
      <c r="SJ85"/>
      <c r="SK85"/>
      <c r="SL85"/>
      <c r="SM85"/>
      <c r="SN85"/>
      <c r="SO85"/>
      <c r="SP85"/>
      <c r="SQ85"/>
      <c r="SR85"/>
      <c r="SS85"/>
      <c r="ST85"/>
      <c r="SU85"/>
      <c r="SV85"/>
      <c r="SW85"/>
      <c r="SX85"/>
      <c r="SY85"/>
      <c r="SZ85"/>
      <c r="TA85"/>
      <c r="TB85"/>
      <c r="TC85"/>
      <c r="TD85"/>
      <c r="TE85"/>
      <c r="TF85"/>
      <c r="TG85"/>
      <c r="TH85"/>
      <c r="TI85"/>
      <c r="TJ85"/>
      <c r="TK85"/>
      <c r="TL85"/>
      <c r="TM85"/>
      <c r="TN85"/>
      <c r="TO85"/>
      <c r="TP85"/>
      <c r="TQ85"/>
      <c r="TR85"/>
      <c r="TS85"/>
      <c r="TT85"/>
      <c r="TU85"/>
      <c r="TV85"/>
      <c r="TW85"/>
      <c r="TX85"/>
      <c r="TY85"/>
      <c r="TZ85"/>
      <c r="UA85"/>
      <c r="UB85"/>
      <c r="UC85"/>
      <c r="UD85"/>
      <c r="UE85"/>
      <c r="UF85"/>
      <c r="UG85"/>
      <c r="UH85"/>
      <c r="UI85"/>
      <c r="UJ85"/>
      <c r="UK85"/>
      <c r="UL85"/>
      <c r="UM85"/>
      <c r="UN85"/>
      <c r="UO85"/>
      <c r="UP85"/>
      <c r="UQ85"/>
      <c r="UR85"/>
      <c r="US85"/>
      <c r="UT85"/>
      <c r="UU85"/>
      <c r="UV85"/>
      <c r="UW85"/>
      <c r="UX85"/>
      <c r="UY85"/>
      <c r="UZ85"/>
      <c r="VA85"/>
      <c r="VB85"/>
      <c r="VC85"/>
      <c r="VD85"/>
      <c r="VE85"/>
      <c r="VF85"/>
      <c r="VG85"/>
      <c r="VH85"/>
      <c r="VI85"/>
      <c r="VJ85"/>
      <c r="VK85"/>
      <c r="VL85"/>
      <c r="VM85"/>
      <c r="VN85"/>
      <c r="VO85"/>
      <c r="VP85"/>
      <c r="VQ85"/>
      <c r="VR85"/>
      <c r="VS85"/>
      <c r="VT85"/>
      <c r="VU85"/>
      <c r="VV85"/>
      <c r="VW85"/>
      <c r="VX85"/>
      <c r="VY85"/>
      <c r="VZ85"/>
      <c r="WA85"/>
      <c r="WB85"/>
      <c r="WC85"/>
      <c r="WD85"/>
      <c r="WE85"/>
      <c r="WF85"/>
      <c r="WG85"/>
      <c r="WH85"/>
      <c r="WI85"/>
      <c r="WJ85"/>
      <c r="WK85"/>
      <c r="WL85"/>
      <c r="WM85"/>
      <c r="WN85"/>
      <c r="WO85"/>
      <c r="WP85"/>
      <c r="WQ85"/>
      <c r="WR85"/>
      <c r="WS85"/>
      <c r="WT85"/>
      <c r="WU85"/>
      <c r="WV85"/>
      <c r="WW85"/>
      <c r="WX85"/>
      <c r="WY85"/>
      <c r="WZ85"/>
      <c r="XA85"/>
      <c r="XB85"/>
      <c r="XC85"/>
      <c r="XD85"/>
      <c r="XE85"/>
      <c r="XF85"/>
      <c r="XG85"/>
      <c r="XH85"/>
      <c r="XI85"/>
      <c r="XJ85"/>
      <c r="XK85"/>
      <c r="XL85"/>
      <c r="XM85"/>
      <c r="XN85"/>
      <c r="XO85"/>
      <c r="XP85"/>
      <c r="XQ85"/>
      <c r="XR85"/>
      <c r="XS85"/>
      <c r="XT85"/>
      <c r="XU85"/>
      <c r="XV85"/>
      <c r="XW85"/>
      <c r="XX85"/>
      <c r="XY85"/>
      <c r="XZ85"/>
      <c r="YA85"/>
      <c r="YB85"/>
      <c r="YC85"/>
      <c r="YD85"/>
      <c r="YE85"/>
      <c r="YF85"/>
      <c r="YG85"/>
      <c r="YH85"/>
      <c r="YI85"/>
      <c r="YJ85"/>
      <c r="YK85"/>
      <c r="YL85"/>
      <c r="YM85"/>
      <c r="YN85"/>
      <c r="YO85"/>
      <c r="YP85"/>
      <c r="YQ85"/>
      <c r="YR85"/>
      <c r="YS85"/>
      <c r="YT85"/>
      <c r="YU85"/>
      <c r="YV85"/>
      <c r="YW85"/>
      <c r="YX85"/>
      <c r="YY85"/>
      <c r="YZ85"/>
      <c r="ZA85"/>
      <c r="ZB85"/>
      <c r="ZC85"/>
      <c r="ZD85"/>
      <c r="ZE85"/>
      <c r="ZF85"/>
      <c r="ZG85"/>
      <c r="ZH85"/>
      <c r="ZI85"/>
      <c r="ZJ85"/>
      <c r="ZK85"/>
      <c r="ZL85"/>
      <c r="ZM85"/>
      <c r="ZN85"/>
      <c r="ZO85"/>
      <c r="ZP85"/>
      <c r="ZQ85"/>
      <c r="ZR85"/>
      <c r="ZS85"/>
      <c r="ZT85"/>
      <c r="ZU85"/>
      <c r="ZV85"/>
      <c r="ZW85"/>
      <c r="ZX85"/>
      <c r="ZY85"/>
      <c r="ZZ85"/>
      <c r="AAA85"/>
      <c r="AAB85"/>
      <c r="AAC85"/>
      <c r="AAD85"/>
      <c r="AAE85"/>
      <c r="AAF85"/>
      <c r="AAG85"/>
      <c r="AAH85"/>
      <c r="AAI85"/>
      <c r="AAJ85"/>
      <c r="AAK85"/>
      <c r="AAL85"/>
      <c r="AAM85"/>
      <c r="AAN85"/>
      <c r="AAO85"/>
      <c r="AAP85"/>
      <c r="AAQ85"/>
      <c r="AAR85"/>
      <c r="AAS85"/>
      <c r="AAT85"/>
      <c r="AAU85"/>
      <c r="AAV85"/>
      <c r="AAW85"/>
      <c r="AAX85"/>
      <c r="AAY85"/>
      <c r="AAZ85"/>
      <c r="ABA85"/>
      <c r="ABB85"/>
      <c r="ABC85"/>
      <c r="ABD85"/>
      <c r="ABE85"/>
      <c r="ABF85"/>
      <c r="ABG85"/>
      <c r="ABH85"/>
      <c r="ABI85"/>
      <c r="ABJ85"/>
      <c r="ABK85"/>
      <c r="ABL85"/>
      <c r="ABM85"/>
      <c r="ABN85"/>
      <c r="ABO85"/>
      <c r="ABP85"/>
      <c r="ABQ85"/>
      <c r="ABR85"/>
      <c r="ABS85"/>
      <c r="ABT85"/>
      <c r="ABU85"/>
      <c r="ABV85"/>
      <c r="ABW85"/>
      <c r="ABX85"/>
      <c r="ABY85"/>
      <c r="ABZ85"/>
      <c r="ACA85"/>
      <c r="ACB85"/>
      <c r="ACC85"/>
      <c r="ACD85"/>
      <c r="ACE85"/>
      <c r="ACF85"/>
      <c r="ACG85"/>
      <c r="ACH85"/>
      <c r="ACI85"/>
      <c r="ACJ85"/>
      <c r="ACK85"/>
      <c r="ACL85"/>
      <c r="ACM85"/>
      <c r="ACN85"/>
      <c r="ACO85"/>
      <c r="ACP85"/>
      <c r="ACQ85"/>
      <c r="ACR85"/>
      <c r="ACS85"/>
      <c r="ACT85"/>
      <c r="ACU85"/>
      <c r="ACV85"/>
      <c r="ACW85"/>
      <c r="ACX85"/>
      <c r="ACY85"/>
      <c r="ACZ85"/>
      <c r="ADA85"/>
      <c r="ADB85"/>
      <c r="ADC85"/>
      <c r="ADD85"/>
      <c r="ADE85"/>
      <c r="ADF85"/>
      <c r="ADG85"/>
      <c r="ADH85"/>
      <c r="ADI85"/>
      <c r="ADJ85"/>
      <c r="ADK85"/>
      <c r="ADL85"/>
      <c r="ADM85"/>
      <c r="ADN85"/>
      <c r="ADO85"/>
      <c r="ADP85"/>
      <c r="ADQ85"/>
      <c r="ADR85"/>
      <c r="ADS85"/>
      <c r="ADT85"/>
      <c r="ADU85"/>
      <c r="ADV85"/>
      <c r="ADW85"/>
      <c r="ADX85"/>
      <c r="ADY85"/>
      <c r="ADZ85"/>
      <c r="AEA85"/>
      <c r="AEB85"/>
      <c r="AEC85"/>
      <c r="AED85"/>
      <c r="AEE85"/>
      <c r="AEF85"/>
      <c r="AEG85"/>
      <c r="AEH85"/>
      <c r="AEI85"/>
      <c r="AEJ85"/>
      <c r="AEK85"/>
      <c r="AEL85"/>
      <c r="AEM85"/>
      <c r="AEN85"/>
      <c r="AEO85"/>
      <c r="AEP85"/>
      <c r="AEQ85"/>
      <c r="AER85"/>
      <c r="AES85"/>
      <c r="AET85"/>
      <c r="AEU85"/>
      <c r="AEV85"/>
      <c r="AEW85"/>
      <c r="AEX85"/>
      <c r="AEY85"/>
      <c r="AEZ85"/>
      <c r="AFA85"/>
      <c r="AFB85"/>
      <c r="AFC85"/>
      <c r="AFD85"/>
      <c r="AFE85"/>
      <c r="AFF85"/>
      <c r="AFG85"/>
      <c r="AFH85"/>
      <c r="AFI85"/>
      <c r="AFJ85"/>
      <c r="AFK85"/>
      <c r="AFL85"/>
      <c r="AFM85"/>
      <c r="AFN85"/>
      <c r="AFO85"/>
      <c r="AFP85"/>
      <c r="AFQ85"/>
      <c r="AFR85"/>
      <c r="AFS85"/>
      <c r="AFT85"/>
      <c r="AFU85"/>
      <c r="AFV85"/>
      <c r="AFW85"/>
      <c r="AFX85"/>
      <c r="AFY85"/>
      <c r="AFZ85"/>
      <c r="AGA85"/>
      <c r="AGB85"/>
      <c r="AGC85"/>
      <c r="AGD85"/>
      <c r="AGE85"/>
      <c r="AGF85"/>
      <c r="AGG85"/>
      <c r="AGH85"/>
      <c r="AGI85"/>
      <c r="AGJ85"/>
      <c r="AGK85"/>
      <c r="AGL85"/>
      <c r="AGM85"/>
      <c r="AGN85"/>
      <c r="AGO85"/>
      <c r="AGP85"/>
      <c r="AGQ85"/>
      <c r="AGR85"/>
      <c r="AGS85"/>
      <c r="AGT85"/>
      <c r="AGU85"/>
      <c r="AGV85"/>
      <c r="AGW85"/>
      <c r="AGX85"/>
      <c r="AGY85"/>
      <c r="AGZ85"/>
      <c r="AHA85"/>
      <c r="AHB85"/>
      <c r="AHC85"/>
      <c r="AHD85"/>
      <c r="AHE85"/>
      <c r="AHF85"/>
      <c r="AHG85"/>
      <c r="AHH85"/>
      <c r="AHI85"/>
      <c r="AHJ85"/>
      <c r="AHK85"/>
      <c r="AHL85"/>
      <c r="AHM85"/>
      <c r="AHN85"/>
      <c r="AHO85"/>
      <c r="AHP85"/>
      <c r="AHQ85"/>
      <c r="AHR85"/>
      <c r="AHS85"/>
      <c r="AHT85"/>
      <c r="AHU85"/>
      <c r="AHV85"/>
      <c r="AHW85"/>
      <c r="AHX85"/>
      <c r="AHY85"/>
      <c r="AHZ85"/>
      <c r="AIA85"/>
      <c r="AIB85"/>
      <c r="AIC85"/>
      <c r="AID85"/>
      <c r="AIE85"/>
      <c r="AIF85"/>
      <c r="AIG85"/>
      <c r="AIH85"/>
      <c r="AII85"/>
      <c r="AIJ85"/>
      <c r="AIK85"/>
      <c r="AIL85"/>
      <c r="AIM85"/>
      <c r="AIN85"/>
      <c r="AIO85"/>
      <c r="AIP85"/>
      <c r="AIQ85"/>
      <c r="AIR85"/>
      <c r="AIS85"/>
      <c r="AIT85"/>
      <c r="AIU85"/>
      <c r="AIV85"/>
      <c r="AIW85"/>
      <c r="AIX85"/>
      <c r="AIY85"/>
      <c r="AIZ85"/>
      <c r="AJA85"/>
      <c r="AJB85"/>
      <c r="AJC85"/>
      <c r="AJD85"/>
      <c r="AJE85"/>
      <c r="AJF85"/>
      <c r="AJG85"/>
      <c r="AJH85"/>
      <c r="AJI85"/>
      <c r="AJJ85"/>
      <c r="AJK85"/>
      <c r="AJL85"/>
      <c r="AJM85"/>
      <c r="AJN85"/>
      <c r="AJO85"/>
      <c r="AJP85"/>
      <c r="AJQ85"/>
      <c r="AJR85"/>
      <c r="AJS85"/>
      <c r="AJT85"/>
      <c r="AJU85"/>
      <c r="AJV85"/>
      <c r="AJW85"/>
      <c r="AJX85"/>
      <c r="AJY85"/>
      <c r="AJZ85"/>
      <c r="AKA85"/>
      <c r="AKB85"/>
      <c r="AKC85"/>
      <c r="AKD85"/>
      <c r="AKE85"/>
      <c r="AKF85"/>
      <c r="AKG85"/>
      <c r="AKH85"/>
      <c r="AKI85"/>
      <c r="AKJ85"/>
      <c r="AKK85"/>
      <c r="AKL85"/>
      <c r="AKM85"/>
      <c r="AKN85"/>
      <c r="AKO85"/>
      <c r="AKP85"/>
      <c r="AKQ85"/>
      <c r="AKR85"/>
      <c r="AKS85"/>
      <c r="AKT85"/>
      <c r="AKU85"/>
      <c r="AKV85"/>
      <c r="AKW85"/>
      <c r="AKX85"/>
      <c r="AKY85"/>
      <c r="AKZ85"/>
      <c r="ALA85"/>
      <c r="ALB85"/>
      <c r="ALC85"/>
      <c r="ALD85"/>
      <c r="ALE85"/>
      <c r="ALF85"/>
      <c r="ALG85"/>
      <c r="ALH85"/>
      <c r="ALI85"/>
      <c r="ALJ85"/>
      <c r="ALK85"/>
      <c r="ALL85"/>
      <c r="ALM85"/>
      <c r="ALN85"/>
      <c r="ALO85"/>
      <c r="ALP85"/>
      <c r="ALQ85"/>
      <c r="ALR85"/>
      <c r="ALS85"/>
      <c r="ALT85"/>
      <c r="ALU85"/>
      <c r="ALV85"/>
      <c r="ALW85"/>
      <c r="ALX85"/>
      <c r="ALY85"/>
      <c r="ALZ85"/>
      <c r="AMA85"/>
      <c r="AMB85"/>
      <c r="AMC85"/>
      <c r="AMD85"/>
      <c r="AME85"/>
      <c r="AMF85"/>
      <c r="AMG85"/>
      <c r="AMH85"/>
      <c r="AMI85"/>
      <c r="AMJ85"/>
    </row>
    <row r="86" spans="1:1026" s="69" customFormat="1" ht="36.75" thickBot="1" x14ac:dyDescent="0.25">
      <c r="A86" s="456" t="s">
        <v>132</v>
      </c>
      <c r="B86" s="66" t="s">
        <v>133</v>
      </c>
      <c r="C86" s="66" t="s">
        <v>262</v>
      </c>
      <c r="D86" s="66" t="s">
        <v>263</v>
      </c>
      <c r="E86" s="66" t="s">
        <v>264</v>
      </c>
      <c r="F86" s="66" t="s">
        <v>239</v>
      </c>
      <c r="G86" s="67" t="s">
        <v>136</v>
      </c>
      <c r="H86" s="67" t="s">
        <v>137</v>
      </c>
      <c r="I86" s="68" t="s">
        <v>265</v>
      </c>
      <c r="J86" s="68" t="s">
        <v>266</v>
      </c>
      <c r="K86" s="457" t="s">
        <v>267</v>
      </c>
    </row>
    <row r="87" spans="1:1026" ht="15" customHeight="1" x14ac:dyDescent="0.2">
      <c r="A87" s="328" t="s">
        <v>268</v>
      </c>
      <c r="B87" s="40" t="s">
        <v>166</v>
      </c>
      <c r="C87" s="40">
        <v>18</v>
      </c>
      <c r="D87" s="437">
        <v>12</v>
      </c>
      <c r="E87" s="438">
        <v>10</v>
      </c>
      <c r="F87" s="331">
        <v>397.54</v>
      </c>
      <c r="G87" s="338">
        <v>249.3</v>
      </c>
      <c r="H87" s="41">
        <f t="shared" ref="H87:H96" si="4">(F87+G87)/2</f>
        <v>323.42</v>
      </c>
      <c r="I87" s="42">
        <f>(C87*$H$87)</f>
        <v>5821.56</v>
      </c>
      <c r="J87" s="42">
        <f>(D87*H87)</f>
        <v>3881.04</v>
      </c>
      <c r="K87" s="42">
        <f>(E87*H87)</f>
        <v>3234.2000000000003</v>
      </c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/>
      <c r="BF87"/>
      <c r="BG87"/>
      <c r="BH87"/>
      <c r="BI87"/>
      <c r="BJ87"/>
      <c r="BK87"/>
      <c r="BL87"/>
      <c r="BM87"/>
      <c r="BN87"/>
      <c r="BO87"/>
      <c r="BP87"/>
      <c r="BQ87"/>
      <c r="BR87"/>
      <c r="BS87"/>
      <c r="BT87"/>
      <c r="BU87"/>
      <c r="BV87"/>
      <c r="BW87"/>
      <c r="BX87"/>
      <c r="BY87"/>
      <c r="BZ87"/>
      <c r="CA87"/>
      <c r="CB87"/>
      <c r="CC87"/>
      <c r="CD87"/>
      <c r="CE87"/>
      <c r="CF87"/>
      <c r="CG87"/>
      <c r="CH87"/>
      <c r="CI87"/>
      <c r="CJ87"/>
      <c r="CK87"/>
      <c r="CL87"/>
      <c r="CM87"/>
      <c r="CN87"/>
      <c r="CO87"/>
      <c r="CP87"/>
      <c r="CQ87"/>
      <c r="CR87"/>
      <c r="CS87"/>
      <c r="CT87"/>
      <c r="CU87"/>
      <c r="CV87"/>
      <c r="CW87"/>
      <c r="CX87"/>
      <c r="CY87"/>
      <c r="CZ87"/>
      <c r="DA87"/>
      <c r="DB87"/>
      <c r="DC87"/>
      <c r="DD87"/>
      <c r="DE87"/>
      <c r="DF87"/>
      <c r="DG87"/>
      <c r="DH87"/>
      <c r="DI87"/>
      <c r="DJ87"/>
      <c r="DK87"/>
      <c r="DL87"/>
      <c r="DM87"/>
      <c r="DN87"/>
      <c r="DO87"/>
      <c r="DP87"/>
      <c r="DQ87"/>
      <c r="DR87"/>
      <c r="DS87"/>
      <c r="DT87"/>
      <c r="DU87"/>
      <c r="DV87"/>
      <c r="DW87"/>
      <c r="DX87"/>
      <c r="DY87"/>
      <c r="DZ87"/>
      <c r="EA87"/>
      <c r="EB87"/>
      <c r="EC87"/>
      <c r="ED87"/>
      <c r="EE87"/>
      <c r="EF87"/>
      <c r="EG87"/>
      <c r="EH87"/>
      <c r="EI87"/>
      <c r="EJ87"/>
      <c r="EK87"/>
      <c r="EL87"/>
      <c r="EM87"/>
      <c r="EN87"/>
      <c r="EO87"/>
      <c r="EP87"/>
      <c r="EQ87"/>
      <c r="ER87"/>
      <c r="ES87"/>
      <c r="ET87"/>
      <c r="EU87"/>
      <c r="EV87"/>
      <c r="EW87"/>
      <c r="EX87"/>
      <c r="EY87"/>
      <c r="EZ87"/>
      <c r="FA87"/>
      <c r="FB87"/>
      <c r="FC87"/>
      <c r="FD87"/>
      <c r="FE87"/>
      <c r="FF87"/>
      <c r="FG87"/>
      <c r="FH87"/>
      <c r="FI87"/>
      <c r="FJ87"/>
      <c r="FK87"/>
      <c r="FL87"/>
      <c r="FM87"/>
      <c r="FN87"/>
      <c r="FO87"/>
      <c r="FP87"/>
      <c r="FQ87"/>
      <c r="FR87"/>
      <c r="FS87"/>
      <c r="FT87"/>
      <c r="FU87"/>
      <c r="FV87"/>
      <c r="FW87"/>
      <c r="FX87"/>
      <c r="FY87"/>
      <c r="FZ87"/>
      <c r="GA87"/>
      <c r="GB87"/>
      <c r="GC87"/>
      <c r="GD87"/>
      <c r="GE87"/>
      <c r="GF87"/>
      <c r="GG87"/>
      <c r="GH87"/>
      <c r="GI87"/>
      <c r="GJ87"/>
      <c r="GK87"/>
      <c r="GL87"/>
      <c r="GM87"/>
      <c r="GN87"/>
      <c r="GO87"/>
      <c r="GP87"/>
      <c r="GQ87"/>
      <c r="GR87"/>
      <c r="GS87"/>
      <c r="GT87"/>
      <c r="GU87"/>
      <c r="GV87"/>
      <c r="GW87"/>
      <c r="GX87"/>
      <c r="GY87"/>
      <c r="GZ87"/>
      <c r="HA87"/>
      <c r="HB87"/>
      <c r="HC87"/>
      <c r="HD87"/>
      <c r="HE87"/>
      <c r="HF87"/>
      <c r="HG87"/>
      <c r="HH87"/>
      <c r="HI87"/>
      <c r="HJ87"/>
      <c r="HK87"/>
      <c r="HL87"/>
      <c r="HM87"/>
      <c r="HN87"/>
      <c r="HO87"/>
      <c r="HP87"/>
      <c r="HQ87"/>
      <c r="HR87"/>
      <c r="HS87"/>
      <c r="HT87"/>
      <c r="HU87"/>
      <c r="HV87"/>
      <c r="HW87"/>
      <c r="HX87"/>
      <c r="HY87"/>
      <c r="HZ87"/>
      <c r="IA87"/>
      <c r="IB87"/>
      <c r="IC87"/>
      <c r="ID87"/>
      <c r="IE87"/>
      <c r="IF87"/>
      <c r="IG87"/>
      <c r="IH87"/>
      <c r="II87"/>
      <c r="IJ87"/>
      <c r="IK87"/>
      <c r="IL87"/>
      <c r="IM87"/>
      <c r="IN87"/>
      <c r="IO87"/>
      <c r="IP87"/>
      <c r="IQ87"/>
      <c r="IR87"/>
      <c r="IS87"/>
      <c r="IT87"/>
      <c r="IU87"/>
      <c r="IV87"/>
      <c r="IW87"/>
      <c r="IX87"/>
      <c r="IY87"/>
      <c r="IZ87"/>
      <c r="JA87"/>
      <c r="JB87"/>
      <c r="JC87"/>
      <c r="JD87"/>
      <c r="JE87"/>
      <c r="JF87"/>
      <c r="JG87"/>
      <c r="JH87"/>
      <c r="JI87"/>
      <c r="JJ87"/>
      <c r="JK87"/>
      <c r="JL87"/>
      <c r="JM87"/>
      <c r="JN87"/>
      <c r="JO87"/>
      <c r="JP87"/>
      <c r="JQ87"/>
      <c r="JR87"/>
      <c r="JS87"/>
      <c r="JT87"/>
      <c r="JU87"/>
      <c r="JV87"/>
      <c r="JW87"/>
      <c r="JX87"/>
      <c r="JY87"/>
      <c r="JZ87"/>
      <c r="KA87"/>
      <c r="KB87"/>
      <c r="KC87"/>
      <c r="KD87"/>
      <c r="KE87"/>
      <c r="KF87"/>
      <c r="KG87"/>
      <c r="KH87"/>
      <c r="KI87"/>
      <c r="KJ87"/>
      <c r="KK87"/>
      <c r="KL87"/>
      <c r="KM87"/>
      <c r="KN87"/>
      <c r="KO87"/>
      <c r="KP87"/>
      <c r="KQ87"/>
      <c r="KR87"/>
      <c r="KS87"/>
      <c r="KT87"/>
      <c r="KU87"/>
      <c r="KV87"/>
      <c r="KW87"/>
      <c r="KX87"/>
      <c r="KY87"/>
      <c r="KZ87"/>
      <c r="LA87"/>
      <c r="LB87"/>
      <c r="LC87"/>
      <c r="LD87"/>
      <c r="LE87"/>
      <c r="LF87"/>
      <c r="LG87"/>
      <c r="LH87"/>
      <c r="LI87"/>
      <c r="LJ87"/>
      <c r="LK87"/>
      <c r="LL87"/>
      <c r="LM87"/>
      <c r="LN87"/>
      <c r="LO87"/>
      <c r="LP87"/>
      <c r="LQ87"/>
      <c r="LR87"/>
      <c r="LS87"/>
      <c r="LT87"/>
      <c r="LU87"/>
      <c r="LV87"/>
      <c r="LW87"/>
      <c r="LX87"/>
      <c r="LY87"/>
      <c r="LZ87"/>
      <c r="MA87"/>
      <c r="MB87"/>
      <c r="MC87"/>
      <c r="MD87"/>
      <c r="ME87"/>
      <c r="MF87"/>
      <c r="MG87"/>
      <c r="MH87"/>
      <c r="MI87"/>
      <c r="MJ87"/>
      <c r="MK87"/>
      <c r="ML87"/>
      <c r="MM87"/>
      <c r="MN87"/>
      <c r="MO87"/>
      <c r="MP87"/>
      <c r="MQ87"/>
      <c r="MR87"/>
      <c r="MS87"/>
      <c r="MT87"/>
      <c r="MU87"/>
      <c r="MV87"/>
      <c r="MW87"/>
      <c r="MX87"/>
      <c r="MY87"/>
      <c r="MZ87"/>
      <c r="NA87"/>
      <c r="NB87"/>
      <c r="NC87"/>
      <c r="ND87"/>
      <c r="NE87"/>
      <c r="NF87"/>
      <c r="NG87"/>
      <c r="NH87"/>
      <c r="NI87"/>
      <c r="NJ87"/>
      <c r="NK87"/>
      <c r="NL87"/>
      <c r="NM87"/>
      <c r="NN87"/>
      <c r="NO87"/>
      <c r="NP87"/>
      <c r="NQ87"/>
      <c r="NR87"/>
      <c r="NS87"/>
      <c r="NT87"/>
      <c r="NU87"/>
      <c r="NV87"/>
      <c r="NW87"/>
      <c r="NX87"/>
      <c r="NY87"/>
      <c r="NZ87"/>
      <c r="OA87"/>
      <c r="OB87"/>
      <c r="OC87"/>
      <c r="OD87"/>
      <c r="OE87"/>
      <c r="OF87"/>
      <c r="OG87"/>
      <c r="OH87"/>
      <c r="OI87"/>
      <c r="OJ87"/>
      <c r="OK87"/>
      <c r="OL87"/>
      <c r="OM87"/>
      <c r="ON87"/>
      <c r="OO87"/>
      <c r="OP87"/>
      <c r="OQ87"/>
      <c r="OR87"/>
      <c r="OS87"/>
      <c r="OT87"/>
      <c r="OU87"/>
      <c r="OV87"/>
      <c r="OW87"/>
      <c r="OX87"/>
      <c r="OY87"/>
      <c r="OZ87"/>
      <c r="PA87"/>
      <c r="PB87"/>
      <c r="PC87"/>
      <c r="PD87"/>
      <c r="PE87"/>
      <c r="PF87"/>
      <c r="PG87"/>
      <c r="PH87"/>
      <c r="PI87"/>
      <c r="PJ87"/>
      <c r="PK87"/>
      <c r="PL87"/>
      <c r="PM87"/>
      <c r="PN87"/>
      <c r="PO87"/>
      <c r="PP87"/>
      <c r="PQ87"/>
      <c r="PR87"/>
      <c r="PS87"/>
      <c r="PT87"/>
      <c r="PU87"/>
      <c r="PV87"/>
      <c r="PW87"/>
      <c r="PX87"/>
      <c r="PY87"/>
      <c r="PZ87"/>
      <c r="QA87"/>
      <c r="QB87"/>
      <c r="QC87"/>
      <c r="QD87"/>
      <c r="QE87"/>
      <c r="QF87"/>
      <c r="QG87"/>
      <c r="QH87"/>
      <c r="QI87"/>
      <c r="QJ87"/>
      <c r="QK87"/>
      <c r="QL87"/>
      <c r="QM87"/>
      <c r="QN87"/>
      <c r="QO87"/>
      <c r="QP87"/>
      <c r="QQ87"/>
      <c r="QR87"/>
      <c r="QS87"/>
      <c r="QT87"/>
      <c r="QU87"/>
      <c r="QV87"/>
      <c r="QW87"/>
      <c r="QX87"/>
      <c r="QY87"/>
      <c r="QZ87"/>
      <c r="RA87"/>
      <c r="RB87"/>
      <c r="RC87"/>
      <c r="RD87"/>
      <c r="RE87"/>
      <c r="RF87"/>
      <c r="RG87"/>
      <c r="RH87"/>
      <c r="RI87"/>
      <c r="RJ87"/>
      <c r="RK87"/>
      <c r="RL87"/>
      <c r="RM87"/>
      <c r="RN87"/>
      <c r="RO87"/>
      <c r="RP87"/>
      <c r="RQ87"/>
      <c r="RR87"/>
      <c r="RS87"/>
      <c r="RT87"/>
      <c r="RU87"/>
      <c r="RV87"/>
      <c r="RW87"/>
      <c r="RX87"/>
      <c r="RY87"/>
      <c r="RZ87"/>
      <c r="SA87"/>
      <c r="SB87"/>
      <c r="SC87"/>
      <c r="SD87"/>
      <c r="SE87"/>
      <c r="SF87"/>
      <c r="SG87"/>
      <c r="SH87"/>
      <c r="SI87"/>
      <c r="SJ87"/>
      <c r="SK87"/>
      <c r="SL87"/>
      <c r="SM87"/>
      <c r="SN87"/>
      <c r="SO87"/>
      <c r="SP87"/>
      <c r="SQ87"/>
      <c r="SR87"/>
      <c r="SS87"/>
      <c r="ST87"/>
      <c r="SU87"/>
      <c r="SV87"/>
      <c r="SW87"/>
      <c r="SX87"/>
      <c r="SY87"/>
      <c r="SZ87"/>
      <c r="TA87"/>
      <c r="TB87"/>
      <c r="TC87"/>
      <c r="TD87"/>
      <c r="TE87"/>
      <c r="TF87"/>
      <c r="TG87"/>
      <c r="TH87"/>
      <c r="TI87"/>
      <c r="TJ87"/>
      <c r="TK87"/>
      <c r="TL87"/>
      <c r="TM87"/>
      <c r="TN87"/>
      <c r="TO87"/>
      <c r="TP87"/>
      <c r="TQ87"/>
      <c r="TR87"/>
      <c r="TS87"/>
      <c r="TT87"/>
      <c r="TU87"/>
      <c r="TV87"/>
      <c r="TW87"/>
      <c r="TX87"/>
      <c r="TY87"/>
      <c r="TZ87"/>
      <c r="UA87"/>
      <c r="UB87"/>
      <c r="UC87"/>
      <c r="UD87"/>
      <c r="UE87"/>
      <c r="UF87"/>
      <c r="UG87"/>
      <c r="UH87"/>
      <c r="UI87"/>
      <c r="UJ87"/>
      <c r="UK87"/>
      <c r="UL87"/>
      <c r="UM87"/>
      <c r="UN87"/>
      <c r="UO87"/>
      <c r="UP87"/>
      <c r="UQ87"/>
      <c r="UR87"/>
      <c r="US87"/>
      <c r="UT87"/>
      <c r="UU87"/>
      <c r="UV87"/>
      <c r="UW87"/>
      <c r="UX87"/>
      <c r="UY87"/>
      <c r="UZ87"/>
      <c r="VA87"/>
      <c r="VB87"/>
      <c r="VC87"/>
      <c r="VD87"/>
      <c r="VE87"/>
      <c r="VF87"/>
      <c r="VG87"/>
      <c r="VH87"/>
      <c r="VI87"/>
      <c r="VJ87"/>
      <c r="VK87"/>
      <c r="VL87"/>
      <c r="VM87"/>
      <c r="VN87"/>
      <c r="VO87"/>
      <c r="VP87"/>
      <c r="VQ87"/>
      <c r="VR87"/>
      <c r="VS87"/>
      <c r="VT87"/>
      <c r="VU87"/>
      <c r="VV87"/>
      <c r="VW87"/>
      <c r="VX87"/>
      <c r="VY87"/>
      <c r="VZ87"/>
      <c r="WA87"/>
      <c r="WB87"/>
      <c r="WC87"/>
      <c r="WD87"/>
      <c r="WE87"/>
      <c r="WF87"/>
      <c r="WG87"/>
      <c r="WH87"/>
      <c r="WI87"/>
      <c r="WJ87"/>
      <c r="WK87"/>
      <c r="WL87"/>
      <c r="WM87"/>
      <c r="WN87"/>
      <c r="WO87"/>
      <c r="WP87"/>
      <c r="WQ87"/>
      <c r="WR87"/>
      <c r="WS87"/>
      <c r="WT87"/>
      <c r="WU87"/>
      <c r="WV87"/>
      <c r="WW87"/>
      <c r="WX87"/>
      <c r="WY87"/>
      <c r="WZ87"/>
      <c r="XA87"/>
      <c r="XB87"/>
      <c r="XC87"/>
      <c r="XD87"/>
      <c r="XE87"/>
      <c r="XF87"/>
      <c r="XG87"/>
      <c r="XH87"/>
      <c r="XI87"/>
      <c r="XJ87"/>
      <c r="XK87"/>
      <c r="XL87"/>
      <c r="XM87"/>
      <c r="XN87"/>
      <c r="XO87"/>
      <c r="XP87"/>
      <c r="XQ87"/>
      <c r="XR87"/>
      <c r="XS87"/>
      <c r="XT87"/>
      <c r="XU87"/>
      <c r="XV87"/>
      <c r="XW87"/>
      <c r="XX87"/>
      <c r="XY87"/>
      <c r="XZ87"/>
      <c r="YA87"/>
      <c r="YB87"/>
      <c r="YC87"/>
      <c r="YD87"/>
      <c r="YE87"/>
      <c r="YF87"/>
      <c r="YG87"/>
      <c r="YH87"/>
      <c r="YI87"/>
      <c r="YJ87"/>
      <c r="YK87"/>
      <c r="YL87"/>
      <c r="YM87"/>
      <c r="YN87"/>
      <c r="YO87"/>
      <c r="YP87"/>
      <c r="YQ87"/>
      <c r="YR87"/>
      <c r="YS87"/>
      <c r="YT87"/>
      <c r="YU87"/>
      <c r="YV87"/>
      <c r="YW87"/>
      <c r="YX87"/>
      <c r="YY87"/>
      <c r="YZ87"/>
      <c r="ZA87"/>
      <c r="ZB87"/>
      <c r="ZC87"/>
      <c r="ZD87"/>
      <c r="ZE87"/>
      <c r="ZF87"/>
      <c r="ZG87"/>
      <c r="ZH87"/>
      <c r="ZI87"/>
      <c r="ZJ87"/>
      <c r="ZK87"/>
      <c r="ZL87"/>
      <c r="ZM87"/>
      <c r="ZN87"/>
      <c r="ZO87"/>
      <c r="ZP87"/>
      <c r="ZQ87"/>
      <c r="ZR87"/>
      <c r="ZS87"/>
      <c r="ZT87"/>
      <c r="ZU87"/>
      <c r="ZV87"/>
      <c r="ZW87"/>
      <c r="ZX87"/>
      <c r="ZY87"/>
      <c r="ZZ87"/>
      <c r="AAA87"/>
      <c r="AAB87"/>
      <c r="AAC87"/>
      <c r="AAD87"/>
      <c r="AAE87"/>
      <c r="AAF87"/>
      <c r="AAG87"/>
      <c r="AAH87"/>
      <c r="AAI87"/>
      <c r="AAJ87"/>
      <c r="AAK87"/>
      <c r="AAL87"/>
      <c r="AAM87"/>
      <c r="AAN87"/>
      <c r="AAO87"/>
      <c r="AAP87"/>
      <c r="AAQ87"/>
      <c r="AAR87"/>
      <c r="AAS87"/>
      <c r="AAT87"/>
      <c r="AAU87"/>
      <c r="AAV87"/>
      <c r="AAW87"/>
      <c r="AAX87"/>
      <c r="AAY87"/>
      <c r="AAZ87"/>
      <c r="ABA87"/>
      <c r="ABB87"/>
      <c r="ABC87"/>
      <c r="ABD87"/>
      <c r="ABE87"/>
      <c r="ABF87"/>
      <c r="ABG87"/>
      <c r="ABH87"/>
      <c r="ABI87"/>
      <c r="ABJ87"/>
      <c r="ABK87"/>
      <c r="ABL87"/>
      <c r="ABM87"/>
      <c r="ABN87"/>
      <c r="ABO87"/>
      <c r="ABP87"/>
      <c r="ABQ87"/>
      <c r="ABR87"/>
      <c r="ABS87"/>
      <c r="ABT87"/>
      <c r="ABU87"/>
      <c r="ABV87"/>
      <c r="ABW87"/>
      <c r="ABX87"/>
      <c r="ABY87"/>
      <c r="ABZ87"/>
      <c r="ACA87"/>
      <c r="ACB87"/>
      <c r="ACC87"/>
      <c r="ACD87"/>
      <c r="ACE87"/>
      <c r="ACF87"/>
      <c r="ACG87"/>
      <c r="ACH87"/>
      <c r="ACI87"/>
      <c r="ACJ87"/>
      <c r="ACK87"/>
      <c r="ACL87"/>
      <c r="ACM87"/>
      <c r="ACN87"/>
      <c r="ACO87"/>
      <c r="ACP87"/>
      <c r="ACQ87"/>
      <c r="ACR87"/>
      <c r="ACS87"/>
      <c r="ACT87"/>
      <c r="ACU87"/>
      <c r="ACV87"/>
      <c r="ACW87"/>
      <c r="ACX87"/>
      <c r="ACY87"/>
      <c r="ACZ87"/>
      <c r="ADA87"/>
      <c r="ADB87"/>
      <c r="ADC87"/>
      <c r="ADD87"/>
      <c r="ADE87"/>
      <c r="ADF87"/>
      <c r="ADG87"/>
      <c r="ADH87"/>
      <c r="ADI87"/>
      <c r="ADJ87"/>
      <c r="ADK87"/>
      <c r="ADL87"/>
      <c r="ADM87"/>
      <c r="ADN87"/>
      <c r="ADO87"/>
      <c r="ADP87"/>
      <c r="ADQ87"/>
      <c r="ADR87"/>
      <c r="ADS87"/>
      <c r="ADT87"/>
      <c r="ADU87"/>
      <c r="ADV87"/>
      <c r="ADW87"/>
      <c r="ADX87"/>
      <c r="ADY87"/>
      <c r="ADZ87"/>
      <c r="AEA87"/>
      <c r="AEB87"/>
      <c r="AEC87"/>
      <c r="AED87"/>
      <c r="AEE87"/>
      <c r="AEF87"/>
      <c r="AEG87"/>
      <c r="AEH87"/>
      <c r="AEI87"/>
      <c r="AEJ87"/>
      <c r="AEK87"/>
      <c r="AEL87"/>
      <c r="AEM87"/>
      <c r="AEN87"/>
      <c r="AEO87"/>
      <c r="AEP87"/>
      <c r="AEQ87"/>
      <c r="AER87"/>
      <c r="AES87"/>
      <c r="AET87"/>
      <c r="AEU87"/>
      <c r="AEV87"/>
      <c r="AEW87"/>
      <c r="AEX87"/>
      <c r="AEY87"/>
      <c r="AEZ87"/>
      <c r="AFA87"/>
      <c r="AFB87"/>
      <c r="AFC87"/>
      <c r="AFD87"/>
      <c r="AFE87"/>
      <c r="AFF87"/>
      <c r="AFG87"/>
      <c r="AFH87"/>
      <c r="AFI87"/>
      <c r="AFJ87"/>
      <c r="AFK87"/>
      <c r="AFL87"/>
      <c r="AFM87"/>
      <c r="AFN87"/>
      <c r="AFO87"/>
      <c r="AFP87"/>
      <c r="AFQ87"/>
      <c r="AFR87"/>
      <c r="AFS87"/>
      <c r="AFT87"/>
      <c r="AFU87"/>
      <c r="AFV87"/>
      <c r="AFW87"/>
      <c r="AFX87"/>
      <c r="AFY87"/>
      <c r="AFZ87"/>
      <c r="AGA87"/>
      <c r="AGB87"/>
      <c r="AGC87"/>
      <c r="AGD87"/>
      <c r="AGE87"/>
      <c r="AGF87"/>
      <c r="AGG87"/>
      <c r="AGH87"/>
      <c r="AGI87"/>
      <c r="AGJ87"/>
      <c r="AGK87"/>
      <c r="AGL87"/>
      <c r="AGM87"/>
      <c r="AGN87"/>
      <c r="AGO87"/>
      <c r="AGP87"/>
      <c r="AGQ87"/>
      <c r="AGR87"/>
      <c r="AGS87"/>
      <c r="AGT87"/>
      <c r="AGU87"/>
      <c r="AGV87"/>
      <c r="AGW87"/>
      <c r="AGX87"/>
      <c r="AGY87"/>
      <c r="AGZ87"/>
      <c r="AHA87"/>
      <c r="AHB87"/>
      <c r="AHC87"/>
      <c r="AHD87"/>
      <c r="AHE87"/>
      <c r="AHF87"/>
      <c r="AHG87"/>
      <c r="AHH87"/>
      <c r="AHI87"/>
      <c r="AHJ87"/>
      <c r="AHK87"/>
      <c r="AHL87"/>
      <c r="AHM87"/>
      <c r="AHN87"/>
      <c r="AHO87"/>
      <c r="AHP87"/>
      <c r="AHQ87"/>
      <c r="AHR87"/>
      <c r="AHS87"/>
      <c r="AHT87"/>
      <c r="AHU87"/>
      <c r="AHV87"/>
      <c r="AHW87"/>
      <c r="AHX87"/>
      <c r="AHY87"/>
      <c r="AHZ87"/>
      <c r="AIA87"/>
      <c r="AIB87"/>
      <c r="AIC87"/>
      <c r="AID87"/>
      <c r="AIE87"/>
      <c r="AIF87"/>
      <c r="AIG87"/>
      <c r="AIH87"/>
      <c r="AII87"/>
      <c r="AIJ87"/>
      <c r="AIK87"/>
      <c r="AIL87"/>
      <c r="AIM87"/>
      <c r="AIN87"/>
      <c r="AIO87"/>
      <c r="AIP87"/>
      <c r="AIQ87"/>
      <c r="AIR87"/>
      <c r="AIS87"/>
      <c r="AIT87"/>
      <c r="AIU87"/>
      <c r="AIV87"/>
      <c r="AIW87"/>
      <c r="AIX87"/>
      <c r="AIY87"/>
      <c r="AIZ87"/>
      <c r="AJA87"/>
      <c r="AJB87"/>
      <c r="AJC87"/>
      <c r="AJD87"/>
      <c r="AJE87"/>
      <c r="AJF87"/>
      <c r="AJG87"/>
      <c r="AJH87"/>
      <c r="AJI87"/>
      <c r="AJJ87"/>
      <c r="AJK87"/>
      <c r="AJL87"/>
      <c r="AJM87"/>
      <c r="AJN87"/>
      <c r="AJO87"/>
      <c r="AJP87"/>
      <c r="AJQ87"/>
      <c r="AJR87"/>
      <c r="AJS87"/>
      <c r="AJT87"/>
      <c r="AJU87"/>
      <c r="AJV87"/>
      <c r="AJW87"/>
      <c r="AJX87"/>
      <c r="AJY87"/>
      <c r="AJZ87"/>
      <c r="AKA87"/>
      <c r="AKB87"/>
      <c r="AKC87"/>
      <c r="AKD87"/>
      <c r="AKE87"/>
      <c r="AKF87"/>
      <c r="AKG87"/>
      <c r="AKH87"/>
      <c r="AKI87"/>
      <c r="AKJ87"/>
      <c r="AKK87"/>
      <c r="AKL87"/>
      <c r="AKM87"/>
      <c r="AKN87"/>
      <c r="AKO87"/>
      <c r="AKP87"/>
      <c r="AKQ87"/>
      <c r="AKR87"/>
      <c r="AKS87"/>
      <c r="AKT87"/>
      <c r="AKU87"/>
      <c r="AKV87"/>
      <c r="AKW87"/>
      <c r="AKX87"/>
      <c r="AKY87"/>
      <c r="AKZ87"/>
      <c r="ALA87"/>
      <c r="ALB87"/>
      <c r="ALC87"/>
      <c r="ALD87"/>
      <c r="ALE87"/>
      <c r="ALF87"/>
      <c r="ALG87"/>
      <c r="ALH87"/>
      <c r="ALI87"/>
      <c r="ALJ87"/>
      <c r="ALK87"/>
      <c r="ALL87"/>
      <c r="ALM87"/>
      <c r="ALN87"/>
      <c r="ALO87"/>
      <c r="ALP87"/>
      <c r="ALQ87"/>
      <c r="ALR87"/>
      <c r="ALS87"/>
      <c r="ALT87"/>
      <c r="ALU87"/>
      <c r="ALV87"/>
      <c r="ALW87"/>
      <c r="ALX87"/>
      <c r="ALY87"/>
      <c r="ALZ87"/>
      <c r="AMA87"/>
      <c r="AMB87"/>
      <c r="AMC87"/>
      <c r="AMD87"/>
      <c r="AME87"/>
      <c r="AMF87"/>
      <c r="AMG87"/>
      <c r="AMH87"/>
      <c r="AMI87"/>
      <c r="AMJ87"/>
      <c r="AMK87"/>
      <c r="AML87" s="30"/>
    </row>
    <row r="88" spans="1:1026" ht="15" customHeight="1" x14ac:dyDescent="0.2">
      <c r="A88" s="328" t="s">
        <v>269</v>
      </c>
      <c r="B88" s="46" t="s">
        <v>166</v>
      </c>
      <c r="C88" s="40">
        <f>C87</f>
        <v>18</v>
      </c>
      <c r="D88" s="437">
        <v>12</v>
      </c>
      <c r="E88" s="438">
        <v>10</v>
      </c>
      <c r="F88" s="331">
        <v>89.63</v>
      </c>
      <c r="G88" s="338">
        <v>94.72</v>
      </c>
      <c r="H88" s="41">
        <f t="shared" si="4"/>
        <v>92.174999999999997</v>
      </c>
      <c r="I88" s="42">
        <f t="shared" ref="I88:I96" si="5">(C88*H88)</f>
        <v>1659.1499999999999</v>
      </c>
      <c r="J88" s="42">
        <f t="shared" ref="J88:J96" si="6">(D88*H88)</f>
        <v>1106.0999999999999</v>
      </c>
      <c r="K88" s="42">
        <f t="shared" ref="K88:K96" si="7">(E88*H88)</f>
        <v>921.75</v>
      </c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/>
      <c r="BF88"/>
      <c r="BG88"/>
      <c r="BH88"/>
      <c r="BI88"/>
      <c r="BJ88"/>
      <c r="BK88"/>
      <c r="BL88"/>
      <c r="BM88"/>
      <c r="BN88"/>
      <c r="BO88"/>
      <c r="BP88"/>
      <c r="BQ88"/>
      <c r="BR88"/>
      <c r="BS88"/>
      <c r="BT88"/>
      <c r="BU88"/>
      <c r="BV88"/>
      <c r="BW88"/>
      <c r="BX88"/>
      <c r="BY88"/>
      <c r="BZ88"/>
      <c r="CA88"/>
      <c r="CB88"/>
      <c r="CC88"/>
      <c r="CD88"/>
      <c r="CE88"/>
      <c r="CF88"/>
      <c r="CG88"/>
      <c r="CH88"/>
      <c r="CI88"/>
      <c r="CJ88"/>
      <c r="CK88"/>
      <c r="CL88"/>
      <c r="CM88"/>
      <c r="CN88"/>
      <c r="CO88"/>
      <c r="CP88"/>
      <c r="CQ88"/>
      <c r="CR88"/>
      <c r="CS88"/>
      <c r="CT88"/>
      <c r="CU88"/>
      <c r="CV88"/>
      <c r="CW88"/>
      <c r="CX88"/>
      <c r="CY88"/>
      <c r="CZ88"/>
      <c r="DA88"/>
      <c r="DB88"/>
      <c r="DC88"/>
      <c r="DD88"/>
      <c r="DE88"/>
      <c r="DF88"/>
      <c r="DG88"/>
      <c r="DH88"/>
      <c r="DI88"/>
      <c r="DJ88"/>
      <c r="DK88"/>
      <c r="DL88"/>
      <c r="DM88"/>
      <c r="DN88"/>
      <c r="DO88"/>
      <c r="DP88"/>
      <c r="DQ88"/>
      <c r="DR88"/>
      <c r="DS88"/>
      <c r="DT88"/>
      <c r="DU88"/>
      <c r="DV88"/>
      <c r="DW88"/>
      <c r="DX88"/>
      <c r="DY88"/>
      <c r="DZ88"/>
      <c r="EA88"/>
      <c r="EB88"/>
      <c r="EC88"/>
      <c r="ED88"/>
      <c r="EE88"/>
      <c r="EF88"/>
      <c r="EG88"/>
      <c r="EH88"/>
      <c r="EI88"/>
      <c r="EJ88"/>
      <c r="EK88"/>
      <c r="EL88"/>
      <c r="EM88"/>
      <c r="EN88"/>
      <c r="EO88"/>
      <c r="EP88"/>
      <c r="EQ88"/>
      <c r="ER88"/>
      <c r="ES88"/>
      <c r="ET88"/>
      <c r="EU88"/>
      <c r="EV88"/>
      <c r="EW88"/>
      <c r="EX88"/>
      <c r="EY88"/>
      <c r="EZ88"/>
      <c r="FA88"/>
      <c r="FB88"/>
      <c r="FC88"/>
      <c r="FD88"/>
      <c r="FE88"/>
      <c r="FF88"/>
      <c r="FG88"/>
      <c r="FH88"/>
      <c r="FI88"/>
      <c r="FJ88"/>
      <c r="FK88"/>
      <c r="FL88"/>
      <c r="FM88"/>
      <c r="FN88"/>
      <c r="FO88"/>
      <c r="FP88"/>
      <c r="FQ88"/>
      <c r="FR88"/>
      <c r="FS88"/>
      <c r="FT88"/>
      <c r="FU88"/>
      <c r="FV88"/>
      <c r="FW88"/>
      <c r="FX88"/>
      <c r="FY88"/>
      <c r="FZ88"/>
      <c r="GA88"/>
      <c r="GB88"/>
      <c r="GC88"/>
      <c r="GD88"/>
      <c r="GE88"/>
      <c r="GF88"/>
      <c r="GG88"/>
      <c r="GH88"/>
      <c r="GI88"/>
      <c r="GJ88"/>
      <c r="GK88"/>
      <c r="GL88"/>
      <c r="GM88"/>
      <c r="GN88"/>
      <c r="GO88"/>
      <c r="GP88"/>
      <c r="GQ88"/>
      <c r="GR88"/>
      <c r="GS88"/>
      <c r="GT88"/>
      <c r="GU88"/>
      <c r="GV88"/>
      <c r="GW88"/>
      <c r="GX88"/>
      <c r="GY88"/>
      <c r="GZ88"/>
      <c r="HA88"/>
      <c r="HB88"/>
      <c r="HC88"/>
      <c r="HD88"/>
      <c r="HE88"/>
      <c r="HF88"/>
      <c r="HG88"/>
      <c r="HH88"/>
      <c r="HI88"/>
      <c r="HJ88"/>
      <c r="HK88"/>
      <c r="HL88"/>
      <c r="HM88"/>
      <c r="HN88"/>
      <c r="HO88"/>
      <c r="HP88"/>
      <c r="HQ88"/>
      <c r="HR88"/>
      <c r="HS88"/>
      <c r="HT88"/>
      <c r="HU88"/>
      <c r="HV88"/>
      <c r="HW88"/>
      <c r="HX88"/>
      <c r="HY88"/>
      <c r="HZ88"/>
      <c r="IA88"/>
      <c r="IB88"/>
      <c r="IC88"/>
      <c r="ID88"/>
      <c r="IE88"/>
      <c r="IF88"/>
      <c r="IG88"/>
      <c r="IH88"/>
      <c r="II88"/>
      <c r="IJ88"/>
      <c r="IK88"/>
      <c r="IL88"/>
      <c r="IM88"/>
      <c r="IN88"/>
      <c r="IO88"/>
      <c r="IP88"/>
      <c r="IQ88"/>
      <c r="IR88"/>
      <c r="IS88"/>
      <c r="IT88"/>
      <c r="IU88"/>
      <c r="IV88"/>
      <c r="IW88"/>
      <c r="IX88"/>
      <c r="IY88"/>
      <c r="IZ88"/>
      <c r="JA88"/>
      <c r="JB88"/>
      <c r="JC88"/>
      <c r="JD88"/>
      <c r="JE88"/>
      <c r="JF88"/>
      <c r="JG88"/>
      <c r="JH88"/>
      <c r="JI88"/>
      <c r="JJ88"/>
      <c r="JK88"/>
      <c r="JL88"/>
      <c r="JM88"/>
      <c r="JN88"/>
      <c r="JO88"/>
      <c r="JP88"/>
      <c r="JQ88"/>
      <c r="JR88"/>
      <c r="JS88"/>
      <c r="JT88"/>
      <c r="JU88"/>
      <c r="JV88"/>
      <c r="JW88"/>
      <c r="JX88"/>
      <c r="JY88"/>
      <c r="JZ88"/>
      <c r="KA88"/>
      <c r="KB88"/>
      <c r="KC88"/>
      <c r="KD88"/>
      <c r="KE88"/>
      <c r="KF88"/>
      <c r="KG88"/>
      <c r="KH88"/>
      <c r="KI88"/>
      <c r="KJ88"/>
      <c r="KK88"/>
      <c r="KL88"/>
      <c r="KM88"/>
      <c r="KN88"/>
      <c r="KO88"/>
      <c r="KP88"/>
      <c r="KQ88"/>
      <c r="KR88"/>
      <c r="KS88"/>
      <c r="KT88"/>
      <c r="KU88"/>
      <c r="KV88"/>
      <c r="KW88"/>
      <c r="KX88"/>
      <c r="KY88"/>
      <c r="KZ88"/>
      <c r="LA88"/>
      <c r="LB88"/>
      <c r="LC88"/>
      <c r="LD88"/>
      <c r="LE88"/>
      <c r="LF88"/>
      <c r="LG88"/>
      <c r="LH88"/>
      <c r="LI88"/>
      <c r="LJ88"/>
      <c r="LK88"/>
      <c r="LL88"/>
      <c r="LM88"/>
      <c r="LN88"/>
      <c r="LO88"/>
      <c r="LP88"/>
      <c r="LQ88"/>
      <c r="LR88"/>
      <c r="LS88"/>
      <c r="LT88"/>
      <c r="LU88"/>
      <c r="LV88"/>
      <c r="LW88"/>
      <c r="LX88"/>
      <c r="LY88"/>
      <c r="LZ88"/>
      <c r="MA88"/>
      <c r="MB88"/>
      <c r="MC88"/>
      <c r="MD88"/>
      <c r="ME88"/>
      <c r="MF88"/>
      <c r="MG88"/>
      <c r="MH88"/>
      <c r="MI88"/>
      <c r="MJ88"/>
      <c r="MK88"/>
      <c r="ML88"/>
      <c r="MM88"/>
      <c r="MN88"/>
      <c r="MO88"/>
      <c r="MP88"/>
      <c r="MQ88"/>
      <c r="MR88"/>
      <c r="MS88"/>
      <c r="MT88"/>
      <c r="MU88"/>
      <c r="MV88"/>
      <c r="MW88"/>
      <c r="MX88"/>
      <c r="MY88"/>
      <c r="MZ88"/>
      <c r="NA88"/>
      <c r="NB88"/>
      <c r="NC88"/>
      <c r="ND88"/>
      <c r="NE88"/>
      <c r="NF88"/>
      <c r="NG88"/>
      <c r="NH88"/>
      <c r="NI88"/>
      <c r="NJ88"/>
      <c r="NK88"/>
      <c r="NL88"/>
      <c r="NM88"/>
      <c r="NN88"/>
      <c r="NO88"/>
      <c r="NP88"/>
      <c r="NQ88"/>
      <c r="NR88"/>
      <c r="NS88"/>
      <c r="NT88"/>
      <c r="NU88"/>
      <c r="NV88"/>
      <c r="NW88"/>
      <c r="NX88"/>
      <c r="NY88"/>
      <c r="NZ88"/>
      <c r="OA88"/>
      <c r="OB88"/>
      <c r="OC88"/>
      <c r="OD88"/>
      <c r="OE88"/>
      <c r="OF88"/>
      <c r="OG88"/>
      <c r="OH88"/>
      <c r="OI88"/>
      <c r="OJ88"/>
      <c r="OK88"/>
      <c r="OL88"/>
      <c r="OM88"/>
      <c r="ON88"/>
      <c r="OO88"/>
      <c r="OP88"/>
      <c r="OQ88"/>
      <c r="OR88"/>
      <c r="OS88"/>
      <c r="OT88"/>
      <c r="OU88"/>
      <c r="OV88"/>
      <c r="OW88"/>
      <c r="OX88"/>
      <c r="OY88"/>
      <c r="OZ88"/>
      <c r="PA88"/>
      <c r="PB88"/>
      <c r="PC88"/>
      <c r="PD88"/>
      <c r="PE88"/>
      <c r="PF88"/>
      <c r="PG88"/>
      <c r="PH88"/>
      <c r="PI88"/>
      <c r="PJ88"/>
      <c r="PK88"/>
      <c r="PL88"/>
      <c r="PM88"/>
      <c r="PN88"/>
      <c r="PO88"/>
      <c r="PP88"/>
      <c r="PQ88"/>
      <c r="PR88"/>
      <c r="PS88"/>
      <c r="PT88"/>
      <c r="PU88"/>
      <c r="PV88"/>
      <c r="PW88"/>
      <c r="PX88"/>
      <c r="PY88"/>
      <c r="PZ88"/>
      <c r="QA88"/>
      <c r="QB88"/>
      <c r="QC88"/>
      <c r="QD88"/>
      <c r="QE88"/>
      <c r="QF88"/>
      <c r="QG88"/>
      <c r="QH88"/>
      <c r="QI88"/>
      <c r="QJ88"/>
      <c r="QK88"/>
      <c r="QL88"/>
      <c r="QM88"/>
      <c r="QN88"/>
      <c r="QO88"/>
      <c r="QP88"/>
      <c r="QQ88"/>
      <c r="QR88"/>
      <c r="QS88"/>
      <c r="QT88"/>
      <c r="QU88"/>
      <c r="QV88"/>
      <c r="QW88"/>
      <c r="QX88"/>
      <c r="QY88"/>
      <c r="QZ88"/>
      <c r="RA88"/>
      <c r="RB88"/>
      <c r="RC88"/>
      <c r="RD88"/>
      <c r="RE88"/>
      <c r="RF88"/>
      <c r="RG88"/>
      <c r="RH88"/>
      <c r="RI88"/>
      <c r="RJ88"/>
      <c r="RK88"/>
      <c r="RL88"/>
      <c r="RM88"/>
      <c r="RN88"/>
      <c r="RO88"/>
      <c r="RP88"/>
      <c r="RQ88"/>
      <c r="RR88"/>
      <c r="RS88"/>
      <c r="RT88"/>
      <c r="RU88"/>
      <c r="RV88"/>
      <c r="RW88"/>
      <c r="RX88"/>
      <c r="RY88"/>
      <c r="RZ88"/>
      <c r="SA88"/>
      <c r="SB88"/>
      <c r="SC88"/>
      <c r="SD88"/>
      <c r="SE88"/>
      <c r="SF88"/>
      <c r="SG88"/>
      <c r="SH88"/>
      <c r="SI88"/>
      <c r="SJ88"/>
      <c r="SK88"/>
      <c r="SL88"/>
      <c r="SM88"/>
      <c r="SN88"/>
      <c r="SO88"/>
      <c r="SP88"/>
      <c r="SQ88"/>
      <c r="SR88"/>
      <c r="SS88"/>
      <c r="ST88"/>
      <c r="SU88"/>
      <c r="SV88"/>
      <c r="SW88"/>
      <c r="SX88"/>
      <c r="SY88"/>
      <c r="SZ88"/>
      <c r="TA88"/>
      <c r="TB88"/>
      <c r="TC88"/>
      <c r="TD88"/>
      <c r="TE88"/>
      <c r="TF88"/>
      <c r="TG88"/>
      <c r="TH88"/>
      <c r="TI88"/>
      <c r="TJ88"/>
      <c r="TK88"/>
      <c r="TL88"/>
      <c r="TM88"/>
      <c r="TN88"/>
      <c r="TO88"/>
      <c r="TP88"/>
      <c r="TQ88"/>
      <c r="TR88"/>
      <c r="TS88"/>
      <c r="TT88"/>
      <c r="TU88"/>
      <c r="TV88"/>
      <c r="TW88"/>
      <c r="TX88"/>
      <c r="TY88"/>
      <c r="TZ88"/>
      <c r="UA88"/>
      <c r="UB88"/>
      <c r="UC88"/>
      <c r="UD88"/>
      <c r="UE88"/>
      <c r="UF88"/>
      <c r="UG88"/>
      <c r="UH88"/>
      <c r="UI88"/>
      <c r="UJ88"/>
      <c r="UK88"/>
      <c r="UL88"/>
      <c r="UM88"/>
      <c r="UN88"/>
      <c r="UO88"/>
      <c r="UP88"/>
      <c r="UQ88"/>
      <c r="UR88"/>
      <c r="US88"/>
      <c r="UT88"/>
      <c r="UU88"/>
      <c r="UV88"/>
      <c r="UW88"/>
      <c r="UX88"/>
      <c r="UY88"/>
      <c r="UZ88"/>
      <c r="VA88"/>
      <c r="VB88"/>
      <c r="VC88"/>
      <c r="VD88"/>
      <c r="VE88"/>
      <c r="VF88"/>
      <c r="VG88"/>
      <c r="VH88"/>
      <c r="VI88"/>
      <c r="VJ88"/>
      <c r="VK88"/>
      <c r="VL88"/>
      <c r="VM88"/>
      <c r="VN88"/>
      <c r="VO88"/>
      <c r="VP88"/>
      <c r="VQ88"/>
      <c r="VR88"/>
      <c r="VS88"/>
      <c r="VT88"/>
      <c r="VU88"/>
      <c r="VV88"/>
      <c r="VW88"/>
      <c r="VX88"/>
      <c r="VY88"/>
      <c r="VZ88"/>
      <c r="WA88"/>
      <c r="WB88"/>
      <c r="WC88"/>
      <c r="WD88"/>
      <c r="WE88"/>
      <c r="WF88"/>
      <c r="WG88"/>
      <c r="WH88"/>
      <c r="WI88"/>
      <c r="WJ88"/>
      <c r="WK88"/>
      <c r="WL88"/>
      <c r="WM88"/>
      <c r="WN88"/>
      <c r="WO88"/>
      <c r="WP88"/>
      <c r="WQ88"/>
      <c r="WR88"/>
      <c r="WS88"/>
      <c r="WT88"/>
      <c r="WU88"/>
      <c r="WV88"/>
      <c r="WW88"/>
      <c r="WX88"/>
      <c r="WY88"/>
      <c r="WZ88"/>
      <c r="XA88"/>
      <c r="XB88"/>
      <c r="XC88"/>
      <c r="XD88"/>
      <c r="XE88"/>
      <c r="XF88"/>
      <c r="XG88"/>
      <c r="XH88"/>
      <c r="XI88"/>
      <c r="XJ88"/>
      <c r="XK88"/>
      <c r="XL88"/>
      <c r="XM88"/>
      <c r="XN88"/>
      <c r="XO88"/>
      <c r="XP88"/>
      <c r="XQ88"/>
      <c r="XR88"/>
      <c r="XS88"/>
      <c r="XT88"/>
      <c r="XU88"/>
      <c r="XV88"/>
      <c r="XW88"/>
      <c r="XX88"/>
      <c r="XY88"/>
      <c r="XZ88"/>
      <c r="YA88"/>
      <c r="YB88"/>
      <c r="YC88"/>
      <c r="YD88"/>
      <c r="YE88"/>
      <c r="YF88"/>
      <c r="YG88"/>
      <c r="YH88"/>
      <c r="YI88"/>
      <c r="YJ88"/>
      <c r="YK88"/>
      <c r="YL88"/>
      <c r="YM88"/>
      <c r="YN88"/>
      <c r="YO88"/>
      <c r="YP88"/>
      <c r="YQ88"/>
      <c r="YR88"/>
      <c r="YS88"/>
      <c r="YT88"/>
      <c r="YU88"/>
      <c r="YV88"/>
      <c r="YW88"/>
      <c r="YX88"/>
      <c r="YY88"/>
      <c r="YZ88"/>
      <c r="ZA88"/>
      <c r="ZB88"/>
      <c r="ZC88"/>
      <c r="ZD88"/>
      <c r="ZE88"/>
      <c r="ZF88"/>
      <c r="ZG88"/>
      <c r="ZH88"/>
      <c r="ZI88"/>
      <c r="ZJ88"/>
      <c r="ZK88"/>
      <c r="ZL88"/>
      <c r="ZM88"/>
      <c r="ZN88"/>
      <c r="ZO88"/>
      <c r="ZP88"/>
      <c r="ZQ88"/>
      <c r="ZR88"/>
      <c r="ZS88"/>
      <c r="ZT88"/>
      <c r="ZU88"/>
      <c r="ZV88"/>
      <c r="ZW88"/>
      <c r="ZX88"/>
      <c r="ZY88"/>
      <c r="ZZ88"/>
      <c r="AAA88"/>
      <c r="AAB88"/>
      <c r="AAC88"/>
      <c r="AAD88"/>
      <c r="AAE88"/>
      <c r="AAF88"/>
      <c r="AAG88"/>
      <c r="AAH88"/>
      <c r="AAI88"/>
      <c r="AAJ88"/>
      <c r="AAK88"/>
      <c r="AAL88"/>
      <c r="AAM88"/>
      <c r="AAN88"/>
      <c r="AAO88"/>
      <c r="AAP88"/>
      <c r="AAQ88"/>
      <c r="AAR88"/>
      <c r="AAS88"/>
      <c r="AAT88"/>
      <c r="AAU88"/>
      <c r="AAV88"/>
      <c r="AAW88"/>
      <c r="AAX88"/>
      <c r="AAY88"/>
      <c r="AAZ88"/>
      <c r="ABA88"/>
      <c r="ABB88"/>
      <c r="ABC88"/>
      <c r="ABD88"/>
      <c r="ABE88"/>
      <c r="ABF88"/>
      <c r="ABG88"/>
      <c r="ABH88"/>
      <c r="ABI88"/>
      <c r="ABJ88"/>
      <c r="ABK88"/>
      <c r="ABL88"/>
      <c r="ABM88"/>
      <c r="ABN88"/>
      <c r="ABO88"/>
      <c r="ABP88"/>
      <c r="ABQ88"/>
      <c r="ABR88"/>
      <c r="ABS88"/>
      <c r="ABT88"/>
      <c r="ABU88"/>
      <c r="ABV88"/>
      <c r="ABW88"/>
      <c r="ABX88"/>
      <c r="ABY88"/>
      <c r="ABZ88"/>
      <c r="ACA88"/>
      <c r="ACB88"/>
      <c r="ACC88"/>
      <c r="ACD88"/>
      <c r="ACE88"/>
      <c r="ACF88"/>
      <c r="ACG88"/>
      <c r="ACH88"/>
      <c r="ACI88"/>
      <c r="ACJ88"/>
      <c r="ACK88"/>
      <c r="ACL88"/>
      <c r="ACM88"/>
      <c r="ACN88"/>
      <c r="ACO88"/>
      <c r="ACP88"/>
      <c r="ACQ88"/>
      <c r="ACR88"/>
      <c r="ACS88"/>
      <c r="ACT88"/>
      <c r="ACU88"/>
      <c r="ACV88"/>
      <c r="ACW88"/>
      <c r="ACX88"/>
      <c r="ACY88"/>
      <c r="ACZ88"/>
      <c r="ADA88"/>
      <c r="ADB88"/>
      <c r="ADC88"/>
      <c r="ADD88"/>
      <c r="ADE88"/>
      <c r="ADF88"/>
      <c r="ADG88"/>
      <c r="ADH88"/>
      <c r="ADI88"/>
      <c r="ADJ88"/>
      <c r="ADK88"/>
      <c r="ADL88"/>
      <c r="ADM88"/>
      <c r="ADN88"/>
      <c r="ADO88"/>
      <c r="ADP88"/>
      <c r="ADQ88"/>
      <c r="ADR88"/>
      <c r="ADS88"/>
      <c r="ADT88"/>
      <c r="ADU88"/>
      <c r="ADV88"/>
      <c r="ADW88"/>
      <c r="ADX88"/>
      <c r="ADY88"/>
      <c r="ADZ88"/>
      <c r="AEA88"/>
      <c r="AEB88"/>
      <c r="AEC88"/>
      <c r="AED88"/>
      <c r="AEE88"/>
      <c r="AEF88"/>
      <c r="AEG88"/>
      <c r="AEH88"/>
      <c r="AEI88"/>
      <c r="AEJ88"/>
      <c r="AEK88"/>
      <c r="AEL88"/>
      <c r="AEM88"/>
      <c r="AEN88"/>
      <c r="AEO88"/>
      <c r="AEP88"/>
      <c r="AEQ88"/>
      <c r="AER88"/>
      <c r="AES88"/>
      <c r="AET88"/>
      <c r="AEU88"/>
      <c r="AEV88"/>
      <c r="AEW88"/>
      <c r="AEX88"/>
      <c r="AEY88"/>
      <c r="AEZ88"/>
      <c r="AFA88"/>
      <c r="AFB88"/>
      <c r="AFC88"/>
      <c r="AFD88"/>
      <c r="AFE88"/>
      <c r="AFF88"/>
      <c r="AFG88"/>
      <c r="AFH88"/>
      <c r="AFI88"/>
      <c r="AFJ88"/>
      <c r="AFK88"/>
      <c r="AFL88"/>
      <c r="AFM88"/>
      <c r="AFN88"/>
      <c r="AFO88"/>
      <c r="AFP88"/>
      <c r="AFQ88"/>
      <c r="AFR88"/>
      <c r="AFS88"/>
      <c r="AFT88"/>
      <c r="AFU88"/>
      <c r="AFV88"/>
      <c r="AFW88"/>
      <c r="AFX88"/>
      <c r="AFY88"/>
      <c r="AFZ88"/>
      <c r="AGA88"/>
      <c r="AGB88"/>
      <c r="AGC88"/>
      <c r="AGD88"/>
      <c r="AGE88"/>
      <c r="AGF88"/>
      <c r="AGG88"/>
      <c r="AGH88"/>
      <c r="AGI88"/>
      <c r="AGJ88"/>
      <c r="AGK88"/>
      <c r="AGL88"/>
      <c r="AGM88"/>
      <c r="AGN88"/>
      <c r="AGO88"/>
      <c r="AGP88"/>
      <c r="AGQ88"/>
      <c r="AGR88"/>
      <c r="AGS88"/>
      <c r="AGT88"/>
      <c r="AGU88"/>
      <c r="AGV88"/>
      <c r="AGW88"/>
      <c r="AGX88"/>
      <c r="AGY88"/>
      <c r="AGZ88"/>
      <c r="AHA88"/>
      <c r="AHB88"/>
      <c r="AHC88"/>
      <c r="AHD88"/>
      <c r="AHE88"/>
      <c r="AHF88"/>
      <c r="AHG88"/>
      <c r="AHH88"/>
      <c r="AHI88"/>
      <c r="AHJ88"/>
      <c r="AHK88"/>
      <c r="AHL88"/>
      <c r="AHM88"/>
      <c r="AHN88"/>
      <c r="AHO88"/>
      <c r="AHP88"/>
      <c r="AHQ88"/>
      <c r="AHR88"/>
      <c r="AHS88"/>
      <c r="AHT88"/>
      <c r="AHU88"/>
      <c r="AHV88"/>
      <c r="AHW88"/>
      <c r="AHX88"/>
      <c r="AHY88"/>
      <c r="AHZ88"/>
      <c r="AIA88"/>
      <c r="AIB88"/>
      <c r="AIC88"/>
      <c r="AID88"/>
      <c r="AIE88"/>
      <c r="AIF88"/>
      <c r="AIG88"/>
      <c r="AIH88"/>
      <c r="AII88"/>
      <c r="AIJ88"/>
      <c r="AIK88"/>
      <c r="AIL88"/>
      <c r="AIM88"/>
      <c r="AIN88"/>
      <c r="AIO88"/>
      <c r="AIP88"/>
      <c r="AIQ88"/>
      <c r="AIR88"/>
      <c r="AIS88"/>
      <c r="AIT88"/>
      <c r="AIU88"/>
      <c r="AIV88"/>
      <c r="AIW88"/>
      <c r="AIX88"/>
      <c r="AIY88"/>
      <c r="AIZ88"/>
      <c r="AJA88"/>
      <c r="AJB88"/>
      <c r="AJC88"/>
      <c r="AJD88"/>
      <c r="AJE88"/>
      <c r="AJF88"/>
      <c r="AJG88"/>
      <c r="AJH88"/>
      <c r="AJI88"/>
      <c r="AJJ88"/>
      <c r="AJK88"/>
      <c r="AJL88"/>
      <c r="AJM88"/>
      <c r="AJN88"/>
      <c r="AJO88"/>
      <c r="AJP88"/>
      <c r="AJQ88"/>
      <c r="AJR88"/>
      <c r="AJS88"/>
      <c r="AJT88"/>
      <c r="AJU88"/>
      <c r="AJV88"/>
      <c r="AJW88"/>
      <c r="AJX88"/>
      <c r="AJY88"/>
      <c r="AJZ88"/>
      <c r="AKA88"/>
      <c r="AKB88"/>
      <c r="AKC88"/>
      <c r="AKD88"/>
      <c r="AKE88"/>
      <c r="AKF88"/>
      <c r="AKG88"/>
      <c r="AKH88"/>
      <c r="AKI88"/>
      <c r="AKJ88"/>
      <c r="AKK88"/>
      <c r="AKL88"/>
      <c r="AKM88"/>
      <c r="AKN88"/>
      <c r="AKO88"/>
      <c r="AKP88"/>
      <c r="AKQ88"/>
      <c r="AKR88"/>
      <c r="AKS88"/>
      <c r="AKT88"/>
      <c r="AKU88"/>
      <c r="AKV88"/>
      <c r="AKW88"/>
      <c r="AKX88"/>
      <c r="AKY88"/>
      <c r="AKZ88"/>
      <c r="ALA88"/>
      <c r="ALB88"/>
      <c r="ALC88"/>
      <c r="ALD88"/>
      <c r="ALE88"/>
      <c r="ALF88"/>
      <c r="ALG88"/>
      <c r="ALH88"/>
      <c r="ALI88"/>
      <c r="ALJ88"/>
      <c r="ALK88"/>
      <c r="ALL88"/>
      <c r="ALM88"/>
      <c r="ALN88"/>
      <c r="ALO88"/>
      <c r="ALP88"/>
      <c r="ALQ88"/>
      <c r="ALR88"/>
      <c r="ALS88"/>
      <c r="ALT88"/>
      <c r="ALU88"/>
      <c r="ALV88"/>
      <c r="ALW88"/>
      <c r="ALX88"/>
      <c r="ALY88"/>
      <c r="ALZ88"/>
      <c r="AMA88"/>
      <c r="AMB88"/>
      <c r="AMC88"/>
      <c r="AMD88"/>
      <c r="AME88"/>
      <c r="AMF88"/>
      <c r="AMG88"/>
      <c r="AMH88"/>
      <c r="AMI88"/>
      <c r="AMJ88"/>
      <c r="AMK88"/>
      <c r="AML88" s="30"/>
    </row>
    <row r="89" spans="1:1026" ht="15" customHeight="1" x14ac:dyDescent="0.2">
      <c r="A89" s="328" t="s">
        <v>270</v>
      </c>
      <c r="B89" s="46" t="s">
        <v>166</v>
      </c>
      <c r="C89" s="40">
        <f t="shared" ref="C89:C94" si="8">C88</f>
        <v>18</v>
      </c>
      <c r="D89" s="437">
        <v>12</v>
      </c>
      <c r="E89" s="438">
        <v>10</v>
      </c>
      <c r="F89" s="331">
        <v>762.14</v>
      </c>
      <c r="G89" s="338">
        <v>710.18</v>
      </c>
      <c r="H89" s="41">
        <f t="shared" si="4"/>
        <v>736.16</v>
      </c>
      <c r="I89" s="42">
        <f t="shared" si="5"/>
        <v>13250.88</v>
      </c>
      <c r="J89" s="42">
        <f t="shared" si="6"/>
        <v>8833.92</v>
      </c>
      <c r="K89" s="42">
        <f t="shared" si="7"/>
        <v>7361.5999999999995</v>
      </c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/>
      <c r="BF89"/>
      <c r="BG89"/>
      <c r="BH89"/>
      <c r="BI89"/>
      <c r="BJ89"/>
      <c r="BK89"/>
      <c r="BL89"/>
      <c r="BM89"/>
      <c r="BN89"/>
      <c r="BO89"/>
      <c r="BP89"/>
      <c r="BQ89"/>
      <c r="BR89"/>
      <c r="BS89"/>
      <c r="BT89"/>
      <c r="BU89"/>
      <c r="BV89"/>
      <c r="BW89"/>
      <c r="BX89"/>
      <c r="BY89"/>
      <c r="BZ89"/>
      <c r="CA89"/>
      <c r="CB89"/>
      <c r="CC89"/>
      <c r="CD89"/>
      <c r="CE89"/>
      <c r="CF89"/>
      <c r="CG89"/>
      <c r="CH89"/>
      <c r="CI89"/>
      <c r="CJ89"/>
      <c r="CK89"/>
      <c r="CL89"/>
      <c r="CM89"/>
      <c r="CN89"/>
      <c r="CO89"/>
      <c r="CP89"/>
      <c r="CQ89"/>
      <c r="CR89"/>
      <c r="CS89"/>
      <c r="CT89"/>
      <c r="CU89"/>
      <c r="CV89"/>
      <c r="CW89"/>
      <c r="CX89"/>
      <c r="CY89"/>
      <c r="CZ89"/>
      <c r="DA89"/>
      <c r="DB89"/>
      <c r="DC89"/>
      <c r="DD89"/>
      <c r="DE89"/>
      <c r="DF89"/>
      <c r="DG89"/>
      <c r="DH89"/>
      <c r="DI89"/>
      <c r="DJ89"/>
      <c r="DK89"/>
      <c r="DL89"/>
      <c r="DM89"/>
      <c r="DN89"/>
      <c r="DO89"/>
      <c r="DP89"/>
      <c r="DQ89"/>
      <c r="DR89"/>
      <c r="DS89"/>
      <c r="DT89"/>
      <c r="DU89"/>
      <c r="DV89"/>
      <c r="DW89"/>
      <c r="DX89"/>
      <c r="DY89"/>
      <c r="DZ89"/>
      <c r="EA89"/>
      <c r="EB89"/>
      <c r="EC89"/>
      <c r="ED89"/>
      <c r="EE89"/>
      <c r="EF89"/>
      <c r="EG89"/>
      <c r="EH89"/>
      <c r="EI89"/>
      <c r="EJ89"/>
      <c r="EK89"/>
      <c r="EL89"/>
      <c r="EM89"/>
      <c r="EN89"/>
      <c r="EO89"/>
      <c r="EP89"/>
      <c r="EQ89"/>
      <c r="ER89"/>
      <c r="ES89"/>
      <c r="ET89"/>
      <c r="EU89"/>
      <c r="EV89"/>
      <c r="EW89"/>
      <c r="EX89"/>
      <c r="EY89"/>
      <c r="EZ89"/>
      <c r="FA89"/>
      <c r="FB89"/>
      <c r="FC89"/>
      <c r="FD89"/>
      <c r="FE89"/>
      <c r="FF89"/>
      <c r="FG89"/>
      <c r="FH89"/>
      <c r="FI89"/>
      <c r="FJ89"/>
      <c r="FK89"/>
      <c r="FL89"/>
      <c r="FM89"/>
      <c r="FN89"/>
      <c r="FO89"/>
      <c r="FP89"/>
      <c r="FQ89"/>
      <c r="FR89"/>
      <c r="FS89"/>
      <c r="FT89"/>
      <c r="FU89"/>
      <c r="FV89"/>
      <c r="FW89"/>
      <c r="FX89"/>
      <c r="FY89"/>
      <c r="FZ89"/>
      <c r="GA89"/>
      <c r="GB89"/>
      <c r="GC89"/>
      <c r="GD89"/>
      <c r="GE89"/>
      <c r="GF89"/>
      <c r="GG89"/>
      <c r="GH89"/>
      <c r="GI89"/>
      <c r="GJ89"/>
      <c r="GK89"/>
      <c r="GL89"/>
      <c r="GM89"/>
      <c r="GN89"/>
      <c r="GO89"/>
      <c r="GP89"/>
      <c r="GQ89"/>
      <c r="GR89"/>
      <c r="GS89"/>
      <c r="GT89"/>
      <c r="GU89"/>
      <c r="GV89"/>
      <c r="GW89"/>
      <c r="GX89"/>
      <c r="GY89"/>
      <c r="GZ89"/>
      <c r="HA89"/>
      <c r="HB89"/>
      <c r="HC89"/>
      <c r="HD89"/>
      <c r="HE89"/>
      <c r="HF89"/>
      <c r="HG89"/>
      <c r="HH89"/>
      <c r="HI89"/>
      <c r="HJ89"/>
      <c r="HK89"/>
      <c r="HL89"/>
      <c r="HM89"/>
      <c r="HN89"/>
      <c r="HO89"/>
      <c r="HP89"/>
      <c r="HQ89"/>
      <c r="HR89"/>
      <c r="HS89"/>
      <c r="HT89"/>
      <c r="HU89"/>
      <c r="HV89"/>
      <c r="HW89"/>
      <c r="HX89"/>
      <c r="HY89"/>
      <c r="HZ89"/>
      <c r="IA89"/>
      <c r="IB89"/>
      <c r="IC89"/>
      <c r="ID89"/>
      <c r="IE89"/>
      <c r="IF89"/>
      <c r="IG89"/>
      <c r="IH89"/>
      <c r="II89"/>
      <c r="IJ89"/>
      <c r="IK89"/>
      <c r="IL89"/>
      <c r="IM89"/>
      <c r="IN89"/>
      <c r="IO89"/>
      <c r="IP89"/>
      <c r="IQ89"/>
      <c r="IR89"/>
      <c r="IS89"/>
      <c r="IT89"/>
      <c r="IU89"/>
      <c r="IV89"/>
      <c r="IW89"/>
      <c r="IX89"/>
      <c r="IY89"/>
      <c r="IZ89"/>
      <c r="JA89"/>
      <c r="JB89"/>
      <c r="JC89"/>
      <c r="JD89"/>
      <c r="JE89"/>
      <c r="JF89"/>
      <c r="JG89"/>
      <c r="JH89"/>
      <c r="JI89"/>
      <c r="JJ89"/>
      <c r="JK89"/>
      <c r="JL89"/>
      <c r="JM89"/>
      <c r="JN89"/>
      <c r="JO89"/>
      <c r="JP89"/>
      <c r="JQ89"/>
      <c r="JR89"/>
      <c r="JS89"/>
      <c r="JT89"/>
      <c r="JU89"/>
      <c r="JV89"/>
      <c r="JW89"/>
      <c r="JX89"/>
      <c r="JY89"/>
      <c r="JZ89"/>
      <c r="KA89"/>
      <c r="KB89"/>
      <c r="KC89"/>
      <c r="KD89"/>
      <c r="KE89"/>
      <c r="KF89"/>
      <c r="KG89"/>
      <c r="KH89"/>
      <c r="KI89"/>
      <c r="KJ89"/>
      <c r="KK89"/>
      <c r="KL89"/>
      <c r="KM89"/>
      <c r="KN89"/>
      <c r="KO89"/>
      <c r="KP89"/>
      <c r="KQ89"/>
      <c r="KR89"/>
      <c r="KS89"/>
      <c r="KT89"/>
      <c r="KU89"/>
      <c r="KV89"/>
      <c r="KW89"/>
      <c r="KX89"/>
      <c r="KY89"/>
      <c r="KZ89"/>
      <c r="LA89"/>
      <c r="LB89"/>
      <c r="LC89"/>
      <c r="LD89"/>
      <c r="LE89"/>
      <c r="LF89"/>
      <c r="LG89"/>
      <c r="LH89"/>
      <c r="LI89"/>
      <c r="LJ89"/>
      <c r="LK89"/>
      <c r="LL89"/>
      <c r="LM89"/>
      <c r="LN89"/>
      <c r="LO89"/>
      <c r="LP89"/>
      <c r="LQ89"/>
      <c r="LR89"/>
      <c r="LS89"/>
      <c r="LT89"/>
      <c r="LU89"/>
      <c r="LV89"/>
      <c r="LW89"/>
      <c r="LX89"/>
      <c r="LY89"/>
      <c r="LZ89"/>
      <c r="MA89"/>
      <c r="MB89"/>
      <c r="MC89"/>
      <c r="MD89"/>
      <c r="ME89"/>
      <c r="MF89"/>
      <c r="MG89"/>
      <c r="MH89"/>
      <c r="MI89"/>
      <c r="MJ89"/>
      <c r="MK89"/>
      <c r="ML89"/>
      <c r="MM89"/>
      <c r="MN89"/>
      <c r="MO89"/>
      <c r="MP89"/>
      <c r="MQ89"/>
      <c r="MR89"/>
      <c r="MS89"/>
      <c r="MT89"/>
      <c r="MU89"/>
      <c r="MV89"/>
      <c r="MW89"/>
      <c r="MX89"/>
      <c r="MY89"/>
      <c r="MZ89"/>
      <c r="NA89"/>
      <c r="NB89"/>
      <c r="NC89"/>
      <c r="ND89"/>
      <c r="NE89"/>
      <c r="NF89"/>
      <c r="NG89"/>
      <c r="NH89"/>
      <c r="NI89"/>
      <c r="NJ89"/>
      <c r="NK89"/>
      <c r="NL89"/>
      <c r="NM89"/>
      <c r="NN89"/>
      <c r="NO89"/>
      <c r="NP89"/>
      <c r="NQ89"/>
      <c r="NR89"/>
      <c r="NS89"/>
      <c r="NT89"/>
      <c r="NU89"/>
      <c r="NV89"/>
      <c r="NW89"/>
      <c r="NX89"/>
      <c r="NY89"/>
      <c r="NZ89"/>
      <c r="OA89"/>
      <c r="OB89"/>
      <c r="OC89"/>
      <c r="OD89"/>
      <c r="OE89"/>
      <c r="OF89"/>
      <c r="OG89"/>
      <c r="OH89"/>
      <c r="OI89"/>
      <c r="OJ89"/>
      <c r="OK89"/>
      <c r="OL89"/>
      <c r="OM89"/>
      <c r="ON89"/>
      <c r="OO89"/>
      <c r="OP89"/>
      <c r="OQ89"/>
      <c r="OR89"/>
      <c r="OS89"/>
      <c r="OT89"/>
      <c r="OU89"/>
      <c r="OV89"/>
      <c r="OW89"/>
      <c r="OX89"/>
      <c r="OY89"/>
      <c r="OZ89"/>
      <c r="PA89"/>
      <c r="PB89"/>
      <c r="PC89"/>
      <c r="PD89"/>
      <c r="PE89"/>
      <c r="PF89"/>
      <c r="PG89"/>
      <c r="PH89"/>
      <c r="PI89"/>
      <c r="PJ89"/>
      <c r="PK89"/>
      <c r="PL89"/>
      <c r="PM89"/>
      <c r="PN89"/>
      <c r="PO89"/>
      <c r="PP89"/>
      <c r="PQ89"/>
      <c r="PR89"/>
      <c r="PS89"/>
      <c r="PT89"/>
      <c r="PU89"/>
      <c r="PV89"/>
      <c r="PW89"/>
      <c r="PX89"/>
      <c r="PY89"/>
      <c r="PZ89"/>
      <c r="QA89"/>
      <c r="QB89"/>
      <c r="QC89"/>
      <c r="QD89"/>
      <c r="QE89"/>
      <c r="QF89"/>
      <c r="QG89"/>
      <c r="QH89"/>
      <c r="QI89"/>
      <c r="QJ89"/>
      <c r="QK89"/>
      <c r="QL89"/>
      <c r="QM89"/>
      <c r="QN89"/>
      <c r="QO89"/>
      <c r="QP89"/>
      <c r="QQ89"/>
      <c r="QR89"/>
      <c r="QS89"/>
      <c r="QT89"/>
      <c r="QU89"/>
      <c r="QV89"/>
      <c r="QW89"/>
      <c r="QX89"/>
      <c r="QY89"/>
      <c r="QZ89"/>
      <c r="RA89"/>
      <c r="RB89"/>
      <c r="RC89"/>
      <c r="RD89"/>
      <c r="RE89"/>
      <c r="RF89"/>
      <c r="RG89"/>
      <c r="RH89"/>
      <c r="RI89"/>
      <c r="RJ89"/>
      <c r="RK89"/>
      <c r="RL89"/>
      <c r="RM89"/>
      <c r="RN89"/>
      <c r="RO89"/>
      <c r="RP89"/>
      <c r="RQ89"/>
      <c r="RR89"/>
      <c r="RS89"/>
      <c r="RT89"/>
      <c r="RU89"/>
      <c r="RV89"/>
      <c r="RW89"/>
      <c r="RX89"/>
      <c r="RY89"/>
      <c r="RZ89"/>
      <c r="SA89"/>
      <c r="SB89"/>
      <c r="SC89"/>
      <c r="SD89"/>
      <c r="SE89"/>
      <c r="SF89"/>
      <c r="SG89"/>
      <c r="SH89"/>
      <c r="SI89"/>
      <c r="SJ89"/>
      <c r="SK89"/>
      <c r="SL89"/>
      <c r="SM89"/>
      <c r="SN89"/>
      <c r="SO89"/>
      <c r="SP89"/>
      <c r="SQ89"/>
      <c r="SR89"/>
      <c r="SS89"/>
      <c r="ST89"/>
      <c r="SU89"/>
      <c r="SV89"/>
      <c r="SW89"/>
      <c r="SX89"/>
      <c r="SY89"/>
      <c r="SZ89"/>
      <c r="TA89"/>
      <c r="TB89"/>
      <c r="TC89"/>
      <c r="TD89"/>
      <c r="TE89"/>
      <c r="TF89"/>
      <c r="TG89"/>
      <c r="TH89"/>
      <c r="TI89"/>
      <c r="TJ89"/>
      <c r="TK89"/>
      <c r="TL89"/>
      <c r="TM89"/>
      <c r="TN89"/>
      <c r="TO89"/>
      <c r="TP89"/>
      <c r="TQ89"/>
      <c r="TR89"/>
      <c r="TS89"/>
      <c r="TT89"/>
      <c r="TU89"/>
      <c r="TV89"/>
      <c r="TW89"/>
      <c r="TX89"/>
      <c r="TY89"/>
      <c r="TZ89"/>
      <c r="UA89"/>
      <c r="UB89"/>
      <c r="UC89"/>
      <c r="UD89"/>
      <c r="UE89"/>
      <c r="UF89"/>
      <c r="UG89"/>
      <c r="UH89"/>
      <c r="UI89"/>
      <c r="UJ89"/>
      <c r="UK89"/>
      <c r="UL89"/>
      <c r="UM89"/>
      <c r="UN89"/>
      <c r="UO89"/>
      <c r="UP89"/>
      <c r="UQ89"/>
      <c r="UR89"/>
      <c r="US89"/>
      <c r="UT89"/>
      <c r="UU89"/>
      <c r="UV89"/>
      <c r="UW89"/>
      <c r="UX89"/>
      <c r="UY89"/>
      <c r="UZ89"/>
      <c r="VA89"/>
      <c r="VB89"/>
      <c r="VC89"/>
      <c r="VD89"/>
      <c r="VE89"/>
      <c r="VF89"/>
      <c r="VG89"/>
      <c r="VH89"/>
      <c r="VI89"/>
      <c r="VJ89"/>
      <c r="VK89"/>
      <c r="VL89"/>
      <c r="VM89"/>
      <c r="VN89"/>
      <c r="VO89"/>
      <c r="VP89"/>
      <c r="VQ89"/>
      <c r="VR89"/>
      <c r="VS89"/>
      <c r="VT89"/>
      <c r="VU89"/>
      <c r="VV89"/>
      <c r="VW89"/>
      <c r="VX89"/>
      <c r="VY89"/>
      <c r="VZ89"/>
      <c r="WA89"/>
      <c r="WB89"/>
      <c r="WC89"/>
      <c r="WD89"/>
      <c r="WE89"/>
      <c r="WF89"/>
      <c r="WG89"/>
      <c r="WH89"/>
      <c r="WI89"/>
      <c r="WJ89"/>
      <c r="WK89"/>
      <c r="WL89"/>
      <c r="WM89"/>
      <c r="WN89"/>
      <c r="WO89"/>
      <c r="WP89"/>
      <c r="WQ89"/>
      <c r="WR89"/>
      <c r="WS89"/>
      <c r="WT89"/>
      <c r="WU89"/>
      <c r="WV89"/>
      <c r="WW89"/>
      <c r="WX89"/>
      <c r="WY89"/>
      <c r="WZ89"/>
      <c r="XA89"/>
      <c r="XB89"/>
      <c r="XC89"/>
      <c r="XD89"/>
      <c r="XE89"/>
      <c r="XF89"/>
      <c r="XG89"/>
      <c r="XH89"/>
      <c r="XI89"/>
      <c r="XJ89"/>
      <c r="XK89"/>
      <c r="XL89"/>
      <c r="XM89"/>
      <c r="XN89"/>
      <c r="XO89"/>
      <c r="XP89"/>
      <c r="XQ89"/>
      <c r="XR89"/>
      <c r="XS89"/>
      <c r="XT89"/>
      <c r="XU89"/>
      <c r="XV89"/>
      <c r="XW89"/>
      <c r="XX89"/>
      <c r="XY89"/>
      <c r="XZ89"/>
      <c r="YA89"/>
      <c r="YB89"/>
      <c r="YC89"/>
      <c r="YD89"/>
      <c r="YE89"/>
      <c r="YF89"/>
      <c r="YG89"/>
      <c r="YH89"/>
      <c r="YI89"/>
      <c r="YJ89"/>
      <c r="YK89"/>
      <c r="YL89"/>
      <c r="YM89"/>
      <c r="YN89"/>
      <c r="YO89"/>
      <c r="YP89"/>
      <c r="YQ89"/>
      <c r="YR89"/>
      <c r="YS89"/>
      <c r="YT89"/>
      <c r="YU89"/>
      <c r="YV89"/>
      <c r="YW89"/>
      <c r="YX89"/>
      <c r="YY89"/>
      <c r="YZ89"/>
      <c r="ZA89"/>
      <c r="ZB89"/>
      <c r="ZC89"/>
      <c r="ZD89"/>
      <c r="ZE89"/>
      <c r="ZF89"/>
      <c r="ZG89"/>
      <c r="ZH89"/>
      <c r="ZI89"/>
      <c r="ZJ89"/>
      <c r="ZK89"/>
      <c r="ZL89"/>
      <c r="ZM89"/>
      <c r="ZN89"/>
      <c r="ZO89"/>
      <c r="ZP89"/>
      <c r="ZQ89"/>
      <c r="ZR89"/>
      <c r="ZS89"/>
      <c r="ZT89"/>
      <c r="ZU89"/>
      <c r="ZV89"/>
      <c r="ZW89"/>
      <c r="ZX89"/>
      <c r="ZY89"/>
      <c r="ZZ89"/>
      <c r="AAA89"/>
      <c r="AAB89"/>
      <c r="AAC89"/>
      <c r="AAD89"/>
      <c r="AAE89"/>
      <c r="AAF89"/>
      <c r="AAG89"/>
      <c r="AAH89"/>
      <c r="AAI89"/>
      <c r="AAJ89"/>
      <c r="AAK89"/>
      <c r="AAL89"/>
      <c r="AAM89"/>
      <c r="AAN89"/>
      <c r="AAO89"/>
      <c r="AAP89"/>
      <c r="AAQ89"/>
      <c r="AAR89"/>
      <c r="AAS89"/>
      <c r="AAT89"/>
      <c r="AAU89"/>
      <c r="AAV89"/>
      <c r="AAW89"/>
      <c r="AAX89"/>
      <c r="AAY89"/>
      <c r="AAZ89"/>
      <c r="ABA89"/>
      <c r="ABB89"/>
      <c r="ABC89"/>
      <c r="ABD89"/>
      <c r="ABE89"/>
      <c r="ABF89"/>
      <c r="ABG89"/>
      <c r="ABH89"/>
      <c r="ABI89"/>
      <c r="ABJ89"/>
      <c r="ABK89"/>
      <c r="ABL89"/>
      <c r="ABM89"/>
      <c r="ABN89"/>
      <c r="ABO89"/>
      <c r="ABP89"/>
      <c r="ABQ89"/>
      <c r="ABR89"/>
      <c r="ABS89"/>
      <c r="ABT89"/>
      <c r="ABU89"/>
      <c r="ABV89"/>
      <c r="ABW89"/>
      <c r="ABX89"/>
      <c r="ABY89"/>
      <c r="ABZ89"/>
      <c r="ACA89"/>
      <c r="ACB89"/>
      <c r="ACC89"/>
      <c r="ACD89"/>
      <c r="ACE89"/>
      <c r="ACF89"/>
      <c r="ACG89"/>
      <c r="ACH89"/>
      <c r="ACI89"/>
      <c r="ACJ89"/>
      <c r="ACK89"/>
      <c r="ACL89"/>
      <c r="ACM89"/>
      <c r="ACN89"/>
      <c r="ACO89"/>
      <c r="ACP89"/>
      <c r="ACQ89"/>
      <c r="ACR89"/>
      <c r="ACS89"/>
      <c r="ACT89"/>
      <c r="ACU89"/>
      <c r="ACV89"/>
      <c r="ACW89"/>
      <c r="ACX89"/>
      <c r="ACY89"/>
      <c r="ACZ89"/>
      <c r="ADA89"/>
      <c r="ADB89"/>
      <c r="ADC89"/>
      <c r="ADD89"/>
      <c r="ADE89"/>
      <c r="ADF89"/>
      <c r="ADG89"/>
      <c r="ADH89"/>
      <c r="ADI89"/>
      <c r="ADJ89"/>
      <c r="ADK89"/>
      <c r="ADL89"/>
      <c r="ADM89"/>
      <c r="ADN89"/>
      <c r="ADO89"/>
      <c r="ADP89"/>
      <c r="ADQ89"/>
      <c r="ADR89"/>
      <c r="ADS89"/>
      <c r="ADT89"/>
      <c r="ADU89"/>
      <c r="ADV89"/>
      <c r="ADW89"/>
      <c r="ADX89"/>
      <c r="ADY89"/>
      <c r="ADZ89"/>
      <c r="AEA89"/>
      <c r="AEB89"/>
      <c r="AEC89"/>
      <c r="AED89"/>
      <c r="AEE89"/>
      <c r="AEF89"/>
      <c r="AEG89"/>
      <c r="AEH89"/>
      <c r="AEI89"/>
      <c r="AEJ89"/>
      <c r="AEK89"/>
      <c r="AEL89"/>
      <c r="AEM89"/>
      <c r="AEN89"/>
      <c r="AEO89"/>
      <c r="AEP89"/>
      <c r="AEQ89"/>
      <c r="AER89"/>
      <c r="AES89"/>
      <c r="AET89"/>
      <c r="AEU89"/>
      <c r="AEV89"/>
      <c r="AEW89"/>
      <c r="AEX89"/>
      <c r="AEY89"/>
      <c r="AEZ89"/>
      <c r="AFA89"/>
      <c r="AFB89"/>
      <c r="AFC89"/>
      <c r="AFD89"/>
      <c r="AFE89"/>
      <c r="AFF89"/>
      <c r="AFG89"/>
      <c r="AFH89"/>
      <c r="AFI89"/>
      <c r="AFJ89"/>
      <c r="AFK89"/>
      <c r="AFL89"/>
      <c r="AFM89"/>
      <c r="AFN89"/>
      <c r="AFO89"/>
      <c r="AFP89"/>
      <c r="AFQ89"/>
      <c r="AFR89"/>
      <c r="AFS89"/>
      <c r="AFT89"/>
      <c r="AFU89"/>
      <c r="AFV89"/>
      <c r="AFW89"/>
      <c r="AFX89"/>
      <c r="AFY89"/>
      <c r="AFZ89"/>
      <c r="AGA89"/>
      <c r="AGB89"/>
      <c r="AGC89"/>
      <c r="AGD89"/>
      <c r="AGE89"/>
      <c r="AGF89"/>
      <c r="AGG89"/>
      <c r="AGH89"/>
      <c r="AGI89"/>
      <c r="AGJ89"/>
      <c r="AGK89"/>
      <c r="AGL89"/>
      <c r="AGM89"/>
      <c r="AGN89"/>
      <c r="AGO89"/>
      <c r="AGP89"/>
      <c r="AGQ89"/>
      <c r="AGR89"/>
      <c r="AGS89"/>
      <c r="AGT89"/>
      <c r="AGU89"/>
      <c r="AGV89"/>
      <c r="AGW89"/>
      <c r="AGX89"/>
      <c r="AGY89"/>
      <c r="AGZ89"/>
      <c r="AHA89"/>
      <c r="AHB89"/>
      <c r="AHC89"/>
      <c r="AHD89"/>
      <c r="AHE89"/>
      <c r="AHF89"/>
      <c r="AHG89"/>
      <c r="AHH89"/>
      <c r="AHI89"/>
      <c r="AHJ89"/>
      <c r="AHK89"/>
      <c r="AHL89"/>
      <c r="AHM89"/>
      <c r="AHN89"/>
      <c r="AHO89"/>
      <c r="AHP89"/>
      <c r="AHQ89"/>
      <c r="AHR89"/>
      <c r="AHS89"/>
      <c r="AHT89"/>
      <c r="AHU89"/>
      <c r="AHV89"/>
      <c r="AHW89"/>
      <c r="AHX89"/>
      <c r="AHY89"/>
      <c r="AHZ89"/>
      <c r="AIA89"/>
      <c r="AIB89"/>
      <c r="AIC89"/>
      <c r="AID89"/>
      <c r="AIE89"/>
      <c r="AIF89"/>
      <c r="AIG89"/>
      <c r="AIH89"/>
      <c r="AII89"/>
      <c r="AIJ89"/>
      <c r="AIK89"/>
      <c r="AIL89"/>
      <c r="AIM89"/>
      <c r="AIN89"/>
      <c r="AIO89"/>
      <c r="AIP89"/>
      <c r="AIQ89"/>
      <c r="AIR89"/>
      <c r="AIS89"/>
      <c r="AIT89"/>
      <c r="AIU89"/>
      <c r="AIV89"/>
      <c r="AIW89"/>
      <c r="AIX89"/>
      <c r="AIY89"/>
      <c r="AIZ89"/>
      <c r="AJA89"/>
      <c r="AJB89"/>
      <c r="AJC89"/>
      <c r="AJD89"/>
      <c r="AJE89"/>
      <c r="AJF89"/>
      <c r="AJG89"/>
      <c r="AJH89"/>
      <c r="AJI89"/>
      <c r="AJJ89"/>
      <c r="AJK89"/>
      <c r="AJL89"/>
      <c r="AJM89"/>
      <c r="AJN89"/>
      <c r="AJO89"/>
      <c r="AJP89"/>
      <c r="AJQ89"/>
      <c r="AJR89"/>
      <c r="AJS89"/>
      <c r="AJT89"/>
      <c r="AJU89"/>
      <c r="AJV89"/>
      <c r="AJW89"/>
      <c r="AJX89"/>
      <c r="AJY89"/>
      <c r="AJZ89"/>
      <c r="AKA89"/>
      <c r="AKB89"/>
      <c r="AKC89"/>
      <c r="AKD89"/>
      <c r="AKE89"/>
      <c r="AKF89"/>
      <c r="AKG89"/>
      <c r="AKH89"/>
      <c r="AKI89"/>
      <c r="AKJ89"/>
      <c r="AKK89"/>
      <c r="AKL89"/>
      <c r="AKM89"/>
      <c r="AKN89"/>
      <c r="AKO89"/>
      <c r="AKP89"/>
      <c r="AKQ89"/>
      <c r="AKR89"/>
      <c r="AKS89"/>
      <c r="AKT89"/>
      <c r="AKU89"/>
      <c r="AKV89"/>
      <c r="AKW89"/>
      <c r="AKX89"/>
      <c r="AKY89"/>
      <c r="AKZ89"/>
      <c r="ALA89"/>
      <c r="ALB89"/>
      <c r="ALC89"/>
      <c r="ALD89"/>
      <c r="ALE89"/>
      <c r="ALF89"/>
      <c r="ALG89"/>
      <c r="ALH89"/>
      <c r="ALI89"/>
      <c r="ALJ89"/>
      <c r="ALK89"/>
      <c r="ALL89"/>
      <c r="ALM89"/>
      <c r="ALN89"/>
      <c r="ALO89"/>
      <c r="ALP89"/>
      <c r="ALQ89"/>
      <c r="ALR89"/>
      <c r="ALS89"/>
      <c r="ALT89"/>
      <c r="ALU89"/>
      <c r="ALV89"/>
      <c r="ALW89"/>
      <c r="ALX89"/>
      <c r="ALY89"/>
      <c r="ALZ89"/>
      <c r="AMA89"/>
      <c r="AMB89"/>
      <c r="AMC89"/>
      <c r="AMD89"/>
      <c r="AME89"/>
      <c r="AMF89"/>
      <c r="AMG89"/>
      <c r="AMH89"/>
      <c r="AMI89"/>
      <c r="AMJ89"/>
      <c r="AMK89"/>
      <c r="AML89" s="30"/>
    </row>
    <row r="90" spans="1:1026" ht="15" customHeight="1" x14ac:dyDescent="0.2">
      <c r="A90" s="328" t="s">
        <v>271</v>
      </c>
      <c r="B90" s="46" t="s">
        <v>166</v>
      </c>
      <c r="C90" s="40">
        <f t="shared" si="8"/>
        <v>18</v>
      </c>
      <c r="D90" s="437">
        <v>12</v>
      </c>
      <c r="E90" s="438">
        <v>10</v>
      </c>
      <c r="F90" s="331">
        <v>1854.64</v>
      </c>
      <c r="G90" s="338">
        <v>1694.57</v>
      </c>
      <c r="H90" s="41">
        <f t="shared" si="4"/>
        <v>1774.605</v>
      </c>
      <c r="I90" s="42">
        <f t="shared" si="5"/>
        <v>31942.89</v>
      </c>
      <c r="J90" s="42">
        <f t="shared" si="6"/>
        <v>21295.260000000002</v>
      </c>
      <c r="K90" s="42">
        <f t="shared" si="7"/>
        <v>17746.05</v>
      </c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  <c r="BM90"/>
      <c r="BN90"/>
      <c r="BO90"/>
      <c r="BP90"/>
      <c r="BQ90"/>
      <c r="BR90"/>
      <c r="BS90"/>
      <c r="BT90"/>
      <c r="BU90"/>
      <c r="BV90"/>
      <c r="BW90"/>
      <c r="BX90"/>
      <c r="BY90"/>
      <c r="BZ90"/>
      <c r="CA90"/>
      <c r="CB90"/>
      <c r="CC90"/>
      <c r="CD90"/>
      <c r="CE90"/>
      <c r="CF90"/>
      <c r="CG90"/>
      <c r="CH90"/>
      <c r="CI90"/>
      <c r="CJ90"/>
      <c r="CK90"/>
      <c r="CL90"/>
      <c r="CM90"/>
      <c r="CN90"/>
      <c r="CO90"/>
      <c r="CP90"/>
      <c r="CQ90"/>
      <c r="CR90"/>
      <c r="CS90"/>
      <c r="CT90"/>
      <c r="CU90"/>
      <c r="CV90"/>
      <c r="CW90"/>
      <c r="CX90"/>
      <c r="CY90"/>
      <c r="CZ90"/>
      <c r="DA90"/>
      <c r="DB90"/>
      <c r="DC90"/>
      <c r="DD90"/>
      <c r="DE90"/>
      <c r="DF90"/>
      <c r="DG90"/>
      <c r="DH90"/>
      <c r="DI90"/>
      <c r="DJ90"/>
      <c r="DK90"/>
      <c r="DL90"/>
      <c r="DM90"/>
      <c r="DN90"/>
      <c r="DO90"/>
      <c r="DP90"/>
      <c r="DQ90"/>
      <c r="DR90"/>
      <c r="DS90"/>
      <c r="DT90"/>
      <c r="DU90"/>
      <c r="DV90"/>
      <c r="DW90"/>
      <c r="DX90"/>
      <c r="DY90"/>
      <c r="DZ90"/>
      <c r="EA90"/>
      <c r="EB90"/>
      <c r="EC90"/>
      <c r="ED90"/>
      <c r="EE90"/>
      <c r="EF90"/>
      <c r="EG90"/>
      <c r="EH90"/>
      <c r="EI90"/>
      <c r="EJ90"/>
      <c r="EK90"/>
      <c r="EL90"/>
      <c r="EM90"/>
      <c r="EN90"/>
      <c r="EO90"/>
      <c r="EP90"/>
      <c r="EQ90"/>
      <c r="ER90"/>
      <c r="ES90"/>
      <c r="ET90"/>
      <c r="EU90"/>
      <c r="EV90"/>
      <c r="EW90"/>
      <c r="EX90"/>
      <c r="EY90"/>
      <c r="EZ90"/>
      <c r="FA90"/>
      <c r="FB90"/>
      <c r="FC90"/>
      <c r="FD90"/>
      <c r="FE90"/>
      <c r="FF90"/>
      <c r="FG90"/>
      <c r="FH90"/>
      <c r="FI90"/>
      <c r="FJ90"/>
      <c r="FK90"/>
      <c r="FL90"/>
      <c r="FM90"/>
      <c r="FN90"/>
      <c r="FO90"/>
      <c r="FP90"/>
      <c r="FQ90"/>
      <c r="FR90"/>
      <c r="FS90"/>
      <c r="FT90"/>
      <c r="FU90"/>
      <c r="FV90"/>
      <c r="FW90"/>
      <c r="FX90"/>
      <c r="FY90"/>
      <c r="FZ90"/>
      <c r="GA90"/>
      <c r="GB90"/>
      <c r="GC90"/>
      <c r="GD90"/>
      <c r="GE90"/>
      <c r="GF90"/>
      <c r="GG90"/>
      <c r="GH90"/>
      <c r="GI90"/>
      <c r="GJ90"/>
      <c r="GK90"/>
      <c r="GL90"/>
      <c r="GM90"/>
      <c r="GN90"/>
      <c r="GO90"/>
      <c r="GP90"/>
      <c r="GQ90"/>
      <c r="GR90"/>
      <c r="GS90"/>
      <c r="GT90"/>
      <c r="GU90"/>
      <c r="GV90"/>
      <c r="GW90"/>
      <c r="GX90"/>
      <c r="GY90"/>
      <c r="GZ90"/>
      <c r="HA90"/>
      <c r="HB90"/>
      <c r="HC90"/>
      <c r="HD90"/>
      <c r="HE90"/>
      <c r="HF90"/>
      <c r="HG90"/>
      <c r="HH90"/>
      <c r="HI90"/>
      <c r="HJ90"/>
      <c r="HK90"/>
      <c r="HL90"/>
      <c r="HM90"/>
      <c r="HN90"/>
      <c r="HO90"/>
      <c r="HP90"/>
      <c r="HQ90"/>
      <c r="HR90"/>
      <c r="HS90"/>
      <c r="HT90"/>
      <c r="HU90"/>
      <c r="HV90"/>
      <c r="HW90"/>
      <c r="HX90"/>
      <c r="HY90"/>
      <c r="HZ90"/>
      <c r="IA90"/>
      <c r="IB90"/>
      <c r="IC90"/>
      <c r="ID90"/>
      <c r="IE90"/>
      <c r="IF90"/>
      <c r="IG90"/>
      <c r="IH90"/>
      <c r="II90"/>
      <c r="IJ90"/>
      <c r="IK90"/>
      <c r="IL90"/>
      <c r="IM90"/>
      <c r="IN90"/>
      <c r="IO90"/>
      <c r="IP90"/>
      <c r="IQ90"/>
      <c r="IR90"/>
      <c r="IS90"/>
      <c r="IT90"/>
      <c r="IU90"/>
      <c r="IV90"/>
      <c r="IW90"/>
      <c r="IX90"/>
      <c r="IY90"/>
      <c r="IZ90"/>
      <c r="JA90"/>
      <c r="JB90"/>
      <c r="JC90"/>
      <c r="JD90"/>
      <c r="JE90"/>
      <c r="JF90"/>
      <c r="JG90"/>
      <c r="JH90"/>
      <c r="JI90"/>
      <c r="JJ90"/>
      <c r="JK90"/>
      <c r="JL90"/>
      <c r="JM90"/>
      <c r="JN90"/>
      <c r="JO90"/>
      <c r="JP90"/>
      <c r="JQ90"/>
      <c r="JR90"/>
      <c r="JS90"/>
      <c r="JT90"/>
      <c r="JU90"/>
      <c r="JV90"/>
      <c r="JW90"/>
      <c r="JX90"/>
      <c r="JY90"/>
      <c r="JZ90"/>
      <c r="KA90"/>
      <c r="KB90"/>
      <c r="KC90"/>
      <c r="KD90"/>
      <c r="KE90"/>
      <c r="KF90"/>
      <c r="KG90"/>
      <c r="KH90"/>
      <c r="KI90"/>
      <c r="KJ90"/>
      <c r="KK90"/>
      <c r="KL90"/>
      <c r="KM90"/>
      <c r="KN90"/>
      <c r="KO90"/>
      <c r="KP90"/>
      <c r="KQ90"/>
      <c r="KR90"/>
      <c r="KS90"/>
      <c r="KT90"/>
      <c r="KU90"/>
      <c r="KV90"/>
      <c r="KW90"/>
      <c r="KX90"/>
      <c r="KY90"/>
      <c r="KZ90"/>
      <c r="LA90"/>
      <c r="LB90"/>
      <c r="LC90"/>
      <c r="LD90"/>
      <c r="LE90"/>
      <c r="LF90"/>
      <c r="LG90"/>
      <c r="LH90"/>
      <c r="LI90"/>
      <c r="LJ90"/>
      <c r="LK90"/>
      <c r="LL90"/>
      <c r="LM90"/>
      <c r="LN90"/>
      <c r="LO90"/>
      <c r="LP90"/>
      <c r="LQ90"/>
      <c r="LR90"/>
      <c r="LS90"/>
      <c r="LT90"/>
      <c r="LU90"/>
      <c r="LV90"/>
      <c r="LW90"/>
      <c r="LX90"/>
      <c r="LY90"/>
      <c r="LZ90"/>
      <c r="MA90"/>
      <c r="MB90"/>
      <c r="MC90"/>
      <c r="MD90"/>
      <c r="ME90"/>
      <c r="MF90"/>
      <c r="MG90"/>
      <c r="MH90"/>
      <c r="MI90"/>
      <c r="MJ90"/>
      <c r="MK90"/>
      <c r="ML90"/>
      <c r="MM90"/>
      <c r="MN90"/>
      <c r="MO90"/>
      <c r="MP90"/>
      <c r="MQ90"/>
      <c r="MR90"/>
      <c r="MS90"/>
      <c r="MT90"/>
      <c r="MU90"/>
      <c r="MV90"/>
      <c r="MW90"/>
      <c r="MX90"/>
      <c r="MY90"/>
      <c r="MZ90"/>
      <c r="NA90"/>
      <c r="NB90"/>
      <c r="NC90"/>
      <c r="ND90"/>
      <c r="NE90"/>
      <c r="NF90"/>
      <c r="NG90"/>
      <c r="NH90"/>
      <c r="NI90"/>
      <c r="NJ90"/>
      <c r="NK90"/>
      <c r="NL90"/>
      <c r="NM90"/>
      <c r="NN90"/>
      <c r="NO90"/>
      <c r="NP90"/>
      <c r="NQ90"/>
      <c r="NR90"/>
      <c r="NS90"/>
      <c r="NT90"/>
      <c r="NU90"/>
      <c r="NV90"/>
      <c r="NW90"/>
      <c r="NX90"/>
      <c r="NY90"/>
      <c r="NZ90"/>
      <c r="OA90"/>
      <c r="OB90"/>
      <c r="OC90"/>
      <c r="OD90"/>
      <c r="OE90"/>
      <c r="OF90"/>
      <c r="OG90"/>
      <c r="OH90"/>
      <c r="OI90"/>
      <c r="OJ90"/>
      <c r="OK90"/>
      <c r="OL90"/>
      <c r="OM90"/>
      <c r="ON90"/>
      <c r="OO90"/>
      <c r="OP90"/>
      <c r="OQ90"/>
      <c r="OR90"/>
      <c r="OS90"/>
      <c r="OT90"/>
      <c r="OU90"/>
      <c r="OV90"/>
      <c r="OW90"/>
      <c r="OX90"/>
      <c r="OY90"/>
      <c r="OZ90"/>
      <c r="PA90"/>
      <c r="PB90"/>
      <c r="PC90"/>
      <c r="PD90"/>
      <c r="PE90"/>
      <c r="PF90"/>
      <c r="PG90"/>
      <c r="PH90"/>
      <c r="PI90"/>
      <c r="PJ90"/>
      <c r="PK90"/>
      <c r="PL90"/>
      <c r="PM90"/>
      <c r="PN90"/>
      <c r="PO90"/>
      <c r="PP90"/>
      <c r="PQ90"/>
      <c r="PR90"/>
      <c r="PS90"/>
      <c r="PT90"/>
      <c r="PU90"/>
      <c r="PV90"/>
      <c r="PW90"/>
      <c r="PX90"/>
      <c r="PY90"/>
      <c r="PZ90"/>
      <c r="QA90"/>
      <c r="QB90"/>
      <c r="QC90"/>
      <c r="QD90"/>
      <c r="QE90"/>
      <c r="QF90"/>
      <c r="QG90"/>
      <c r="QH90"/>
      <c r="QI90"/>
      <c r="QJ90"/>
      <c r="QK90"/>
      <c r="QL90"/>
      <c r="QM90"/>
      <c r="QN90"/>
      <c r="QO90"/>
      <c r="QP90"/>
      <c r="QQ90"/>
      <c r="QR90"/>
      <c r="QS90"/>
      <c r="QT90"/>
      <c r="QU90"/>
      <c r="QV90"/>
      <c r="QW90"/>
      <c r="QX90"/>
      <c r="QY90"/>
      <c r="QZ90"/>
      <c r="RA90"/>
      <c r="RB90"/>
      <c r="RC90"/>
      <c r="RD90"/>
      <c r="RE90"/>
      <c r="RF90"/>
      <c r="RG90"/>
      <c r="RH90"/>
      <c r="RI90"/>
      <c r="RJ90"/>
      <c r="RK90"/>
      <c r="RL90"/>
      <c r="RM90"/>
      <c r="RN90"/>
      <c r="RO90"/>
      <c r="RP90"/>
      <c r="RQ90"/>
      <c r="RR90"/>
      <c r="RS90"/>
      <c r="RT90"/>
      <c r="RU90"/>
      <c r="RV90"/>
      <c r="RW90"/>
      <c r="RX90"/>
      <c r="RY90"/>
      <c r="RZ90"/>
      <c r="SA90"/>
      <c r="SB90"/>
      <c r="SC90"/>
      <c r="SD90"/>
      <c r="SE90"/>
      <c r="SF90"/>
      <c r="SG90"/>
      <c r="SH90"/>
      <c r="SI90"/>
      <c r="SJ90"/>
      <c r="SK90"/>
      <c r="SL90"/>
      <c r="SM90"/>
      <c r="SN90"/>
      <c r="SO90"/>
      <c r="SP90"/>
      <c r="SQ90"/>
      <c r="SR90"/>
      <c r="SS90"/>
      <c r="ST90"/>
      <c r="SU90"/>
      <c r="SV90"/>
      <c r="SW90"/>
      <c r="SX90"/>
      <c r="SY90"/>
      <c r="SZ90"/>
      <c r="TA90"/>
      <c r="TB90"/>
      <c r="TC90"/>
      <c r="TD90"/>
      <c r="TE90"/>
      <c r="TF90"/>
      <c r="TG90"/>
      <c r="TH90"/>
      <c r="TI90"/>
      <c r="TJ90"/>
      <c r="TK90"/>
      <c r="TL90"/>
      <c r="TM90"/>
      <c r="TN90"/>
      <c r="TO90"/>
      <c r="TP90"/>
      <c r="TQ90"/>
      <c r="TR90"/>
      <c r="TS90"/>
      <c r="TT90"/>
      <c r="TU90"/>
      <c r="TV90"/>
      <c r="TW90"/>
      <c r="TX90"/>
      <c r="TY90"/>
      <c r="TZ90"/>
      <c r="UA90"/>
      <c r="UB90"/>
      <c r="UC90"/>
      <c r="UD90"/>
      <c r="UE90"/>
      <c r="UF90"/>
      <c r="UG90"/>
      <c r="UH90"/>
      <c r="UI90"/>
      <c r="UJ90"/>
      <c r="UK90"/>
      <c r="UL90"/>
      <c r="UM90"/>
      <c r="UN90"/>
      <c r="UO90"/>
      <c r="UP90"/>
      <c r="UQ90"/>
      <c r="UR90"/>
      <c r="US90"/>
      <c r="UT90"/>
      <c r="UU90"/>
      <c r="UV90"/>
      <c r="UW90"/>
      <c r="UX90"/>
      <c r="UY90"/>
      <c r="UZ90"/>
      <c r="VA90"/>
      <c r="VB90"/>
      <c r="VC90"/>
      <c r="VD90"/>
      <c r="VE90"/>
      <c r="VF90"/>
      <c r="VG90"/>
      <c r="VH90"/>
      <c r="VI90"/>
      <c r="VJ90"/>
      <c r="VK90"/>
      <c r="VL90"/>
      <c r="VM90"/>
      <c r="VN90"/>
      <c r="VO90"/>
      <c r="VP90"/>
      <c r="VQ90"/>
      <c r="VR90"/>
      <c r="VS90"/>
      <c r="VT90"/>
      <c r="VU90"/>
      <c r="VV90"/>
      <c r="VW90"/>
      <c r="VX90"/>
      <c r="VY90"/>
      <c r="VZ90"/>
      <c r="WA90"/>
      <c r="WB90"/>
      <c r="WC90"/>
      <c r="WD90"/>
      <c r="WE90"/>
      <c r="WF90"/>
      <c r="WG90"/>
      <c r="WH90"/>
      <c r="WI90"/>
      <c r="WJ90"/>
      <c r="WK90"/>
      <c r="WL90"/>
      <c r="WM90"/>
      <c r="WN90"/>
      <c r="WO90"/>
      <c r="WP90"/>
      <c r="WQ90"/>
      <c r="WR90"/>
      <c r="WS90"/>
      <c r="WT90"/>
      <c r="WU90"/>
      <c r="WV90"/>
      <c r="WW90"/>
      <c r="WX90"/>
      <c r="WY90"/>
      <c r="WZ90"/>
      <c r="XA90"/>
      <c r="XB90"/>
      <c r="XC90"/>
      <c r="XD90"/>
      <c r="XE90"/>
      <c r="XF90"/>
      <c r="XG90"/>
      <c r="XH90"/>
      <c r="XI90"/>
      <c r="XJ90"/>
      <c r="XK90"/>
      <c r="XL90"/>
      <c r="XM90"/>
      <c r="XN90"/>
      <c r="XO90"/>
      <c r="XP90"/>
      <c r="XQ90"/>
      <c r="XR90"/>
      <c r="XS90"/>
      <c r="XT90"/>
      <c r="XU90"/>
      <c r="XV90"/>
      <c r="XW90"/>
      <c r="XX90"/>
      <c r="XY90"/>
      <c r="XZ90"/>
      <c r="YA90"/>
      <c r="YB90"/>
      <c r="YC90"/>
      <c r="YD90"/>
      <c r="YE90"/>
      <c r="YF90"/>
      <c r="YG90"/>
      <c r="YH90"/>
      <c r="YI90"/>
      <c r="YJ90"/>
      <c r="YK90"/>
      <c r="YL90"/>
      <c r="YM90"/>
      <c r="YN90"/>
      <c r="YO90"/>
      <c r="YP90"/>
      <c r="YQ90"/>
      <c r="YR90"/>
      <c r="YS90"/>
      <c r="YT90"/>
      <c r="YU90"/>
      <c r="YV90"/>
      <c r="YW90"/>
      <c r="YX90"/>
      <c r="YY90"/>
      <c r="YZ90"/>
      <c r="ZA90"/>
      <c r="ZB90"/>
      <c r="ZC90"/>
      <c r="ZD90"/>
      <c r="ZE90"/>
      <c r="ZF90"/>
      <c r="ZG90"/>
      <c r="ZH90"/>
      <c r="ZI90"/>
      <c r="ZJ90"/>
      <c r="ZK90"/>
      <c r="ZL90"/>
      <c r="ZM90"/>
      <c r="ZN90"/>
      <c r="ZO90"/>
      <c r="ZP90"/>
      <c r="ZQ90"/>
      <c r="ZR90"/>
      <c r="ZS90"/>
      <c r="ZT90"/>
      <c r="ZU90"/>
      <c r="ZV90"/>
      <c r="ZW90"/>
      <c r="ZX90"/>
      <c r="ZY90"/>
      <c r="ZZ90"/>
      <c r="AAA90"/>
      <c r="AAB90"/>
      <c r="AAC90"/>
      <c r="AAD90"/>
      <c r="AAE90"/>
      <c r="AAF90"/>
      <c r="AAG90"/>
      <c r="AAH90"/>
      <c r="AAI90"/>
      <c r="AAJ90"/>
      <c r="AAK90"/>
      <c r="AAL90"/>
      <c r="AAM90"/>
      <c r="AAN90"/>
      <c r="AAO90"/>
      <c r="AAP90"/>
      <c r="AAQ90"/>
      <c r="AAR90"/>
      <c r="AAS90"/>
      <c r="AAT90"/>
      <c r="AAU90"/>
      <c r="AAV90"/>
      <c r="AAW90"/>
      <c r="AAX90"/>
      <c r="AAY90"/>
      <c r="AAZ90"/>
      <c r="ABA90"/>
      <c r="ABB90"/>
      <c r="ABC90"/>
      <c r="ABD90"/>
      <c r="ABE90"/>
      <c r="ABF90"/>
      <c r="ABG90"/>
      <c r="ABH90"/>
      <c r="ABI90"/>
      <c r="ABJ90"/>
      <c r="ABK90"/>
      <c r="ABL90"/>
      <c r="ABM90"/>
      <c r="ABN90"/>
      <c r="ABO90"/>
      <c r="ABP90"/>
      <c r="ABQ90"/>
      <c r="ABR90"/>
      <c r="ABS90"/>
      <c r="ABT90"/>
      <c r="ABU90"/>
      <c r="ABV90"/>
      <c r="ABW90"/>
      <c r="ABX90"/>
      <c r="ABY90"/>
      <c r="ABZ90"/>
      <c r="ACA90"/>
      <c r="ACB90"/>
      <c r="ACC90"/>
      <c r="ACD90"/>
      <c r="ACE90"/>
      <c r="ACF90"/>
      <c r="ACG90"/>
      <c r="ACH90"/>
      <c r="ACI90"/>
      <c r="ACJ90"/>
      <c r="ACK90"/>
      <c r="ACL90"/>
      <c r="ACM90"/>
      <c r="ACN90"/>
      <c r="ACO90"/>
      <c r="ACP90"/>
      <c r="ACQ90"/>
      <c r="ACR90"/>
      <c r="ACS90"/>
      <c r="ACT90"/>
      <c r="ACU90"/>
      <c r="ACV90"/>
      <c r="ACW90"/>
      <c r="ACX90"/>
      <c r="ACY90"/>
      <c r="ACZ90"/>
      <c r="ADA90"/>
      <c r="ADB90"/>
      <c r="ADC90"/>
      <c r="ADD90"/>
      <c r="ADE90"/>
      <c r="ADF90"/>
      <c r="ADG90"/>
      <c r="ADH90"/>
      <c r="ADI90"/>
      <c r="ADJ90"/>
      <c r="ADK90"/>
      <c r="ADL90"/>
      <c r="ADM90"/>
      <c r="ADN90"/>
      <c r="ADO90"/>
      <c r="ADP90"/>
      <c r="ADQ90"/>
      <c r="ADR90"/>
      <c r="ADS90"/>
      <c r="ADT90"/>
      <c r="ADU90"/>
      <c r="ADV90"/>
      <c r="ADW90"/>
      <c r="ADX90"/>
      <c r="ADY90"/>
      <c r="ADZ90"/>
      <c r="AEA90"/>
      <c r="AEB90"/>
      <c r="AEC90"/>
      <c r="AED90"/>
      <c r="AEE90"/>
      <c r="AEF90"/>
      <c r="AEG90"/>
      <c r="AEH90"/>
      <c r="AEI90"/>
      <c r="AEJ90"/>
      <c r="AEK90"/>
      <c r="AEL90"/>
      <c r="AEM90"/>
      <c r="AEN90"/>
      <c r="AEO90"/>
      <c r="AEP90"/>
      <c r="AEQ90"/>
      <c r="AER90"/>
      <c r="AES90"/>
      <c r="AET90"/>
      <c r="AEU90"/>
      <c r="AEV90"/>
      <c r="AEW90"/>
      <c r="AEX90"/>
      <c r="AEY90"/>
      <c r="AEZ90"/>
      <c r="AFA90"/>
      <c r="AFB90"/>
      <c r="AFC90"/>
      <c r="AFD90"/>
      <c r="AFE90"/>
      <c r="AFF90"/>
      <c r="AFG90"/>
      <c r="AFH90"/>
      <c r="AFI90"/>
      <c r="AFJ90"/>
      <c r="AFK90"/>
      <c r="AFL90"/>
      <c r="AFM90"/>
      <c r="AFN90"/>
      <c r="AFO90"/>
      <c r="AFP90"/>
      <c r="AFQ90"/>
      <c r="AFR90"/>
      <c r="AFS90"/>
      <c r="AFT90"/>
      <c r="AFU90"/>
      <c r="AFV90"/>
      <c r="AFW90"/>
      <c r="AFX90"/>
      <c r="AFY90"/>
      <c r="AFZ90"/>
      <c r="AGA90"/>
      <c r="AGB90"/>
      <c r="AGC90"/>
      <c r="AGD90"/>
      <c r="AGE90"/>
      <c r="AGF90"/>
      <c r="AGG90"/>
      <c r="AGH90"/>
      <c r="AGI90"/>
      <c r="AGJ90"/>
      <c r="AGK90"/>
      <c r="AGL90"/>
      <c r="AGM90"/>
      <c r="AGN90"/>
      <c r="AGO90"/>
      <c r="AGP90"/>
      <c r="AGQ90"/>
      <c r="AGR90"/>
      <c r="AGS90"/>
      <c r="AGT90"/>
      <c r="AGU90"/>
      <c r="AGV90"/>
      <c r="AGW90"/>
      <c r="AGX90"/>
      <c r="AGY90"/>
      <c r="AGZ90"/>
      <c r="AHA90"/>
      <c r="AHB90"/>
      <c r="AHC90"/>
      <c r="AHD90"/>
      <c r="AHE90"/>
      <c r="AHF90"/>
      <c r="AHG90"/>
      <c r="AHH90"/>
      <c r="AHI90"/>
      <c r="AHJ90"/>
      <c r="AHK90"/>
      <c r="AHL90"/>
      <c r="AHM90"/>
      <c r="AHN90"/>
      <c r="AHO90"/>
      <c r="AHP90"/>
      <c r="AHQ90"/>
      <c r="AHR90"/>
      <c r="AHS90"/>
      <c r="AHT90"/>
      <c r="AHU90"/>
      <c r="AHV90"/>
      <c r="AHW90"/>
      <c r="AHX90"/>
      <c r="AHY90"/>
      <c r="AHZ90"/>
      <c r="AIA90"/>
      <c r="AIB90"/>
      <c r="AIC90"/>
      <c r="AID90"/>
      <c r="AIE90"/>
      <c r="AIF90"/>
      <c r="AIG90"/>
      <c r="AIH90"/>
      <c r="AII90"/>
      <c r="AIJ90"/>
      <c r="AIK90"/>
      <c r="AIL90"/>
      <c r="AIM90"/>
      <c r="AIN90"/>
      <c r="AIO90"/>
      <c r="AIP90"/>
      <c r="AIQ90"/>
      <c r="AIR90"/>
      <c r="AIS90"/>
      <c r="AIT90"/>
      <c r="AIU90"/>
      <c r="AIV90"/>
      <c r="AIW90"/>
      <c r="AIX90"/>
      <c r="AIY90"/>
      <c r="AIZ90"/>
      <c r="AJA90"/>
      <c r="AJB90"/>
      <c r="AJC90"/>
      <c r="AJD90"/>
      <c r="AJE90"/>
      <c r="AJF90"/>
      <c r="AJG90"/>
      <c r="AJH90"/>
      <c r="AJI90"/>
      <c r="AJJ90"/>
      <c r="AJK90"/>
      <c r="AJL90"/>
      <c r="AJM90"/>
      <c r="AJN90"/>
      <c r="AJO90"/>
      <c r="AJP90"/>
      <c r="AJQ90"/>
      <c r="AJR90"/>
      <c r="AJS90"/>
      <c r="AJT90"/>
      <c r="AJU90"/>
      <c r="AJV90"/>
      <c r="AJW90"/>
      <c r="AJX90"/>
      <c r="AJY90"/>
      <c r="AJZ90"/>
      <c r="AKA90"/>
      <c r="AKB90"/>
      <c r="AKC90"/>
      <c r="AKD90"/>
      <c r="AKE90"/>
      <c r="AKF90"/>
      <c r="AKG90"/>
      <c r="AKH90"/>
      <c r="AKI90"/>
      <c r="AKJ90"/>
      <c r="AKK90"/>
      <c r="AKL90"/>
      <c r="AKM90"/>
      <c r="AKN90"/>
      <c r="AKO90"/>
      <c r="AKP90"/>
      <c r="AKQ90"/>
      <c r="AKR90"/>
      <c r="AKS90"/>
      <c r="AKT90"/>
      <c r="AKU90"/>
      <c r="AKV90"/>
      <c r="AKW90"/>
      <c r="AKX90"/>
      <c r="AKY90"/>
      <c r="AKZ90"/>
      <c r="ALA90"/>
      <c r="ALB90"/>
      <c r="ALC90"/>
      <c r="ALD90"/>
      <c r="ALE90"/>
      <c r="ALF90"/>
      <c r="ALG90"/>
      <c r="ALH90"/>
      <c r="ALI90"/>
      <c r="ALJ90"/>
      <c r="ALK90"/>
      <c r="ALL90"/>
      <c r="ALM90"/>
      <c r="ALN90"/>
      <c r="ALO90"/>
      <c r="ALP90"/>
      <c r="ALQ90"/>
      <c r="ALR90"/>
      <c r="ALS90"/>
      <c r="ALT90"/>
      <c r="ALU90"/>
      <c r="ALV90"/>
      <c r="ALW90"/>
      <c r="ALX90"/>
      <c r="ALY90"/>
      <c r="ALZ90"/>
      <c r="AMA90"/>
      <c r="AMB90"/>
      <c r="AMC90"/>
      <c r="AMD90"/>
      <c r="AME90"/>
      <c r="AMF90"/>
      <c r="AMG90"/>
      <c r="AMH90"/>
      <c r="AMI90"/>
      <c r="AMJ90"/>
      <c r="AMK90"/>
      <c r="AML90" s="30"/>
    </row>
    <row r="91" spans="1:1026" ht="15" customHeight="1" x14ac:dyDescent="0.2">
      <c r="A91" s="328" t="s">
        <v>272</v>
      </c>
      <c r="B91" s="46" t="s">
        <v>166</v>
      </c>
      <c r="C91" s="40">
        <f t="shared" si="8"/>
        <v>18</v>
      </c>
      <c r="D91" s="437">
        <v>12</v>
      </c>
      <c r="E91" s="438">
        <v>10</v>
      </c>
      <c r="F91" s="331">
        <v>198.83</v>
      </c>
      <c r="G91" s="338">
        <v>181.11</v>
      </c>
      <c r="H91" s="41">
        <f t="shared" si="4"/>
        <v>189.97000000000003</v>
      </c>
      <c r="I91" s="42">
        <f t="shared" si="5"/>
        <v>3419.4600000000005</v>
      </c>
      <c r="J91" s="42">
        <f t="shared" si="6"/>
        <v>2279.6400000000003</v>
      </c>
      <c r="K91" s="42">
        <f t="shared" si="7"/>
        <v>1899.7000000000003</v>
      </c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  <c r="BH91"/>
      <c r="BI91"/>
      <c r="BJ91"/>
      <c r="BK91"/>
      <c r="BL91"/>
      <c r="BM91"/>
      <c r="BN91"/>
      <c r="BO91"/>
      <c r="BP91"/>
      <c r="BQ91"/>
      <c r="BR91"/>
      <c r="BS91"/>
      <c r="BT91"/>
      <c r="BU91"/>
      <c r="BV91"/>
      <c r="BW91"/>
      <c r="BX91"/>
      <c r="BY91"/>
      <c r="BZ91"/>
      <c r="CA91"/>
      <c r="CB91"/>
      <c r="CC91"/>
      <c r="CD91"/>
      <c r="CE91"/>
      <c r="CF91"/>
      <c r="CG91"/>
      <c r="CH91"/>
      <c r="CI91"/>
      <c r="CJ91"/>
      <c r="CK91"/>
      <c r="CL91"/>
      <c r="CM91"/>
      <c r="CN91"/>
      <c r="CO91"/>
      <c r="CP91"/>
      <c r="CQ91"/>
      <c r="CR91"/>
      <c r="CS91"/>
      <c r="CT91"/>
      <c r="CU91"/>
      <c r="CV91"/>
      <c r="CW91"/>
      <c r="CX91"/>
      <c r="CY91"/>
      <c r="CZ91"/>
      <c r="DA91"/>
      <c r="DB91"/>
      <c r="DC91"/>
      <c r="DD91"/>
      <c r="DE91"/>
      <c r="DF91"/>
      <c r="DG91"/>
      <c r="DH91"/>
      <c r="DI91"/>
      <c r="DJ91"/>
      <c r="DK91"/>
      <c r="DL91"/>
      <c r="DM91"/>
      <c r="DN91"/>
      <c r="DO91"/>
      <c r="DP91"/>
      <c r="DQ91"/>
      <c r="DR91"/>
      <c r="DS91"/>
      <c r="DT91"/>
      <c r="DU91"/>
      <c r="DV91"/>
      <c r="DW91"/>
      <c r="DX91"/>
      <c r="DY91"/>
      <c r="DZ91"/>
      <c r="EA91"/>
      <c r="EB91"/>
      <c r="EC91"/>
      <c r="ED91"/>
      <c r="EE91"/>
      <c r="EF91"/>
      <c r="EG91"/>
      <c r="EH91"/>
      <c r="EI91"/>
      <c r="EJ91"/>
      <c r="EK91"/>
      <c r="EL91"/>
      <c r="EM91"/>
      <c r="EN91"/>
      <c r="EO91"/>
      <c r="EP91"/>
      <c r="EQ91"/>
      <c r="ER91"/>
      <c r="ES91"/>
      <c r="ET91"/>
      <c r="EU91"/>
      <c r="EV91"/>
      <c r="EW91"/>
      <c r="EX91"/>
      <c r="EY91"/>
      <c r="EZ91"/>
      <c r="FA91"/>
      <c r="FB91"/>
      <c r="FC91"/>
      <c r="FD91"/>
      <c r="FE91"/>
      <c r="FF91"/>
      <c r="FG91"/>
      <c r="FH91"/>
      <c r="FI91"/>
      <c r="FJ91"/>
      <c r="FK91"/>
      <c r="FL91"/>
      <c r="FM91"/>
      <c r="FN91"/>
      <c r="FO91"/>
      <c r="FP91"/>
      <c r="FQ91"/>
      <c r="FR91"/>
      <c r="FS91"/>
      <c r="FT91"/>
      <c r="FU91"/>
      <c r="FV91"/>
      <c r="FW91"/>
      <c r="FX91"/>
      <c r="FY91"/>
      <c r="FZ91"/>
      <c r="GA91"/>
      <c r="GB91"/>
      <c r="GC91"/>
      <c r="GD91"/>
      <c r="GE91"/>
      <c r="GF91"/>
      <c r="GG91"/>
      <c r="GH91"/>
      <c r="GI91"/>
      <c r="GJ91"/>
      <c r="GK91"/>
      <c r="GL91"/>
      <c r="GM91"/>
      <c r="GN91"/>
      <c r="GO91"/>
      <c r="GP91"/>
      <c r="GQ91"/>
      <c r="GR91"/>
      <c r="GS91"/>
      <c r="GT91"/>
      <c r="GU91"/>
      <c r="GV91"/>
      <c r="GW91"/>
      <c r="GX91"/>
      <c r="GY91"/>
      <c r="GZ91"/>
      <c r="HA91"/>
      <c r="HB91"/>
      <c r="HC91"/>
      <c r="HD91"/>
      <c r="HE91"/>
      <c r="HF91"/>
      <c r="HG91"/>
      <c r="HH91"/>
      <c r="HI91"/>
      <c r="HJ91"/>
      <c r="HK91"/>
      <c r="HL91"/>
      <c r="HM91"/>
      <c r="HN91"/>
      <c r="HO91"/>
      <c r="HP91"/>
      <c r="HQ91"/>
      <c r="HR91"/>
      <c r="HS91"/>
      <c r="HT91"/>
      <c r="HU91"/>
      <c r="HV91"/>
      <c r="HW91"/>
      <c r="HX91"/>
      <c r="HY91"/>
      <c r="HZ91"/>
      <c r="IA91"/>
      <c r="IB91"/>
      <c r="IC91"/>
      <c r="ID91"/>
      <c r="IE91"/>
      <c r="IF91"/>
      <c r="IG91"/>
      <c r="IH91"/>
      <c r="II91"/>
      <c r="IJ91"/>
      <c r="IK91"/>
      <c r="IL91"/>
      <c r="IM91"/>
      <c r="IN91"/>
      <c r="IO91"/>
      <c r="IP91"/>
      <c r="IQ91"/>
      <c r="IR91"/>
      <c r="IS91"/>
      <c r="IT91"/>
      <c r="IU91"/>
      <c r="IV91"/>
      <c r="IW91"/>
      <c r="IX91"/>
      <c r="IY91"/>
      <c r="IZ91"/>
      <c r="JA91"/>
      <c r="JB91"/>
      <c r="JC91"/>
      <c r="JD91"/>
      <c r="JE91"/>
      <c r="JF91"/>
      <c r="JG91"/>
      <c r="JH91"/>
      <c r="JI91"/>
      <c r="JJ91"/>
      <c r="JK91"/>
      <c r="JL91"/>
      <c r="JM91"/>
      <c r="JN91"/>
      <c r="JO91"/>
      <c r="JP91"/>
      <c r="JQ91"/>
      <c r="JR91"/>
      <c r="JS91"/>
      <c r="JT91"/>
      <c r="JU91"/>
      <c r="JV91"/>
      <c r="JW91"/>
      <c r="JX91"/>
      <c r="JY91"/>
      <c r="JZ91"/>
      <c r="KA91"/>
      <c r="KB91"/>
      <c r="KC91"/>
      <c r="KD91"/>
      <c r="KE91"/>
      <c r="KF91"/>
      <c r="KG91"/>
      <c r="KH91"/>
      <c r="KI91"/>
      <c r="KJ91"/>
      <c r="KK91"/>
      <c r="KL91"/>
      <c r="KM91"/>
      <c r="KN91"/>
      <c r="KO91"/>
      <c r="KP91"/>
      <c r="KQ91"/>
      <c r="KR91"/>
      <c r="KS91"/>
      <c r="KT91"/>
      <c r="KU91"/>
      <c r="KV91"/>
      <c r="KW91"/>
      <c r="KX91"/>
      <c r="KY91"/>
      <c r="KZ91"/>
      <c r="LA91"/>
      <c r="LB91"/>
      <c r="LC91"/>
      <c r="LD91"/>
      <c r="LE91"/>
      <c r="LF91"/>
      <c r="LG91"/>
      <c r="LH91"/>
      <c r="LI91"/>
      <c r="LJ91"/>
      <c r="LK91"/>
      <c r="LL91"/>
      <c r="LM91"/>
      <c r="LN91"/>
      <c r="LO91"/>
      <c r="LP91"/>
      <c r="LQ91"/>
      <c r="LR91"/>
      <c r="LS91"/>
      <c r="LT91"/>
      <c r="LU91"/>
      <c r="LV91"/>
      <c r="LW91"/>
      <c r="LX91"/>
      <c r="LY91"/>
      <c r="LZ91"/>
      <c r="MA91"/>
      <c r="MB91"/>
      <c r="MC91"/>
      <c r="MD91"/>
      <c r="ME91"/>
      <c r="MF91"/>
      <c r="MG91"/>
      <c r="MH91"/>
      <c r="MI91"/>
      <c r="MJ91"/>
      <c r="MK91"/>
      <c r="ML91"/>
      <c r="MM91"/>
      <c r="MN91"/>
      <c r="MO91"/>
      <c r="MP91"/>
      <c r="MQ91"/>
      <c r="MR91"/>
      <c r="MS91"/>
      <c r="MT91"/>
      <c r="MU91"/>
      <c r="MV91"/>
      <c r="MW91"/>
      <c r="MX91"/>
      <c r="MY91"/>
      <c r="MZ91"/>
      <c r="NA91"/>
      <c r="NB91"/>
      <c r="NC91"/>
      <c r="ND91"/>
      <c r="NE91"/>
      <c r="NF91"/>
      <c r="NG91"/>
      <c r="NH91"/>
      <c r="NI91"/>
      <c r="NJ91"/>
      <c r="NK91"/>
      <c r="NL91"/>
      <c r="NM91"/>
      <c r="NN91"/>
      <c r="NO91"/>
      <c r="NP91"/>
      <c r="NQ91"/>
      <c r="NR91"/>
      <c r="NS91"/>
      <c r="NT91"/>
      <c r="NU91"/>
      <c r="NV91"/>
      <c r="NW91"/>
      <c r="NX91"/>
      <c r="NY91"/>
      <c r="NZ91"/>
      <c r="OA91"/>
      <c r="OB91"/>
      <c r="OC91"/>
      <c r="OD91"/>
      <c r="OE91"/>
      <c r="OF91"/>
      <c r="OG91"/>
      <c r="OH91"/>
      <c r="OI91"/>
      <c r="OJ91"/>
      <c r="OK91"/>
      <c r="OL91"/>
      <c r="OM91"/>
      <c r="ON91"/>
      <c r="OO91"/>
      <c r="OP91"/>
      <c r="OQ91"/>
      <c r="OR91"/>
      <c r="OS91"/>
      <c r="OT91"/>
      <c r="OU91"/>
      <c r="OV91"/>
      <c r="OW91"/>
      <c r="OX91"/>
      <c r="OY91"/>
      <c r="OZ91"/>
      <c r="PA91"/>
      <c r="PB91"/>
      <c r="PC91"/>
      <c r="PD91"/>
      <c r="PE91"/>
      <c r="PF91"/>
      <c r="PG91"/>
      <c r="PH91"/>
      <c r="PI91"/>
      <c r="PJ91"/>
      <c r="PK91"/>
      <c r="PL91"/>
      <c r="PM91"/>
      <c r="PN91"/>
      <c r="PO91"/>
      <c r="PP91"/>
      <c r="PQ91"/>
      <c r="PR91"/>
      <c r="PS91"/>
      <c r="PT91"/>
      <c r="PU91"/>
      <c r="PV91"/>
      <c r="PW91"/>
      <c r="PX91"/>
      <c r="PY91"/>
      <c r="PZ91"/>
      <c r="QA91"/>
      <c r="QB91"/>
      <c r="QC91"/>
      <c r="QD91"/>
      <c r="QE91"/>
      <c r="QF91"/>
      <c r="QG91"/>
      <c r="QH91"/>
      <c r="QI91"/>
      <c r="QJ91"/>
      <c r="QK91"/>
      <c r="QL91"/>
      <c r="QM91"/>
      <c r="QN91"/>
      <c r="QO91"/>
      <c r="QP91"/>
      <c r="QQ91"/>
      <c r="QR91"/>
      <c r="QS91"/>
      <c r="QT91"/>
      <c r="QU91"/>
      <c r="QV91"/>
      <c r="QW91"/>
      <c r="QX91"/>
      <c r="QY91"/>
      <c r="QZ91"/>
      <c r="RA91"/>
      <c r="RB91"/>
      <c r="RC91"/>
      <c r="RD91"/>
      <c r="RE91"/>
      <c r="RF91"/>
      <c r="RG91"/>
      <c r="RH91"/>
      <c r="RI91"/>
      <c r="RJ91"/>
      <c r="RK91"/>
      <c r="RL91"/>
      <c r="RM91"/>
      <c r="RN91"/>
      <c r="RO91"/>
      <c r="RP91"/>
      <c r="RQ91"/>
      <c r="RR91"/>
      <c r="RS91"/>
      <c r="RT91"/>
      <c r="RU91"/>
      <c r="RV91"/>
      <c r="RW91"/>
      <c r="RX91"/>
      <c r="RY91"/>
      <c r="RZ91"/>
      <c r="SA91"/>
      <c r="SB91"/>
      <c r="SC91"/>
      <c r="SD91"/>
      <c r="SE91"/>
      <c r="SF91"/>
      <c r="SG91"/>
      <c r="SH91"/>
      <c r="SI91"/>
      <c r="SJ91"/>
      <c r="SK91"/>
      <c r="SL91"/>
      <c r="SM91"/>
      <c r="SN91"/>
      <c r="SO91"/>
      <c r="SP91"/>
      <c r="SQ91"/>
      <c r="SR91"/>
      <c r="SS91"/>
      <c r="ST91"/>
      <c r="SU91"/>
      <c r="SV91"/>
      <c r="SW91"/>
      <c r="SX91"/>
      <c r="SY91"/>
      <c r="SZ91"/>
      <c r="TA91"/>
      <c r="TB91"/>
      <c r="TC91"/>
      <c r="TD91"/>
      <c r="TE91"/>
      <c r="TF91"/>
      <c r="TG91"/>
      <c r="TH91"/>
      <c r="TI91"/>
      <c r="TJ91"/>
      <c r="TK91"/>
      <c r="TL91"/>
      <c r="TM91"/>
      <c r="TN91"/>
      <c r="TO91"/>
      <c r="TP91"/>
      <c r="TQ91"/>
      <c r="TR91"/>
      <c r="TS91"/>
      <c r="TT91"/>
      <c r="TU91"/>
      <c r="TV91"/>
      <c r="TW91"/>
      <c r="TX91"/>
      <c r="TY91"/>
      <c r="TZ91"/>
      <c r="UA91"/>
      <c r="UB91"/>
      <c r="UC91"/>
      <c r="UD91"/>
      <c r="UE91"/>
      <c r="UF91"/>
      <c r="UG91"/>
      <c r="UH91"/>
      <c r="UI91"/>
      <c r="UJ91"/>
      <c r="UK91"/>
      <c r="UL91"/>
      <c r="UM91"/>
      <c r="UN91"/>
      <c r="UO91"/>
      <c r="UP91"/>
      <c r="UQ91"/>
      <c r="UR91"/>
      <c r="US91"/>
      <c r="UT91"/>
      <c r="UU91"/>
      <c r="UV91"/>
      <c r="UW91"/>
      <c r="UX91"/>
      <c r="UY91"/>
      <c r="UZ91"/>
      <c r="VA91"/>
      <c r="VB91"/>
      <c r="VC91"/>
      <c r="VD91"/>
      <c r="VE91"/>
      <c r="VF91"/>
      <c r="VG91"/>
      <c r="VH91"/>
      <c r="VI91"/>
      <c r="VJ91"/>
      <c r="VK91"/>
      <c r="VL91"/>
      <c r="VM91"/>
      <c r="VN91"/>
      <c r="VO91"/>
      <c r="VP91"/>
      <c r="VQ91"/>
      <c r="VR91"/>
      <c r="VS91"/>
      <c r="VT91"/>
      <c r="VU91"/>
      <c r="VV91"/>
      <c r="VW91"/>
      <c r="VX91"/>
      <c r="VY91"/>
      <c r="VZ91"/>
      <c r="WA91"/>
      <c r="WB91"/>
      <c r="WC91"/>
      <c r="WD91"/>
      <c r="WE91"/>
      <c r="WF91"/>
      <c r="WG91"/>
      <c r="WH91"/>
      <c r="WI91"/>
      <c r="WJ91"/>
      <c r="WK91"/>
      <c r="WL91"/>
      <c r="WM91"/>
      <c r="WN91"/>
      <c r="WO91"/>
      <c r="WP91"/>
      <c r="WQ91"/>
      <c r="WR91"/>
      <c r="WS91"/>
      <c r="WT91"/>
      <c r="WU91"/>
      <c r="WV91"/>
      <c r="WW91"/>
      <c r="WX91"/>
      <c r="WY91"/>
      <c r="WZ91"/>
      <c r="XA91"/>
      <c r="XB91"/>
      <c r="XC91"/>
      <c r="XD91"/>
      <c r="XE91"/>
      <c r="XF91"/>
      <c r="XG91"/>
      <c r="XH91"/>
      <c r="XI91"/>
      <c r="XJ91"/>
      <c r="XK91"/>
      <c r="XL91"/>
      <c r="XM91"/>
      <c r="XN91"/>
      <c r="XO91"/>
      <c r="XP91"/>
      <c r="XQ91"/>
      <c r="XR91"/>
      <c r="XS91"/>
      <c r="XT91"/>
      <c r="XU91"/>
      <c r="XV91"/>
      <c r="XW91"/>
      <c r="XX91"/>
      <c r="XY91"/>
      <c r="XZ91"/>
      <c r="YA91"/>
      <c r="YB91"/>
      <c r="YC91"/>
      <c r="YD91"/>
      <c r="YE91"/>
      <c r="YF91"/>
      <c r="YG91"/>
      <c r="YH91"/>
      <c r="YI91"/>
      <c r="YJ91"/>
      <c r="YK91"/>
      <c r="YL91"/>
      <c r="YM91"/>
      <c r="YN91"/>
      <c r="YO91"/>
      <c r="YP91"/>
      <c r="YQ91"/>
      <c r="YR91"/>
      <c r="YS91"/>
      <c r="YT91"/>
      <c r="YU91"/>
      <c r="YV91"/>
      <c r="YW91"/>
      <c r="YX91"/>
      <c r="YY91"/>
      <c r="YZ91"/>
      <c r="ZA91"/>
      <c r="ZB91"/>
      <c r="ZC91"/>
      <c r="ZD91"/>
      <c r="ZE91"/>
      <c r="ZF91"/>
      <c r="ZG91"/>
      <c r="ZH91"/>
      <c r="ZI91"/>
      <c r="ZJ91"/>
      <c r="ZK91"/>
      <c r="ZL91"/>
      <c r="ZM91"/>
      <c r="ZN91"/>
      <c r="ZO91"/>
      <c r="ZP91"/>
      <c r="ZQ91"/>
      <c r="ZR91"/>
      <c r="ZS91"/>
      <c r="ZT91"/>
      <c r="ZU91"/>
      <c r="ZV91"/>
      <c r="ZW91"/>
      <c r="ZX91"/>
      <c r="ZY91"/>
      <c r="ZZ91"/>
      <c r="AAA91"/>
      <c r="AAB91"/>
      <c r="AAC91"/>
      <c r="AAD91"/>
      <c r="AAE91"/>
      <c r="AAF91"/>
      <c r="AAG91"/>
      <c r="AAH91"/>
      <c r="AAI91"/>
      <c r="AAJ91"/>
      <c r="AAK91"/>
      <c r="AAL91"/>
      <c r="AAM91"/>
      <c r="AAN91"/>
      <c r="AAO91"/>
      <c r="AAP91"/>
      <c r="AAQ91"/>
      <c r="AAR91"/>
      <c r="AAS91"/>
      <c r="AAT91"/>
      <c r="AAU91"/>
      <c r="AAV91"/>
      <c r="AAW91"/>
      <c r="AAX91"/>
      <c r="AAY91"/>
      <c r="AAZ91"/>
      <c r="ABA91"/>
      <c r="ABB91"/>
      <c r="ABC91"/>
      <c r="ABD91"/>
      <c r="ABE91"/>
      <c r="ABF91"/>
      <c r="ABG91"/>
      <c r="ABH91"/>
      <c r="ABI91"/>
      <c r="ABJ91"/>
      <c r="ABK91"/>
      <c r="ABL91"/>
      <c r="ABM91"/>
      <c r="ABN91"/>
      <c r="ABO91"/>
      <c r="ABP91"/>
      <c r="ABQ91"/>
      <c r="ABR91"/>
      <c r="ABS91"/>
      <c r="ABT91"/>
      <c r="ABU91"/>
      <c r="ABV91"/>
      <c r="ABW91"/>
      <c r="ABX91"/>
      <c r="ABY91"/>
      <c r="ABZ91"/>
      <c r="ACA91"/>
      <c r="ACB91"/>
      <c r="ACC91"/>
      <c r="ACD91"/>
      <c r="ACE91"/>
      <c r="ACF91"/>
      <c r="ACG91"/>
      <c r="ACH91"/>
      <c r="ACI91"/>
      <c r="ACJ91"/>
      <c r="ACK91"/>
      <c r="ACL91"/>
      <c r="ACM91"/>
      <c r="ACN91"/>
      <c r="ACO91"/>
      <c r="ACP91"/>
      <c r="ACQ91"/>
      <c r="ACR91"/>
      <c r="ACS91"/>
      <c r="ACT91"/>
      <c r="ACU91"/>
      <c r="ACV91"/>
      <c r="ACW91"/>
      <c r="ACX91"/>
      <c r="ACY91"/>
      <c r="ACZ91"/>
      <c r="ADA91"/>
      <c r="ADB91"/>
      <c r="ADC91"/>
      <c r="ADD91"/>
      <c r="ADE91"/>
      <c r="ADF91"/>
      <c r="ADG91"/>
      <c r="ADH91"/>
      <c r="ADI91"/>
      <c r="ADJ91"/>
      <c r="ADK91"/>
      <c r="ADL91"/>
      <c r="ADM91"/>
      <c r="ADN91"/>
      <c r="ADO91"/>
      <c r="ADP91"/>
      <c r="ADQ91"/>
      <c r="ADR91"/>
      <c r="ADS91"/>
      <c r="ADT91"/>
      <c r="ADU91"/>
      <c r="ADV91"/>
      <c r="ADW91"/>
      <c r="ADX91"/>
      <c r="ADY91"/>
      <c r="ADZ91"/>
      <c r="AEA91"/>
      <c r="AEB91"/>
      <c r="AEC91"/>
      <c r="AED91"/>
      <c r="AEE91"/>
      <c r="AEF91"/>
      <c r="AEG91"/>
      <c r="AEH91"/>
      <c r="AEI91"/>
      <c r="AEJ91"/>
      <c r="AEK91"/>
      <c r="AEL91"/>
      <c r="AEM91"/>
      <c r="AEN91"/>
      <c r="AEO91"/>
      <c r="AEP91"/>
      <c r="AEQ91"/>
      <c r="AER91"/>
      <c r="AES91"/>
      <c r="AET91"/>
      <c r="AEU91"/>
      <c r="AEV91"/>
      <c r="AEW91"/>
      <c r="AEX91"/>
      <c r="AEY91"/>
      <c r="AEZ91"/>
      <c r="AFA91"/>
      <c r="AFB91"/>
      <c r="AFC91"/>
      <c r="AFD91"/>
      <c r="AFE91"/>
      <c r="AFF91"/>
      <c r="AFG91"/>
      <c r="AFH91"/>
      <c r="AFI91"/>
      <c r="AFJ91"/>
      <c r="AFK91"/>
      <c r="AFL91"/>
      <c r="AFM91"/>
      <c r="AFN91"/>
      <c r="AFO91"/>
      <c r="AFP91"/>
      <c r="AFQ91"/>
      <c r="AFR91"/>
      <c r="AFS91"/>
      <c r="AFT91"/>
      <c r="AFU91"/>
      <c r="AFV91"/>
      <c r="AFW91"/>
      <c r="AFX91"/>
      <c r="AFY91"/>
      <c r="AFZ91"/>
      <c r="AGA91"/>
      <c r="AGB91"/>
      <c r="AGC91"/>
      <c r="AGD91"/>
      <c r="AGE91"/>
      <c r="AGF91"/>
      <c r="AGG91"/>
      <c r="AGH91"/>
      <c r="AGI91"/>
      <c r="AGJ91"/>
      <c r="AGK91"/>
      <c r="AGL91"/>
      <c r="AGM91"/>
      <c r="AGN91"/>
      <c r="AGO91"/>
      <c r="AGP91"/>
      <c r="AGQ91"/>
      <c r="AGR91"/>
      <c r="AGS91"/>
      <c r="AGT91"/>
      <c r="AGU91"/>
      <c r="AGV91"/>
      <c r="AGW91"/>
      <c r="AGX91"/>
      <c r="AGY91"/>
      <c r="AGZ91"/>
      <c r="AHA91"/>
      <c r="AHB91"/>
      <c r="AHC91"/>
      <c r="AHD91"/>
      <c r="AHE91"/>
      <c r="AHF91"/>
      <c r="AHG91"/>
      <c r="AHH91"/>
      <c r="AHI91"/>
      <c r="AHJ91"/>
      <c r="AHK91"/>
      <c r="AHL91"/>
      <c r="AHM91"/>
      <c r="AHN91"/>
      <c r="AHO91"/>
      <c r="AHP91"/>
      <c r="AHQ91"/>
      <c r="AHR91"/>
      <c r="AHS91"/>
      <c r="AHT91"/>
      <c r="AHU91"/>
      <c r="AHV91"/>
      <c r="AHW91"/>
      <c r="AHX91"/>
      <c r="AHY91"/>
      <c r="AHZ91"/>
      <c r="AIA91"/>
      <c r="AIB91"/>
      <c r="AIC91"/>
      <c r="AID91"/>
      <c r="AIE91"/>
      <c r="AIF91"/>
      <c r="AIG91"/>
      <c r="AIH91"/>
      <c r="AII91"/>
      <c r="AIJ91"/>
      <c r="AIK91"/>
      <c r="AIL91"/>
      <c r="AIM91"/>
      <c r="AIN91"/>
      <c r="AIO91"/>
      <c r="AIP91"/>
      <c r="AIQ91"/>
      <c r="AIR91"/>
      <c r="AIS91"/>
      <c r="AIT91"/>
      <c r="AIU91"/>
      <c r="AIV91"/>
      <c r="AIW91"/>
      <c r="AIX91"/>
      <c r="AIY91"/>
      <c r="AIZ91"/>
      <c r="AJA91"/>
      <c r="AJB91"/>
      <c r="AJC91"/>
      <c r="AJD91"/>
      <c r="AJE91"/>
      <c r="AJF91"/>
      <c r="AJG91"/>
      <c r="AJH91"/>
      <c r="AJI91"/>
      <c r="AJJ91"/>
      <c r="AJK91"/>
      <c r="AJL91"/>
      <c r="AJM91"/>
      <c r="AJN91"/>
      <c r="AJO91"/>
      <c r="AJP91"/>
      <c r="AJQ91"/>
      <c r="AJR91"/>
      <c r="AJS91"/>
      <c r="AJT91"/>
      <c r="AJU91"/>
      <c r="AJV91"/>
      <c r="AJW91"/>
      <c r="AJX91"/>
      <c r="AJY91"/>
      <c r="AJZ91"/>
      <c r="AKA91"/>
      <c r="AKB91"/>
      <c r="AKC91"/>
      <c r="AKD91"/>
      <c r="AKE91"/>
      <c r="AKF91"/>
      <c r="AKG91"/>
      <c r="AKH91"/>
      <c r="AKI91"/>
      <c r="AKJ91"/>
      <c r="AKK91"/>
      <c r="AKL91"/>
      <c r="AKM91"/>
      <c r="AKN91"/>
      <c r="AKO91"/>
      <c r="AKP91"/>
      <c r="AKQ91"/>
      <c r="AKR91"/>
      <c r="AKS91"/>
      <c r="AKT91"/>
      <c r="AKU91"/>
      <c r="AKV91"/>
      <c r="AKW91"/>
      <c r="AKX91"/>
      <c r="AKY91"/>
      <c r="AKZ91"/>
      <c r="ALA91"/>
      <c r="ALB91"/>
      <c r="ALC91"/>
      <c r="ALD91"/>
      <c r="ALE91"/>
      <c r="ALF91"/>
      <c r="ALG91"/>
      <c r="ALH91"/>
      <c r="ALI91"/>
      <c r="ALJ91"/>
      <c r="ALK91"/>
      <c r="ALL91"/>
      <c r="ALM91"/>
      <c r="ALN91"/>
      <c r="ALO91"/>
      <c r="ALP91"/>
      <c r="ALQ91"/>
      <c r="ALR91"/>
      <c r="ALS91"/>
      <c r="ALT91"/>
      <c r="ALU91"/>
      <c r="ALV91"/>
      <c r="ALW91"/>
      <c r="ALX91"/>
      <c r="ALY91"/>
      <c r="ALZ91"/>
      <c r="AMA91"/>
      <c r="AMB91"/>
      <c r="AMC91"/>
      <c r="AMD91"/>
      <c r="AME91"/>
      <c r="AMF91"/>
      <c r="AMG91"/>
      <c r="AMH91"/>
      <c r="AMI91"/>
      <c r="AMJ91"/>
      <c r="AMK91"/>
      <c r="AML91" s="30"/>
    </row>
    <row r="92" spans="1:1026" ht="15" customHeight="1" x14ac:dyDescent="0.2">
      <c r="A92" s="328" t="s">
        <v>273</v>
      </c>
      <c r="B92" s="46" t="s">
        <v>166</v>
      </c>
      <c r="C92" s="40">
        <f t="shared" si="8"/>
        <v>18</v>
      </c>
      <c r="D92" s="437">
        <v>12</v>
      </c>
      <c r="E92" s="438">
        <v>10</v>
      </c>
      <c r="F92" s="331">
        <v>79.3</v>
      </c>
      <c r="G92" s="338">
        <v>91.34</v>
      </c>
      <c r="H92" s="41">
        <f t="shared" si="4"/>
        <v>85.32</v>
      </c>
      <c r="I92" s="42">
        <f t="shared" si="5"/>
        <v>1535.7599999999998</v>
      </c>
      <c r="J92" s="42">
        <f t="shared" si="6"/>
        <v>1023.8399999999999</v>
      </c>
      <c r="K92" s="42">
        <f t="shared" si="7"/>
        <v>853.19999999999993</v>
      </c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  <c r="BL92"/>
      <c r="BM92"/>
      <c r="BN92"/>
      <c r="BO92"/>
      <c r="BP92"/>
      <c r="BQ92"/>
      <c r="BR92"/>
      <c r="BS92"/>
      <c r="BT92"/>
      <c r="BU92"/>
      <c r="BV92"/>
      <c r="BW92"/>
      <c r="BX92"/>
      <c r="BY92"/>
      <c r="BZ92"/>
      <c r="CA92"/>
      <c r="CB92"/>
      <c r="CC92"/>
      <c r="CD92"/>
      <c r="CE92"/>
      <c r="CF92"/>
      <c r="CG92"/>
      <c r="CH92"/>
      <c r="CI92"/>
      <c r="CJ92"/>
      <c r="CK92"/>
      <c r="CL92"/>
      <c r="CM92"/>
      <c r="CN92"/>
      <c r="CO92"/>
      <c r="CP92"/>
      <c r="CQ92"/>
      <c r="CR92"/>
      <c r="CS92"/>
      <c r="CT92"/>
      <c r="CU92"/>
      <c r="CV92"/>
      <c r="CW92"/>
      <c r="CX92"/>
      <c r="CY92"/>
      <c r="CZ92"/>
      <c r="DA92"/>
      <c r="DB92"/>
      <c r="DC92"/>
      <c r="DD92"/>
      <c r="DE92"/>
      <c r="DF92"/>
      <c r="DG92"/>
      <c r="DH92"/>
      <c r="DI92"/>
      <c r="DJ92"/>
      <c r="DK92"/>
      <c r="DL92"/>
      <c r="DM92"/>
      <c r="DN92"/>
      <c r="DO92"/>
      <c r="DP92"/>
      <c r="DQ92"/>
      <c r="DR92"/>
      <c r="DS92"/>
      <c r="DT92"/>
      <c r="DU92"/>
      <c r="DV92"/>
      <c r="DW92"/>
      <c r="DX92"/>
      <c r="DY92"/>
      <c r="DZ92"/>
      <c r="EA92"/>
      <c r="EB92"/>
      <c r="EC92"/>
      <c r="ED92"/>
      <c r="EE92"/>
      <c r="EF92"/>
      <c r="EG92"/>
      <c r="EH92"/>
      <c r="EI92"/>
      <c r="EJ92"/>
      <c r="EK92"/>
      <c r="EL92"/>
      <c r="EM92"/>
      <c r="EN92"/>
      <c r="EO92"/>
      <c r="EP92"/>
      <c r="EQ92"/>
      <c r="ER92"/>
      <c r="ES92"/>
      <c r="ET92"/>
      <c r="EU92"/>
      <c r="EV92"/>
      <c r="EW92"/>
      <c r="EX92"/>
      <c r="EY92"/>
      <c r="EZ92"/>
      <c r="FA92"/>
      <c r="FB92"/>
      <c r="FC92"/>
      <c r="FD92"/>
      <c r="FE92"/>
      <c r="FF92"/>
      <c r="FG92"/>
      <c r="FH92"/>
      <c r="FI92"/>
      <c r="FJ92"/>
      <c r="FK92"/>
      <c r="FL92"/>
      <c r="FM92"/>
      <c r="FN92"/>
      <c r="FO92"/>
      <c r="FP92"/>
      <c r="FQ92"/>
      <c r="FR92"/>
      <c r="FS92"/>
      <c r="FT92"/>
      <c r="FU92"/>
      <c r="FV92"/>
      <c r="FW92"/>
      <c r="FX92"/>
      <c r="FY92"/>
      <c r="FZ92"/>
      <c r="GA92"/>
      <c r="GB92"/>
      <c r="GC92"/>
      <c r="GD92"/>
      <c r="GE92"/>
      <c r="GF92"/>
      <c r="GG92"/>
      <c r="GH92"/>
      <c r="GI92"/>
      <c r="GJ92"/>
      <c r="GK92"/>
      <c r="GL92"/>
      <c r="GM92"/>
      <c r="GN92"/>
      <c r="GO92"/>
      <c r="GP92"/>
      <c r="GQ92"/>
      <c r="GR92"/>
      <c r="GS92"/>
      <c r="GT92"/>
      <c r="GU92"/>
      <c r="GV92"/>
      <c r="GW92"/>
      <c r="GX92"/>
      <c r="GY92"/>
      <c r="GZ92"/>
      <c r="HA92"/>
      <c r="HB92"/>
      <c r="HC92"/>
      <c r="HD92"/>
      <c r="HE92"/>
      <c r="HF92"/>
      <c r="HG92"/>
      <c r="HH92"/>
      <c r="HI92"/>
      <c r="HJ92"/>
      <c r="HK92"/>
      <c r="HL92"/>
      <c r="HM92"/>
      <c r="HN92"/>
      <c r="HO92"/>
      <c r="HP92"/>
      <c r="HQ92"/>
      <c r="HR92"/>
      <c r="HS92"/>
      <c r="HT92"/>
      <c r="HU92"/>
      <c r="HV92"/>
      <c r="HW92"/>
      <c r="HX92"/>
      <c r="HY92"/>
      <c r="HZ92"/>
      <c r="IA92"/>
      <c r="IB92"/>
      <c r="IC92"/>
      <c r="ID92"/>
      <c r="IE92"/>
      <c r="IF92"/>
      <c r="IG92"/>
      <c r="IH92"/>
      <c r="II92"/>
      <c r="IJ92"/>
      <c r="IK92"/>
      <c r="IL92"/>
      <c r="IM92"/>
      <c r="IN92"/>
      <c r="IO92"/>
      <c r="IP92"/>
      <c r="IQ92"/>
      <c r="IR92"/>
      <c r="IS92"/>
      <c r="IT92"/>
      <c r="IU92"/>
      <c r="IV92"/>
      <c r="IW92"/>
      <c r="IX92"/>
      <c r="IY92"/>
      <c r="IZ92"/>
      <c r="JA92"/>
      <c r="JB92"/>
      <c r="JC92"/>
      <c r="JD92"/>
      <c r="JE92"/>
      <c r="JF92"/>
      <c r="JG92"/>
      <c r="JH92"/>
      <c r="JI92"/>
      <c r="JJ92"/>
      <c r="JK92"/>
      <c r="JL92"/>
      <c r="JM92"/>
      <c r="JN92"/>
      <c r="JO92"/>
      <c r="JP92"/>
      <c r="JQ92"/>
      <c r="JR92"/>
      <c r="JS92"/>
      <c r="JT92"/>
      <c r="JU92"/>
      <c r="JV92"/>
      <c r="JW92"/>
      <c r="JX92"/>
      <c r="JY92"/>
      <c r="JZ92"/>
      <c r="KA92"/>
      <c r="KB92"/>
      <c r="KC92"/>
      <c r="KD92"/>
      <c r="KE92"/>
      <c r="KF92"/>
      <c r="KG92"/>
      <c r="KH92"/>
      <c r="KI92"/>
      <c r="KJ92"/>
      <c r="KK92"/>
      <c r="KL92"/>
      <c r="KM92"/>
      <c r="KN92"/>
      <c r="KO92"/>
      <c r="KP92"/>
      <c r="KQ92"/>
      <c r="KR92"/>
      <c r="KS92"/>
      <c r="KT92"/>
      <c r="KU92"/>
      <c r="KV92"/>
      <c r="KW92"/>
      <c r="KX92"/>
      <c r="KY92"/>
      <c r="KZ92"/>
      <c r="LA92"/>
      <c r="LB92"/>
      <c r="LC92"/>
      <c r="LD92"/>
      <c r="LE92"/>
      <c r="LF92"/>
      <c r="LG92"/>
      <c r="LH92"/>
      <c r="LI92"/>
      <c r="LJ92"/>
      <c r="LK92"/>
      <c r="LL92"/>
      <c r="LM92"/>
      <c r="LN92"/>
      <c r="LO92"/>
      <c r="LP92"/>
      <c r="LQ92"/>
      <c r="LR92"/>
      <c r="LS92"/>
      <c r="LT92"/>
      <c r="LU92"/>
      <c r="LV92"/>
      <c r="LW92"/>
      <c r="LX92"/>
      <c r="LY92"/>
      <c r="LZ92"/>
      <c r="MA92"/>
      <c r="MB92"/>
      <c r="MC92"/>
      <c r="MD92"/>
      <c r="ME92"/>
      <c r="MF92"/>
      <c r="MG92"/>
      <c r="MH92"/>
      <c r="MI92"/>
      <c r="MJ92"/>
      <c r="MK92"/>
      <c r="ML92"/>
      <c r="MM92"/>
      <c r="MN92"/>
      <c r="MO92"/>
      <c r="MP92"/>
      <c r="MQ92"/>
      <c r="MR92"/>
      <c r="MS92"/>
      <c r="MT92"/>
      <c r="MU92"/>
      <c r="MV92"/>
      <c r="MW92"/>
      <c r="MX92"/>
      <c r="MY92"/>
      <c r="MZ92"/>
      <c r="NA92"/>
      <c r="NB92"/>
      <c r="NC92"/>
      <c r="ND92"/>
      <c r="NE92"/>
      <c r="NF92"/>
      <c r="NG92"/>
      <c r="NH92"/>
      <c r="NI92"/>
      <c r="NJ92"/>
      <c r="NK92"/>
      <c r="NL92"/>
      <c r="NM92"/>
      <c r="NN92"/>
      <c r="NO92"/>
      <c r="NP92"/>
      <c r="NQ92"/>
      <c r="NR92"/>
      <c r="NS92"/>
      <c r="NT92"/>
      <c r="NU92"/>
      <c r="NV92"/>
      <c r="NW92"/>
      <c r="NX92"/>
      <c r="NY92"/>
      <c r="NZ92"/>
      <c r="OA92"/>
      <c r="OB92"/>
      <c r="OC92"/>
      <c r="OD92"/>
      <c r="OE92"/>
      <c r="OF92"/>
      <c r="OG92"/>
      <c r="OH92"/>
      <c r="OI92"/>
      <c r="OJ92"/>
      <c r="OK92"/>
      <c r="OL92"/>
      <c r="OM92"/>
      <c r="ON92"/>
      <c r="OO92"/>
      <c r="OP92"/>
      <c r="OQ92"/>
      <c r="OR92"/>
      <c r="OS92"/>
      <c r="OT92"/>
      <c r="OU92"/>
      <c r="OV92"/>
      <c r="OW92"/>
      <c r="OX92"/>
      <c r="OY92"/>
      <c r="OZ92"/>
      <c r="PA92"/>
      <c r="PB92"/>
      <c r="PC92"/>
      <c r="PD92"/>
      <c r="PE92"/>
      <c r="PF92"/>
      <c r="PG92"/>
      <c r="PH92"/>
      <c r="PI92"/>
      <c r="PJ92"/>
      <c r="PK92"/>
      <c r="PL92"/>
      <c r="PM92"/>
      <c r="PN92"/>
      <c r="PO92"/>
      <c r="PP92"/>
      <c r="PQ92"/>
      <c r="PR92"/>
      <c r="PS92"/>
      <c r="PT92"/>
      <c r="PU92"/>
      <c r="PV92"/>
      <c r="PW92"/>
      <c r="PX92"/>
      <c r="PY92"/>
      <c r="PZ92"/>
      <c r="QA92"/>
      <c r="QB92"/>
      <c r="QC92"/>
      <c r="QD92"/>
      <c r="QE92"/>
      <c r="QF92"/>
      <c r="QG92"/>
      <c r="QH92"/>
      <c r="QI92"/>
      <c r="QJ92"/>
      <c r="QK92"/>
      <c r="QL92"/>
      <c r="QM92"/>
      <c r="QN92"/>
      <c r="QO92"/>
      <c r="QP92"/>
      <c r="QQ92"/>
      <c r="QR92"/>
      <c r="QS92"/>
      <c r="QT92"/>
      <c r="QU92"/>
      <c r="QV92"/>
      <c r="QW92"/>
      <c r="QX92"/>
      <c r="QY92"/>
      <c r="QZ92"/>
      <c r="RA92"/>
      <c r="RB92"/>
      <c r="RC92"/>
      <c r="RD92"/>
      <c r="RE92"/>
      <c r="RF92"/>
      <c r="RG92"/>
      <c r="RH92"/>
      <c r="RI92"/>
      <c r="RJ92"/>
      <c r="RK92"/>
      <c r="RL92"/>
      <c r="RM92"/>
      <c r="RN92"/>
      <c r="RO92"/>
      <c r="RP92"/>
      <c r="RQ92"/>
      <c r="RR92"/>
      <c r="RS92"/>
      <c r="RT92"/>
      <c r="RU92"/>
      <c r="RV92"/>
      <c r="RW92"/>
      <c r="RX92"/>
      <c r="RY92"/>
      <c r="RZ92"/>
      <c r="SA92"/>
      <c r="SB92"/>
      <c r="SC92"/>
      <c r="SD92"/>
      <c r="SE92"/>
      <c r="SF92"/>
      <c r="SG92"/>
      <c r="SH92"/>
      <c r="SI92"/>
      <c r="SJ92"/>
      <c r="SK92"/>
      <c r="SL92"/>
      <c r="SM92"/>
      <c r="SN92"/>
      <c r="SO92"/>
      <c r="SP92"/>
      <c r="SQ92"/>
      <c r="SR92"/>
      <c r="SS92"/>
      <c r="ST92"/>
      <c r="SU92"/>
      <c r="SV92"/>
      <c r="SW92"/>
      <c r="SX92"/>
      <c r="SY92"/>
      <c r="SZ92"/>
      <c r="TA92"/>
      <c r="TB92"/>
      <c r="TC92"/>
      <c r="TD92"/>
      <c r="TE92"/>
      <c r="TF92"/>
      <c r="TG92"/>
      <c r="TH92"/>
      <c r="TI92"/>
      <c r="TJ92"/>
      <c r="TK92"/>
      <c r="TL92"/>
      <c r="TM92"/>
      <c r="TN92"/>
      <c r="TO92"/>
      <c r="TP92"/>
      <c r="TQ92"/>
      <c r="TR92"/>
      <c r="TS92"/>
      <c r="TT92"/>
      <c r="TU92"/>
      <c r="TV92"/>
      <c r="TW92"/>
      <c r="TX92"/>
      <c r="TY92"/>
      <c r="TZ92"/>
      <c r="UA92"/>
      <c r="UB92"/>
      <c r="UC92"/>
      <c r="UD92"/>
      <c r="UE92"/>
      <c r="UF92"/>
      <c r="UG92"/>
      <c r="UH92"/>
      <c r="UI92"/>
      <c r="UJ92"/>
      <c r="UK92"/>
      <c r="UL92"/>
      <c r="UM92"/>
      <c r="UN92"/>
      <c r="UO92"/>
      <c r="UP92"/>
      <c r="UQ92"/>
      <c r="UR92"/>
      <c r="US92"/>
      <c r="UT92"/>
      <c r="UU92"/>
      <c r="UV92"/>
      <c r="UW92"/>
      <c r="UX92"/>
      <c r="UY92"/>
      <c r="UZ92"/>
      <c r="VA92"/>
      <c r="VB92"/>
      <c r="VC92"/>
      <c r="VD92"/>
      <c r="VE92"/>
      <c r="VF92"/>
      <c r="VG92"/>
      <c r="VH92"/>
      <c r="VI92"/>
      <c r="VJ92"/>
      <c r="VK92"/>
      <c r="VL92"/>
      <c r="VM92"/>
      <c r="VN92"/>
      <c r="VO92"/>
      <c r="VP92"/>
      <c r="VQ92"/>
      <c r="VR92"/>
      <c r="VS92"/>
      <c r="VT92"/>
      <c r="VU92"/>
      <c r="VV92"/>
      <c r="VW92"/>
      <c r="VX92"/>
      <c r="VY92"/>
      <c r="VZ92"/>
      <c r="WA92"/>
      <c r="WB92"/>
      <c r="WC92"/>
      <c r="WD92"/>
      <c r="WE92"/>
      <c r="WF92"/>
      <c r="WG92"/>
      <c r="WH92"/>
      <c r="WI92"/>
      <c r="WJ92"/>
      <c r="WK92"/>
      <c r="WL92"/>
      <c r="WM92"/>
      <c r="WN92"/>
      <c r="WO92"/>
      <c r="WP92"/>
      <c r="WQ92"/>
      <c r="WR92"/>
      <c r="WS92"/>
      <c r="WT92"/>
      <c r="WU92"/>
      <c r="WV92"/>
      <c r="WW92"/>
      <c r="WX92"/>
      <c r="WY92"/>
      <c r="WZ92"/>
      <c r="XA92"/>
      <c r="XB92"/>
      <c r="XC92"/>
      <c r="XD92"/>
      <c r="XE92"/>
      <c r="XF92"/>
      <c r="XG92"/>
      <c r="XH92"/>
      <c r="XI92"/>
      <c r="XJ92"/>
      <c r="XK92"/>
      <c r="XL92"/>
      <c r="XM92"/>
      <c r="XN92"/>
      <c r="XO92"/>
      <c r="XP92"/>
      <c r="XQ92"/>
      <c r="XR92"/>
      <c r="XS92"/>
      <c r="XT92"/>
      <c r="XU92"/>
      <c r="XV92"/>
      <c r="XW92"/>
      <c r="XX92"/>
      <c r="XY92"/>
      <c r="XZ92"/>
      <c r="YA92"/>
      <c r="YB92"/>
      <c r="YC92"/>
      <c r="YD92"/>
      <c r="YE92"/>
      <c r="YF92"/>
      <c r="YG92"/>
      <c r="YH92"/>
      <c r="YI92"/>
      <c r="YJ92"/>
      <c r="YK92"/>
      <c r="YL92"/>
      <c r="YM92"/>
      <c r="YN92"/>
      <c r="YO92"/>
      <c r="YP92"/>
      <c r="YQ92"/>
      <c r="YR92"/>
      <c r="YS92"/>
      <c r="YT92"/>
      <c r="YU92"/>
      <c r="YV92"/>
      <c r="YW92"/>
      <c r="YX92"/>
      <c r="YY92"/>
      <c r="YZ92"/>
      <c r="ZA92"/>
      <c r="ZB92"/>
      <c r="ZC92"/>
      <c r="ZD92"/>
      <c r="ZE92"/>
      <c r="ZF92"/>
      <c r="ZG92"/>
      <c r="ZH92"/>
      <c r="ZI92"/>
      <c r="ZJ92"/>
      <c r="ZK92"/>
      <c r="ZL92"/>
      <c r="ZM92"/>
      <c r="ZN92"/>
      <c r="ZO92"/>
      <c r="ZP92"/>
      <c r="ZQ92"/>
      <c r="ZR92"/>
      <c r="ZS92"/>
      <c r="ZT92"/>
      <c r="ZU92"/>
      <c r="ZV92"/>
      <c r="ZW92"/>
      <c r="ZX92"/>
      <c r="ZY92"/>
      <c r="ZZ92"/>
      <c r="AAA92"/>
      <c r="AAB92"/>
      <c r="AAC92"/>
      <c r="AAD92"/>
      <c r="AAE92"/>
      <c r="AAF92"/>
      <c r="AAG92"/>
      <c r="AAH92"/>
      <c r="AAI92"/>
      <c r="AAJ92"/>
      <c r="AAK92"/>
      <c r="AAL92"/>
      <c r="AAM92"/>
      <c r="AAN92"/>
      <c r="AAO92"/>
      <c r="AAP92"/>
      <c r="AAQ92"/>
      <c r="AAR92"/>
      <c r="AAS92"/>
      <c r="AAT92"/>
      <c r="AAU92"/>
      <c r="AAV92"/>
      <c r="AAW92"/>
      <c r="AAX92"/>
      <c r="AAY92"/>
      <c r="AAZ92"/>
      <c r="ABA92"/>
      <c r="ABB92"/>
      <c r="ABC92"/>
      <c r="ABD92"/>
      <c r="ABE92"/>
      <c r="ABF92"/>
      <c r="ABG92"/>
      <c r="ABH92"/>
      <c r="ABI92"/>
      <c r="ABJ92"/>
      <c r="ABK92"/>
      <c r="ABL92"/>
      <c r="ABM92"/>
      <c r="ABN92"/>
      <c r="ABO92"/>
      <c r="ABP92"/>
      <c r="ABQ92"/>
      <c r="ABR92"/>
      <c r="ABS92"/>
      <c r="ABT92"/>
      <c r="ABU92"/>
      <c r="ABV92"/>
      <c r="ABW92"/>
      <c r="ABX92"/>
      <c r="ABY92"/>
      <c r="ABZ92"/>
      <c r="ACA92"/>
      <c r="ACB92"/>
      <c r="ACC92"/>
      <c r="ACD92"/>
      <c r="ACE92"/>
      <c r="ACF92"/>
      <c r="ACG92"/>
      <c r="ACH92"/>
      <c r="ACI92"/>
      <c r="ACJ92"/>
      <c r="ACK92"/>
      <c r="ACL92"/>
      <c r="ACM92"/>
      <c r="ACN92"/>
      <c r="ACO92"/>
      <c r="ACP92"/>
      <c r="ACQ92"/>
      <c r="ACR92"/>
      <c r="ACS92"/>
      <c r="ACT92"/>
      <c r="ACU92"/>
      <c r="ACV92"/>
      <c r="ACW92"/>
      <c r="ACX92"/>
      <c r="ACY92"/>
      <c r="ACZ92"/>
      <c r="ADA92"/>
      <c r="ADB92"/>
      <c r="ADC92"/>
      <c r="ADD92"/>
      <c r="ADE92"/>
      <c r="ADF92"/>
      <c r="ADG92"/>
      <c r="ADH92"/>
      <c r="ADI92"/>
      <c r="ADJ92"/>
      <c r="ADK92"/>
      <c r="ADL92"/>
      <c r="ADM92"/>
      <c r="ADN92"/>
      <c r="ADO92"/>
      <c r="ADP92"/>
      <c r="ADQ92"/>
      <c r="ADR92"/>
      <c r="ADS92"/>
      <c r="ADT92"/>
      <c r="ADU92"/>
      <c r="ADV92"/>
      <c r="ADW92"/>
      <c r="ADX92"/>
      <c r="ADY92"/>
      <c r="ADZ92"/>
      <c r="AEA92"/>
      <c r="AEB92"/>
      <c r="AEC92"/>
      <c r="AED92"/>
      <c r="AEE92"/>
      <c r="AEF92"/>
      <c r="AEG92"/>
      <c r="AEH92"/>
      <c r="AEI92"/>
      <c r="AEJ92"/>
      <c r="AEK92"/>
      <c r="AEL92"/>
      <c r="AEM92"/>
      <c r="AEN92"/>
      <c r="AEO92"/>
      <c r="AEP92"/>
      <c r="AEQ92"/>
      <c r="AER92"/>
      <c r="AES92"/>
      <c r="AET92"/>
      <c r="AEU92"/>
      <c r="AEV92"/>
      <c r="AEW92"/>
      <c r="AEX92"/>
      <c r="AEY92"/>
      <c r="AEZ92"/>
      <c r="AFA92"/>
      <c r="AFB92"/>
      <c r="AFC92"/>
      <c r="AFD92"/>
      <c r="AFE92"/>
      <c r="AFF92"/>
      <c r="AFG92"/>
      <c r="AFH92"/>
      <c r="AFI92"/>
      <c r="AFJ92"/>
      <c r="AFK92"/>
      <c r="AFL92"/>
      <c r="AFM92"/>
      <c r="AFN92"/>
      <c r="AFO92"/>
      <c r="AFP92"/>
      <c r="AFQ92"/>
      <c r="AFR92"/>
      <c r="AFS92"/>
      <c r="AFT92"/>
      <c r="AFU92"/>
      <c r="AFV92"/>
      <c r="AFW92"/>
      <c r="AFX92"/>
      <c r="AFY92"/>
      <c r="AFZ92"/>
      <c r="AGA92"/>
      <c r="AGB92"/>
      <c r="AGC92"/>
      <c r="AGD92"/>
      <c r="AGE92"/>
      <c r="AGF92"/>
      <c r="AGG92"/>
      <c r="AGH92"/>
      <c r="AGI92"/>
      <c r="AGJ92"/>
      <c r="AGK92"/>
      <c r="AGL92"/>
      <c r="AGM92"/>
      <c r="AGN92"/>
      <c r="AGO92"/>
      <c r="AGP92"/>
      <c r="AGQ92"/>
      <c r="AGR92"/>
      <c r="AGS92"/>
      <c r="AGT92"/>
      <c r="AGU92"/>
      <c r="AGV92"/>
      <c r="AGW92"/>
      <c r="AGX92"/>
      <c r="AGY92"/>
      <c r="AGZ92"/>
      <c r="AHA92"/>
      <c r="AHB92"/>
      <c r="AHC92"/>
      <c r="AHD92"/>
      <c r="AHE92"/>
      <c r="AHF92"/>
      <c r="AHG92"/>
      <c r="AHH92"/>
      <c r="AHI92"/>
      <c r="AHJ92"/>
      <c r="AHK92"/>
      <c r="AHL92"/>
      <c r="AHM92"/>
      <c r="AHN92"/>
      <c r="AHO92"/>
      <c r="AHP92"/>
      <c r="AHQ92"/>
      <c r="AHR92"/>
      <c r="AHS92"/>
      <c r="AHT92"/>
      <c r="AHU92"/>
      <c r="AHV92"/>
      <c r="AHW92"/>
      <c r="AHX92"/>
      <c r="AHY92"/>
      <c r="AHZ92"/>
      <c r="AIA92"/>
      <c r="AIB92"/>
      <c r="AIC92"/>
      <c r="AID92"/>
      <c r="AIE92"/>
      <c r="AIF92"/>
      <c r="AIG92"/>
      <c r="AIH92"/>
      <c r="AII92"/>
      <c r="AIJ92"/>
      <c r="AIK92"/>
      <c r="AIL92"/>
      <c r="AIM92"/>
      <c r="AIN92"/>
      <c r="AIO92"/>
      <c r="AIP92"/>
      <c r="AIQ92"/>
      <c r="AIR92"/>
      <c r="AIS92"/>
      <c r="AIT92"/>
      <c r="AIU92"/>
      <c r="AIV92"/>
      <c r="AIW92"/>
      <c r="AIX92"/>
      <c r="AIY92"/>
      <c r="AIZ92"/>
      <c r="AJA92"/>
      <c r="AJB92"/>
      <c r="AJC92"/>
      <c r="AJD92"/>
      <c r="AJE92"/>
      <c r="AJF92"/>
      <c r="AJG92"/>
      <c r="AJH92"/>
      <c r="AJI92"/>
      <c r="AJJ92"/>
      <c r="AJK92"/>
      <c r="AJL92"/>
      <c r="AJM92"/>
      <c r="AJN92"/>
      <c r="AJO92"/>
      <c r="AJP92"/>
      <c r="AJQ92"/>
      <c r="AJR92"/>
      <c r="AJS92"/>
      <c r="AJT92"/>
      <c r="AJU92"/>
      <c r="AJV92"/>
      <c r="AJW92"/>
      <c r="AJX92"/>
      <c r="AJY92"/>
      <c r="AJZ92"/>
      <c r="AKA92"/>
      <c r="AKB92"/>
      <c r="AKC92"/>
      <c r="AKD92"/>
      <c r="AKE92"/>
      <c r="AKF92"/>
      <c r="AKG92"/>
      <c r="AKH92"/>
      <c r="AKI92"/>
      <c r="AKJ92"/>
      <c r="AKK92"/>
      <c r="AKL92"/>
      <c r="AKM92"/>
      <c r="AKN92"/>
      <c r="AKO92"/>
      <c r="AKP92"/>
      <c r="AKQ92"/>
      <c r="AKR92"/>
      <c r="AKS92"/>
      <c r="AKT92"/>
      <c r="AKU92"/>
      <c r="AKV92"/>
      <c r="AKW92"/>
      <c r="AKX92"/>
      <c r="AKY92"/>
      <c r="AKZ92"/>
      <c r="ALA92"/>
      <c r="ALB92"/>
      <c r="ALC92"/>
      <c r="ALD92"/>
      <c r="ALE92"/>
      <c r="ALF92"/>
      <c r="ALG92"/>
      <c r="ALH92"/>
      <c r="ALI92"/>
      <c r="ALJ92"/>
      <c r="ALK92"/>
      <c r="ALL92"/>
      <c r="ALM92"/>
      <c r="ALN92"/>
      <c r="ALO92"/>
      <c r="ALP92"/>
      <c r="ALQ92"/>
      <c r="ALR92"/>
      <c r="ALS92"/>
      <c r="ALT92"/>
      <c r="ALU92"/>
      <c r="ALV92"/>
      <c r="ALW92"/>
      <c r="ALX92"/>
      <c r="ALY92"/>
      <c r="ALZ92"/>
      <c r="AMA92"/>
      <c r="AMB92"/>
      <c r="AMC92"/>
      <c r="AMD92"/>
      <c r="AME92"/>
      <c r="AMF92"/>
      <c r="AMG92"/>
      <c r="AMH92"/>
      <c r="AMI92"/>
      <c r="AMJ92"/>
      <c r="AMK92"/>
      <c r="AML92" s="30"/>
    </row>
    <row r="93" spans="1:1026" ht="15" customHeight="1" x14ac:dyDescent="0.2">
      <c r="A93" s="328" t="s">
        <v>274</v>
      </c>
      <c r="B93" s="46" t="s">
        <v>166</v>
      </c>
      <c r="C93" s="40">
        <f t="shared" si="8"/>
        <v>18</v>
      </c>
      <c r="D93" s="437">
        <v>12</v>
      </c>
      <c r="E93" s="438">
        <v>10</v>
      </c>
      <c r="F93" s="331">
        <v>751.56</v>
      </c>
      <c r="G93" s="338">
        <v>452.92</v>
      </c>
      <c r="H93" s="41">
        <f t="shared" si="4"/>
        <v>602.24</v>
      </c>
      <c r="I93" s="42">
        <f t="shared" si="5"/>
        <v>10840.32</v>
      </c>
      <c r="J93" s="42">
        <f t="shared" si="6"/>
        <v>7226.88</v>
      </c>
      <c r="K93" s="42">
        <f t="shared" si="7"/>
        <v>6022.4</v>
      </c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/>
      <c r="BF93"/>
      <c r="BG93"/>
      <c r="BH93"/>
      <c r="BI93"/>
      <c r="BJ93"/>
      <c r="BK93"/>
      <c r="BL93"/>
      <c r="BM93"/>
      <c r="BN93"/>
      <c r="BO93"/>
      <c r="BP93"/>
      <c r="BQ93"/>
      <c r="BR93"/>
      <c r="BS93"/>
      <c r="BT93"/>
      <c r="BU93"/>
      <c r="BV93"/>
      <c r="BW93"/>
      <c r="BX93"/>
      <c r="BY93"/>
      <c r="BZ93"/>
      <c r="CA93"/>
      <c r="CB93"/>
      <c r="CC93"/>
      <c r="CD93"/>
      <c r="CE93"/>
      <c r="CF93"/>
      <c r="CG93"/>
      <c r="CH93"/>
      <c r="CI93"/>
      <c r="CJ93"/>
      <c r="CK93"/>
      <c r="CL93"/>
      <c r="CM93"/>
      <c r="CN93"/>
      <c r="CO93"/>
      <c r="CP93"/>
      <c r="CQ93"/>
      <c r="CR93"/>
      <c r="CS93"/>
      <c r="CT93"/>
      <c r="CU93"/>
      <c r="CV93"/>
      <c r="CW93"/>
      <c r="CX93"/>
      <c r="CY93"/>
      <c r="CZ93"/>
      <c r="DA93"/>
      <c r="DB93"/>
      <c r="DC93"/>
      <c r="DD93"/>
      <c r="DE93"/>
      <c r="DF93"/>
      <c r="DG93"/>
      <c r="DH93"/>
      <c r="DI93"/>
      <c r="DJ93"/>
      <c r="DK93"/>
      <c r="DL93"/>
      <c r="DM93"/>
      <c r="DN93"/>
      <c r="DO93"/>
      <c r="DP93"/>
      <c r="DQ93"/>
      <c r="DR93"/>
      <c r="DS93"/>
      <c r="DT93"/>
      <c r="DU93"/>
      <c r="DV93"/>
      <c r="DW93"/>
      <c r="DX93"/>
      <c r="DY93"/>
      <c r="DZ93"/>
      <c r="EA93"/>
      <c r="EB93"/>
      <c r="EC93"/>
      <c r="ED93"/>
      <c r="EE93"/>
      <c r="EF93"/>
      <c r="EG93"/>
      <c r="EH93"/>
      <c r="EI93"/>
      <c r="EJ93"/>
      <c r="EK93"/>
      <c r="EL93"/>
      <c r="EM93"/>
      <c r="EN93"/>
      <c r="EO93"/>
      <c r="EP93"/>
      <c r="EQ93"/>
      <c r="ER93"/>
      <c r="ES93"/>
      <c r="ET93"/>
      <c r="EU93"/>
      <c r="EV93"/>
      <c r="EW93"/>
      <c r="EX93"/>
      <c r="EY93"/>
      <c r="EZ93"/>
      <c r="FA93"/>
      <c r="FB93"/>
      <c r="FC93"/>
      <c r="FD93"/>
      <c r="FE93"/>
      <c r="FF93"/>
      <c r="FG93"/>
      <c r="FH93"/>
      <c r="FI93"/>
      <c r="FJ93"/>
      <c r="FK93"/>
      <c r="FL93"/>
      <c r="FM93"/>
      <c r="FN93"/>
      <c r="FO93"/>
      <c r="FP93"/>
      <c r="FQ93"/>
      <c r="FR93"/>
      <c r="FS93"/>
      <c r="FT93"/>
      <c r="FU93"/>
      <c r="FV93"/>
      <c r="FW93"/>
      <c r="FX93"/>
      <c r="FY93"/>
      <c r="FZ93"/>
      <c r="GA93"/>
      <c r="GB93"/>
      <c r="GC93"/>
      <c r="GD93"/>
      <c r="GE93"/>
      <c r="GF93"/>
      <c r="GG93"/>
      <c r="GH93"/>
      <c r="GI93"/>
      <c r="GJ93"/>
      <c r="GK93"/>
      <c r="GL93"/>
      <c r="GM93"/>
      <c r="GN93"/>
      <c r="GO93"/>
      <c r="GP93"/>
      <c r="GQ93"/>
      <c r="GR93"/>
      <c r="GS93"/>
      <c r="GT93"/>
      <c r="GU93"/>
      <c r="GV93"/>
      <c r="GW93"/>
      <c r="GX93"/>
      <c r="GY93"/>
      <c r="GZ93"/>
      <c r="HA93"/>
      <c r="HB93"/>
      <c r="HC93"/>
      <c r="HD93"/>
      <c r="HE93"/>
      <c r="HF93"/>
      <c r="HG93"/>
      <c r="HH93"/>
      <c r="HI93"/>
      <c r="HJ93"/>
      <c r="HK93"/>
      <c r="HL93"/>
      <c r="HM93"/>
      <c r="HN93"/>
      <c r="HO93"/>
      <c r="HP93"/>
      <c r="HQ93"/>
      <c r="HR93"/>
      <c r="HS93"/>
      <c r="HT93"/>
      <c r="HU93"/>
      <c r="HV93"/>
      <c r="HW93"/>
      <c r="HX93"/>
      <c r="HY93"/>
      <c r="HZ93"/>
      <c r="IA93"/>
      <c r="IB93"/>
      <c r="IC93"/>
      <c r="ID93"/>
      <c r="IE93"/>
      <c r="IF93"/>
      <c r="IG93"/>
      <c r="IH93"/>
      <c r="II93"/>
      <c r="IJ93"/>
      <c r="IK93"/>
      <c r="IL93"/>
      <c r="IM93"/>
      <c r="IN93"/>
      <c r="IO93"/>
      <c r="IP93"/>
      <c r="IQ93"/>
      <c r="IR93"/>
      <c r="IS93"/>
      <c r="IT93"/>
      <c r="IU93"/>
      <c r="IV93"/>
      <c r="IW93"/>
      <c r="IX93"/>
      <c r="IY93"/>
      <c r="IZ93"/>
      <c r="JA93"/>
      <c r="JB93"/>
      <c r="JC93"/>
      <c r="JD93"/>
      <c r="JE93"/>
      <c r="JF93"/>
      <c r="JG93"/>
      <c r="JH93"/>
      <c r="JI93"/>
      <c r="JJ93"/>
      <c r="JK93"/>
      <c r="JL93"/>
      <c r="JM93"/>
      <c r="JN93"/>
      <c r="JO93"/>
      <c r="JP93"/>
      <c r="JQ93"/>
      <c r="JR93"/>
      <c r="JS93"/>
      <c r="JT93"/>
      <c r="JU93"/>
      <c r="JV93"/>
      <c r="JW93"/>
      <c r="JX93"/>
      <c r="JY93"/>
      <c r="JZ93"/>
      <c r="KA93"/>
      <c r="KB93"/>
      <c r="KC93"/>
      <c r="KD93"/>
      <c r="KE93"/>
      <c r="KF93"/>
      <c r="KG93"/>
      <c r="KH93"/>
      <c r="KI93"/>
      <c r="KJ93"/>
      <c r="KK93"/>
      <c r="KL93"/>
      <c r="KM93"/>
      <c r="KN93"/>
      <c r="KO93"/>
      <c r="KP93"/>
      <c r="KQ93"/>
      <c r="KR93"/>
      <c r="KS93"/>
      <c r="KT93"/>
      <c r="KU93"/>
      <c r="KV93"/>
      <c r="KW93"/>
      <c r="KX93"/>
      <c r="KY93"/>
      <c r="KZ93"/>
      <c r="LA93"/>
      <c r="LB93"/>
      <c r="LC93"/>
      <c r="LD93"/>
      <c r="LE93"/>
      <c r="LF93"/>
      <c r="LG93"/>
      <c r="LH93"/>
      <c r="LI93"/>
      <c r="LJ93"/>
      <c r="LK93"/>
      <c r="LL93"/>
      <c r="LM93"/>
      <c r="LN93"/>
      <c r="LO93"/>
      <c r="LP93"/>
      <c r="LQ93"/>
      <c r="LR93"/>
      <c r="LS93"/>
      <c r="LT93"/>
      <c r="LU93"/>
      <c r="LV93"/>
      <c r="LW93"/>
      <c r="LX93"/>
      <c r="LY93"/>
      <c r="LZ93"/>
      <c r="MA93"/>
      <c r="MB93"/>
      <c r="MC93"/>
      <c r="MD93"/>
      <c r="ME93"/>
      <c r="MF93"/>
      <c r="MG93"/>
      <c r="MH93"/>
      <c r="MI93"/>
      <c r="MJ93"/>
      <c r="MK93"/>
      <c r="ML93"/>
      <c r="MM93"/>
      <c r="MN93"/>
      <c r="MO93"/>
      <c r="MP93"/>
      <c r="MQ93"/>
      <c r="MR93"/>
      <c r="MS93"/>
      <c r="MT93"/>
      <c r="MU93"/>
      <c r="MV93"/>
      <c r="MW93"/>
      <c r="MX93"/>
      <c r="MY93"/>
      <c r="MZ93"/>
      <c r="NA93"/>
      <c r="NB93"/>
      <c r="NC93"/>
      <c r="ND93"/>
      <c r="NE93"/>
      <c r="NF93"/>
      <c r="NG93"/>
      <c r="NH93"/>
      <c r="NI93"/>
      <c r="NJ93"/>
      <c r="NK93"/>
      <c r="NL93"/>
      <c r="NM93"/>
      <c r="NN93"/>
      <c r="NO93"/>
      <c r="NP93"/>
      <c r="NQ93"/>
      <c r="NR93"/>
      <c r="NS93"/>
      <c r="NT93"/>
      <c r="NU93"/>
      <c r="NV93"/>
      <c r="NW93"/>
      <c r="NX93"/>
      <c r="NY93"/>
      <c r="NZ93"/>
      <c r="OA93"/>
      <c r="OB93"/>
      <c r="OC93"/>
      <c r="OD93"/>
      <c r="OE93"/>
      <c r="OF93"/>
      <c r="OG93"/>
      <c r="OH93"/>
      <c r="OI93"/>
      <c r="OJ93"/>
      <c r="OK93"/>
      <c r="OL93"/>
      <c r="OM93"/>
      <c r="ON93"/>
      <c r="OO93"/>
      <c r="OP93"/>
      <c r="OQ93"/>
      <c r="OR93"/>
      <c r="OS93"/>
      <c r="OT93"/>
      <c r="OU93"/>
      <c r="OV93"/>
      <c r="OW93"/>
      <c r="OX93"/>
      <c r="OY93"/>
      <c r="OZ93"/>
      <c r="PA93"/>
      <c r="PB93"/>
      <c r="PC93"/>
      <c r="PD93"/>
      <c r="PE93"/>
      <c r="PF93"/>
      <c r="PG93"/>
      <c r="PH93"/>
      <c r="PI93"/>
      <c r="PJ93"/>
      <c r="PK93"/>
      <c r="PL93"/>
      <c r="PM93"/>
      <c r="PN93"/>
      <c r="PO93"/>
      <c r="PP93"/>
      <c r="PQ93"/>
      <c r="PR93"/>
      <c r="PS93"/>
      <c r="PT93"/>
      <c r="PU93"/>
      <c r="PV93"/>
      <c r="PW93"/>
      <c r="PX93"/>
      <c r="PY93"/>
      <c r="PZ93"/>
      <c r="QA93"/>
      <c r="QB93"/>
      <c r="QC93"/>
      <c r="QD93"/>
      <c r="QE93"/>
      <c r="QF93"/>
      <c r="QG93"/>
      <c r="QH93"/>
      <c r="QI93"/>
      <c r="QJ93"/>
      <c r="QK93"/>
      <c r="QL93"/>
      <c r="QM93"/>
      <c r="QN93"/>
      <c r="QO93"/>
      <c r="QP93"/>
      <c r="QQ93"/>
      <c r="QR93"/>
      <c r="QS93"/>
      <c r="QT93"/>
      <c r="QU93"/>
      <c r="QV93"/>
      <c r="QW93"/>
      <c r="QX93"/>
      <c r="QY93"/>
      <c r="QZ93"/>
      <c r="RA93"/>
      <c r="RB93"/>
      <c r="RC93"/>
      <c r="RD93"/>
      <c r="RE93"/>
      <c r="RF93"/>
      <c r="RG93"/>
      <c r="RH93"/>
      <c r="RI93"/>
      <c r="RJ93"/>
      <c r="RK93"/>
      <c r="RL93"/>
      <c r="RM93"/>
      <c r="RN93"/>
      <c r="RO93"/>
      <c r="RP93"/>
      <c r="RQ93"/>
      <c r="RR93"/>
      <c r="RS93"/>
      <c r="RT93"/>
      <c r="RU93"/>
      <c r="RV93"/>
      <c r="RW93"/>
      <c r="RX93"/>
      <c r="RY93"/>
      <c r="RZ93"/>
      <c r="SA93"/>
      <c r="SB93"/>
      <c r="SC93"/>
      <c r="SD93"/>
      <c r="SE93"/>
      <c r="SF93"/>
      <c r="SG93"/>
      <c r="SH93"/>
      <c r="SI93"/>
      <c r="SJ93"/>
      <c r="SK93"/>
      <c r="SL93"/>
      <c r="SM93"/>
      <c r="SN93"/>
      <c r="SO93"/>
      <c r="SP93"/>
      <c r="SQ93"/>
      <c r="SR93"/>
      <c r="SS93"/>
      <c r="ST93"/>
      <c r="SU93"/>
      <c r="SV93"/>
      <c r="SW93"/>
      <c r="SX93"/>
      <c r="SY93"/>
      <c r="SZ93"/>
      <c r="TA93"/>
      <c r="TB93"/>
      <c r="TC93"/>
      <c r="TD93"/>
      <c r="TE93"/>
      <c r="TF93"/>
      <c r="TG93"/>
      <c r="TH93"/>
      <c r="TI93"/>
      <c r="TJ93"/>
      <c r="TK93"/>
      <c r="TL93"/>
      <c r="TM93"/>
      <c r="TN93"/>
      <c r="TO93"/>
      <c r="TP93"/>
      <c r="TQ93"/>
      <c r="TR93"/>
      <c r="TS93"/>
      <c r="TT93"/>
      <c r="TU93"/>
      <c r="TV93"/>
      <c r="TW93"/>
      <c r="TX93"/>
      <c r="TY93"/>
      <c r="TZ93"/>
      <c r="UA93"/>
      <c r="UB93"/>
      <c r="UC93"/>
      <c r="UD93"/>
      <c r="UE93"/>
      <c r="UF93"/>
      <c r="UG93"/>
      <c r="UH93"/>
      <c r="UI93"/>
      <c r="UJ93"/>
      <c r="UK93"/>
      <c r="UL93"/>
      <c r="UM93"/>
      <c r="UN93"/>
      <c r="UO93"/>
      <c r="UP93"/>
      <c r="UQ93"/>
      <c r="UR93"/>
      <c r="US93"/>
      <c r="UT93"/>
      <c r="UU93"/>
      <c r="UV93"/>
      <c r="UW93"/>
      <c r="UX93"/>
      <c r="UY93"/>
      <c r="UZ93"/>
      <c r="VA93"/>
      <c r="VB93"/>
      <c r="VC93"/>
      <c r="VD93"/>
      <c r="VE93"/>
      <c r="VF93"/>
      <c r="VG93"/>
      <c r="VH93"/>
      <c r="VI93"/>
      <c r="VJ93"/>
      <c r="VK93"/>
      <c r="VL93"/>
      <c r="VM93"/>
      <c r="VN93"/>
      <c r="VO93"/>
      <c r="VP93"/>
      <c r="VQ93"/>
      <c r="VR93"/>
      <c r="VS93"/>
      <c r="VT93"/>
      <c r="VU93"/>
      <c r="VV93"/>
      <c r="VW93"/>
      <c r="VX93"/>
      <c r="VY93"/>
      <c r="VZ93"/>
      <c r="WA93"/>
      <c r="WB93"/>
      <c r="WC93"/>
      <c r="WD93"/>
      <c r="WE93"/>
      <c r="WF93"/>
      <c r="WG93"/>
      <c r="WH93"/>
      <c r="WI93"/>
      <c r="WJ93"/>
      <c r="WK93"/>
      <c r="WL93"/>
      <c r="WM93"/>
      <c r="WN93"/>
      <c r="WO93"/>
      <c r="WP93"/>
      <c r="WQ93"/>
      <c r="WR93"/>
      <c r="WS93"/>
      <c r="WT93"/>
      <c r="WU93"/>
      <c r="WV93"/>
      <c r="WW93"/>
      <c r="WX93"/>
      <c r="WY93"/>
      <c r="WZ93"/>
      <c r="XA93"/>
      <c r="XB93"/>
      <c r="XC93"/>
      <c r="XD93"/>
      <c r="XE93"/>
      <c r="XF93"/>
      <c r="XG93"/>
      <c r="XH93"/>
      <c r="XI93"/>
      <c r="XJ93"/>
      <c r="XK93"/>
      <c r="XL93"/>
      <c r="XM93"/>
      <c r="XN93"/>
      <c r="XO93"/>
      <c r="XP93"/>
      <c r="XQ93"/>
      <c r="XR93"/>
      <c r="XS93"/>
      <c r="XT93"/>
      <c r="XU93"/>
      <c r="XV93"/>
      <c r="XW93"/>
      <c r="XX93"/>
      <c r="XY93"/>
      <c r="XZ93"/>
      <c r="YA93"/>
      <c r="YB93"/>
      <c r="YC93"/>
      <c r="YD93"/>
      <c r="YE93"/>
      <c r="YF93"/>
      <c r="YG93"/>
      <c r="YH93"/>
      <c r="YI93"/>
      <c r="YJ93"/>
      <c r="YK93"/>
      <c r="YL93"/>
      <c r="YM93"/>
      <c r="YN93"/>
      <c r="YO93"/>
      <c r="YP93"/>
      <c r="YQ93"/>
      <c r="YR93"/>
      <c r="YS93"/>
      <c r="YT93"/>
      <c r="YU93"/>
      <c r="YV93"/>
      <c r="YW93"/>
      <c r="YX93"/>
      <c r="YY93"/>
      <c r="YZ93"/>
      <c r="ZA93"/>
      <c r="ZB93"/>
      <c r="ZC93"/>
      <c r="ZD93"/>
      <c r="ZE93"/>
      <c r="ZF93"/>
      <c r="ZG93"/>
      <c r="ZH93"/>
      <c r="ZI93"/>
      <c r="ZJ93"/>
      <c r="ZK93"/>
      <c r="ZL93"/>
      <c r="ZM93"/>
      <c r="ZN93"/>
      <c r="ZO93"/>
      <c r="ZP93"/>
      <c r="ZQ93"/>
      <c r="ZR93"/>
      <c r="ZS93"/>
      <c r="ZT93"/>
      <c r="ZU93"/>
      <c r="ZV93"/>
      <c r="ZW93"/>
      <c r="ZX93"/>
      <c r="ZY93"/>
      <c r="ZZ93"/>
      <c r="AAA93"/>
      <c r="AAB93"/>
      <c r="AAC93"/>
      <c r="AAD93"/>
      <c r="AAE93"/>
      <c r="AAF93"/>
      <c r="AAG93"/>
      <c r="AAH93"/>
      <c r="AAI93"/>
      <c r="AAJ93"/>
      <c r="AAK93"/>
      <c r="AAL93"/>
      <c r="AAM93"/>
      <c r="AAN93"/>
      <c r="AAO93"/>
      <c r="AAP93"/>
      <c r="AAQ93"/>
      <c r="AAR93"/>
      <c r="AAS93"/>
      <c r="AAT93"/>
      <c r="AAU93"/>
      <c r="AAV93"/>
      <c r="AAW93"/>
      <c r="AAX93"/>
      <c r="AAY93"/>
      <c r="AAZ93"/>
      <c r="ABA93"/>
      <c r="ABB93"/>
      <c r="ABC93"/>
      <c r="ABD93"/>
      <c r="ABE93"/>
      <c r="ABF93"/>
      <c r="ABG93"/>
      <c r="ABH93"/>
      <c r="ABI93"/>
      <c r="ABJ93"/>
      <c r="ABK93"/>
      <c r="ABL93"/>
      <c r="ABM93"/>
      <c r="ABN93"/>
      <c r="ABO93"/>
      <c r="ABP93"/>
      <c r="ABQ93"/>
      <c r="ABR93"/>
      <c r="ABS93"/>
      <c r="ABT93"/>
      <c r="ABU93"/>
      <c r="ABV93"/>
      <c r="ABW93"/>
      <c r="ABX93"/>
      <c r="ABY93"/>
      <c r="ABZ93"/>
      <c r="ACA93"/>
      <c r="ACB93"/>
      <c r="ACC93"/>
      <c r="ACD93"/>
      <c r="ACE93"/>
      <c r="ACF93"/>
      <c r="ACG93"/>
      <c r="ACH93"/>
      <c r="ACI93"/>
      <c r="ACJ93"/>
      <c r="ACK93"/>
      <c r="ACL93"/>
      <c r="ACM93"/>
      <c r="ACN93"/>
      <c r="ACO93"/>
      <c r="ACP93"/>
      <c r="ACQ93"/>
      <c r="ACR93"/>
      <c r="ACS93"/>
      <c r="ACT93"/>
      <c r="ACU93"/>
      <c r="ACV93"/>
      <c r="ACW93"/>
      <c r="ACX93"/>
      <c r="ACY93"/>
      <c r="ACZ93"/>
      <c r="ADA93"/>
      <c r="ADB93"/>
      <c r="ADC93"/>
      <c r="ADD93"/>
      <c r="ADE93"/>
      <c r="ADF93"/>
      <c r="ADG93"/>
      <c r="ADH93"/>
      <c r="ADI93"/>
      <c r="ADJ93"/>
      <c r="ADK93"/>
      <c r="ADL93"/>
      <c r="ADM93"/>
      <c r="ADN93"/>
      <c r="ADO93"/>
      <c r="ADP93"/>
      <c r="ADQ93"/>
      <c r="ADR93"/>
      <c r="ADS93"/>
      <c r="ADT93"/>
      <c r="ADU93"/>
      <c r="ADV93"/>
      <c r="ADW93"/>
      <c r="ADX93"/>
      <c r="ADY93"/>
      <c r="ADZ93"/>
      <c r="AEA93"/>
      <c r="AEB93"/>
      <c r="AEC93"/>
      <c r="AED93"/>
      <c r="AEE93"/>
      <c r="AEF93"/>
      <c r="AEG93"/>
      <c r="AEH93"/>
      <c r="AEI93"/>
      <c r="AEJ93"/>
      <c r="AEK93"/>
      <c r="AEL93"/>
      <c r="AEM93"/>
      <c r="AEN93"/>
      <c r="AEO93"/>
      <c r="AEP93"/>
      <c r="AEQ93"/>
      <c r="AER93"/>
      <c r="AES93"/>
      <c r="AET93"/>
      <c r="AEU93"/>
      <c r="AEV93"/>
      <c r="AEW93"/>
      <c r="AEX93"/>
      <c r="AEY93"/>
      <c r="AEZ93"/>
      <c r="AFA93"/>
      <c r="AFB93"/>
      <c r="AFC93"/>
      <c r="AFD93"/>
      <c r="AFE93"/>
      <c r="AFF93"/>
      <c r="AFG93"/>
      <c r="AFH93"/>
      <c r="AFI93"/>
      <c r="AFJ93"/>
      <c r="AFK93"/>
      <c r="AFL93"/>
      <c r="AFM93"/>
      <c r="AFN93"/>
      <c r="AFO93"/>
      <c r="AFP93"/>
      <c r="AFQ93"/>
      <c r="AFR93"/>
      <c r="AFS93"/>
      <c r="AFT93"/>
      <c r="AFU93"/>
      <c r="AFV93"/>
      <c r="AFW93"/>
      <c r="AFX93"/>
      <c r="AFY93"/>
      <c r="AFZ93"/>
      <c r="AGA93"/>
      <c r="AGB93"/>
      <c r="AGC93"/>
      <c r="AGD93"/>
      <c r="AGE93"/>
      <c r="AGF93"/>
      <c r="AGG93"/>
      <c r="AGH93"/>
      <c r="AGI93"/>
      <c r="AGJ93"/>
      <c r="AGK93"/>
      <c r="AGL93"/>
      <c r="AGM93"/>
      <c r="AGN93"/>
      <c r="AGO93"/>
      <c r="AGP93"/>
      <c r="AGQ93"/>
      <c r="AGR93"/>
      <c r="AGS93"/>
      <c r="AGT93"/>
      <c r="AGU93"/>
      <c r="AGV93"/>
      <c r="AGW93"/>
      <c r="AGX93"/>
      <c r="AGY93"/>
      <c r="AGZ93"/>
      <c r="AHA93"/>
      <c r="AHB93"/>
      <c r="AHC93"/>
      <c r="AHD93"/>
      <c r="AHE93"/>
      <c r="AHF93"/>
      <c r="AHG93"/>
      <c r="AHH93"/>
      <c r="AHI93"/>
      <c r="AHJ93"/>
      <c r="AHK93"/>
      <c r="AHL93"/>
      <c r="AHM93"/>
      <c r="AHN93"/>
      <c r="AHO93"/>
      <c r="AHP93"/>
      <c r="AHQ93"/>
      <c r="AHR93"/>
      <c r="AHS93"/>
      <c r="AHT93"/>
      <c r="AHU93"/>
      <c r="AHV93"/>
      <c r="AHW93"/>
      <c r="AHX93"/>
      <c r="AHY93"/>
      <c r="AHZ93"/>
      <c r="AIA93"/>
      <c r="AIB93"/>
      <c r="AIC93"/>
      <c r="AID93"/>
      <c r="AIE93"/>
      <c r="AIF93"/>
      <c r="AIG93"/>
      <c r="AIH93"/>
      <c r="AII93"/>
      <c r="AIJ93"/>
      <c r="AIK93"/>
      <c r="AIL93"/>
      <c r="AIM93"/>
      <c r="AIN93"/>
      <c r="AIO93"/>
      <c r="AIP93"/>
      <c r="AIQ93"/>
      <c r="AIR93"/>
      <c r="AIS93"/>
      <c r="AIT93"/>
      <c r="AIU93"/>
      <c r="AIV93"/>
      <c r="AIW93"/>
      <c r="AIX93"/>
      <c r="AIY93"/>
      <c r="AIZ93"/>
      <c r="AJA93"/>
      <c r="AJB93"/>
      <c r="AJC93"/>
      <c r="AJD93"/>
      <c r="AJE93"/>
      <c r="AJF93"/>
      <c r="AJG93"/>
      <c r="AJH93"/>
      <c r="AJI93"/>
      <c r="AJJ93"/>
      <c r="AJK93"/>
      <c r="AJL93"/>
      <c r="AJM93"/>
      <c r="AJN93"/>
      <c r="AJO93"/>
      <c r="AJP93"/>
      <c r="AJQ93"/>
      <c r="AJR93"/>
      <c r="AJS93"/>
      <c r="AJT93"/>
      <c r="AJU93"/>
      <c r="AJV93"/>
      <c r="AJW93"/>
      <c r="AJX93"/>
      <c r="AJY93"/>
      <c r="AJZ93"/>
      <c r="AKA93"/>
      <c r="AKB93"/>
      <c r="AKC93"/>
      <c r="AKD93"/>
      <c r="AKE93"/>
      <c r="AKF93"/>
      <c r="AKG93"/>
      <c r="AKH93"/>
      <c r="AKI93"/>
      <c r="AKJ93"/>
      <c r="AKK93"/>
      <c r="AKL93"/>
      <c r="AKM93"/>
      <c r="AKN93"/>
      <c r="AKO93"/>
      <c r="AKP93"/>
      <c r="AKQ93"/>
      <c r="AKR93"/>
      <c r="AKS93"/>
      <c r="AKT93"/>
      <c r="AKU93"/>
      <c r="AKV93"/>
      <c r="AKW93"/>
      <c r="AKX93"/>
      <c r="AKY93"/>
      <c r="AKZ93"/>
      <c r="ALA93"/>
      <c r="ALB93"/>
      <c r="ALC93"/>
      <c r="ALD93"/>
      <c r="ALE93"/>
      <c r="ALF93"/>
      <c r="ALG93"/>
      <c r="ALH93"/>
      <c r="ALI93"/>
      <c r="ALJ93"/>
      <c r="ALK93"/>
      <c r="ALL93"/>
      <c r="ALM93"/>
      <c r="ALN93"/>
      <c r="ALO93"/>
      <c r="ALP93"/>
      <c r="ALQ93"/>
      <c r="ALR93"/>
      <c r="ALS93"/>
      <c r="ALT93"/>
      <c r="ALU93"/>
      <c r="ALV93"/>
      <c r="ALW93"/>
      <c r="ALX93"/>
      <c r="ALY93"/>
      <c r="ALZ93"/>
      <c r="AMA93"/>
      <c r="AMB93"/>
      <c r="AMC93"/>
      <c r="AMD93"/>
      <c r="AME93"/>
      <c r="AMF93"/>
      <c r="AMG93"/>
      <c r="AMH93"/>
      <c r="AMI93"/>
      <c r="AMJ93"/>
      <c r="AMK93"/>
      <c r="AML93" s="30"/>
    </row>
    <row r="94" spans="1:1026" ht="15" customHeight="1" x14ac:dyDescent="0.2">
      <c r="A94" s="328" t="s">
        <v>275</v>
      </c>
      <c r="B94" s="46" t="s">
        <v>166</v>
      </c>
      <c r="C94" s="40">
        <f t="shared" si="8"/>
        <v>18</v>
      </c>
      <c r="D94" s="437">
        <v>12</v>
      </c>
      <c r="E94" s="438">
        <v>10</v>
      </c>
      <c r="F94" s="331">
        <v>71.430000000000007</v>
      </c>
      <c r="G94" s="338">
        <v>69.900000000000006</v>
      </c>
      <c r="H94" s="41">
        <f t="shared" si="4"/>
        <v>70.665000000000006</v>
      </c>
      <c r="I94" s="42">
        <f t="shared" si="5"/>
        <v>1271.97</v>
      </c>
      <c r="J94" s="42">
        <f t="shared" si="6"/>
        <v>847.98</v>
      </c>
      <c r="K94" s="42">
        <f t="shared" si="7"/>
        <v>706.65000000000009</v>
      </c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  <c r="AX94"/>
      <c r="AY94"/>
      <c r="AZ94"/>
      <c r="BA94"/>
      <c r="BB94"/>
      <c r="BC94"/>
      <c r="BD94"/>
      <c r="BE94"/>
      <c r="BF94"/>
      <c r="BG94"/>
      <c r="BH94"/>
      <c r="BI94"/>
      <c r="BJ94"/>
      <c r="BK94"/>
      <c r="BL94"/>
      <c r="BM94"/>
      <c r="BN94"/>
      <c r="BO94"/>
      <c r="BP94"/>
      <c r="BQ94"/>
      <c r="BR94"/>
      <c r="BS94"/>
      <c r="BT94"/>
      <c r="BU94"/>
      <c r="BV94"/>
      <c r="BW94"/>
      <c r="BX94"/>
      <c r="BY94"/>
      <c r="BZ94"/>
      <c r="CA94"/>
      <c r="CB94"/>
      <c r="CC94"/>
      <c r="CD94"/>
      <c r="CE94"/>
      <c r="CF94"/>
      <c r="CG94"/>
      <c r="CH94"/>
      <c r="CI94"/>
      <c r="CJ94"/>
      <c r="CK94"/>
      <c r="CL94"/>
      <c r="CM94"/>
      <c r="CN94"/>
      <c r="CO94"/>
      <c r="CP94"/>
      <c r="CQ94"/>
      <c r="CR94"/>
      <c r="CS94"/>
      <c r="CT94"/>
      <c r="CU94"/>
      <c r="CV94"/>
      <c r="CW94"/>
      <c r="CX94"/>
      <c r="CY94"/>
      <c r="CZ94"/>
      <c r="DA94"/>
      <c r="DB94"/>
      <c r="DC94"/>
      <c r="DD94"/>
      <c r="DE94"/>
      <c r="DF94"/>
      <c r="DG94"/>
      <c r="DH94"/>
      <c r="DI94"/>
      <c r="DJ94"/>
      <c r="DK94"/>
      <c r="DL94"/>
      <c r="DM94"/>
      <c r="DN94"/>
      <c r="DO94"/>
      <c r="DP94"/>
      <c r="DQ94"/>
      <c r="DR94"/>
      <c r="DS94"/>
      <c r="DT94"/>
      <c r="DU94"/>
      <c r="DV94"/>
      <c r="DW94"/>
      <c r="DX94"/>
      <c r="DY94"/>
      <c r="DZ94"/>
      <c r="EA94"/>
      <c r="EB94"/>
      <c r="EC94"/>
      <c r="ED94"/>
      <c r="EE94"/>
      <c r="EF94"/>
      <c r="EG94"/>
      <c r="EH94"/>
      <c r="EI94"/>
      <c r="EJ94"/>
      <c r="EK94"/>
      <c r="EL94"/>
      <c r="EM94"/>
      <c r="EN94"/>
      <c r="EO94"/>
      <c r="EP94"/>
      <c r="EQ94"/>
      <c r="ER94"/>
      <c r="ES94"/>
      <c r="ET94"/>
      <c r="EU94"/>
      <c r="EV94"/>
      <c r="EW94"/>
      <c r="EX94"/>
      <c r="EY94"/>
      <c r="EZ94"/>
      <c r="FA94"/>
      <c r="FB94"/>
      <c r="FC94"/>
      <c r="FD94"/>
      <c r="FE94"/>
      <c r="FF94"/>
      <c r="FG94"/>
      <c r="FH94"/>
      <c r="FI94"/>
      <c r="FJ94"/>
      <c r="FK94"/>
      <c r="FL94"/>
      <c r="FM94"/>
      <c r="FN94"/>
      <c r="FO94"/>
      <c r="FP94"/>
      <c r="FQ94"/>
      <c r="FR94"/>
      <c r="FS94"/>
      <c r="FT94"/>
      <c r="FU94"/>
      <c r="FV94"/>
      <c r="FW94"/>
      <c r="FX94"/>
      <c r="FY94"/>
      <c r="FZ94"/>
      <c r="GA94"/>
      <c r="GB94"/>
      <c r="GC94"/>
      <c r="GD94"/>
      <c r="GE94"/>
      <c r="GF94"/>
      <c r="GG94"/>
      <c r="GH94"/>
      <c r="GI94"/>
      <c r="GJ94"/>
      <c r="GK94"/>
      <c r="GL94"/>
      <c r="GM94"/>
      <c r="GN94"/>
      <c r="GO94"/>
      <c r="GP94"/>
      <c r="GQ94"/>
      <c r="GR94"/>
      <c r="GS94"/>
      <c r="GT94"/>
      <c r="GU94"/>
      <c r="GV94"/>
      <c r="GW94"/>
      <c r="GX94"/>
      <c r="GY94"/>
      <c r="GZ94"/>
      <c r="HA94"/>
      <c r="HB94"/>
      <c r="HC94"/>
      <c r="HD94"/>
      <c r="HE94"/>
      <c r="HF94"/>
      <c r="HG94"/>
      <c r="HH94"/>
      <c r="HI94"/>
      <c r="HJ94"/>
      <c r="HK94"/>
      <c r="HL94"/>
      <c r="HM94"/>
      <c r="HN94"/>
      <c r="HO94"/>
      <c r="HP94"/>
      <c r="HQ94"/>
      <c r="HR94"/>
      <c r="HS94"/>
      <c r="HT94"/>
      <c r="HU94"/>
      <c r="HV94"/>
      <c r="HW94"/>
      <c r="HX94"/>
      <c r="HY94"/>
      <c r="HZ94"/>
      <c r="IA94"/>
      <c r="IB94"/>
      <c r="IC94"/>
      <c r="ID94"/>
      <c r="IE94"/>
      <c r="IF94"/>
      <c r="IG94"/>
      <c r="IH94"/>
      <c r="II94"/>
      <c r="IJ94"/>
      <c r="IK94"/>
      <c r="IL94"/>
      <c r="IM94"/>
      <c r="IN94"/>
      <c r="IO94"/>
      <c r="IP94"/>
      <c r="IQ94"/>
      <c r="IR94"/>
      <c r="IS94"/>
      <c r="IT94"/>
      <c r="IU94"/>
      <c r="IV94"/>
      <c r="IW94"/>
      <c r="IX94"/>
      <c r="IY94"/>
      <c r="IZ94"/>
      <c r="JA94"/>
      <c r="JB94"/>
      <c r="JC94"/>
      <c r="JD94"/>
      <c r="JE94"/>
      <c r="JF94"/>
      <c r="JG94"/>
      <c r="JH94"/>
      <c r="JI94"/>
      <c r="JJ94"/>
      <c r="JK94"/>
      <c r="JL94"/>
      <c r="JM94"/>
      <c r="JN94"/>
      <c r="JO94"/>
      <c r="JP94"/>
      <c r="JQ94"/>
      <c r="JR94"/>
      <c r="JS94"/>
      <c r="JT94"/>
      <c r="JU94"/>
      <c r="JV94"/>
      <c r="JW94"/>
      <c r="JX94"/>
      <c r="JY94"/>
      <c r="JZ94"/>
      <c r="KA94"/>
      <c r="KB94"/>
      <c r="KC94"/>
      <c r="KD94"/>
      <c r="KE94"/>
      <c r="KF94"/>
      <c r="KG94"/>
      <c r="KH94"/>
      <c r="KI94"/>
      <c r="KJ94"/>
      <c r="KK94"/>
      <c r="KL94"/>
      <c r="KM94"/>
      <c r="KN94"/>
      <c r="KO94"/>
      <c r="KP94"/>
      <c r="KQ94"/>
      <c r="KR94"/>
      <c r="KS94"/>
      <c r="KT94"/>
      <c r="KU94"/>
      <c r="KV94"/>
      <c r="KW94"/>
      <c r="KX94"/>
      <c r="KY94"/>
      <c r="KZ94"/>
      <c r="LA94"/>
      <c r="LB94"/>
      <c r="LC94"/>
      <c r="LD94"/>
      <c r="LE94"/>
      <c r="LF94"/>
      <c r="LG94"/>
      <c r="LH94"/>
      <c r="LI94"/>
      <c r="LJ94"/>
      <c r="LK94"/>
      <c r="LL94"/>
      <c r="LM94"/>
      <c r="LN94"/>
      <c r="LO94"/>
      <c r="LP94"/>
      <c r="LQ94"/>
      <c r="LR94"/>
      <c r="LS94"/>
      <c r="LT94"/>
      <c r="LU94"/>
      <c r="LV94"/>
      <c r="LW94"/>
      <c r="LX94"/>
      <c r="LY94"/>
      <c r="LZ94"/>
      <c r="MA94"/>
      <c r="MB94"/>
      <c r="MC94"/>
      <c r="MD94"/>
      <c r="ME94"/>
      <c r="MF94"/>
      <c r="MG94"/>
      <c r="MH94"/>
      <c r="MI94"/>
      <c r="MJ94"/>
      <c r="MK94"/>
      <c r="ML94"/>
      <c r="MM94"/>
      <c r="MN94"/>
      <c r="MO94"/>
      <c r="MP94"/>
      <c r="MQ94"/>
      <c r="MR94"/>
      <c r="MS94"/>
      <c r="MT94"/>
      <c r="MU94"/>
      <c r="MV94"/>
      <c r="MW94"/>
      <c r="MX94"/>
      <c r="MY94"/>
      <c r="MZ94"/>
      <c r="NA94"/>
      <c r="NB94"/>
      <c r="NC94"/>
      <c r="ND94"/>
      <c r="NE94"/>
      <c r="NF94"/>
      <c r="NG94"/>
      <c r="NH94"/>
      <c r="NI94"/>
      <c r="NJ94"/>
      <c r="NK94"/>
      <c r="NL94"/>
      <c r="NM94"/>
      <c r="NN94"/>
      <c r="NO94"/>
      <c r="NP94"/>
      <c r="NQ94"/>
      <c r="NR94"/>
      <c r="NS94"/>
      <c r="NT94"/>
      <c r="NU94"/>
      <c r="NV94"/>
      <c r="NW94"/>
      <c r="NX94"/>
      <c r="NY94"/>
      <c r="NZ94"/>
      <c r="OA94"/>
      <c r="OB94"/>
      <c r="OC94"/>
      <c r="OD94"/>
      <c r="OE94"/>
      <c r="OF94"/>
      <c r="OG94"/>
      <c r="OH94"/>
      <c r="OI94"/>
      <c r="OJ94"/>
      <c r="OK94"/>
      <c r="OL94"/>
      <c r="OM94"/>
      <c r="ON94"/>
      <c r="OO94"/>
      <c r="OP94"/>
      <c r="OQ94"/>
      <c r="OR94"/>
      <c r="OS94"/>
      <c r="OT94"/>
      <c r="OU94"/>
      <c r="OV94"/>
      <c r="OW94"/>
      <c r="OX94"/>
      <c r="OY94"/>
      <c r="OZ94"/>
      <c r="PA94"/>
      <c r="PB94"/>
      <c r="PC94"/>
      <c r="PD94"/>
      <c r="PE94"/>
      <c r="PF94"/>
      <c r="PG94"/>
      <c r="PH94"/>
      <c r="PI94"/>
      <c r="PJ94"/>
      <c r="PK94"/>
      <c r="PL94"/>
      <c r="PM94"/>
      <c r="PN94"/>
      <c r="PO94"/>
      <c r="PP94"/>
      <c r="PQ94"/>
      <c r="PR94"/>
      <c r="PS94"/>
      <c r="PT94"/>
      <c r="PU94"/>
      <c r="PV94"/>
      <c r="PW94"/>
      <c r="PX94"/>
      <c r="PY94"/>
      <c r="PZ94"/>
      <c r="QA94"/>
      <c r="QB94"/>
      <c r="QC94"/>
      <c r="QD94"/>
      <c r="QE94"/>
      <c r="QF94"/>
      <c r="QG94"/>
      <c r="QH94"/>
      <c r="QI94"/>
      <c r="QJ94"/>
      <c r="QK94"/>
      <c r="QL94"/>
      <c r="QM94"/>
      <c r="QN94"/>
      <c r="QO94"/>
      <c r="QP94"/>
      <c r="QQ94"/>
      <c r="QR94"/>
      <c r="QS94"/>
      <c r="QT94"/>
      <c r="QU94"/>
      <c r="QV94"/>
      <c r="QW94"/>
      <c r="QX94"/>
      <c r="QY94"/>
      <c r="QZ94"/>
      <c r="RA94"/>
      <c r="RB94"/>
      <c r="RC94"/>
      <c r="RD94"/>
      <c r="RE94"/>
      <c r="RF94"/>
      <c r="RG94"/>
      <c r="RH94"/>
      <c r="RI94"/>
      <c r="RJ94"/>
      <c r="RK94"/>
      <c r="RL94"/>
      <c r="RM94"/>
      <c r="RN94"/>
      <c r="RO94"/>
      <c r="RP94"/>
      <c r="RQ94"/>
      <c r="RR94"/>
      <c r="RS94"/>
      <c r="RT94"/>
      <c r="RU94"/>
      <c r="RV94"/>
      <c r="RW94"/>
      <c r="RX94"/>
      <c r="RY94"/>
      <c r="RZ94"/>
      <c r="SA94"/>
      <c r="SB94"/>
      <c r="SC94"/>
      <c r="SD94"/>
      <c r="SE94"/>
      <c r="SF94"/>
      <c r="SG94"/>
      <c r="SH94"/>
      <c r="SI94"/>
      <c r="SJ94"/>
      <c r="SK94"/>
      <c r="SL94"/>
      <c r="SM94"/>
      <c r="SN94"/>
      <c r="SO94"/>
      <c r="SP94"/>
      <c r="SQ94"/>
      <c r="SR94"/>
      <c r="SS94"/>
      <c r="ST94"/>
      <c r="SU94"/>
      <c r="SV94"/>
      <c r="SW94"/>
      <c r="SX94"/>
      <c r="SY94"/>
      <c r="SZ94"/>
      <c r="TA94"/>
      <c r="TB94"/>
      <c r="TC94"/>
      <c r="TD94"/>
      <c r="TE94"/>
      <c r="TF94"/>
      <c r="TG94"/>
      <c r="TH94"/>
      <c r="TI94"/>
      <c r="TJ94"/>
      <c r="TK94"/>
      <c r="TL94"/>
      <c r="TM94"/>
      <c r="TN94"/>
      <c r="TO94"/>
      <c r="TP94"/>
      <c r="TQ94"/>
      <c r="TR94"/>
      <c r="TS94"/>
      <c r="TT94"/>
      <c r="TU94"/>
      <c r="TV94"/>
      <c r="TW94"/>
      <c r="TX94"/>
      <c r="TY94"/>
      <c r="TZ94"/>
      <c r="UA94"/>
      <c r="UB94"/>
      <c r="UC94"/>
      <c r="UD94"/>
      <c r="UE94"/>
      <c r="UF94"/>
      <c r="UG94"/>
      <c r="UH94"/>
      <c r="UI94"/>
      <c r="UJ94"/>
      <c r="UK94"/>
      <c r="UL94"/>
      <c r="UM94"/>
      <c r="UN94"/>
      <c r="UO94"/>
      <c r="UP94"/>
      <c r="UQ94"/>
      <c r="UR94"/>
      <c r="US94"/>
      <c r="UT94"/>
      <c r="UU94"/>
      <c r="UV94"/>
      <c r="UW94"/>
      <c r="UX94"/>
      <c r="UY94"/>
      <c r="UZ94"/>
      <c r="VA94"/>
      <c r="VB94"/>
      <c r="VC94"/>
      <c r="VD94"/>
      <c r="VE94"/>
      <c r="VF94"/>
      <c r="VG94"/>
      <c r="VH94"/>
      <c r="VI94"/>
      <c r="VJ94"/>
      <c r="VK94"/>
      <c r="VL94"/>
      <c r="VM94"/>
      <c r="VN94"/>
      <c r="VO94"/>
      <c r="VP94"/>
      <c r="VQ94"/>
      <c r="VR94"/>
      <c r="VS94"/>
      <c r="VT94"/>
      <c r="VU94"/>
      <c r="VV94"/>
      <c r="VW94"/>
      <c r="VX94"/>
      <c r="VY94"/>
      <c r="VZ94"/>
      <c r="WA94"/>
      <c r="WB94"/>
      <c r="WC94"/>
      <c r="WD94"/>
      <c r="WE94"/>
      <c r="WF94"/>
      <c r="WG94"/>
      <c r="WH94"/>
      <c r="WI94"/>
      <c r="WJ94"/>
      <c r="WK94"/>
      <c r="WL94"/>
      <c r="WM94"/>
      <c r="WN94"/>
      <c r="WO94"/>
      <c r="WP94"/>
      <c r="WQ94"/>
      <c r="WR94"/>
      <c r="WS94"/>
      <c r="WT94"/>
      <c r="WU94"/>
      <c r="WV94"/>
      <c r="WW94"/>
      <c r="WX94"/>
      <c r="WY94"/>
      <c r="WZ94"/>
      <c r="XA94"/>
      <c r="XB94"/>
      <c r="XC94"/>
      <c r="XD94"/>
      <c r="XE94"/>
      <c r="XF94"/>
      <c r="XG94"/>
      <c r="XH94"/>
      <c r="XI94"/>
      <c r="XJ94"/>
      <c r="XK94"/>
      <c r="XL94"/>
      <c r="XM94"/>
      <c r="XN94"/>
      <c r="XO94"/>
      <c r="XP94"/>
      <c r="XQ94"/>
      <c r="XR94"/>
      <c r="XS94"/>
      <c r="XT94"/>
      <c r="XU94"/>
      <c r="XV94"/>
      <c r="XW94"/>
      <c r="XX94"/>
      <c r="XY94"/>
      <c r="XZ94"/>
      <c r="YA94"/>
      <c r="YB94"/>
      <c r="YC94"/>
      <c r="YD94"/>
      <c r="YE94"/>
      <c r="YF94"/>
      <c r="YG94"/>
      <c r="YH94"/>
      <c r="YI94"/>
      <c r="YJ94"/>
      <c r="YK94"/>
      <c r="YL94"/>
      <c r="YM94"/>
      <c r="YN94"/>
      <c r="YO94"/>
      <c r="YP94"/>
      <c r="YQ94"/>
      <c r="YR94"/>
      <c r="YS94"/>
      <c r="YT94"/>
      <c r="YU94"/>
      <c r="YV94"/>
      <c r="YW94"/>
      <c r="YX94"/>
      <c r="YY94"/>
      <c r="YZ94"/>
      <c r="ZA94"/>
      <c r="ZB94"/>
      <c r="ZC94"/>
      <c r="ZD94"/>
      <c r="ZE94"/>
      <c r="ZF94"/>
      <c r="ZG94"/>
      <c r="ZH94"/>
      <c r="ZI94"/>
      <c r="ZJ94"/>
      <c r="ZK94"/>
      <c r="ZL94"/>
      <c r="ZM94"/>
      <c r="ZN94"/>
      <c r="ZO94"/>
      <c r="ZP94"/>
      <c r="ZQ94"/>
      <c r="ZR94"/>
      <c r="ZS94"/>
      <c r="ZT94"/>
      <c r="ZU94"/>
      <c r="ZV94"/>
      <c r="ZW94"/>
      <c r="ZX94"/>
      <c r="ZY94"/>
      <c r="ZZ94"/>
      <c r="AAA94"/>
      <c r="AAB94"/>
      <c r="AAC94"/>
      <c r="AAD94"/>
      <c r="AAE94"/>
      <c r="AAF94"/>
      <c r="AAG94"/>
      <c r="AAH94"/>
      <c r="AAI94"/>
      <c r="AAJ94"/>
      <c r="AAK94"/>
      <c r="AAL94"/>
      <c r="AAM94"/>
      <c r="AAN94"/>
      <c r="AAO94"/>
      <c r="AAP94"/>
      <c r="AAQ94"/>
      <c r="AAR94"/>
      <c r="AAS94"/>
      <c r="AAT94"/>
      <c r="AAU94"/>
      <c r="AAV94"/>
      <c r="AAW94"/>
      <c r="AAX94"/>
      <c r="AAY94"/>
      <c r="AAZ94"/>
      <c r="ABA94"/>
      <c r="ABB94"/>
      <c r="ABC94"/>
      <c r="ABD94"/>
      <c r="ABE94"/>
      <c r="ABF94"/>
      <c r="ABG94"/>
      <c r="ABH94"/>
      <c r="ABI94"/>
      <c r="ABJ94"/>
      <c r="ABK94"/>
      <c r="ABL94"/>
      <c r="ABM94"/>
      <c r="ABN94"/>
      <c r="ABO94"/>
      <c r="ABP94"/>
      <c r="ABQ94"/>
      <c r="ABR94"/>
      <c r="ABS94"/>
      <c r="ABT94"/>
      <c r="ABU94"/>
      <c r="ABV94"/>
      <c r="ABW94"/>
      <c r="ABX94"/>
      <c r="ABY94"/>
      <c r="ABZ94"/>
      <c r="ACA94"/>
      <c r="ACB94"/>
      <c r="ACC94"/>
      <c r="ACD94"/>
      <c r="ACE94"/>
      <c r="ACF94"/>
      <c r="ACG94"/>
      <c r="ACH94"/>
      <c r="ACI94"/>
      <c r="ACJ94"/>
      <c r="ACK94"/>
      <c r="ACL94"/>
      <c r="ACM94"/>
      <c r="ACN94"/>
      <c r="ACO94"/>
      <c r="ACP94"/>
      <c r="ACQ94"/>
      <c r="ACR94"/>
      <c r="ACS94"/>
      <c r="ACT94"/>
      <c r="ACU94"/>
      <c r="ACV94"/>
      <c r="ACW94"/>
      <c r="ACX94"/>
      <c r="ACY94"/>
      <c r="ACZ94"/>
      <c r="ADA94"/>
      <c r="ADB94"/>
      <c r="ADC94"/>
      <c r="ADD94"/>
      <c r="ADE94"/>
      <c r="ADF94"/>
      <c r="ADG94"/>
      <c r="ADH94"/>
      <c r="ADI94"/>
      <c r="ADJ94"/>
      <c r="ADK94"/>
      <c r="ADL94"/>
      <c r="ADM94"/>
      <c r="ADN94"/>
      <c r="ADO94"/>
      <c r="ADP94"/>
      <c r="ADQ94"/>
      <c r="ADR94"/>
      <c r="ADS94"/>
      <c r="ADT94"/>
      <c r="ADU94"/>
      <c r="ADV94"/>
      <c r="ADW94"/>
      <c r="ADX94"/>
      <c r="ADY94"/>
      <c r="ADZ94"/>
      <c r="AEA94"/>
      <c r="AEB94"/>
      <c r="AEC94"/>
      <c r="AED94"/>
      <c r="AEE94"/>
      <c r="AEF94"/>
      <c r="AEG94"/>
      <c r="AEH94"/>
      <c r="AEI94"/>
      <c r="AEJ94"/>
      <c r="AEK94"/>
      <c r="AEL94"/>
      <c r="AEM94"/>
      <c r="AEN94"/>
      <c r="AEO94"/>
      <c r="AEP94"/>
      <c r="AEQ94"/>
      <c r="AER94"/>
      <c r="AES94"/>
      <c r="AET94"/>
      <c r="AEU94"/>
      <c r="AEV94"/>
      <c r="AEW94"/>
      <c r="AEX94"/>
      <c r="AEY94"/>
      <c r="AEZ94"/>
      <c r="AFA94"/>
      <c r="AFB94"/>
      <c r="AFC94"/>
      <c r="AFD94"/>
      <c r="AFE94"/>
      <c r="AFF94"/>
      <c r="AFG94"/>
      <c r="AFH94"/>
      <c r="AFI94"/>
      <c r="AFJ94"/>
      <c r="AFK94"/>
      <c r="AFL94"/>
      <c r="AFM94"/>
      <c r="AFN94"/>
      <c r="AFO94"/>
      <c r="AFP94"/>
      <c r="AFQ94"/>
      <c r="AFR94"/>
      <c r="AFS94"/>
      <c r="AFT94"/>
      <c r="AFU94"/>
      <c r="AFV94"/>
      <c r="AFW94"/>
      <c r="AFX94"/>
      <c r="AFY94"/>
      <c r="AFZ94"/>
      <c r="AGA94"/>
      <c r="AGB94"/>
      <c r="AGC94"/>
      <c r="AGD94"/>
      <c r="AGE94"/>
      <c r="AGF94"/>
      <c r="AGG94"/>
      <c r="AGH94"/>
      <c r="AGI94"/>
      <c r="AGJ94"/>
      <c r="AGK94"/>
      <c r="AGL94"/>
      <c r="AGM94"/>
      <c r="AGN94"/>
      <c r="AGO94"/>
      <c r="AGP94"/>
      <c r="AGQ94"/>
      <c r="AGR94"/>
      <c r="AGS94"/>
      <c r="AGT94"/>
      <c r="AGU94"/>
      <c r="AGV94"/>
      <c r="AGW94"/>
      <c r="AGX94"/>
      <c r="AGY94"/>
      <c r="AGZ94"/>
      <c r="AHA94"/>
      <c r="AHB94"/>
      <c r="AHC94"/>
      <c r="AHD94"/>
      <c r="AHE94"/>
      <c r="AHF94"/>
      <c r="AHG94"/>
      <c r="AHH94"/>
      <c r="AHI94"/>
      <c r="AHJ94"/>
      <c r="AHK94"/>
      <c r="AHL94"/>
      <c r="AHM94"/>
      <c r="AHN94"/>
      <c r="AHO94"/>
      <c r="AHP94"/>
      <c r="AHQ94"/>
      <c r="AHR94"/>
      <c r="AHS94"/>
      <c r="AHT94"/>
      <c r="AHU94"/>
      <c r="AHV94"/>
      <c r="AHW94"/>
      <c r="AHX94"/>
      <c r="AHY94"/>
      <c r="AHZ94"/>
      <c r="AIA94"/>
      <c r="AIB94"/>
      <c r="AIC94"/>
      <c r="AID94"/>
      <c r="AIE94"/>
      <c r="AIF94"/>
      <c r="AIG94"/>
      <c r="AIH94"/>
      <c r="AII94"/>
      <c r="AIJ94"/>
      <c r="AIK94"/>
      <c r="AIL94"/>
      <c r="AIM94"/>
      <c r="AIN94"/>
      <c r="AIO94"/>
      <c r="AIP94"/>
      <c r="AIQ94"/>
      <c r="AIR94"/>
      <c r="AIS94"/>
      <c r="AIT94"/>
      <c r="AIU94"/>
      <c r="AIV94"/>
      <c r="AIW94"/>
      <c r="AIX94"/>
      <c r="AIY94"/>
      <c r="AIZ94"/>
      <c r="AJA94"/>
      <c r="AJB94"/>
      <c r="AJC94"/>
      <c r="AJD94"/>
      <c r="AJE94"/>
      <c r="AJF94"/>
      <c r="AJG94"/>
      <c r="AJH94"/>
      <c r="AJI94"/>
      <c r="AJJ94"/>
      <c r="AJK94"/>
      <c r="AJL94"/>
      <c r="AJM94"/>
      <c r="AJN94"/>
      <c r="AJO94"/>
      <c r="AJP94"/>
      <c r="AJQ94"/>
      <c r="AJR94"/>
      <c r="AJS94"/>
      <c r="AJT94"/>
      <c r="AJU94"/>
      <c r="AJV94"/>
      <c r="AJW94"/>
      <c r="AJX94"/>
      <c r="AJY94"/>
      <c r="AJZ94"/>
      <c r="AKA94"/>
      <c r="AKB94"/>
      <c r="AKC94"/>
      <c r="AKD94"/>
      <c r="AKE94"/>
      <c r="AKF94"/>
      <c r="AKG94"/>
      <c r="AKH94"/>
      <c r="AKI94"/>
      <c r="AKJ94"/>
      <c r="AKK94"/>
      <c r="AKL94"/>
      <c r="AKM94"/>
      <c r="AKN94"/>
      <c r="AKO94"/>
      <c r="AKP94"/>
      <c r="AKQ94"/>
      <c r="AKR94"/>
      <c r="AKS94"/>
      <c r="AKT94"/>
      <c r="AKU94"/>
      <c r="AKV94"/>
      <c r="AKW94"/>
      <c r="AKX94"/>
      <c r="AKY94"/>
      <c r="AKZ94"/>
      <c r="ALA94"/>
      <c r="ALB94"/>
      <c r="ALC94"/>
      <c r="ALD94"/>
      <c r="ALE94"/>
      <c r="ALF94"/>
      <c r="ALG94"/>
      <c r="ALH94"/>
      <c r="ALI94"/>
      <c r="ALJ94"/>
      <c r="ALK94"/>
      <c r="ALL94"/>
      <c r="ALM94"/>
      <c r="ALN94"/>
      <c r="ALO94"/>
      <c r="ALP94"/>
      <c r="ALQ94"/>
      <c r="ALR94"/>
      <c r="ALS94"/>
      <c r="ALT94"/>
      <c r="ALU94"/>
      <c r="ALV94"/>
      <c r="ALW94"/>
      <c r="ALX94"/>
      <c r="ALY94"/>
      <c r="ALZ94"/>
      <c r="AMA94"/>
      <c r="AMB94"/>
      <c r="AMC94"/>
      <c r="AMD94"/>
      <c r="AME94"/>
      <c r="AMF94"/>
      <c r="AMG94"/>
      <c r="AMH94"/>
      <c r="AMI94"/>
      <c r="AMJ94"/>
      <c r="AMK94"/>
      <c r="AML94" s="30"/>
    </row>
    <row r="95" spans="1:1026" ht="15" customHeight="1" x14ac:dyDescent="0.2">
      <c r="A95" s="328" t="s">
        <v>276</v>
      </c>
      <c r="B95" s="46" t="s">
        <v>166</v>
      </c>
      <c r="C95" s="40">
        <f>C94*2</f>
        <v>36</v>
      </c>
      <c r="D95" s="439">
        <f>D94*2</f>
        <v>24</v>
      </c>
      <c r="E95" s="440">
        <f>E94*2</f>
        <v>20</v>
      </c>
      <c r="F95" s="331">
        <v>39.53</v>
      </c>
      <c r="G95" s="338">
        <v>40.409999999999997</v>
      </c>
      <c r="H95" s="41">
        <f t="shared" si="4"/>
        <v>39.97</v>
      </c>
      <c r="I95" s="42">
        <f>(C95*H95)</f>
        <v>1438.92</v>
      </c>
      <c r="J95" s="42">
        <f t="shared" si="6"/>
        <v>959.28</v>
      </c>
      <c r="K95" s="42">
        <f t="shared" si="7"/>
        <v>799.4</v>
      </c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  <c r="AV95"/>
      <c r="AW95"/>
      <c r="AX95"/>
      <c r="AY95"/>
      <c r="AZ95"/>
      <c r="BA95"/>
      <c r="BB95"/>
      <c r="BC95"/>
      <c r="BD95"/>
      <c r="BE95"/>
      <c r="BF95"/>
      <c r="BG95"/>
      <c r="BH95"/>
      <c r="BI95"/>
      <c r="BJ95"/>
      <c r="BK95"/>
      <c r="BL95"/>
      <c r="BM95"/>
      <c r="BN95"/>
      <c r="BO95"/>
      <c r="BP95"/>
      <c r="BQ95"/>
      <c r="BR95"/>
      <c r="BS95"/>
      <c r="BT95"/>
      <c r="BU95"/>
      <c r="BV95"/>
      <c r="BW95"/>
      <c r="BX95"/>
      <c r="BY95"/>
      <c r="BZ95"/>
      <c r="CA95"/>
      <c r="CB95"/>
      <c r="CC95"/>
      <c r="CD95"/>
      <c r="CE95"/>
      <c r="CF95"/>
      <c r="CG95"/>
      <c r="CH95"/>
      <c r="CI95"/>
      <c r="CJ95"/>
      <c r="CK95"/>
      <c r="CL95"/>
      <c r="CM95"/>
      <c r="CN95"/>
      <c r="CO95"/>
      <c r="CP95"/>
      <c r="CQ95"/>
      <c r="CR95"/>
      <c r="CS95"/>
      <c r="CT95"/>
      <c r="CU95"/>
      <c r="CV95"/>
      <c r="CW95"/>
      <c r="CX95"/>
      <c r="CY95"/>
      <c r="CZ95"/>
      <c r="DA95"/>
      <c r="DB95"/>
      <c r="DC95"/>
      <c r="DD95"/>
      <c r="DE95"/>
      <c r="DF95"/>
      <c r="DG95"/>
      <c r="DH95"/>
      <c r="DI95"/>
      <c r="DJ95"/>
      <c r="DK95"/>
      <c r="DL95"/>
      <c r="DM95"/>
      <c r="DN95"/>
      <c r="DO95"/>
      <c r="DP95"/>
      <c r="DQ95"/>
      <c r="DR95"/>
      <c r="DS95"/>
      <c r="DT95"/>
      <c r="DU95"/>
      <c r="DV95"/>
      <c r="DW95"/>
      <c r="DX95"/>
      <c r="DY95"/>
      <c r="DZ95"/>
      <c r="EA95"/>
      <c r="EB95"/>
      <c r="EC95"/>
      <c r="ED95"/>
      <c r="EE95"/>
      <c r="EF95"/>
      <c r="EG95"/>
      <c r="EH95"/>
      <c r="EI95"/>
      <c r="EJ95"/>
      <c r="EK95"/>
      <c r="EL95"/>
      <c r="EM95"/>
      <c r="EN95"/>
      <c r="EO95"/>
      <c r="EP95"/>
      <c r="EQ95"/>
      <c r="ER95"/>
      <c r="ES95"/>
      <c r="ET95"/>
      <c r="EU95"/>
      <c r="EV95"/>
      <c r="EW95"/>
      <c r="EX95"/>
      <c r="EY95"/>
      <c r="EZ95"/>
      <c r="FA95"/>
      <c r="FB95"/>
      <c r="FC95"/>
      <c r="FD95"/>
      <c r="FE95"/>
      <c r="FF95"/>
      <c r="FG95"/>
      <c r="FH95"/>
      <c r="FI95"/>
      <c r="FJ95"/>
      <c r="FK95"/>
      <c r="FL95"/>
      <c r="FM95"/>
      <c r="FN95"/>
      <c r="FO95"/>
      <c r="FP95"/>
      <c r="FQ95"/>
      <c r="FR95"/>
      <c r="FS95"/>
      <c r="FT95"/>
      <c r="FU95"/>
      <c r="FV95"/>
      <c r="FW95"/>
      <c r="FX95"/>
      <c r="FY95"/>
      <c r="FZ95"/>
      <c r="GA95"/>
      <c r="GB95"/>
      <c r="GC95"/>
      <c r="GD95"/>
      <c r="GE95"/>
      <c r="GF95"/>
      <c r="GG95"/>
      <c r="GH95"/>
      <c r="GI95"/>
      <c r="GJ95"/>
      <c r="GK95"/>
      <c r="GL95"/>
      <c r="GM95"/>
      <c r="GN95"/>
      <c r="GO95"/>
      <c r="GP95"/>
      <c r="GQ95"/>
      <c r="GR95"/>
      <c r="GS95"/>
      <c r="GT95"/>
      <c r="GU95"/>
      <c r="GV95"/>
      <c r="GW95"/>
      <c r="GX95"/>
      <c r="GY95"/>
      <c r="GZ95"/>
      <c r="HA95"/>
      <c r="HB95"/>
      <c r="HC95"/>
      <c r="HD95"/>
      <c r="HE95"/>
      <c r="HF95"/>
      <c r="HG95"/>
      <c r="HH95"/>
      <c r="HI95"/>
      <c r="HJ95"/>
      <c r="HK95"/>
      <c r="HL95"/>
      <c r="HM95"/>
      <c r="HN95"/>
      <c r="HO95"/>
      <c r="HP95"/>
      <c r="HQ95"/>
      <c r="HR95"/>
      <c r="HS95"/>
      <c r="HT95"/>
      <c r="HU95"/>
      <c r="HV95"/>
      <c r="HW95"/>
      <c r="HX95"/>
      <c r="HY95"/>
      <c r="HZ95"/>
      <c r="IA95"/>
      <c r="IB95"/>
      <c r="IC95"/>
      <c r="ID95"/>
      <c r="IE95"/>
      <c r="IF95"/>
      <c r="IG95"/>
      <c r="IH95"/>
      <c r="II95"/>
      <c r="IJ95"/>
      <c r="IK95"/>
      <c r="IL95"/>
      <c r="IM95"/>
      <c r="IN95"/>
      <c r="IO95"/>
      <c r="IP95"/>
      <c r="IQ95"/>
      <c r="IR95"/>
      <c r="IS95"/>
      <c r="IT95"/>
      <c r="IU95"/>
      <c r="IV95"/>
      <c r="IW95"/>
      <c r="IX95"/>
      <c r="IY95"/>
      <c r="IZ95"/>
      <c r="JA95"/>
      <c r="JB95"/>
      <c r="JC95"/>
      <c r="JD95"/>
      <c r="JE95"/>
      <c r="JF95"/>
      <c r="JG95"/>
      <c r="JH95"/>
      <c r="JI95"/>
      <c r="JJ95"/>
      <c r="JK95"/>
      <c r="JL95"/>
      <c r="JM95"/>
      <c r="JN95"/>
      <c r="JO95"/>
      <c r="JP95"/>
      <c r="JQ95"/>
      <c r="JR95"/>
      <c r="JS95"/>
      <c r="JT95"/>
      <c r="JU95"/>
      <c r="JV95"/>
      <c r="JW95"/>
      <c r="JX95"/>
      <c r="JY95"/>
      <c r="JZ95"/>
      <c r="KA95"/>
      <c r="KB95"/>
      <c r="KC95"/>
      <c r="KD95"/>
      <c r="KE95"/>
      <c r="KF95"/>
      <c r="KG95"/>
      <c r="KH95"/>
      <c r="KI95"/>
      <c r="KJ95"/>
      <c r="KK95"/>
      <c r="KL95"/>
      <c r="KM95"/>
      <c r="KN95"/>
      <c r="KO95"/>
      <c r="KP95"/>
      <c r="KQ95"/>
      <c r="KR95"/>
      <c r="KS95"/>
      <c r="KT95"/>
      <c r="KU95"/>
      <c r="KV95"/>
      <c r="KW95"/>
      <c r="KX95"/>
      <c r="KY95"/>
      <c r="KZ95"/>
      <c r="LA95"/>
      <c r="LB95"/>
      <c r="LC95"/>
      <c r="LD95"/>
      <c r="LE95"/>
      <c r="LF95"/>
      <c r="LG95"/>
      <c r="LH95"/>
      <c r="LI95"/>
      <c r="LJ95"/>
      <c r="LK95"/>
      <c r="LL95"/>
      <c r="LM95"/>
      <c r="LN95"/>
      <c r="LO95"/>
      <c r="LP95"/>
      <c r="LQ95"/>
      <c r="LR95"/>
      <c r="LS95"/>
      <c r="LT95"/>
      <c r="LU95"/>
      <c r="LV95"/>
      <c r="LW95"/>
      <c r="LX95"/>
      <c r="LY95"/>
      <c r="LZ95"/>
      <c r="MA95"/>
      <c r="MB95"/>
      <c r="MC95"/>
      <c r="MD95"/>
      <c r="ME95"/>
      <c r="MF95"/>
      <c r="MG95"/>
      <c r="MH95"/>
      <c r="MI95"/>
      <c r="MJ95"/>
      <c r="MK95"/>
      <c r="ML95"/>
      <c r="MM95"/>
      <c r="MN95"/>
      <c r="MO95"/>
      <c r="MP95"/>
      <c r="MQ95"/>
      <c r="MR95"/>
      <c r="MS95"/>
      <c r="MT95"/>
      <c r="MU95"/>
      <c r="MV95"/>
      <c r="MW95"/>
      <c r="MX95"/>
      <c r="MY95"/>
      <c r="MZ95"/>
      <c r="NA95"/>
      <c r="NB95"/>
      <c r="NC95"/>
      <c r="ND95"/>
      <c r="NE95"/>
      <c r="NF95"/>
      <c r="NG95"/>
      <c r="NH95"/>
      <c r="NI95"/>
      <c r="NJ95"/>
      <c r="NK95"/>
      <c r="NL95"/>
      <c r="NM95"/>
      <c r="NN95"/>
      <c r="NO95"/>
      <c r="NP95"/>
      <c r="NQ95"/>
      <c r="NR95"/>
      <c r="NS95"/>
      <c r="NT95"/>
      <c r="NU95"/>
      <c r="NV95"/>
      <c r="NW95"/>
      <c r="NX95"/>
      <c r="NY95"/>
      <c r="NZ95"/>
      <c r="OA95"/>
      <c r="OB95"/>
      <c r="OC95"/>
      <c r="OD95"/>
      <c r="OE95"/>
      <c r="OF95"/>
      <c r="OG95"/>
      <c r="OH95"/>
      <c r="OI95"/>
      <c r="OJ95"/>
      <c r="OK95"/>
      <c r="OL95"/>
      <c r="OM95"/>
      <c r="ON95"/>
      <c r="OO95"/>
      <c r="OP95"/>
      <c r="OQ95"/>
      <c r="OR95"/>
      <c r="OS95"/>
      <c r="OT95"/>
      <c r="OU95"/>
      <c r="OV95"/>
      <c r="OW95"/>
      <c r="OX95"/>
      <c r="OY95"/>
      <c r="OZ95"/>
      <c r="PA95"/>
      <c r="PB95"/>
      <c r="PC95"/>
      <c r="PD95"/>
      <c r="PE95"/>
      <c r="PF95"/>
      <c r="PG95"/>
      <c r="PH95"/>
      <c r="PI95"/>
      <c r="PJ95"/>
      <c r="PK95"/>
      <c r="PL95"/>
      <c r="PM95"/>
      <c r="PN95"/>
      <c r="PO95"/>
      <c r="PP95"/>
      <c r="PQ95"/>
      <c r="PR95"/>
      <c r="PS95"/>
      <c r="PT95"/>
      <c r="PU95"/>
      <c r="PV95"/>
      <c r="PW95"/>
      <c r="PX95"/>
      <c r="PY95"/>
      <c r="PZ95"/>
      <c r="QA95"/>
      <c r="QB95"/>
      <c r="QC95"/>
      <c r="QD95"/>
      <c r="QE95"/>
      <c r="QF95"/>
      <c r="QG95"/>
      <c r="QH95"/>
      <c r="QI95"/>
      <c r="QJ95"/>
      <c r="QK95"/>
      <c r="QL95"/>
      <c r="QM95"/>
      <c r="QN95"/>
      <c r="QO95"/>
      <c r="QP95"/>
      <c r="QQ95"/>
      <c r="QR95"/>
      <c r="QS95"/>
      <c r="QT95"/>
      <c r="QU95"/>
      <c r="QV95"/>
      <c r="QW95"/>
      <c r="QX95"/>
      <c r="QY95"/>
      <c r="QZ95"/>
      <c r="RA95"/>
      <c r="RB95"/>
      <c r="RC95"/>
      <c r="RD95"/>
      <c r="RE95"/>
      <c r="RF95"/>
      <c r="RG95"/>
      <c r="RH95"/>
      <c r="RI95"/>
      <c r="RJ95"/>
      <c r="RK95"/>
      <c r="RL95"/>
      <c r="RM95"/>
      <c r="RN95"/>
      <c r="RO95"/>
      <c r="RP95"/>
      <c r="RQ95"/>
      <c r="RR95"/>
      <c r="RS95"/>
      <c r="RT95"/>
      <c r="RU95"/>
      <c r="RV95"/>
      <c r="RW95"/>
      <c r="RX95"/>
      <c r="RY95"/>
      <c r="RZ95"/>
      <c r="SA95"/>
      <c r="SB95"/>
      <c r="SC95"/>
      <c r="SD95"/>
      <c r="SE95"/>
      <c r="SF95"/>
      <c r="SG95"/>
      <c r="SH95"/>
      <c r="SI95"/>
      <c r="SJ95"/>
      <c r="SK95"/>
      <c r="SL95"/>
      <c r="SM95"/>
      <c r="SN95"/>
      <c r="SO95"/>
      <c r="SP95"/>
      <c r="SQ95"/>
      <c r="SR95"/>
      <c r="SS95"/>
      <c r="ST95"/>
      <c r="SU95"/>
      <c r="SV95"/>
      <c r="SW95"/>
      <c r="SX95"/>
      <c r="SY95"/>
      <c r="SZ95"/>
      <c r="TA95"/>
      <c r="TB95"/>
      <c r="TC95"/>
      <c r="TD95"/>
      <c r="TE95"/>
      <c r="TF95"/>
      <c r="TG95"/>
      <c r="TH95"/>
      <c r="TI95"/>
      <c r="TJ95"/>
      <c r="TK95"/>
      <c r="TL95"/>
      <c r="TM95"/>
      <c r="TN95"/>
      <c r="TO95"/>
      <c r="TP95"/>
      <c r="TQ95"/>
      <c r="TR95"/>
      <c r="TS95"/>
      <c r="TT95"/>
      <c r="TU95"/>
      <c r="TV95"/>
      <c r="TW95"/>
      <c r="TX95"/>
      <c r="TY95"/>
      <c r="TZ95"/>
      <c r="UA95"/>
      <c r="UB95"/>
      <c r="UC95"/>
      <c r="UD95"/>
      <c r="UE95"/>
      <c r="UF95"/>
      <c r="UG95"/>
      <c r="UH95"/>
      <c r="UI95"/>
      <c r="UJ95"/>
      <c r="UK95"/>
      <c r="UL95"/>
      <c r="UM95"/>
      <c r="UN95"/>
      <c r="UO95"/>
      <c r="UP95"/>
      <c r="UQ95"/>
      <c r="UR95"/>
      <c r="US95"/>
      <c r="UT95"/>
      <c r="UU95"/>
      <c r="UV95"/>
      <c r="UW95"/>
      <c r="UX95"/>
      <c r="UY95"/>
      <c r="UZ95"/>
      <c r="VA95"/>
      <c r="VB95"/>
      <c r="VC95"/>
      <c r="VD95"/>
      <c r="VE95"/>
      <c r="VF95"/>
      <c r="VG95"/>
      <c r="VH95"/>
      <c r="VI95"/>
      <c r="VJ95"/>
      <c r="VK95"/>
      <c r="VL95"/>
      <c r="VM95"/>
      <c r="VN95"/>
      <c r="VO95"/>
      <c r="VP95"/>
      <c r="VQ95"/>
      <c r="VR95"/>
      <c r="VS95"/>
      <c r="VT95"/>
      <c r="VU95"/>
      <c r="VV95"/>
      <c r="VW95"/>
      <c r="VX95"/>
      <c r="VY95"/>
      <c r="VZ95"/>
      <c r="WA95"/>
      <c r="WB95"/>
      <c r="WC95"/>
      <c r="WD95"/>
      <c r="WE95"/>
      <c r="WF95"/>
      <c r="WG95"/>
      <c r="WH95"/>
      <c r="WI95"/>
      <c r="WJ95"/>
      <c r="WK95"/>
      <c r="WL95"/>
      <c r="WM95"/>
      <c r="WN95"/>
      <c r="WO95"/>
      <c r="WP95"/>
      <c r="WQ95"/>
      <c r="WR95"/>
      <c r="WS95"/>
      <c r="WT95"/>
      <c r="WU95"/>
      <c r="WV95"/>
      <c r="WW95"/>
      <c r="WX95"/>
      <c r="WY95"/>
      <c r="WZ95"/>
      <c r="XA95"/>
      <c r="XB95"/>
      <c r="XC95"/>
      <c r="XD95"/>
      <c r="XE95"/>
      <c r="XF95"/>
      <c r="XG95"/>
      <c r="XH95"/>
      <c r="XI95"/>
      <c r="XJ95"/>
      <c r="XK95"/>
      <c r="XL95"/>
      <c r="XM95"/>
      <c r="XN95"/>
      <c r="XO95"/>
      <c r="XP95"/>
      <c r="XQ95"/>
      <c r="XR95"/>
      <c r="XS95"/>
      <c r="XT95"/>
      <c r="XU95"/>
      <c r="XV95"/>
      <c r="XW95"/>
      <c r="XX95"/>
      <c r="XY95"/>
      <c r="XZ95"/>
      <c r="YA95"/>
      <c r="YB95"/>
      <c r="YC95"/>
      <c r="YD95"/>
      <c r="YE95"/>
      <c r="YF95"/>
      <c r="YG95"/>
      <c r="YH95"/>
      <c r="YI95"/>
      <c r="YJ95"/>
      <c r="YK95"/>
      <c r="YL95"/>
      <c r="YM95"/>
      <c r="YN95"/>
      <c r="YO95"/>
      <c r="YP95"/>
      <c r="YQ95"/>
      <c r="YR95"/>
      <c r="YS95"/>
      <c r="YT95"/>
      <c r="YU95"/>
      <c r="YV95"/>
      <c r="YW95"/>
      <c r="YX95"/>
      <c r="YY95"/>
      <c r="YZ95"/>
      <c r="ZA95"/>
      <c r="ZB95"/>
      <c r="ZC95"/>
      <c r="ZD95"/>
      <c r="ZE95"/>
      <c r="ZF95"/>
      <c r="ZG95"/>
      <c r="ZH95"/>
      <c r="ZI95"/>
      <c r="ZJ95"/>
      <c r="ZK95"/>
      <c r="ZL95"/>
      <c r="ZM95"/>
      <c r="ZN95"/>
      <c r="ZO95"/>
      <c r="ZP95"/>
      <c r="ZQ95"/>
      <c r="ZR95"/>
      <c r="ZS95"/>
      <c r="ZT95"/>
      <c r="ZU95"/>
      <c r="ZV95"/>
      <c r="ZW95"/>
      <c r="ZX95"/>
      <c r="ZY95"/>
      <c r="ZZ95"/>
      <c r="AAA95"/>
      <c r="AAB95"/>
      <c r="AAC95"/>
      <c r="AAD95"/>
      <c r="AAE95"/>
      <c r="AAF95"/>
      <c r="AAG95"/>
      <c r="AAH95"/>
      <c r="AAI95"/>
      <c r="AAJ95"/>
      <c r="AAK95"/>
      <c r="AAL95"/>
      <c r="AAM95"/>
      <c r="AAN95"/>
      <c r="AAO95"/>
      <c r="AAP95"/>
      <c r="AAQ95"/>
      <c r="AAR95"/>
      <c r="AAS95"/>
      <c r="AAT95"/>
      <c r="AAU95"/>
      <c r="AAV95"/>
      <c r="AAW95"/>
      <c r="AAX95"/>
      <c r="AAY95"/>
      <c r="AAZ95"/>
      <c r="ABA95"/>
      <c r="ABB95"/>
      <c r="ABC95"/>
      <c r="ABD95"/>
      <c r="ABE95"/>
      <c r="ABF95"/>
      <c r="ABG95"/>
      <c r="ABH95"/>
      <c r="ABI95"/>
      <c r="ABJ95"/>
      <c r="ABK95"/>
      <c r="ABL95"/>
      <c r="ABM95"/>
      <c r="ABN95"/>
      <c r="ABO95"/>
      <c r="ABP95"/>
      <c r="ABQ95"/>
      <c r="ABR95"/>
      <c r="ABS95"/>
      <c r="ABT95"/>
      <c r="ABU95"/>
      <c r="ABV95"/>
      <c r="ABW95"/>
      <c r="ABX95"/>
      <c r="ABY95"/>
      <c r="ABZ95"/>
      <c r="ACA95"/>
      <c r="ACB95"/>
      <c r="ACC95"/>
      <c r="ACD95"/>
      <c r="ACE95"/>
      <c r="ACF95"/>
      <c r="ACG95"/>
      <c r="ACH95"/>
      <c r="ACI95"/>
      <c r="ACJ95"/>
      <c r="ACK95"/>
      <c r="ACL95"/>
      <c r="ACM95"/>
      <c r="ACN95"/>
      <c r="ACO95"/>
      <c r="ACP95"/>
      <c r="ACQ95"/>
      <c r="ACR95"/>
      <c r="ACS95"/>
      <c r="ACT95"/>
      <c r="ACU95"/>
      <c r="ACV95"/>
      <c r="ACW95"/>
      <c r="ACX95"/>
      <c r="ACY95"/>
      <c r="ACZ95"/>
      <c r="ADA95"/>
      <c r="ADB95"/>
      <c r="ADC95"/>
      <c r="ADD95"/>
      <c r="ADE95"/>
      <c r="ADF95"/>
      <c r="ADG95"/>
      <c r="ADH95"/>
      <c r="ADI95"/>
      <c r="ADJ95"/>
      <c r="ADK95"/>
      <c r="ADL95"/>
      <c r="ADM95"/>
      <c r="ADN95"/>
      <c r="ADO95"/>
      <c r="ADP95"/>
      <c r="ADQ95"/>
      <c r="ADR95"/>
      <c r="ADS95"/>
      <c r="ADT95"/>
      <c r="ADU95"/>
      <c r="ADV95"/>
      <c r="ADW95"/>
      <c r="ADX95"/>
      <c r="ADY95"/>
      <c r="ADZ95"/>
      <c r="AEA95"/>
      <c r="AEB95"/>
      <c r="AEC95"/>
      <c r="AED95"/>
      <c r="AEE95"/>
      <c r="AEF95"/>
      <c r="AEG95"/>
      <c r="AEH95"/>
      <c r="AEI95"/>
      <c r="AEJ95"/>
      <c r="AEK95"/>
      <c r="AEL95"/>
      <c r="AEM95"/>
      <c r="AEN95"/>
      <c r="AEO95"/>
      <c r="AEP95"/>
      <c r="AEQ95"/>
      <c r="AER95"/>
      <c r="AES95"/>
      <c r="AET95"/>
      <c r="AEU95"/>
      <c r="AEV95"/>
      <c r="AEW95"/>
      <c r="AEX95"/>
      <c r="AEY95"/>
      <c r="AEZ95"/>
      <c r="AFA95"/>
      <c r="AFB95"/>
      <c r="AFC95"/>
      <c r="AFD95"/>
      <c r="AFE95"/>
      <c r="AFF95"/>
      <c r="AFG95"/>
      <c r="AFH95"/>
      <c r="AFI95"/>
      <c r="AFJ95"/>
      <c r="AFK95"/>
      <c r="AFL95"/>
      <c r="AFM95"/>
      <c r="AFN95"/>
      <c r="AFO95"/>
      <c r="AFP95"/>
      <c r="AFQ95"/>
      <c r="AFR95"/>
      <c r="AFS95"/>
      <c r="AFT95"/>
      <c r="AFU95"/>
      <c r="AFV95"/>
      <c r="AFW95"/>
      <c r="AFX95"/>
      <c r="AFY95"/>
      <c r="AFZ95"/>
      <c r="AGA95"/>
      <c r="AGB95"/>
      <c r="AGC95"/>
      <c r="AGD95"/>
      <c r="AGE95"/>
      <c r="AGF95"/>
      <c r="AGG95"/>
      <c r="AGH95"/>
      <c r="AGI95"/>
      <c r="AGJ95"/>
      <c r="AGK95"/>
      <c r="AGL95"/>
      <c r="AGM95"/>
      <c r="AGN95"/>
      <c r="AGO95"/>
      <c r="AGP95"/>
      <c r="AGQ95"/>
      <c r="AGR95"/>
      <c r="AGS95"/>
      <c r="AGT95"/>
      <c r="AGU95"/>
      <c r="AGV95"/>
      <c r="AGW95"/>
      <c r="AGX95"/>
      <c r="AGY95"/>
      <c r="AGZ95"/>
      <c r="AHA95"/>
      <c r="AHB95"/>
      <c r="AHC95"/>
      <c r="AHD95"/>
      <c r="AHE95"/>
      <c r="AHF95"/>
      <c r="AHG95"/>
      <c r="AHH95"/>
      <c r="AHI95"/>
      <c r="AHJ95"/>
      <c r="AHK95"/>
      <c r="AHL95"/>
      <c r="AHM95"/>
      <c r="AHN95"/>
      <c r="AHO95"/>
      <c r="AHP95"/>
      <c r="AHQ95"/>
      <c r="AHR95"/>
      <c r="AHS95"/>
      <c r="AHT95"/>
      <c r="AHU95"/>
      <c r="AHV95"/>
      <c r="AHW95"/>
      <c r="AHX95"/>
      <c r="AHY95"/>
      <c r="AHZ95"/>
      <c r="AIA95"/>
      <c r="AIB95"/>
      <c r="AIC95"/>
      <c r="AID95"/>
      <c r="AIE95"/>
      <c r="AIF95"/>
      <c r="AIG95"/>
      <c r="AIH95"/>
      <c r="AII95"/>
      <c r="AIJ95"/>
      <c r="AIK95"/>
      <c r="AIL95"/>
      <c r="AIM95"/>
      <c r="AIN95"/>
      <c r="AIO95"/>
      <c r="AIP95"/>
      <c r="AIQ95"/>
      <c r="AIR95"/>
      <c r="AIS95"/>
      <c r="AIT95"/>
      <c r="AIU95"/>
      <c r="AIV95"/>
      <c r="AIW95"/>
      <c r="AIX95"/>
      <c r="AIY95"/>
      <c r="AIZ95"/>
      <c r="AJA95"/>
      <c r="AJB95"/>
      <c r="AJC95"/>
      <c r="AJD95"/>
      <c r="AJE95"/>
      <c r="AJF95"/>
      <c r="AJG95"/>
      <c r="AJH95"/>
      <c r="AJI95"/>
      <c r="AJJ95"/>
      <c r="AJK95"/>
      <c r="AJL95"/>
      <c r="AJM95"/>
      <c r="AJN95"/>
      <c r="AJO95"/>
      <c r="AJP95"/>
      <c r="AJQ95"/>
      <c r="AJR95"/>
      <c r="AJS95"/>
      <c r="AJT95"/>
      <c r="AJU95"/>
      <c r="AJV95"/>
      <c r="AJW95"/>
      <c r="AJX95"/>
      <c r="AJY95"/>
      <c r="AJZ95"/>
      <c r="AKA95"/>
      <c r="AKB95"/>
      <c r="AKC95"/>
      <c r="AKD95"/>
      <c r="AKE95"/>
      <c r="AKF95"/>
      <c r="AKG95"/>
      <c r="AKH95"/>
      <c r="AKI95"/>
      <c r="AKJ95"/>
      <c r="AKK95"/>
      <c r="AKL95"/>
      <c r="AKM95"/>
      <c r="AKN95"/>
      <c r="AKO95"/>
      <c r="AKP95"/>
      <c r="AKQ95"/>
      <c r="AKR95"/>
      <c r="AKS95"/>
      <c r="AKT95"/>
      <c r="AKU95"/>
      <c r="AKV95"/>
      <c r="AKW95"/>
      <c r="AKX95"/>
      <c r="AKY95"/>
      <c r="AKZ95"/>
      <c r="ALA95"/>
      <c r="ALB95"/>
      <c r="ALC95"/>
      <c r="ALD95"/>
      <c r="ALE95"/>
      <c r="ALF95"/>
      <c r="ALG95"/>
      <c r="ALH95"/>
      <c r="ALI95"/>
      <c r="ALJ95"/>
      <c r="ALK95"/>
      <c r="ALL95"/>
      <c r="ALM95"/>
      <c r="ALN95"/>
      <c r="ALO95"/>
      <c r="ALP95"/>
      <c r="ALQ95"/>
      <c r="ALR95"/>
      <c r="ALS95"/>
      <c r="ALT95"/>
      <c r="ALU95"/>
      <c r="ALV95"/>
      <c r="ALW95"/>
      <c r="ALX95"/>
      <c r="ALY95"/>
      <c r="ALZ95"/>
      <c r="AMA95"/>
      <c r="AMB95"/>
      <c r="AMC95"/>
      <c r="AMD95"/>
      <c r="AME95"/>
      <c r="AMF95"/>
      <c r="AMG95"/>
      <c r="AMH95"/>
      <c r="AMI95"/>
      <c r="AMJ95"/>
      <c r="AMK95"/>
      <c r="AML95" s="30"/>
    </row>
    <row r="96" spans="1:1026" ht="15" customHeight="1" x14ac:dyDescent="0.2">
      <c r="A96" s="534" t="s">
        <v>277</v>
      </c>
      <c r="B96" s="46" t="s">
        <v>166</v>
      </c>
      <c r="C96" s="40">
        <v>10</v>
      </c>
      <c r="D96" s="439">
        <v>7</v>
      </c>
      <c r="E96" s="440">
        <v>7</v>
      </c>
      <c r="F96" s="339">
        <v>23.07</v>
      </c>
      <c r="G96" s="535">
        <v>25.51</v>
      </c>
      <c r="H96" s="41">
        <f t="shared" si="4"/>
        <v>24.29</v>
      </c>
      <c r="I96" s="42">
        <f t="shared" si="5"/>
        <v>242.89999999999998</v>
      </c>
      <c r="J96" s="42">
        <f t="shared" si="6"/>
        <v>170.03</v>
      </c>
      <c r="K96" s="42">
        <f t="shared" si="7"/>
        <v>170.03</v>
      </c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/>
      <c r="AZ96"/>
      <c r="BA96"/>
      <c r="BB96"/>
      <c r="BC96"/>
      <c r="BD96"/>
      <c r="BE96"/>
      <c r="BF96"/>
      <c r="BG96"/>
      <c r="BH96"/>
      <c r="BI96"/>
      <c r="BJ96"/>
      <c r="BK96"/>
      <c r="BL96"/>
      <c r="BM96"/>
      <c r="BN96"/>
      <c r="BO96"/>
      <c r="BP96"/>
      <c r="BQ96"/>
      <c r="BR96"/>
      <c r="BS96"/>
      <c r="BT96"/>
      <c r="BU96"/>
      <c r="BV96"/>
      <c r="BW96"/>
      <c r="BX96"/>
      <c r="BY96"/>
      <c r="BZ96"/>
      <c r="CA96"/>
      <c r="CB96"/>
      <c r="CC96"/>
      <c r="CD96"/>
      <c r="CE96"/>
      <c r="CF96"/>
      <c r="CG96"/>
      <c r="CH96"/>
      <c r="CI96"/>
      <c r="CJ96"/>
      <c r="CK96"/>
      <c r="CL96"/>
      <c r="CM96"/>
      <c r="CN96"/>
      <c r="CO96"/>
      <c r="CP96"/>
      <c r="CQ96"/>
      <c r="CR96"/>
      <c r="CS96"/>
      <c r="CT96"/>
      <c r="CU96"/>
      <c r="CV96"/>
      <c r="CW96"/>
      <c r="CX96"/>
      <c r="CY96"/>
      <c r="CZ96"/>
      <c r="DA96"/>
      <c r="DB96"/>
      <c r="DC96"/>
      <c r="DD96"/>
      <c r="DE96"/>
      <c r="DF96"/>
      <c r="DG96"/>
      <c r="DH96"/>
      <c r="DI96"/>
      <c r="DJ96"/>
      <c r="DK96"/>
      <c r="DL96"/>
      <c r="DM96"/>
      <c r="DN96"/>
      <c r="DO96"/>
      <c r="DP96"/>
      <c r="DQ96"/>
      <c r="DR96"/>
      <c r="DS96"/>
      <c r="DT96"/>
      <c r="DU96"/>
      <c r="DV96"/>
      <c r="DW96"/>
      <c r="DX96"/>
      <c r="DY96"/>
      <c r="DZ96"/>
      <c r="EA96"/>
      <c r="EB96"/>
      <c r="EC96"/>
      <c r="ED96"/>
      <c r="EE96"/>
      <c r="EF96"/>
      <c r="EG96"/>
      <c r="EH96"/>
      <c r="EI96"/>
      <c r="EJ96"/>
      <c r="EK96"/>
      <c r="EL96"/>
      <c r="EM96"/>
      <c r="EN96"/>
      <c r="EO96"/>
      <c r="EP96"/>
      <c r="EQ96"/>
      <c r="ER96"/>
      <c r="ES96"/>
      <c r="ET96"/>
      <c r="EU96"/>
      <c r="EV96"/>
      <c r="EW96"/>
      <c r="EX96"/>
      <c r="EY96"/>
      <c r="EZ96"/>
      <c r="FA96"/>
      <c r="FB96"/>
      <c r="FC96"/>
      <c r="FD96"/>
      <c r="FE96"/>
      <c r="FF96"/>
      <c r="FG96"/>
      <c r="FH96"/>
      <c r="FI96"/>
      <c r="FJ96"/>
      <c r="FK96"/>
      <c r="FL96"/>
      <c r="FM96"/>
      <c r="FN96"/>
      <c r="FO96"/>
      <c r="FP96"/>
      <c r="FQ96"/>
      <c r="FR96"/>
      <c r="FS96"/>
      <c r="FT96"/>
      <c r="FU96"/>
      <c r="FV96"/>
      <c r="FW96"/>
      <c r="FX96"/>
      <c r="FY96"/>
      <c r="FZ96"/>
      <c r="GA96"/>
      <c r="GB96"/>
      <c r="GC96"/>
      <c r="GD96"/>
      <c r="GE96"/>
      <c r="GF96"/>
      <c r="GG96"/>
      <c r="GH96"/>
      <c r="GI96"/>
      <c r="GJ96"/>
      <c r="GK96"/>
      <c r="GL96"/>
      <c r="GM96"/>
      <c r="GN96"/>
      <c r="GO96"/>
      <c r="GP96"/>
      <c r="GQ96"/>
      <c r="GR96"/>
      <c r="GS96"/>
      <c r="GT96"/>
      <c r="GU96"/>
      <c r="GV96"/>
      <c r="GW96"/>
      <c r="GX96"/>
      <c r="GY96"/>
      <c r="GZ96"/>
      <c r="HA96"/>
      <c r="HB96"/>
      <c r="HC96"/>
      <c r="HD96"/>
      <c r="HE96"/>
      <c r="HF96"/>
      <c r="HG96"/>
      <c r="HH96"/>
      <c r="HI96"/>
      <c r="HJ96"/>
      <c r="HK96"/>
      <c r="HL96"/>
      <c r="HM96"/>
      <c r="HN96"/>
      <c r="HO96"/>
      <c r="HP96"/>
      <c r="HQ96"/>
      <c r="HR96"/>
      <c r="HS96"/>
      <c r="HT96"/>
      <c r="HU96"/>
      <c r="HV96"/>
      <c r="HW96"/>
      <c r="HX96"/>
      <c r="HY96"/>
      <c r="HZ96"/>
      <c r="IA96"/>
      <c r="IB96"/>
      <c r="IC96"/>
      <c r="ID96"/>
      <c r="IE96"/>
      <c r="IF96"/>
      <c r="IG96"/>
      <c r="IH96"/>
      <c r="II96"/>
      <c r="IJ96"/>
      <c r="IK96"/>
      <c r="IL96"/>
      <c r="IM96"/>
      <c r="IN96"/>
      <c r="IO96"/>
      <c r="IP96"/>
      <c r="IQ96"/>
      <c r="IR96"/>
      <c r="IS96"/>
      <c r="IT96"/>
      <c r="IU96"/>
      <c r="IV96"/>
      <c r="IW96"/>
      <c r="IX96"/>
      <c r="IY96"/>
      <c r="IZ96"/>
      <c r="JA96"/>
      <c r="JB96"/>
      <c r="JC96"/>
      <c r="JD96"/>
      <c r="JE96"/>
      <c r="JF96"/>
      <c r="JG96"/>
      <c r="JH96"/>
      <c r="JI96"/>
      <c r="JJ96"/>
      <c r="JK96"/>
      <c r="JL96"/>
      <c r="JM96"/>
      <c r="JN96"/>
      <c r="JO96"/>
      <c r="JP96"/>
      <c r="JQ96"/>
      <c r="JR96"/>
      <c r="JS96"/>
      <c r="JT96"/>
      <c r="JU96"/>
      <c r="JV96"/>
      <c r="JW96"/>
      <c r="JX96"/>
      <c r="JY96"/>
      <c r="JZ96"/>
      <c r="KA96"/>
      <c r="KB96"/>
      <c r="KC96"/>
      <c r="KD96"/>
      <c r="KE96"/>
      <c r="KF96"/>
      <c r="KG96"/>
      <c r="KH96"/>
      <c r="KI96"/>
      <c r="KJ96"/>
      <c r="KK96"/>
      <c r="KL96"/>
      <c r="KM96"/>
      <c r="KN96"/>
      <c r="KO96"/>
      <c r="KP96"/>
      <c r="KQ96"/>
      <c r="KR96"/>
      <c r="KS96"/>
      <c r="KT96"/>
      <c r="KU96"/>
      <c r="KV96"/>
      <c r="KW96"/>
      <c r="KX96"/>
      <c r="KY96"/>
      <c r="KZ96"/>
      <c r="LA96"/>
      <c r="LB96"/>
      <c r="LC96"/>
      <c r="LD96"/>
      <c r="LE96"/>
      <c r="LF96"/>
      <c r="LG96"/>
      <c r="LH96"/>
      <c r="LI96"/>
      <c r="LJ96"/>
      <c r="LK96"/>
      <c r="LL96"/>
      <c r="LM96"/>
      <c r="LN96"/>
      <c r="LO96"/>
      <c r="LP96"/>
      <c r="LQ96"/>
      <c r="LR96"/>
      <c r="LS96"/>
      <c r="LT96"/>
      <c r="LU96"/>
      <c r="LV96"/>
      <c r="LW96"/>
      <c r="LX96"/>
      <c r="LY96"/>
      <c r="LZ96"/>
      <c r="MA96"/>
      <c r="MB96"/>
      <c r="MC96"/>
      <c r="MD96"/>
      <c r="ME96"/>
      <c r="MF96"/>
      <c r="MG96"/>
      <c r="MH96"/>
      <c r="MI96"/>
      <c r="MJ96"/>
      <c r="MK96"/>
      <c r="ML96"/>
      <c r="MM96"/>
      <c r="MN96"/>
      <c r="MO96"/>
      <c r="MP96"/>
      <c r="MQ96"/>
      <c r="MR96"/>
      <c r="MS96"/>
      <c r="MT96"/>
      <c r="MU96"/>
      <c r="MV96"/>
      <c r="MW96"/>
      <c r="MX96"/>
      <c r="MY96"/>
      <c r="MZ96"/>
      <c r="NA96"/>
      <c r="NB96"/>
      <c r="NC96"/>
      <c r="ND96"/>
      <c r="NE96"/>
      <c r="NF96"/>
      <c r="NG96"/>
      <c r="NH96"/>
      <c r="NI96"/>
      <c r="NJ96"/>
      <c r="NK96"/>
      <c r="NL96"/>
      <c r="NM96"/>
      <c r="NN96"/>
      <c r="NO96"/>
      <c r="NP96"/>
      <c r="NQ96"/>
      <c r="NR96"/>
      <c r="NS96"/>
      <c r="NT96"/>
      <c r="NU96"/>
      <c r="NV96"/>
      <c r="NW96"/>
      <c r="NX96"/>
      <c r="NY96"/>
      <c r="NZ96"/>
      <c r="OA96"/>
      <c r="OB96"/>
      <c r="OC96"/>
      <c r="OD96"/>
      <c r="OE96"/>
      <c r="OF96"/>
      <c r="OG96"/>
      <c r="OH96"/>
      <c r="OI96"/>
      <c r="OJ96"/>
      <c r="OK96"/>
      <c r="OL96"/>
      <c r="OM96"/>
      <c r="ON96"/>
      <c r="OO96"/>
      <c r="OP96"/>
      <c r="OQ96"/>
      <c r="OR96"/>
      <c r="OS96"/>
      <c r="OT96"/>
      <c r="OU96"/>
      <c r="OV96"/>
      <c r="OW96"/>
      <c r="OX96"/>
      <c r="OY96"/>
      <c r="OZ96"/>
      <c r="PA96"/>
      <c r="PB96"/>
      <c r="PC96"/>
      <c r="PD96"/>
      <c r="PE96"/>
      <c r="PF96"/>
      <c r="PG96"/>
      <c r="PH96"/>
      <c r="PI96"/>
      <c r="PJ96"/>
      <c r="PK96"/>
      <c r="PL96"/>
      <c r="PM96"/>
      <c r="PN96"/>
      <c r="PO96"/>
      <c r="PP96"/>
      <c r="PQ96"/>
      <c r="PR96"/>
      <c r="PS96"/>
      <c r="PT96"/>
      <c r="PU96"/>
      <c r="PV96"/>
      <c r="PW96"/>
      <c r="PX96"/>
      <c r="PY96"/>
      <c r="PZ96"/>
      <c r="QA96"/>
      <c r="QB96"/>
      <c r="QC96"/>
      <c r="QD96"/>
      <c r="QE96"/>
      <c r="QF96"/>
      <c r="QG96"/>
      <c r="QH96"/>
      <c r="QI96"/>
      <c r="QJ96"/>
      <c r="QK96"/>
      <c r="QL96"/>
      <c r="QM96"/>
      <c r="QN96"/>
      <c r="QO96"/>
      <c r="QP96"/>
      <c r="QQ96"/>
      <c r="QR96"/>
      <c r="QS96"/>
      <c r="QT96"/>
      <c r="QU96"/>
      <c r="QV96"/>
      <c r="QW96"/>
      <c r="QX96"/>
      <c r="QY96"/>
      <c r="QZ96"/>
      <c r="RA96"/>
      <c r="RB96"/>
      <c r="RC96"/>
      <c r="RD96"/>
      <c r="RE96"/>
      <c r="RF96"/>
      <c r="RG96"/>
      <c r="RH96"/>
      <c r="RI96"/>
      <c r="RJ96"/>
      <c r="RK96"/>
      <c r="RL96"/>
      <c r="RM96"/>
      <c r="RN96"/>
      <c r="RO96"/>
      <c r="RP96"/>
      <c r="RQ96"/>
      <c r="RR96"/>
      <c r="RS96"/>
      <c r="RT96"/>
      <c r="RU96"/>
      <c r="RV96"/>
      <c r="RW96"/>
      <c r="RX96"/>
      <c r="RY96"/>
      <c r="RZ96"/>
      <c r="SA96"/>
      <c r="SB96"/>
      <c r="SC96"/>
      <c r="SD96"/>
      <c r="SE96"/>
      <c r="SF96"/>
      <c r="SG96"/>
      <c r="SH96"/>
      <c r="SI96"/>
      <c r="SJ96"/>
      <c r="SK96"/>
      <c r="SL96"/>
      <c r="SM96"/>
      <c r="SN96"/>
      <c r="SO96"/>
      <c r="SP96"/>
      <c r="SQ96"/>
      <c r="SR96"/>
      <c r="SS96"/>
      <c r="ST96"/>
      <c r="SU96"/>
      <c r="SV96"/>
      <c r="SW96"/>
      <c r="SX96"/>
      <c r="SY96"/>
      <c r="SZ96"/>
      <c r="TA96"/>
      <c r="TB96"/>
      <c r="TC96"/>
      <c r="TD96"/>
      <c r="TE96"/>
      <c r="TF96"/>
      <c r="TG96"/>
      <c r="TH96"/>
      <c r="TI96"/>
      <c r="TJ96"/>
      <c r="TK96"/>
      <c r="TL96"/>
      <c r="TM96"/>
      <c r="TN96"/>
      <c r="TO96"/>
      <c r="TP96"/>
      <c r="TQ96"/>
      <c r="TR96"/>
      <c r="TS96"/>
      <c r="TT96"/>
      <c r="TU96"/>
      <c r="TV96"/>
      <c r="TW96"/>
      <c r="TX96"/>
      <c r="TY96"/>
      <c r="TZ96"/>
      <c r="UA96"/>
      <c r="UB96"/>
      <c r="UC96"/>
      <c r="UD96"/>
      <c r="UE96"/>
      <c r="UF96"/>
      <c r="UG96"/>
      <c r="UH96"/>
      <c r="UI96"/>
      <c r="UJ96"/>
      <c r="UK96"/>
      <c r="UL96"/>
      <c r="UM96"/>
      <c r="UN96"/>
      <c r="UO96"/>
      <c r="UP96"/>
      <c r="UQ96"/>
      <c r="UR96"/>
      <c r="US96"/>
      <c r="UT96"/>
      <c r="UU96"/>
      <c r="UV96"/>
      <c r="UW96"/>
      <c r="UX96"/>
      <c r="UY96"/>
      <c r="UZ96"/>
      <c r="VA96"/>
      <c r="VB96"/>
      <c r="VC96"/>
      <c r="VD96"/>
      <c r="VE96"/>
      <c r="VF96"/>
      <c r="VG96"/>
      <c r="VH96"/>
      <c r="VI96"/>
      <c r="VJ96"/>
      <c r="VK96"/>
      <c r="VL96"/>
      <c r="VM96"/>
      <c r="VN96"/>
      <c r="VO96"/>
      <c r="VP96"/>
      <c r="VQ96"/>
      <c r="VR96"/>
      <c r="VS96"/>
      <c r="VT96"/>
      <c r="VU96"/>
      <c r="VV96"/>
      <c r="VW96"/>
      <c r="VX96"/>
      <c r="VY96"/>
      <c r="VZ96"/>
      <c r="WA96"/>
      <c r="WB96"/>
      <c r="WC96"/>
      <c r="WD96"/>
      <c r="WE96"/>
      <c r="WF96"/>
      <c r="WG96"/>
      <c r="WH96"/>
      <c r="WI96"/>
      <c r="WJ96"/>
      <c r="WK96"/>
      <c r="WL96"/>
      <c r="WM96"/>
      <c r="WN96"/>
      <c r="WO96"/>
      <c r="WP96"/>
      <c r="WQ96"/>
      <c r="WR96"/>
      <c r="WS96"/>
      <c r="WT96"/>
      <c r="WU96"/>
      <c r="WV96"/>
      <c r="WW96"/>
      <c r="WX96"/>
      <c r="WY96"/>
      <c r="WZ96"/>
      <c r="XA96"/>
      <c r="XB96"/>
      <c r="XC96"/>
      <c r="XD96"/>
      <c r="XE96"/>
      <c r="XF96"/>
      <c r="XG96"/>
      <c r="XH96"/>
      <c r="XI96"/>
      <c r="XJ96"/>
      <c r="XK96"/>
      <c r="XL96"/>
      <c r="XM96"/>
      <c r="XN96"/>
      <c r="XO96"/>
      <c r="XP96"/>
      <c r="XQ96"/>
      <c r="XR96"/>
      <c r="XS96"/>
      <c r="XT96"/>
      <c r="XU96"/>
      <c r="XV96"/>
      <c r="XW96"/>
      <c r="XX96"/>
      <c r="XY96"/>
      <c r="XZ96"/>
      <c r="YA96"/>
      <c r="YB96"/>
      <c r="YC96"/>
      <c r="YD96"/>
      <c r="YE96"/>
      <c r="YF96"/>
      <c r="YG96"/>
      <c r="YH96"/>
      <c r="YI96"/>
      <c r="YJ96"/>
      <c r="YK96"/>
      <c r="YL96"/>
      <c r="YM96"/>
      <c r="YN96"/>
      <c r="YO96"/>
      <c r="YP96"/>
      <c r="YQ96"/>
      <c r="YR96"/>
      <c r="YS96"/>
      <c r="YT96"/>
      <c r="YU96"/>
      <c r="YV96"/>
      <c r="YW96"/>
      <c r="YX96"/>
      <c r="YY96"/>
      <c r="YZ96"/>
      <c r="ZA96"/>
      <c r="ZB96"/>
      <c r="ZC96"/>
      <c r="ZD96"/>
      <c r="ZE96"/>
      <c r="ZF96"/>
      <c r="ZG96"/>
      <c r="ZH96"/>
      <c r="ZI96"/>
      <c r="ZJ96"/>
      <c r="ZK96"/>
      <c r="ZL96"/>
      <c r="ZM96"/>
      <c r="ZN96"/>
      <c r="ZO96"/>
      <c r="ZP96"/>
      <c r="ZQ96"/>
      <c r="ZR96"/>
      <c r="ZS96"/>
      <c r="ZT96"/>
      <c r="ZU96"/>
      <c r="ZV96"/>
      <c r="ZW96"/>
      <c r="ZX96"/>
      <c r="ZY96"/>
      <c r="ZZ96"/>
      <c r="AAA96"/>
      <c r="AAB96"/>
      <c r="AAC96"/>
      <c r="AAD96"/>
      <c r="AAE96"/>
      <c r="AAF96"/>
      <c r="AAG96"/>
      <c r="AAH96"/>
      <c r="AAI96"/>
      <c r="AAJ96"/>
      <c r="AAK96"/>
      <c r="AAL96"/>
      <c r="AAM96"/>
      <c r="AAN96"/>
      <c r="AAO96"/>
      <c r="AAP96"/>
      <c r="AAQ96"/>
      <c r="AAR96"/>
      <c r="AAS96"/>
      <c r="AAT96"/>
      <c r="AAU96"/>
      <c r="AAV96"/>
      <c r="AAW96"/>
      <c r="AAX96"/>
      <c r="AAY96"/>
      <c r="AAZ96"/>
      <c r="ABA96"/>
      <c r="ABB96"/>
      <c r="ABC96"/>
      <c r="ABD96"/>
      <c r="ABE96"/>
      <c r="ABF96"/>
      <c r="ABG96"/>
      <c r="ABH96"/>
      <c r="ABI96"/>
      <c r="ABJ96"/>
      <c r="ABK96"/>
      <c r="ABL96"/>
      <c r="ABM96"/>
      <c r="ABN96"/>
      <c r="ABO96"/>
      <c r="ABP96"/>
      <c r="ABQ96"/>
      <c r="ABR96"/>
      <c r="ABS96"/>
      <c r="ABT96"/>
      <c r="ABU96"/>
      <c r="ABV96"/>
      <c r="ABW96"/>
      <c r="ABX96"/>
      <c r="ABY96"/>
      <c r="ABZ96"/>
      <c r="ACA96"/>
      <c r="ACB96"/>
      <c r="ACC96"/>
      <c r="ACD96"/>
      <c r="ACE96"/>
      <c r="ACF96"/>
      <c r="ACG96"/>
      <c r="ACH96"/>
      <c r="ACI96"/>
      <c r="ACJ96"/>
      <c r="ACK96"/>
      <c r="ACL96"/>
      <c r="ACM96"/>
      <c r="ACN96"/>
      <c r="ACO96"/>
      <c r="ACP96"/>
      <c r="ACQ96"/>
      <c r="ACR96"/>
      <c r="ACS96"/>
      <c r="ACT96"/>
      <c r="ACU96"/>
      <c r="ACV96"/>
      <c r="ACW96"/>
      <c r="ACX96"/>
      <c r="ACY96"/>
      <c r="ACZ96"/>
      <c r="ADA96"/>
      <c r="ADB96"/>
      <c r="ADC96"/>
      <c r="ADD96"/>
      <c r="ADE96"/>
      <c r="ADF96"/>
      <c r="ADG96"/>
      <c r="ADH96"/>
      <c r="ADI96"/>
      <c r="ADJ96"/>
      <c r="ADK96"/>
      <c r="ADL96"/>
      <c r="ADM96"/>
      <c r="ADN96"/>
      <c r="ADO96"/>
      <c r="ADP96"/>
      <c r="ADQ96"/>
      <c r="ADR96"/>
      <c r="ADS96"/>
      <c r="ADT96"/>
      <c r="ADU96"/>
      <c r="ADV96"/>
      <c r="ADW96"/>
      <c r="ADX96"/>
      <c r="ADY96"/>
      <c r="ADZ96"/>
      <c r="AEA96"/>
      <c r="AEB96"/>
      <c r="AEC96"/>
      <c r="AED96"/>
      <c r="AEE96"/>
      <c r="AEF96"/>
      <c r="AEG96"/>
      <c r="AEH96"/>
      <c r="AEI96"/>
      <c r="AEJ96"/>
      <c r="AEK96"/>
      <c r="AEL96"/>
      <c r="AEM96"/>
      <c r="AEN96"/>
      <c r="AEO96"/>
      <c r="AEP96"/>
      <c r="AEQ96"/>
      <c r="AER96"/>
      <c r="AES96"/>
      <c r="AET96"/>
      <c r="AEU96"/>
      <c r="AEV96"/>
      <c r="AEW96"/>
      <c r="AEX96"/>
      <c r="AEY96"/>
      <c r="AEZ96"/>
      <c r="AFA96"/>
      <c r="AFB96"/>
      <c r="AFC96"/>
      <c r="AFD96"/>
      <c r="AFE96"/>
      <c r="AFF96"/>
      <c r="AFG96"/>
      <c r="AFH96"/>
      <c r="AFI96"/>
      <c r="AFJ96"/>
      <c r="AFK96"/>
      <c r="AFL96"/>
      <c r="AFM96"/>
      <c r="AFN96"/>
      <c r="AFO96"/>
      <c r="AFP96"/>
      <c r="AFQ96"/>
      <c r="AFR96"/>
      <c r="AFS96"/>
      <c r="AFT96"/>
      <c r="AFU96"/>
      <c r="AFV96"/>
      <c r="AFW96"/>
      <c r="AFX96"/>
      <c r="AFY96"/>
      <c r="AFZ96"/>
      <c r="AGA96"/>
      <c r="AGB96"/>
      <c r="AGC96"/>
      <c r="AGD96"/>
      <c r="AGE96"/>
      <c r="AGF96"/>
      <c r="AGG96"/>
      <c r="AGH96"/>
      <c r="AGI96"/>
      <c r="AGJ96"/>
      <c r="AGK96"/>
      <c r="AGL96"/>
      <c r="AGM96"/>
      <c r="AGN96"/>
      <c r="AGO96"/>
      <c r="AGP96"/>
      <c r="AGQ96"/>
      <c r="AGR96"/>
      <c r="AGS96"/>
      <c r="AGT96"/>
      <c r="AGU96"/>
      <c r="AGV96"/>
      <c r="AGW96"/>
      <c r="AGX96"/>
      <c r="AGY96"/>
      <c r="AGZ96"/>
      <c r="AHA96"/>
      <c r="AHB96"/>
      <c r="AHC96"/>
      <c r="AHD96"/>
      <c r="AHE96"/>
      <c r="AHF96"/>
      <c r="AHG96"/>
      <c r="AHH96"/>
      <c r="AHI96"/>
      <c r="AHJ96"/>
      <c r="AHK96"/>
      <c r="AHL96"/>
      <c r="AHM96"/>
      <c r="AHN96"/>
      <c r="AHO96"/>
      <c r="AHP96"/>
      <c r="AHQ96"/>
      <c r="AHR96"/>
      <c r="AHS96"/>
      <c r="AHT96"/>
      <c r="AHU96"/>
      <c r="AHV96"/>
      <c r="AHW96"/>
      <c r="AHX96"/>
      <c r="AHY96"/>
      <c r="AHZ96"/>
      <c r="AIA96"/>
      <c r="AIB96"/>
      <c r="AIC96"/>
      <c r="AID96"/>
      <c r="AIE96"/>
      <c r="AIF96"/>
      <c r="AIG96"/>
      <c r="AIH96"/>
      <c r="AII96"/>
      <c r="AIJ96"/>
      <c r="AIK96"/>
      <c r="AIL96"/>
      <c r="AIM96"/>
      <c r="AIN96"/>
      <c r="AIO96"/>
      <c r="AIP96"/>
      <c r="AIQ96"/>
      <c r="AIR96"/>
      <c r="AIS96"/>
      <c r="AIT96"/>
      <c r="AIU96"/>
      <c r="AIV96"/>
      <c r="AIW96"/>
      <c r="AIX96"/>
      <c r="AIY96"/>
      <c r="AIZ96"/>
      <c r="AJA96"/>
      <c r="AJB96"/>
      <c r="AJC96"/>
      <c r="AJD96"/>
      <c r="AJE96"/>
      <c r="AJF96"/>
      <c r="AJG96"/>
      <c r="AJH96"/>
      <c r="AJI96"/>
      <c r="AJJ96"/>
      <c r="AJK96"/>
      <c r="AJL96"/>
      <c r="AJM96"/>
      <c r="AJN96"/>
      <c r="AJO96"/>
      <c r="AJP96"/>
      <c r="AJQ96"/>
      <c r="AJR96"/>
      <c r="AJS96"/>
      <c r="AJT96"/>
      <c r="AJU96"/>
      <c r="AJV96"/>
      <c r="AJW96"/>
      <c r="AJX96"/>
      <c r="AJY96"/>
      <c r="AJZ96"/>
      <c r="AKA96"/>
      <c r="AKB96"/>
      <c r="AKC96"/>
      <c r="AKD96"/>
      <c r="AKE96"/>
      <c r="AKF96"/>
      <c r="AKG96"/>
      <c r="AKH96"/>
      <c r="AKI96"/>
      <c r="AKJ96"/>
      <c r="AKK96"/>
      <c r="AKL96"/>
      <c r="AKM96"/>
      <c r="AKN96"/>
      <c r="AKO96"/>
      <c r="AKP96"/>
      <c r="AKQ96"/>
      <c r="AKR96"/>
      <c r="AKS96"/>
      <c r="AKT96"/>
      <c r="AKU96"/>
      <c r="AKV96"/>
      <c r="AKW96"/>
      <c r="AKX96"/>
      <c r="AKY96"/>
      <c r="AKZ96"/>
      <c r="ALA96"/>
      <c r="ALB96"/>
      <c r="ALC96"/>
      <c r="ALD96"/>
      <c r="ALE96"/>
      <c r="ALF96"/>
      <c r="ALG96"/>
      <c r="ALH96"/>
      <c r="ALI96"/>
      <c r="ALJ96"/>
      <c r="ALK96"/>
      <c r="ALL96"/>
      <c r="ALM96"/>
      <c r="ALN96"/>
      <c r="ALO96"/>
      <c r="ALP96"/>
      <c r="ALQ96"/>
      <c r="ALR96"/>
      <c r="ALS96"/>
      <c r="ALT96"/>
      <c r="ALU96"/>
      <c r="ALV96"/>
      <c r="ALW96"/>
      <c r="ALX96"/>
      <c r="ALY96"/>
      <c r="ALZ96"/>
      <c r="AMA96"/>
      <c r="AMB96"/>
      <c r="AMC96"/>
      <c r="AMD96"/>
      <c r="AME96"/>
      <c r="AMF96"/>
      <c r="AMG96"/>
      <c r="AMH96"/>
      <c r="AMI96"/>
      <c r="AMJ96"/>
      <c r="AMK96"/>
      <c r="AML96" s="30"/>
    </row>
    <row r="97" spans="1:1025" ht="20.25" customHeight="1" x14ac:dyDescent="0.2">
      <c r="A97" s="926" t="s">
        <v>278</v>
      </c>
      <c r="B97" s="927"/>
      <c r="C97" s="927"/>
      <c r="D97" s="927"/>
      <c r="E97" s="927"/>
      <c r="F97" s="927"/>
      <c r="G97" s="928"/>
      <c r="H97" s="441"/>
      <c r="I97" s="441">
        <f>SUM(I87:I96)</f>
        <v>71423.809999999983</v>
      </c>
      <c r="J97" s="441">
        <f>SUM(J87:J96)</f>
        <v>47623.969999999994</v>
      </c>
      <c r="K97" s="441">
        <f>SUM(K87:K96)</f>
        <v>39714.980000000003</v>
      </c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/>
      <c r="AQ97"/>
      <c r="AR97"/>
      <c r="AS97"/>
      <c r="AT97"/>
      <c r="AU97"/>
      <c r="AV97"/>
      <c r="AW97"/>
      <c r="AX97"/>
      <c r="AY97"/>
      <c r="AZ97"/>
      <c r="BA97"/>
      <c r="BB97"/>
      <c r="BC97"/>
      <c r="BD97"/>
      <c r="BE97"/>
      <c r="BF97"/>
      <c r="BG97"/>
      <c r="BH97"/>
      <c r="BI97"/>
      <c r="BJ97"/>
      <c r="BK97"/>
      <c r="BL97"/>
      <c r="BM97"/>
      <c r="BN97"/>
      <c r="BO97"/>
      <c r="BP97"/>
      <c r="BQ97"/>
      <c r="BR97"/>
      <c r="BS97"/>
      <c r="BT97"/>
      <c r="BU97"/>
      <c r="BV97"/>
      <c r="BW97"/>
      <c r="BX97"/>
      <c r="BY97"/>
      <c r="BZ97"/>
      <c r="CA97"/>
      <c r="CB97"/>
      <c r="CC97"/>
      <c r="CD97"/>
      <c r="CE97"/>
      <c r="CF97"/>
      <c r="CG97"/>
      <c r="CH97"/>
      <c r="CI97"/>
      <c r="CJ97"/>
      <c r="CK97"/>
      <c r="CL97"/>
      <c r="CM97"/>
      <c r="CN97"/>
      <c r="CO97"/>
      <c r="CP97"/>
      <c r="CQ97"/>
      <c r="CR97"/>
      <c r="CS97"/>
      <c r="CT97"/>
      <c r="CU97"/>
      <c r="CV97"/>
      <c r="CW97"/>
      <c r="CX97"/>
      <c r="CY97"/>
      <c r="CZ97"/>
      <c r="DA97"/>
      <c r="DB97"/>
      <c r="DC97"/>
      <c r="DD97"/>
      <c r="DE97"/>
      <c r="DF97"/>
      <c r="DG97"/>
      <c r="DH97"/>
      <c r="DI97"/>
      <c r="DJ97"/>
      <c r="DK97"/>
      <c r="DL97"/>
      <c r="DM97"/>
      <c r="DN97"/>
      <c r="DO97"/>
      <c r="DP97"/>
      <c r="DQ97"/>
      <c r="DR97"/>
      <c r="DS97"/>
      <c r="DT97"/>
      <c r="DU97"/>
      <c r="DV97"/>
      <c r="DW97"/>
      <c r="DX97"/>
      <c r="DY97"/>
      <c r="DZ97"/>
      <c r="EA97"/>
      <c r="EB97"/>
      <c r="EC97"/>
      <c r="ED97"/>
      <c r="EE97"/>
      <c r="EF97"/>
      <c r="EG97"/>
      <c r="EH97"/>
      <c r="EI97"/>
      <c r="EJ97"/>
      <c r="EK97"/>
      <c r="EL97"/>
      <c r="EM97"/>
      <c r="EN97"/>
      <c r="EO97"/>
      <c r="EP97"/>
      <c r="EQ97"/>
      <c r="ER97"/>
      <c r="ES97"/>
      <c r="ET97"/>
      <c r="EU97"/>
      <c r="EV97"/>
      <c r="EW97"/>
      <c r="EX97"/>
      <c r="EY97"/>
      <c r="EZ97"/>
      <c r="FA97"/>
      <c r="FB97"/>
      <c r="FC97"/>
      <c r="FD97"/>
      <c r="FE97"/>
      <c r="FF97"/>
      <c r="FG97"/>
      <c r="FH97"/>
      <c r="FI97"/>
      <c r="FJ97"/>
      <c r="FK97"/>
      <c r="FL97"/>
      <c r="FM97"/>
      <c r="FN97"/>
      <c r="FO97"/>
      <c r="FP97"/>
      <c r="FQ97"/>
      <c r="FR97"/>
      <c r="FS97"/>
      <c r="FT97"/>
      <c r="FU97"/>
      <c r="FV97"/>
      <c r="FW97"/>
      <c r="FX97"/>
      <c r="FY97"/>
      <c r="FZ97"/>
      <c r="GA97"/>
      <c r="GB97"/>
      <c r="GC97"/>
      <c r="GD97"/>
      <c r="GE97"/>
      <c r="GF97"/>
      <c r="GG97"/>
      <c r="GH97"/>
      <c r="GI97"/>
      <c r="GJ97"/>
      <c r="GK97"/>
      <c r="GL97"/>
      <c r="GM97"/>
      <c r="GN97"/>
      <c r="GO97"/>
      <c r="GP97"/>
      <c r="GQ97"/>
      <c r="GR97"/>
      <c r="GS97"/>
      <c r="GT97"/>
      <c r="GU97"/>
      <c r="GV97"/>
      <c r="GW97"/>
      <c r="GX97"/>
      <c r="GY97"/>
      <c r="GZ97"/>
      <c r="HA97"/>
      <c r="HB97"/>
      <c r="HC97"/>
      <c r="HD97"/>
      <c r="HE97"/>
      <c r="HF97"/>
      <c r="HG97"/>
      <c r="HH97"/>
      <c r="HI97"/>
      <c r="HJ97"/>
      <c r="HK97"/>
      <c r="HL97"/>
      <c r="HM97"/>
      <c r="HN97"/>
      <c r="HO97"/>
      <c r="HP97"/>
      <c r="HQ97"/>
      <c r="HR97"/>
      <c r="HS97"/>
      <c r="HT97"/>
      <c r="HU97"/>
      <c r="HV97"/>
      <c r="HW97"/>
      <c r="HX97"/>
      <c r="HY97"/>
      <c r="HZ97"/>
      <c r="IA97"/>
      <c r="IB97"/>
      <c r="IC97"/>
      <c r="ID97"/>
      <c r="IE97"/>
      <c r="IF97"/>
      <c r="IG97"/>
      <c r="IH97"/>
      <c r="II97"/>
      <c r="IJ97"/>
      <c r="IK97"/>
      <c r="IL97"/>
      <c r="IM97"/>
      <c r="IN97"/>
      <c r="IO97"/>
      <c r="IP97"/>
      <c r="IQ97"/>
      <c r="IR97"/>
      <c r="IS97"/>
      <c r="IT97"/>
      <c r="IU97"/>
      <c r="IV97"/>
      <c r="IW97"/>
      <c r="IX97"/>
      <c r="IY97"/>
      <c r="IZ97"/>
      <c r="JA97"/>
      <c r="JB97"/>
      <c r="JC97"/>
      <c r="JD97"/>
      <c r="JE97"/>
      <c r="JF97"/>
      <c r="JG97"/>
      <c r="JH97"/>
      <c r="JI97"/>
      <c r="JJ97"/>
      <c r="JK97"/>
      <c r="JL97"/>
      <c r="JM97"/>
      <c r="JN97"/>
      <c r="JO97"/>
      <c r="JP97"/>
      <c r="JQ97"/>
      <c r="JR97"/>
      <c r="JS97"/>
      <c r="JT97"/>
      <c r="JU97"/>
      <c r="JV97"/>
      <c r="JW97"/>
      <c r="JX97"/>
      <c r="JY97"/>
      <c r="JZ97"/>
      <c r="KA97"/>
      <c r="KB97"/>
      <c r="KC97"/>
      <c r="KD97"/>
      <c r="KE97"/>
      <c r="KF97"/>
      <c r="KG97"/>
      <c r="KH97"/>
      <c r="KI97"/>
      <c r="KJ97"/>
      <c r="KK97"/>
      <c r="KL97"/>
      <c r="KM97"/>
      <c r="KN97"/>
      <c r="KO97"/>
      <c r="KP97"/>
      <c r="KQ97"/>
      <c r="KR97"/>
      <c r="KS97"/>
      <c r="KT97"/>
      <c r="KU97"/>
      <c r="KV97"/>
      <c r="KW97"/>
      <c r="KX97"/>
      <c r="KY97"/>
      <c r="KZ97"/>
      <c r="LA97"/>
      <c r="LB97"/>
      <c r="LC97"/>
      <c r="LD97"/>
      <c r="LE97"/>
      <c r="LF97"/>
      <c r="LG97"/>
      <c r="LH97"/>
      <c r="LI97"/>
      <c r="LJ97"/>
      <c r="LK97"/>
      <c r="LL97"/>
      <c r="LM97"/>
      <c r="LN97"/>
      <c r="LO97"/>
      <c r="LP97"/>
      <c r="LQ97"/>
      <c r="LR97"/>
      <c r="LS97"/>
      <c r="LT97"/>
      <c r="LU97"/>
      <c r="LV97"/>
      <c r="LW97"/>
      <c r="LX97"/>
      <c r="LY97"/>
      <c r="LZ97"/>
      <c r="MA97"/>
      <c r="MB97"/>
      <c r="MC97"/>
      <c r="MD97"/>
      <c r="ME97"/>
      <c r="MF97"/>
      <c r="MG97"/>
      <c r="MH97"/>
      <c r="MI97"/>
      <c r="MJ97"/>
      <c r="MK97"/>
      <c r="ML97"/>
      <c r="MM97"/>
      <c r="MN97"/>
      <c r="MO97"/>
      <c r="MP97"/>
      <c r="MQ97"/>
      <c r="MR97"/>
      <c r="MS97"/>
      <c r="MT97"/>
      <c r="MU97"/>
      <c r="MV97"/>
      <c r="MW97"/>
      <c r="MX97"/>
      <c r="MY97"/>
      <c r="MZ97"/>
      <c r="NA97"/>
      <c r="NB97"/>
      <c r="NC97"/>
      <c r="ND97"/>
      <c r="NE97"/>
      <c r="NF97"/>
      <c r="NG97"/>
      <c r="NH97"/>
      <c r="NI97"/>
      <c r="NJ97"/>
      <c r="NK97"/>
      <c r="NL97"/>
      <c r="NM97"/>
      <c r="NN97"/>
      <c r="NO97"/>
      <c r="NP97"/>
      <c r="NQ97"/>
      <c r="NR97"/>
      <c r="NS97"/>
      <c r="NT97"/>
      <c r="NU97"/>
      <c r="NV97"/>
      <c r="NW97"/>
      <c r="NX97"/>
      <c r="NY97"/>
      <c r="NZ97"/>
      <c r="OA97"/>
      <c r="OB97"/>
      <c r="OC97"/>
      <c r="OD97"/>
      <c r="OE97"/>
      <c r="OF97"/>
      <c r="OG97"/>
      <c r="OH97"/>
      <c r="OI97"/>
      <c r="OJ97"/>
      <c r="OK97"/>
      <c r="OL97"/>
      <c r="OM97"/>
      <c r="ON97"/>
      <c r="OO97"/>
      <c r="OP97"/>
      <c r="OQ97"/>
      <c r="OR97"/>
      <c r="OS97"/>
      <c r="OT97"/>
      <c r="OU97"/>
      <c r="OV97"/>
      <c r="OW97"/>
      <c r="OX97"/>
      <c r="OY97"/>
      <c r="OZ97"/>
      <c r="PA97"/>
      <c r="PB97"/>
      <c r="PC97"/>
      <c r="PD97"/>
      <c r="PE97"/>
      <c r="PF97"/>
      <c r="PG97"/>
      <c r="PH97"/>
      <c r="PI97"/>
      <c r="PJ97"/>
      <c r="PK97"/>
      <c r="PL97"/>
      <c r="PM97"/>
      <c r="PN97"/>
      <c r="PO97"/>
      <c r="PP97"/>
      <c r="PQ97"/>
      <c r="PR97"/>
      <c r="PS97"/>
      <c r="PT97"/>
      <c r="PU97"/>
      <c r="PV97"/>
      <c r="PW97"/>
      <c r="PX97"/>
      <c r="PY97"/>
      <c r="PZ97"/>
      <c r="QA97"/>
      <c r="QB97"/>
      <c r="QC97"/>
      <c r="QD97"/>
      <c r="QE97"/>
      <c r="QF97"/>
      <c r="QG97"/>
      <c r="QH97"/>
      <c r="QI97"/>
      <c r="QJ97"/>
      <c r="QK97"/>
      <c r="QL97"/>
      <c r="QM97"/>
      <c r="QN97"/>
      <c r="QO97"/>
      <c r="QP97"/>
      <c r="QQ97"/>
      <c r="QR97"/>
      <c r="QS97"/>
      <c r="QT97"/>
      <c r="QU97"/>
      <c r="QV97"/>
      <c r="QW97"/>
      <c r="QX97"/>
      <c r="QY97"/>
      <c r="QZ97"/>
      <c r="RA97"/>
      <c r="RB97"/>
      <c r="RC97"/>
      <c r="RD97"/>
      <c r="RE97"/>
      <c r="RF97"/>
      <c r="RG97"/>
      <c r="RH97"/>
      <c r="RI97"/>
      <c r="RJ97"/>
      <c r="RK97"/>
      <c r="RL97"/>
      <c r="RM97"/>
      <c r="RN97"/>
      <c r="RO97"/>
      <c r="RP97"/>
      <c r="RQ97"/>
      <c r="RR97"/>
      <c r="RS97"/>
      <c r="RT97"/>
      <c r="RU97"/>
      <c r="RV97"/>
      <c r="RW97"/>
      <c r="RX97"/>
      <c r="RY97"/>
      <c r="RZ97"/>
      <c r="SA97"/>
      <c r="SB97"/>
      <c r="SC97"/>
      <c r="SD97"/>
      <c r="SE97"/>
      <c r="SF97"/>
      <c r="SG97"/>
      <c r="SH97"/>
      <c r="SI97"/>
      <c r="SJ97"/>
      <c r="SK97"/>
      <c r="SL97"/>
      <c r="SM97"/>
      <c r="SN97"/>
      <c r="SO97"/>
      <c r="SP97"/>
      <c r="SQ97"/>
      <c r="SR97"/>
      <c r="SS97"/>
      <c r="ST97"/>
      <c r="SU97"/>
      <c r="SV97"/>
      <c r="SW97"/>
      <c r="SX97"/>
      <c r="SY97"/>
      <c r="SZ97"/>
      <c r="TA97"/>
      <c r="TB97"/>
      <c r="TC97"/>
      <c r="TD97"/>
      <c r="TE97"/>
      <c r="TF97"/>
      <c r="TG97"/>
      <c r="TH97"/>
      <c r="TI97"/>
      <c r="TJ97"/>
      <c r="TK97"/>
      <c r="TL97"/>
      <c r="TM97"/>
      <c r="TN97"/>
      <c r="TO97"/>
      <c r="TP97"/>
      <c r="TQ97"/>
      <c r="TR97"/>
      <c r="TS97"/>
      <c r="TT97"/>
      <c r="TU97"/>
      <c r="TV97"/>
      <c r="TW97"/>
      <c r="TX97"/>
      <c r="TY97"/>
      <c r="TZ97"/>
      <c r="UA97"/>
      <c r="UB97"/>
      <c r="UC97"/>
      <c r="UD97"/>
      <c r="UE97"/>
      <c r="UF97"/>
      <c r="UG97"/>
      <c r="UH97"/>
      <c r="UI97"/>
      <c r="UJ97"/>
      <c r="UK97"/>
      <c r="UL97"/>
      <c r="UM97"/>
      <c r="UN97"/>
      <c r="UO97"/>
      <c r="UP97"/>
      <c r="UQ97"/>
      <c r="UR97"/>
      <c r="US97"/>
      <c r="UT97"/>
      <c r="UU97"/>
      <c r="UV97"/>
      <c r="UW97"/>
      <c r="UX97"/>
      <c r="UY97"/>
      <c r="UZ97"/>
      <c r="VA97"/>
      <c r="VB97"/>
      <c r="VC97"/>
      <c r="VD97"/>
      <c r="VE97"/>
      <c r="VF97"/>
      <c r="VG97"/>
      <c r="VH97"/>
      <c r="VI97"/>
      <c r="VJ97"/>
      <c r="VK97"/>
      <c r="VL97"/>
      <c r="VM97"/>
      <c r="VN97"/>
      <c r="VO97"/>
      <c r="VP97"/>
      <c r="VQ97"/>
      <c r="VR97"/>
      <c r="VS97"/>
      <c r="VT97"/>
      <c r="VU97"/>
      <c r="VV97"/>
      <c r="VW97"/>
      <c r="VX97"/>
      <c r="VY97"/>
      <c r="VZ97"/>
      <c r="WA97"/>
      <c r="WB97"/>
      <c r="WC97"/>
      <c r="WD97"/>
      <c r="WE97"/>
      <c r="WF97"/>
      <c r="WG97"/>
      <c r="WH97"/>
      <c r="WI97"/>
      <c r="WJ97"/>
      <c r="WK97"/>
      <c r="WL97"/>
      <c r="WM97"/>
      <c r="WN97"/>
      <c r="WO97"/>
      <c r="WP97"/>
      <c r="WQ97"/>
      <c r="WR97"/>
      <c r="WS97"/>
      <c r="WT97"/>
      <c r="WU97"/>
      <c r="WV97"/>
      <c r="WW97"/>
      <c r="WX97"/>
      <c r="WY97"/>
      <c r="WZ97"/>
      <c r="XA97"/>
      <c r="XB97"/>
      <c r="XC97"/>
      <c r="XD97"/>
      <c r="XE97"/>
      <c r="XF97"/>
      <c r="XG97"/>
      <c r="XH97"/>
      <c r="XI97"/>
      <c r="XJ97"/>
      <c r="XK97"/>
      <c r="XL97"/>
      <c r="XM97"/>
      <c r="XN97"/>
      <c r="XO97"/>
      <c r="XP97"/>
      <c r="XQ97"/>
      <c r="XR97"/>
      <c r="XS97"/>
      <c r="XT97"/>
      <c r="XU97"/>
      <c r="XV97"/>
      <c r="XW97"/>
      <c r="XX97"/>
      <c r="XY97"/>
      <c r="XZ97"/>
      <c r="YA97"/>
      <c r="YB97"/>
      <c r="YC97"/>
      <c r="YD97"/>
      <c r="YE97"/>
      <c r="YF97"/>
      <c r="YG97"/>
      <c r="YH97"/>
      <c r="YI97"/>
      <c r="YJ97"/>
      <c r="YK97"/>
      <c r="YL97"/>
      <c r="YM97"/>
      <c r="YN97"/>
      <c r="YO97"/>
      <c r="YP97"/>
      <c r="YQ97"/>
      <c r="YR97"/>
      <c r="YS97"/>
      <c r="YT97"/>
      <c r="YU97"/>
      <c r="YV97"/>
      <c r="YW97"/>
      <c r="YX97"/>
      <c r="YY97"/>
      <c r="YZ97"/>
      <c r="ZA97"/>
      <c r="ZB97"/>
      <c r="ZC97"/>
      <c r="ZD97"/>
      <c r="ZE97"/>
      <c r="ZF97"/>
      <c r="ZG97"/>
      <c r="ZH97"/>
      <c r="ZI97"/>
      <c r="ZJ97"/>
      <c r="ZK97"/>
      <c r="ZL97"/>
      <c r="ZM97"/>
      <c r="ZN97"/>
      <c r="ZO97"/>
      <c r="ZP97"/>
      <c r="ZQ97"/>
      <c r="ZR97"/>
      <c r="ZS97"/>
      <c r="ZT97"/>
      <c r="ZU97"/>
      <c r="ZV97"/>
      <c r="ZW97"/>
      <c r="ZX97"/>
      <c r="ZY97"/>
      <c r="ZZ97"/>
      <c r="AAA97"/>
      <c r="AAB97"/>
      <c r="AAC97"/>
      <c r="AAD97"/>
      <c r="AAE97"/>
      <c r="AAF97"/>
      <c r="AAG97"/>
      <c r="AAH97"/>
      <c r="AAI97"/>
      <c r="AAJ97"/>
      <c r="AAK97"/>
      <c r="AAL97"/>
      <c r="AAM97"/>
      <c r="AAN97"/>
      <c r="AAO97"/>
      <c r="AAP97"/>
      <c r="AAQ97"/>
      <c r="AAR97"/>
      <c r="AAS97"/>
      <c r="AAT97"/>
      <c r="AAU97"/>
      <c r="AAV97"/>
      <c r="AAW97"/>
      <c r="AAX97"/>
      <c r="AAY97"/>
      <c r="AAZ97"/>
      <c r="ABA97"/>
      <c r="ABB97"/>
      <c r="ABC97"/>
      <c r="ABD97"/>
      <c r="ABE97"/>
      <c r="ABF97"/>
      <c r="ABG97"/>
      <c r="ABH97"/>
      <c r="ABI97"/>
      <c r="ABJ97"/>
      <c r="ABK97"/>
      <c r="ABL97"/>
      <c r="ABM97"/>
      <c r="ABN97"/>
      <c r="ABO97"/>
      <c r="ABP97"/>
      <c r="ABQ97"/>
      <c r="ABR97"/>
      <c r="ABS97"/>
      <c r="ABT97"/>
      <c r="ABU97"/>
      <c r="ABV97"/>
      <c r="ABW97"/>
      <c r="ABX97"/>
      <c r="ABY97"/>
      <c r="ABZ97"/>
      <c r="ACA97"/>
      <c r="ACB97"/>
      <c r="ACC97"/>
      <c r="ACD97"/>
      <c r="ACE97"/>
      <c r="ACF97"/>
      <c r="ACG97"/>
      <c r="ACH97"/>
      <c r="ACI97"/>
      <c r="ACJ97"/>
      <c r="ACK97"/>
      <c r="ACL97"/>
      <c r="ACM97"/>
      <c r="ACN97"/>
      <c r="ACO97"/>
      <c r="ACP97"/>
      <c r="ACQ97"/>
      <c r="ACR97"/>
      <c r="ACS97"/>
      <c r="ACT97"/>
      <c r="ACU97"/>
      <c r="ACV97"/>
      <c r="ACW97"/>
      <c r="ACX97"/>
      <c r="ACY97"/>
      <c r="ACZ97"/>
      <c r="ADA97"/>
      <c r="ADB97"/>
      <c r="ADC97"/>
      <c r="ADD97"/>
      <c r="ADE97"/>
      <c r="ADF97"/>
      <c r="ADG97"/>
      <c r="ADH97"/>
      <c r="ADI97"/>
      <c r="ADJ97"/>
      <c r="ADK97"/>
      <c r="ADL97"/>
      <c r="ADM97"/>
      <c r="ADN97"/>
      <c r="ADO97"/>
      <c r="ADP97"/>
      <c r="ADQ97"/>
      <c r="ADR97"/>
      <c r="ADS97"/>
      <c r="ADT97"/>
      <c r="ADU97"/>
      <c r="ADV97"/>
      <c r="ADW97"/>
      <c r="ADX97"/>
      <c r="ADY97"/>
      <c r="ADZ97"/>
      <c r="AEA97"/>
      <c r="AEB97"/>
      <c r="AEC97"/>
      <c r="AED97"/>
      <c r="AEE97"/>
      <c r="AEF97"/>
      <c r="AEG97"/>
      <c r="AEH97"/>
      <c r="AEI97"/>
      <c r="AEJ97"/>
      <c r="AEK97"/>
      <c r="AEL97"/>
      <c r="AEM97"/>
      <c r="AEN97"/>
      <c r="AEO97"/>
      <c r="AEP97"/>
      <c r="AEQ97"/>
      <c r="AER97"/>
      <c r="AES97"/>
      <c r="AET97"/>
      <c r="AEU97"/>
      <c r="AEV97"/>
      <c r="AEW97"/>
      <c r="AEX97"/>
      <c r="AEY97"/>
      <c r="AEZ97"/>
      <c r="AFA97"/>
      <c r="AFB97"/>
      <c r="AFC97"/>
      <c r="AFD97"/>
      <c r="AFE97"/>
      <c r="AFF97"/>
      <c r="AFG97"/>
      <c r="AFH97"/>
      <c r="AFI97"/>
      <c r="AFJ97"/>
      <c r="AFK97"/>
      <c r="AFL97"/>
      <c r="AFM97"/>
      <c r="AFN97"/>
      <c r="AFO97"/>
      <c r="AFP97"/>
      <c r="AFQ97"/>
      <c r="AFR97"/>
      <c r="AFS97"/>
      <c r="AFT97"/>
      <c r="AFU97"/>
      <c r="AFV97"/>
      <c r="AFW97"/>
      <c r="AFX97"/>
      <c r="AFY97"/>
      <c r="AFZ97"/>
      <c r="AGA97"/>
      <c r="AGB97"/>
      <c r="AGC97"/>
      <c r="AGD97"/>
      <c r="AGE97"/>
      <c r="AGF97"/>
      <c r="AGG97"/>
      <c r="AGH97"/>
      <c r="AGI97"/>
      <c r="AGJ97"/>
      <c r="AGK97"/>
      <c r="AGL97"/>
      <c r="AGM97"/>
      <c r="AGN97"/>
      <c r="AGO97"/>
      <c r="AGP97"/>
      <c r="AGQ97"/>
      <c r="AGR97"/>
      <c r="AGS97"/>
      <c r="AGT97"/>
      <c r="AGU97"/>
      <c r="AGV97"/>
      <c r="AGW97"/>
      <c r="AGX97"/>
      <c r="AGY97"/>
      <c r="AGZ97"/>
      <c r="AHA97"/>
      <c r="AHB97"/>
      <c r="AHC97"/>
      <c r="AHD97"/>
      <c r="AHE97"/>
      <c r="AHF97"/>
      <c r="AHG97"/>
      <c r="AHH97"/>
      <c r="AHI97"/>
      <c r="AHJ97"/>
      <c r="AHK97"/>
      <c r="AHL97"/>
      <c r="AHM97"/>
      <c r="AHN97"/>
      <c r="AHO97"/>
      <c r="AHP97"/>
      <c r="AHQ97"/>
      <c r="AHR97"/>
      <c r="AHS97"/>
      <c r="AHT97"/>
      <c r="AHU97"/>
      <c r="AHV97"/>
      <c r="AHW97"/>
      <c r="AHX97"/>
      <c r="AHY97"/>
      <c r="AHZ97"/>
      <c r="AIA97"/>
      <c r="AIB97"/>
      <c r="AIC97"/>
      <c r="AID97"/>
      <c r="AIE97"/>
      <c r="AIF97"/>
      <c r="AIG97"/>
      <c r="AIH97"/>
      <c r="AII97"/>
      <c r="AIJ97"/>
      <c r="AIK97"/>
      <c r="AIL97"/>
      <c r="AIM97"/>
      <c r="AIN97"/>
      <c r="AIO97"/>
      <c r="AIP97"/>
      <c r="AIQ97"/>
      <c r="AIR97"/>
      <c r="AIS97"/>
      <c r="AIT97"/>
      <c r="AIU97"/>
      <c r="AIV97"/>
      <c r="AIW97"/>
      <c r="AIX97"/>
      <c r="AIY97"/>
      <c r="AIZ97"/>
      <c r="AJA97"/>
      <c r="AJB97"/>
      <c r="AJC97"/>
      <c r="AJD97"/>
      <c r="AJE97"/>
      <c r="AJF97"/>
      <c r="AJG97"/>
      <c r="AJH97"/>
      <c r="AJI97"/>
      <c r="AJJ97"/>
      <c r="AJK97"/>
      <c r="AJL97"/>
      <c r="AJM97"/>
      <c r="AJN97"/>
      <c r="AJO97"/>
      <c r="AJP97"/>
      <c r="AJQ97"/>
      <c r="AJR97"/>
      <c r="AJS97"/>
      <c r="AJT97"/>
      <c r="AJU97"/>
      <c r="AJV97"/>
      <c r="AJW97"/>
      <c r="AJX97"/>
      <c r="AJY97"/>
      <c r="AJZ97"/>
      <c r="AKA97"/>
      <c r="AKB97"/>
      <c r="AKC97"/>
      <c r="AKD97"/>
      <c r="AKE97"/>
      <c r="AKF97"/>
      <c r="AKG97"/>
      <c r="AKH97"/>
      <c r="AKI97"/>
      <c r="AKJ97"/>
      <c r="AKK97"/>
      <c r="AKL97"/>
      <c r="AKM97"/>
      <c r="AKN97"/>
      <c r="AKO97"/>
      <c r="AKP97"/>
      <c r="AKQ97"/>
      <c r="AKR97"/>
      <c r="AKS97"/>
      <c r="AKT97"/>
      <c r="AKU97"/>
      <c r="AKV97"/>
      <c r="AKW97"/>
      <c r="AKX97"/>
      <c r="AKY97"/>
      <c r="AKZ97"/>
      <c r="ALA97"/>
      <c r="ALB97"/>
      <c r="ALC97"/>
      <c r="ALD97"/>
      <c r="ALE97"/>
      <c r="ALF97"/>
      <c r="ALG97"/>
      <c r="ALH97"/>
      <c r="ALI97"/>
      <c r="ALJ97"/>
      <c r="ALK97"/>
      <c r="ALL97"/>
      <c r="ALM97"/>
      <c r="ALN97"/>
      <c r="ALO97"/>
      <c r="ALP97"/>
      <c r="ALQ97"/>
      <c r="ALR97"/>
      <c r="ALS97"/>
      <c r="ALT97"/>
      <c r="ALU97"/>
      <c r="ALV97"/>
      <c r="ALW97"/>
      <c r="ALX97"/>
      <c r="ALY97"/>
      <c r="ALZ97"/>
      <c r="AMA97"/>
      <c r="AMB97"/>
      <c r="AMC97"/>
      <c r="AMD97"/>
      <c r="AME97"/>
      <c r="AMF97"/>
      <c r="AMG97"/>
      <c r="AMH97"/>
      <c r="AMI97"/>
      <c r="AMJ97"/>
    </row>
    <row r="98" spans="1:1025" ht="20.25" customHeight="1" x14ac:dyDescent="0.2">
      <c r="A98" s="929" t="s">
        <v>279</v>
      </c>
      <c r="B98" s="930"/>
      <c r="C98" s="930"/>
      <c r="D98" s="930"/>
      <c r="E98" s="930"/>
      <c r="F98" s="70">
        <v>0.1</v>
      </c>
      <c r="G98" s="71"/>
      <c r="H98" s="442"/>
      <c r="I98" s="442">
        <f>I97/120</f>
        <v>595.1984166666665</v>
      </c>
      <c r="J98" s="442">
        <f>J97/120</f>
        <v>396.86641666666662</v>
      </c>
      <c r="K98" s="442">
        <f>K97/120</f>
        <v>330.95816666666667</v>
      </c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  <c r="AU98"/>
      <c r="AV98"/>
      <c r="AW98"/>
      <c r="AX98"/>
      <c r="AY98"/>
      <c r="AZ98"/>
      <c r="BA98"/>
      <c r="BB98"/>
      <c r="BC98"/>
      <c r="BD98"/>
      <c r="BE98"/>
      <c r="BF98"/>
      <c r="BG98"/>
      <c r="BH98"/>
      <c r="BI98"/>
      <c r="BJ98"/>
      <c r="BK98"/>
      <c r="BL98"/>
      <c r="BM98"/>
      <c r="BN98"/>
      <c r="BO98"/>
      <c r="BP98"/>
      <c r="BQ98"/>
      <c r="BR98"/>
      <c r="BS98"/>
      <c r="BT98"/>
      <c r="BU98"/>
      <c r="BV98"/>
      <c r="BW98"/>
      <c r="BX98"/>
      <c r="BY98"/>
      <c r="BZ98"/>
      <c r="CA98"/>
      <c r="CB98"/>
      <c r="CC98"/>
      <c r="CD98"/>
      <c r="CE98"/>
      <c r="CF98"/>
      <c r="CG98"/>
      <c r="CH98"/>
      <c r="CI98"/>
      <c r="CJ98"/>
      <c r="CK98"/>
      <c r="CL98"/>
      <c r="CM98"/>
      <c r="CN98"/>
      <c r="CO98"/>
      <c r="CP98"/>
      <c r="CQ98"/>
      <c r="CR98"/>
      <c r="CS98"/>
      <c r="CT98"/>
      <c r="CU98"/>
      <c r="CV98"/>
      <c r="CW98"/>
      <c r="CX98"/>
      <c r="CY98"/>
      <c r="CZ98"/>
      <c r="DA98"/>
      <c r="DB98"/>
      <c r="DC98"/>
      <c r="DD98"/>
      <c r="DE98"/>
      <c r="DF98"/>
      <c r="DG98"/>
      <c r="DH98"/>
      <c r="DI98"/>
      <c r="DJ98"/>
      <c r="DK98"/>
      <c r="DL98"/>
      <c r="DM98"/>
      <c r="DN98"/>
      <c r="DO98"/>
      <c r="DP98"/>
      <c r="DQ98"/>
      <c r="DR98"/>
      <c r="DS98"/>
      <c r="DT98"/>
      <c r="DU98"/>
      <c r="DV98"/>
      <c r="DW98"/>
      <c r="DX98"/>
      <c r="DY98"/>
      <c r="DZ98"/>
      <c r="EA98"/>
      <c r="EB98"/>
      <c r="EC98"/>
      <c r="ED98"/>
      <c r="EE98"/>
      <c r="EF98"/>
      <c r="EG98"/>
      <c r="EH98"/>
      <c r="EI98"/>
      <c r="EJ98"/>
      <c r="EK98"/>
      <c r="EL98"/>
      <c r="EM98"/>
      <c r="EN98"/>
      <c r="EO98"/>
      <c r="EP98"/>
      <c r="EQ98"/>
      <c r="ER98"/>
      <c r="ES98"/>
      <c r="ET98"/>
      <c r="EU98"/>
      <c r="EV98"/>
      <c r="EW98"/>
      <c r="EX98"/>
      <c r="EY98"/>
      <c r="EZ98"/>
      <c r="FA98"/>
      <c r="FB98"/>
      <c r="FC98"/>
      <c r="FD98"/>
      <c r="FE98"/>
      <c r="FF98"/>
      <c r="FG98"/>
      <c r="FH98"/>
      <c r="FI98"/>
      <c r="FJ98"/>
      <c r="FK98"/>
      <c r="FL98"/>
      <c r="FM98"/>
      <c r="FN98"/>
      <c r="FO98"/>
      <c r="FP98"/>
      <c r="FQ98"/>
      <c r="FR98"/>
      <c r="FS98"/>
      <c r="FT98"/>
      <c r="FU98"/>
      <c r="FV98"/>
      <c r="FW98"/>
      <c r="FX98"/>
      <c r="FY98"/>
      <c r="FZ98"/>
      <c r="GA98"/>
      <c r="GB98"/>
      <c r="GC98"/>
      <c r="GD98"/>
      <c r="GE98"/>
      <c r="GF98"/>
      <c r="GG98"/>
      <c r="GH98"/>
      <c r="GI98"/>
      <c r="GJ98"/>
      <c r="GK98"/>
      <c r="GL98"/>
      <c r="GM98"/>
      <c r="GN98"/>
      <c r="GO98"/>
      <c r="GP98"/>
      <c r="GQ98"/>
      <c r="GR98"/>
      <c r="GS98"/>
      <c r="GT98"/>
      <c r="GU98"/>
      <c r="GV98"/>
      <c r="GW98"/>
      <c r="GX98"/>
      <c r="GY98"/>
      <c r="GZ98"/>
      <c r="HA98"/>
      <c r="HB98"/>
      <c r="HC98"/>
      <c r="HD98"/>
      <c r="HE98"/>
      <c r="HF98"/>
      <c r="HG98"/>
      <c r="HH98"/>
      <c r="HI98"/>
      <c r="HJ98"/>
      <c r="HK98"/>
      <c r="HL98"/>
      <c r="HM98"/>
      <c r="HN98"/>
      <c r="HO98"/>
      <c r="HP98"/>
      <c r="HQ98"/>
      <c r="HR98"/>
      <c r="HS98"/>
      <c r="HT98"/>
      <c r="HU98"/>
      <c r="HV98"/>
      <c r="HW98"/>
      <c r="HX98"/>
      <c r="HY98"/>
      <c r="HZ98"/>
      <c r="IA98"/>
      <c r="IB98"/>
      <c r="IC98"/>
      <c r="ID98"/>
      <c r="IE98"/>
      <c r="IF98"/>
      <c r="IG98"/>
      <c r="IH98"/>
      <c r="II98"/>
      <c r="IJ98"/>
      <c r="IK98"/>
      <c r="IL98"/>
      <c r="IM98"/>
      <c r="IN98"/>
      <c r="IO98"/>
      <c r="IP98"/>
      <c r="IQ98"/>
      <c r="IR98"/>
      <c r="IS98"/>
      <c r="IT98"/>
      <c r="IU98"/>
      <c r="IV98"/>
      <c r="IW98"/>
      <c r="IX98"/>
      <c r="IY98"/>
      <c r="IZ98"/>
      <c r="JA98"/>
      <c r="JB98"/>
      <c r="JC98"/>
      <c r="JD98"/>
      <c r="JE98"/>
      <c r="JF98"/>
      <c r="JG98"/>
      <c r="JH98"/>
      <c r="JI98"/>
      <c r="JJ98"/>
      <c r="JK98"/>
      <c r="JL98"/>
      <c r="JM98"/>
      <c r="JN98"/>
      <c r="JO98"/>
      <c r="JP98"/>
      <c r="JQ98"/>
      <c r="JR98"/>
      <c r="JS98"/>
      <c r="JT98"/>
      <c r="JU98"/>
      <c r="JV98"/>
      <c r="JW98"/>
      <c r="JX98"/>
      <c r="JY98"/>
      <c r="JZ98"/>
      <c r="KA98"/>
      <c r="KB98"/>
      <c r="KC98"/>
      <c r="KD98"/>
      <c r="KE98"/>
      <c r="KF98"/>
      <c r="KG98"/>
      <c r="KH98"/>
      <c r="KI98"/>
      <c r="KJ98"/>
      <c r="KK98"/>
      <c r="KL98"/>
      <c r="KM98"/>
      <c r="KN98"/>
      <c r="KO98"/>
      <c r="KP98"/>
      <c r="KQ98"/>
      <c r="KR98"/>
      <c r="KS98"/>
      <c r="KT98"/>
      <c r="KU98"/>
      <c r="KV98"/>
      <c r="KW98"/>
      <c r="KX98"/>
      <c r="KY98"/>
      <c r="KZ98"/>
      <c r="LA98"/>
      <c r="LB98"/>
      <c r="LC98"/>
      <c r="LD98"/>
      <c r="LE98"/>
      <c r="LF98"/>
      <c r="LG98"/>
      <c r="LH98"/>
      <c r="LI98"/>
      <c r="LJ98"/>
      <c r="LK98"/>
      <c r="LL98"/>
      <c r="LM98"/>
      <c r="LN98"/>
      <c r="LO98"/>
      <c r="LP98"/>
      <c r="LQ98"/>
      <c r="LR98"/>
      <c r="LS98"/>
      <c r="LT98"/>
      <c r="LU98"/>
      <c r="LV98"/>
      <c r="LW98"/>
      <c r="LX98"/>
      <c r="LY98"/>
      <c r="LZ98"/>
      <c r="MA98"/>
      <c r="MB98"/>
      <c r="MC98"/>
      <c r="MD98"/>
      <c r="ME98"/>
      <c r="MF98"/>
      <c r="MG98"/>
      <c r="MH98"/>
      <c r="MI98"/>
      <c r="MJ98"/>
      <c r="MK98"/>
      <c r="ML98"/>
      <c r="MM98"/>
      <c r="MN98"/>
      <c r="MO98"/>
      <c r="MP98"/>
      <c r="MQ98"/>
      <c r="MR98"/>
      <c r="MS98"/>
      <c r="MT98"/>
      <c r="MU98"/>
      <c r="MV98"/>
      <c r="MW98"/>
      <c r="MX98"/>
      <c r="MY98"/>
      <c r="MZ98"/>
      <c r="NA98"/>
      <c r="NB98"/>
      <c r="NC98"/>
      <c r="ND98"/>
      <c r="NE98"/>
      <c r="NF98"/>
      <c r="NG98"/>
      <c r="NH98"/>
      <c r="NI98"/>
      <c r="NJ98"/>
      <c r="NK98"/>
      <c r="NL98"/>
      <c r="NM98"/>
      <c r="NN98"/>
      <c r="NO98"/>
      <c r="NP98"/>
      <c r="NQ98"/>
      <c r="NR98"/>
      <c r="NS98"/>
      <c r="NT98"/>
      <c r="NU98"/>
      <c r="NV98"/>
      <c r="NW98"/>
      <c r="NX98"/>
      <c r="NY98"/>
      <c r="NZ98"/>
      <c r="OA98"/>
      <c r="OB98"/>
      <c r="OC98"/>
      <c r="OD98"/>
      <c r="OE98"/>
      <c r="OF98"/>
      <c r="OG98"/>
      <c r="OH98"/>
      <c r="OI98"/>
      <c r="OJ98"/>
      <c r="OK98"/>
      <c r="OL98"/>
      <c r="OM98"/>
      <c r="ON98"/>
      <c r="OO98"/>
      <c r="OP98"/>
      <c r="OQ98"/>
      <c r="OR98"/>
      <c r="OS98"/>
      <c r="OT98"/>
      <c r="OU98"/>
      <c r="OV98"/>
      <c r="OW98"/>
      <c r="OX98"/>
      <c r="OY98"/>
      <c r="OZ98"/>
      <c r="PA98"/>
      <c r="PB98"/>
      <c r="PC98"/>
      <c r="PD98"/>
      <c r="PE98"/>
      <c r="PF98"/>
      <c r="PG98"/>
      <c r="PH98"/>
      <c r="PI98"/>
      <c r="PJ98"/>
      <c r="PK98"/>
      <c r="PL98"/>
      <c r="PM98"/>
      <c r="PN98"/>
      <c r="PO98"/>
      <c r="PP98"/>
      <c r="PQ98"/>
      <c r="PR98"/>
      <c r="PS98"/>
      <c r="PT98"/>
      <c r="PU98"/>
      <c r="PV98"/>
      <c r="PW98"/>
      <c r="PX98"/>
      <c r="PY98"/>
      <c r="PZ98"/>
      <c r="QA98"/>
      <c r="QB98"/>
      <c r="QC98"/>
      <c r="QD98"/>
      <c r="QE98"/>
      <c r="QF98"/>
      <c r="QG98"/>
      <c r="QH98"/>
      <c r="QI98"/>
      <c r="QJ98"/>
      <c r="QK98"/>
      <c r="QL98"/>
      <c r="QM98"/>
      <c r="QN98"/>
      <c r="QO98"/>
      <c r="QP98"/>
      <c r="QQ98"/>
      <c r="QR98"/>
      <c r="QS98"/>
      <c r="QT98"/>
      <c r="QU98"/>
      <c r="QV98"/>
      <c r="QW98"/>
      <c r="QX98"/>
      <c r="QY98"/>
      <c r="QZ98"/>
      <c r="RA98"/>
      <c r="RB98"/>
      <c r="RC98"/>
      <c r="RD98"/>
      <c r="RE98"/>
      <c r="RF98"/>
      <c r="RG98"/>
      <c r="RH98"/>
      <c r="RI98"/>
      <c r="RJ98"/>
      <c r="RK98"/>
      <c r="RL98"/>
      <c r="RM98"/>
      <c r="RN98"/>
      <c r="RO98"/>
      <c r="RP98"/>
      <c r="RQ98"/>
      <c r="RR98"/>
      <c r="RS98"/>
      <c r="RT98"/>
      <c r="RU98"/>
      <c r="RV98"/>
      <c r="RW98"/>
      <c r="RX98"/>
      <c r="RY98"/>
      <c r="RZ98"/>
      <c r="SA98"/>
      <c r="SB98"/>
      <c r="SC98"/>
      <c r="SD98"/>
      <c r="SE98"/>
      <c r="SF98"/>
      <c r="SG98"/>
      <c r="SH98"/>
      <c r="SI98"/>
      <c r="SJ98"/>
      <c r="SK98"/>
      <c r="SL98"/>
      <c r="SM98"/>
      <c r="SN98"/>
      <c r="SO98"/>
      <c r="SP98"/>
      <c r="SQ98"/>
      <c r="SR98"/>
      <c r="SS98"/>
      <c r="ST98"/>
      <c r="SU98"/>
      <c r="SV98"/>
      <c r="SW98"/>
      <c r="SX98"/>
      <c r="SY98"/>
      <c r="SZ98"/>
      <c r="TA98"/>
      <c r="TB98"/>
      <c r="TC98"/>
      <c r="TD98"/>
      <c r="TE98"/>
      <c r="TF98"/>
      <c r="TG98"/>
      <c r="TH98"/>
      <c r="TI98"/>
      <c r="TJ98"/>
      <c r="TK98"/>
      <c r="TL98"/>
      <c r="TM98"/>
      <c r="TN98"/>
      <c r="TO98"/>
      <c r="TP98"/>
      <c r="TQ98"/>
      <c r="TR98"/>
      <c r="TS98"/>
      <c r="TT98"/>
      <c r="TU98"/>
      <c r="TV98"/>
      <c r="TW98"/>
      <c r="TX98"/>
      <c r="TY98"/>
      <c r="TZ98"/>
      <c r="UA98"/>
      <c r="UB98"/>
      <c r="UC98"/>
      <c r="UD98"/>
      <c r="UE98"/>
      <c r="UF98"/>
      <c r="UG98"/>
      <c r="UH98"/>
      <c r="UI98"/>
      <c r="UJ98"/>
      <c r="UK98"/>
      <c r="UL98"/>
      <c r="UM98"/>
      <c r="UN98"/>
      <c r="UO98"/>
      <c r="UP98"/>
      <c r="UQ98"/>
      <c r="UR98"/>
      <c r="US98"/>
      <c r="UT98"/>
      <c r="UU98"/>
      <c r="UV98"/>
      <c r="UW98"/>
      <c r="UX98"/>
      <c r="UY98"/>
      <c r="UZ98"/>
      <c r="VA98"/>
      <c r="VB98"/>
      <c r="VC98"/>
      <c r="VD98"/>
      <c r="VE98"/>
      <c r="VF98"/>
      <c r="VG98"/>
      <c r="VH98"/>
      <c r="VI98"/>
      <c r="VJ98"/>
      <c r="VK98"/>
      <c r="VL98"/>
      <c r="VM98"/>
      <c r="VN98"/>
      <c r="VO98"/>
      <c r="VP98"/>
      <c r="VQ98"/>
      <c r="VR98"/>
      <c r="VS98"/>
      <c r="VT98"/>
      <c r="VU98"/>
      <c r="VV98"/>
      <c r="VW98"/>
      <c r="VX98"/>
      <c r="VY98"/>
      <c r="VZ98"/>
      <c r="WA98"/>
      <c r="WB98"/>
      <c r="WC98"/>
      <c r="WD98"/>
      <c r="WE98"/>
      <c r="WF98"/>
      <c r="WG98"/>
      <c r="WH98"/>
      <c r="WI98"/>
      <c r="WJ98"/>
      <c r="WK98"/>
      <c r="WL98"/>
      <c r="WM98"/>
      <c r="WN98"/>
      <c r="WO98"/>
      <c r="WP98"/>
      <c r="WQ98"/>
      <c r="WR98"/>
      <c r="WS98"/>
      <c r="WT98"/>
      <c r="WU98"/>
      <c r="WV98"/>
      <c r="WW98"/>
      <c r="WX98"/>
      <c r="WY98"/>
      <c r="WZ98"/>
      <c r="XA98"/>
      <c r="XB98"/>
      <c r="XC98"/>
      <c r="XD98"/>
      <c r="XE98"/>
      <c r="XF98"/>
      <c r="XG98"/>
      <c r="XH98"/>
      <c r="XI98"/>
      <c r="XJ98"/>
      <c r="XK98"/>
      <c r="XL98"/>
      <c r="XM98"/>
      <c r="XN98"/>
      <c r="XO98"/>
      <c r="XP98"/>
      <c r="XQ98"/>
      <c r="XR98"/>
      <c r="XS98"/>
      <c r="XT98"/>
      <c r="XU98"/>
      <c r="XV98"/>
      <c r="XW98"/>
      <c r="XX98"/>
      <c r="XY98"/>
      <c r="XZ98"/>
      <c r="YA98"/>
      <c r="YB98"/>
      <c r="YC98"/>
      <c r="YD98"/>
      <c r="YE98"/>
      <c r="YF98"/>
      <c r="YG98"/>
      <c r="YH98"/>
      <c r="YI98"/>
      <c r="YJ98"/>
      <c r="YK98"/>
      <c r="YL98"/>
      <c r="YM98"/>
      <c r="YN98"/>
      <c r="YO98"/>
      <c r="YP98"/>
      <c r="YQ98"/>
      <c r="YR98"/>
      <c r="YS98"/>
      <c r="YT98"/>
      <c r="YU98"/>
      <c r="YV98"/>
      <c r="YW98"/>
      <c r="YX98"/>
      <c r="YY98"/>
      <c r="YZ98"/>
      <c r="ZA98"/>
      <c r="ZB98"/>
      <c r="ZC98"/>
      <c r="ZD98"/>
      <c r="ZE98"/>
      <c r="ZF98"/>
      <c r="ZG98"/>
      <c r="ZH98"/>
      <c r="ZI98"/>
      <c r="ZJ98"/>
      <c r="ZK98"/>
      <c r="ZL98"/>
      <c r="ZM98"/>
      <c r="ZN98"/>
      <c r="ZO98"/>
      <c r="ZP98"/>
      <c r="ZQ98"/>
      <c r="ZR98"/>
      <c r="ZS98"/>
      <c r="ZT98"/>
      <c r="ZU98"/>
      <c r="ZV98"/>
      <c r="ZW98"/>
      <c r="ZX98"/>
      <c r="ZY98"/>
      <c r="ZZ98"/>
      <c r="AAA98"/>
      <c r="AAB98"/>
      <c r="AAC98"/>
      <c r="AAD98"/>
      <c r="AAE98"/>
      <c r="AAF98"/>
      <c r="AAG98"/>
      <c r="AAH98"/>
      <c r="AAI98"/>
      <c r="AAJ98"/>
      <c r="AAK98"/>
      <c r="AAL98"/>
      <c r="AAM98"/>
      <c r="AAN98"/>
      <c r="AAO98"/>
      <c r="AAP98"/>
      <c r="AAQ98"/>
      <c r="AAR98"/>
      <c r="AAS98"/>
      <c r="AAT98"/>
      <c r="AAU98"/>
      <c r="AAV98"/>
      <c r="AAW98"/>
      <c r="AAX98"/>
      <c r="AAY98"/>
      <c r="AAZ98"/>
      <c r="ABA98"/>
      <c r="ABB98"/>
      <c r="ABC98"/>
      <c r="ABD98"/>
      <c r="ABE98"/>
      <c r="ABF98"/>
      <c r="ABG98"/>
      <c r="ABH98"/>
      <c r="ABI98"/>
      <c r="ABJ98"/>
      <c r="ABK98"/>
      <c r="ABL98"/>
      <c r="ABM98"/>
      <c r="ABN98"/>
      <c r="ABO98"/>
      <c r="ABP98"/>
      <c r="ABQ98"/>
      <c r="ABR98"/>
      <c r="ABS98"/>
      <c r="ABT98"/>
      <c r="ABU98"/>
      <c r="ABV98"/>
      <c r="ABW98"/>
      <c r="ABX98"/>
      <c r="ABY98"/>
      <c r="ABZ98"/>
      <c r="ACA98"/>
      <c r="ACB98"/>
      <c r="ACC98"/>
      <c r="ACD98"/>
      <c r="ACE98"/>
      <c r="ACF98"/>
      <c r="ACG98"/>
      <c r="ACH98"/>
      <c r="ACI98"/>
      <c r="ACJ98"/>
      <c r="ACK98"/>
      <c r="ACL98"/>
      <c r="ACM98"/>
      <c r="ACN98"/>
      <c r="ACO98"/>
      <c r="ACP98"/>
      <c r="ACQ98"/>
      <c r="ACR98"/>
      <c r="ACS98"/>
      <c r="ACT98"/>
      <c r="ACU98"/>
      <c r="ACV98"/>
      <c r="ACW98"/>
      <c r="ACX98"/>
      <c r="ACY98"/>
      <c r="ACZ98"/>
      <c r="ADA98"/>
      <c r="ADB98"/>
      <c r="ADC98"/>
      <c r="ADD98"/>
      <c r="ADE98"/>
      <c r="ADF98"/>
      <c r="ADG98"/>
      <c r="ADH98"/>
      <c r="ADI98"/>
      <c r="ADJ98"/>
      <c r="ADK98"/>
      <c r="ADL98"/>
      <c r="ADM98"/>
      <c r="ADN98"/>
      <c r="ADO98"/>
      <c r="ADP98"/>
      <c r="ADQ98"/>
      <c r="ADR98"/>
      <c r="ADS98"/>
      <c r="ADT98"/>
      <c r="ADU98"/>
      <c r="ADV98"/>
      <c r="ADW98"/>
      <c r="ADX98"/>
      <c r="ADY98"/>
      <c r="ADZ98"/>
      <c r="AEA98"/>
      <c r="AEB98"/>
      <c r="AEC98"/>
      <c r="AED98"/>
      <c r="AEE98"/>
      <c r="AEF98"/>
      <c r="AEG98"/>
      <c r="AEH98"/>
      <c r="AEI98"/>
      <c r="AEJ98"/>
      <c r="AEK98"/>
      <c r="AEL98"/>
      <c r="AEM98"/>
      <c r="AEN98"/>
      <c r="AEO98"/>
      <c r="AEP98"/>
      <c r="AEQ98"/>
      <c r="AER98"/>
      <c r="AES98"/>
      <c r="AET98"/>
      <c r="AEU98"/>
      <c r="AEV98"/>
      <c r="AEW98"/>
      <c r="AEX98"/>
      <c r="AEY98"/>
      <c r="AEZ98"/>
      <c r="AFA98"/>
      <c r="AFB98"/>
      <c r="AFC98"/>
      <c r="AFD98"/>
      <c r="AFE98"/>
      <c r="AFF98"/>
      <c r="AFG98"/>
      <c r="AFH98"/>
      <c r="AFI98"/>
      <c r="AFJ98"/>
      <c r="AFK98"/>
      <c r="AFL98"/>
      <c r="AFM98"/>
      <c r="AFN98"/>
      <c r="AFO98"/>
      <c r="AFP98"/>
      <c r="AFQ98"/>
      <c r="AFR98"/>
      <c r="AFS98"/>
      <c r="AFT98"/>
      <c r="AFU98"/>
      <c r="AFV98"/>
      <c r="AFW98"/>
      <c r="AFX98"/>
      <c r="AFY98"/>
      <c r="AFZ98"/>
      <c r="AGA98"/>
      <c r="AGB98"/>
      <c r="AGC98"/>
      <c r="AGD98"/>
      <c r="AGE98"/>
      <c r="AGF98"/>
      <c r="AGG98"/>
      <c r="AGH98"/>
      <c r="AGI98"/>
      <c r="AGJ98"/>
      <c r="AGK98"/>
      <c r="AGL98"/>
      <c r="AGM98"/>
      <c r="AGN98"/>
      <c r="AGO98"/>
      <c r="AGP98"/>
      <c r="AGQ98"/>
      <c r="AGR98"/>
      <c r="AGS98"/>
      <c r="AGT98"/>
      <c r="AGU98"/>
      <c r="AGV98"/>
      <c r="AGW98"/>
      <c r="AGX98"/>
      <c r="AGY98"/>
      <c r="AGZ98"/>
      <c r="AHA98"/>
      <c r="AHB98"/>
      <c r="AHC98"/>
      <c r="AHD98"/>
      <c r="AHE98"/>
      <c r="AHF98"/>
      <c r="AHG98"/>
      <c r="AHH98"/>
      <c r="AHI98"/>
      <c r="AHJ98"/>
      <c r="AHK98"/>
      <c r="AHL98"/>
      <c r="AHM98"/>
      <c r="AHN98"/>
      <c r="AHO98"/>
      <c r="AHP98"/>
      <c r="AHQ98"/>
      <c r="AHR98"/>
      <c r="AHS98"/>
      <c r="AHT98"/>
      <c r="AHU98"/>
      <c r="AHV98"/>
      <c r="AHW98"/>
      <c r="AHX98"/>
      <c r="AHY98"/>
      <c r="AHZ98"/>
      <c r="AIA98"/>
      <c r="AIB98"/>
      <c r="AIC98"/>
      <c r="AID98"/>
      <c r="AIE98"/>
      <c r="AIF98"/>
      <c r="AIG98"/>
      <c r="AIH98"/>
      <c r="AII98"/>
      <c r="AIJ98"/>
      <c r="AIK98"/>
      <c r="AIL98"/>
      <c r="AIM98"/>
      <c r="AIN98"/>
      <c r="AIO98"/>
      <c r="AIP98"/>
      <c r="AIQ98"/>
      <c r="AIR98"/>
      <c r="AIS98"/>
      <c r="AIT98"/>
      <c r="AIU98"/>
      <c r="AIV98"/>
      <c r="AIW98"/>
      <c r="AIX98"/>
      <c r="AIY98"/>
      <c r="AIZ98"/>
      <c r="AJA98"/>
      <c r="AJB98"/>
      <c r="AJC98"/>
      <c r="AJD98"/>
      <c r="AJE98"/>
      <c r="AJF98"/>
      <c r="AJG98"/>
      <c r="AJH98"/>
      <c r="AJI98"/>
      <c r="AJJ98"/>
      <c r="AJK98"/>
      <c r="AJL98"/>
      <c r="AJM98"/>
      <c r="AJN98"/>
      <c r="AJO98"/>
      <c r="AJP98"/>
      <c r="AJQ98"/>
      <c r="AJR98"/>
      <c r="AJS98"/>
      <c r="AJT98"/>
      <c r="AJU98"/>
      <c r="AJV98"/>
      <c r="AJW98"/>
      <c r="AJX98"/>
      <c r="AJY98"/>
      <c r="AJZ98"/>
      <c r="AKA98"/>
      <c r="AKB98"/>
      <c r="AKC98"/>
      <c r="AKD98"/>
      <c r="AKE98"/>
      <c r="AKF98"/>
      <c r="AKG98"/>
      <c r="AKH98"/>
      <c r="AKI98"/>
      <c r="AKJ98"/>
      <c r="AKK98"/>
      <c r="AKL98"/>
      <c r="AKM98"/>
      <c r="AKN98"/>
      <c r="AKO98"/>
      <c r="AKP98"/>
      <c r="AKQ98"/>
      <c r="AKR98"/>
      <c r="AKS98"/>
      <c r="AKT98"/>
      <c r="AKU98"/>
      <c r="AKV98"/>
      <c r="AKW98"/>
      <c r="AKX98"/>
      <c r="AKY98"/>
      <c r="AKZ98"/>
      <c r="ALA98"/>
      <c r="ALB98"/>
      <c r="ALC98"/>
      <c r="ALD98"/>
      <c r="ALE98"/>
      <c r="ALF98"/>
      <c r="ALG98"/>
      <c r="ALH98"/>
      <c r="ALI98"/>
      <c r="ALJ98"/>
      <c r="ALK98"/>
      <c r="ALL98"/>
      <c r="ALM98"/>
      <c r="ALN98"/>
      <c r="ALO98"/>
      <c r="ALP98"/>
      <c r="ALQ98"/>
      <c r="ALR98"/>
      <c r="ALS98"/>
      <c r="ALT98"/>
      <c r="ALU98"/>
      <c r="ALV98"/>
      <c r="ALW98"/>
      <c r="ALX98"/>
      <c r="ALY98"/>
      <c r="ALZ98"/>
      <c r="AMA98"/>
      <c r="AMB98"/>
      <c r="AMC98"/>
      <c r="AMD98"/>
      <c r="AME98"/>
      <c r="AMF98"/>
      <c r="AMG98"/>
      <c r="AMH98"/>
      <c r="AMI98"/>
      <c r="AMJ98"/>
    </row>
    <row r="99" spans="1:1025" ht="20.25" customHeight="1" x14ac:dyDescent="0.2">
      <c r="A99" s="932" t="s">
        <v>280</v>
      </c>
      <c r="B99" s="933"/>
      <c r="C99" s="933"/>
      <c r="D99" s="933"/>
      <c r="E99" s="933"/>
      <c r="F99" s="933"/>
      <c r="G99" s="933"/>
      <c r="H99" s="458"/>
      <c r="I99" s="458">
        <f>I98/'Prod. GEXFLO'!O23</f>
        <v>21.257086309523803</v>
      </c>
      <c r="J99" s="458">
        <f>J98/'Prod. GEXBLU'!O17</f>
        <v>22.048134259259257</v>
      </c>
      <c r="K99" s="458">
        <f>K98/'Prod. GEXJVL'!O15</f>
        <v>20.684885416666667</v>
      </c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  <c r="AT99"/>
      <c r="AU99"/>
      <c r="AV99"/>
      <c r="AW99"/>
      <c r="AX99"/>
      <c r="AY99"/>
      <c r="AZ99"/>
      <c r="BA99"/>
      <c r="BB99"/>
      <c r="BC99"/>
      <c r="BD99"/>
      <c r="BE99"/>
      <c r="BF99"/>
      <c r="BG99"/>
      <c r="BH99"/>
      <c r="BI99"/>
      <c r="BJ99"/>
      <c r="BK99"/>
      <c r="BL99"/>
      <c r="BM99"/>
      <c r="BN99"/>
      <c r="BO99"/>
      <c r="BP99"/>
      <c r="BQ99"/>
      <c r="BR99"/>
      <c r="BS99"/>
      <c r="BT99"/>
      <c r="BU99"/>
      <c r="BV99"/>
      <c r="BW99"/>
      <c r="BX99"/>
      <c r="BY99"/>
      <c r="BZ99"/>
      <c r="CA99"/>
      <c r="CB99"/>
      <c r="CC99"/>
      <c r="CD99"/>
      <c r="CE99"/>
      <c r="CF99"/>
      <c r="CG99"/>
      <c r="CH99"/>
      <c r="CI99"/>
      <c r="CJ99"/>
      <c r="CK99"/>
      <c r="CL99"/>
      <c r="CM99"/>
      <c r="CN99"/>
      <c r="CO99"/>
      <c r="CP99"/>
      <c r="CQ99"/>
      <c r="CR99"/>
      <c r="CS99"/>
      <c r="CT99"/>
      <c r="CU99"/>
      <c r="CV99"/>
      <c r="CW99"/>
      <c r="CX99"/>
      <c r="CY99"/>
      <c r="CZ99"/>
      <c r="DA99"/>
      <c r="DB99"/>
      <c r="DC99"/>
      <c r="DD99"/>
      <c r="DE99"/>
      <c r="DF99"/>
      <c r="DG99"/>
      <c r="DH99"/>
      <c r="DI99"/>
      <c r="DJ99"/>
      <c r="DK99"/>
      <c r="DL99"/>
      <c r="DM99"/>
      <c r="DN99"/>
      <c r="DO99"/>
      <c r="DP99"/>
      <c r="DQ99"/>
      <c r="DR99"/>
      <c r="DS99"/>
      <c r="DT99"/>
      <c r="DU99"/>
      <c r="DV99"/>
      <c r="DW99"/>
      <c r="DX99"/>
      <c r="DY99"/>
      <c r="DZ99"/>
      <c r="EA99"/>
      <c r="EB99"/>
      <c r="EC99"/>
      <c r="ED99"/>
      <c r="EE99"/>
      <c r="EF99"/>
      <c r="EG99"/>
      <c r="EH99"/>
      <c r="EI99"/>
      <c r="EJ99"/>
      <c r="EK99"/>
      <c r="EL99"/>
      <c r="EM99"/>
      <c r="EN99"/>
      <c r="EO99"/>
      <c r="EP99"/>
      <c r="EQ99"/>
      <c r="ER99"/>
      <c r="ES99"/>
      <c r="ET99"/>
      <c r="EU99"/>
      <c r="EV99"/>
      <c r="EW99"/>
      <c r="EX99"/>
      <c r="EY99"/>
      <c r="EZ99"/>
      <c r="FA99"/>
      <c r="FB99"/>
      <c r="FC99"/>
      <c r="FD99"/>
      <c r="FE99"/>
      <c r="FF99"/>
      <c r="FG99"/>
      <c r="FH99"/>
      <c r="FI99"/>
      <c r="FJ99"/>
      <c r="FK99"/>
      <c r="FL99"/>
      <c r="FM99"/>
      <c r="FN99"/>
      <c r="FO99"/>
      <c r="FP99"/>
      <c r="FQ99"/>
      <c r="FR99"/>
      <c r="FS99"/>
      <c r="FT99"/>
      <c r="FU99"/>
      <c r="FV99"/>
      <c r="FW99"/>
      <c r="FX99"/>
      <c r="FY99"/>
      <c r="FZ99"/>
      <c r="GA99"/>
      <c r="GB99"/>
      <c r="GC99"/>
      <c r="GD99"/>
      <c r="GE99"/>
      <c r="GF99"/>
      <c r="GG99"/>
      <c r="GH99"/>
      <c r="GI99"/>
      <c r="GJ99"/>
      <c r="GK99"/>
      <c r="GL99"/>
      <c r="GM99"/>
      <c r="GN99"/>
      <c r="GO99"/>
      <c r="GP99"/>
      <c r="GQ99"/>
      <c r="GR99"/>
      <c r="GS99"/>
      <c r="GT99"/>
      <c r="GU99"/>
      <c r="GV99"/>
      <c r="GW99"/>
      <c r="GX99"/>
      <c r="GY99"/>
      <c r="GZ99"/>
      <c r="HA99"/>
      <c r="HB99"/>
      <c r="HC99"/>
      <c r="HD99"/>
      <c r="HE99"/>
      <c r="HF99"/>
      <c r="HG99"/>
      <c r="HH99"/>
      <c r="HI99"/>
      <c r="HJ99"/>
      <c r="HK99"/>
      <c r="HL99"/>
      <c r="HM99"/>
      <c r="HN99"/>
      <c r="HO99"/>
      <c r="HP99"/>
      <c r="HQ99"/>
      <c r="HR99"/>
      <c r="HS99"/>
      <c r="HT99"/>
      <c r="HU99"/>
      <c r="HV99"/>
      <c r="HW99"/>
      <c r="HX99"/>
      <c r="HY99"/>
      <c r="HZ99"/>
      <c r="IA99"/>
      <c r="IB99"/>
      <c r="IC99"/>
      <c r="ID99"/>
      <c r="IE99"/>
      <c r="IF99"/>
      <c r="IG99"/>
      <c r="IH99"/>
      <c r="II99"/>
      <c r="IJ99"/>
      <c r="IK99"/>
      <c r="IL99"/>
      <c r="IM99"/>
      <c r="IN99"/>
      <c r="IO99"/>
      <c r="IP99"/>
      <c r="IQ99"/>
      <c r="IR99"/>
      <c r="IS99"/>
      <c r="IT99"/>
      <c r="IU99"/>
      <c r="IV99"/>
      <c r="IW99"/>
      <c r="IX99"/>
      <c r="IY99"/>
      <c r="IZ99"/>
      <c r="JA99"/>
      <c r="JB99"/>
      <c r="JC99"/>
      <c r="JD99"/>
      <c r="JE99"/>
      <c r="JF99"/>
      <c r="JG99"/>
      <c r="JH99"/>
      <c r="JI99"/>
      <c r="JJ99"/>
      <c r="JK99"/>
      <c r="JL99"/>
      <c r="JM99"/>
      <c r="JN99"/>
      <c r="JO99"/>
      <c r="JP99"/>
      <c r="JQ99"/>
      <c r="JR99"/>
      <c r="JS99"/>
      <c r="JT99"/>
      <c r="JU99"/>
      <c r="JV99"/>
      <c r="JW99"/>
      <c r="JX99"/>
      <c r="JY99"/>
      <c r="JZ99"/>
      <c r="KA99"/>
      <c r="KB99"/>
      <c r="KC99"/>
      <c r="KD99"/>
      <c r="KE99"/>
      <c r="KF99"/>
      <c r="KG99"/>
      <c r="KH99"/>
      <c r="KI99"/>
      <c r="KJ99"/>
      <c r="KK99"/>
      <c r="KL99"/>
      <c r="KM99"/>
      <c r="KN99"/>
      <c r="KO99"/>
      <c r="KP99"/>
      <c r="KQ99"/>
      <c r="KR99"/>
      <c r="KS99"/>
      <c r="KT99"/>
      <c r="KU99"/>
      <c r="KV99"/>
      <c r="KW99"/>
      <c r="KX99"/>
      <c r="KY99"/>
      <c r="KZ99"/>
      <c r="LA99"/>
      <c r="LB99"/>
      <c r="LC99"/>
      <c r="LD99"/>
      <c r="LE99"/>
      <c r="LF99"/>
      <c r="LG99"/>
      <c r="LH99"/>
      <c r="LI99"/>
      <c r="LJ99"/>
      <c r="LK99"/>
      <c r="LL99"/>
      <c r="LM99"/>
      <c r="LN99"/>
      <c r="LO99"/>
      <c r="LP99"/>
      <c r="LQ99"/>
      <c r="LR99"/>
      <c r="LS99"/>
      <c r="LT99"/>
      <c r="LU99"/>
      <c r="LV99"/>
      <c r="LW99"/>
      <c r="LX99"/>
      <c r="LY99"/>
      <c r="LZ99"/>
      <c r="MA99"/>
      <c r="MB99"/>
      <c r="MC99"/>
      <c r="MD99"/>
      <c r="ME99"/>
      <c r="MF99"/>
      <c r="MG99"/>
      <c r="MH99"/>
      <c r="MI99"/>
      <c r="MJ99"/>
      <c r="MK99"/>
      <c r="ML99"/>
      <c r="MM99"/>
      <c r="MN99"/>
      <c r="MO99"/>
      <c r="MP99"/>
      <c r="MQ99"/>
      <c r="MR99"/>
      <c r="MS99"/>
      <c r="MT99"/>
      <c r="MU99"/>
      <c r="MV99"/>
      <c r="MW99"/>
      <c r="MX99"/>
      <c r="MY99"/>
      <c r="MZ99"/>
      <c r="NA99"/>
      <c r="NB99"/>
      <c r="NC99"/>
      <c r="ND99"/>
      <c r="NE99"/>
      <c r="NF99"/>
      <c r="NG99"/>
      <c r="NH99"/>
      <c r="NI99"/>
      <c r="NJ99"/>
      <c r="NK99"/>
      <c r="NL99"/>
      <c r="NM99"/>
      <c r="NN99"/>
      <c r="NO99"/>
      <c r="NP99"/>
      <c r="NQ99"/>
      <c r="NR99"/>
      <c r="NS99"/>
      <c r="NT99"/>
      <c r="NU99"/>
      <c r="NV99"/>
      <c r="NW99"/>
      <c r="NX99"/>
      <c r="NY99"/>
      <c r="NZ99"/>
      <c r="OA99"/>
      <c r="OB99"/>
      <c r="OC99"/>
      <c r="OD99"/>
      <c r="OE99"/>
      <c r="OF99"/>
      <c r="OG99"/>
      <c r="OH99"/>
      <c r="OI99"/>
      <c r="OJ99"/>
      <c r="OK99"/>
      <c r="OL99"/>
      <c r="OM99"/>
      <c r="ON99"/>
      <c r="OO99"/>
      <c r="OP99"/>
      <c r="OQ99"/>
      <c r="OR99"/>
      <c r="OS99"/>
      <c r="OT99"/>
      <c r="OU99"/>
      <c r="OV99"/>
      <c r="OW99"/>
      <c r="OX99"/>
      <c r="OY99"/>
      <c r="OZ99"/>
      <c r="PA99"/>
      <c r="PB99"/>
      <c r="PC99"/>
      <c r="PD99"/>
      <c r="PE99"/>
      <c r="PF99"/>
      <c r="PG99"/>
      <c r="PH99"/>
      <c r="PI99"/>
      <c r="PJ99"/>
      <c r="PK99"/>
      <c r="PL99"/>
      <c r="PM99"/>
      <c r="PN99"/>
      <c r="PO99"/>
      <c r="PP99"/>
      <c r="PQ99"/>
      <c r="PR99"/>
      <c r="PS99"/>
      <c r="PT99"/>
      <c r="PU99"/>
      <c r="PV99"/>
      <c r="PW99"/>
      <c r="PX99"/>
      <c r="PY99"/>
      <c r="PZ99"/>
      <c r="QA99"/>
      <c r="QB99"/>
      <c r="QC99"/>
      <c r="QD99"/>
      <c r="QE99"/>
      <c r="QF99"/>
      <c r="QG99"/>
      <c r="QH99"/>
      <c r="QI99"/>
      <c r="QJ99"/>
      <c r="QK99"/>
      <c r="QL99"/>
      <c r="QM99"/>
      <c r="QN99"/>
      <c r="QO99"/>
      <c r="QP99"/>
      <c r="QQ99"/>
      <c r="QR99"/>
      <c r="QS99"/>
      <c r="QT99"/>
      <c r="QU99"/>
      <c r="QV99"/>
      <c r="QW99"/>
      <c r="QX99"/>
      <c r="QY99"/>
      <c r="QZ99"/>
      <c r="RA99"/>
      <c r="RB99"/>
      <c r="RC99"/>
      <c r="RD99"/>
      <c r="RE99"/>
      <c r="RF99"/>
      <c r="RG99"/>
      <c r="RH99"/>
      <c r="RI99"/>
      <c r="RJ99"/>
      <c r="RK99"/>
      <c r="RL99"/>
      <c r="RM99"/>
      <c r="RN99"/>
      <c r="RO99"/>
      <c r="RP99"/>
      <c r="RQ99"/>
      <c r="RR99"/>
      <c r="RS99"/>
      <c r="RT99"/>
      <c r="RU99"/>
      <c r="RV99"/>
      <c r="RW99"/>
      <c r="RX99"/>
      <c r="RY99"/>
      <c r="RZ99"/>
      <c r="SA99"/>
      <c r="SB99"/>
      <c r="SC99"/>
      <c r="SD99"/>
      <c r="SE99"/>
      <c r="SF99"/>
      <c r="SG99"/>
      <c r="SH99"/>
      <c r="SI99"/>
      <c r="SJ99"/>
      <c r="SK99"/>
      <c r="SL99"/>
      <c r="SM99"/>
      <c r="SN99"/>
      <c r="SO99"/>
      <c r="SP99"/>
      <c r="SQ99"/>
      <c r="SR99"/>
      <c r="SS99"/>
      <c r="ST99"/>
      <c r="SU99"/>
      <c r="SV99"/>
      <c r="SW99"/>
      <c r="SX99"/>
      <c r="SY99"/>
      <c r="SZ99"/>
      <c r="TA99"/>
      <c r="TB99"/>
      <c r="TC99"/>
      <c r="TD99"/>
      <c r="TE99"/>
      <c r="TF99"/>
      <c r="TG99"/>
      <c r="TH99"/>
      <c r="TI99"/>
      <c r="TJ99"/>
      <c r="TK99"/>
      <c r="TL99"/>
      <c r="TM99"/>
      <c r="TN99"/>
      <c r="TO99"/>
      <c r="TP99"/>
      <c r="TQ99"/>
      <c r="TR99"/>
      <c r="TS99"/>
      <c r="TT99"/>
      <c r="TU99"/>
      <c r="TV99"/>
      <c r="TW99"/>
      <c r="TX99"/>
      <c r="TY99"/>
      <c r="TZ99"/>
      <c r="UA99"/>
      <c r="UB99"/>
      <c r="UC99"/>
      <c r="UD99"/>
      <c r="UE99"/>
      <c r="UF99"/>
      <c r="UG99"/>
      <c r="UH99"/>
      <c r="UI99"/>
      <c r="UJ99"/>
      <c r="UK99"/>
      <c r="UL99"/>
      <c r="UM99"/>
      <c r="UN99"/>
      <c r="UO99"/>
      <c r="UP99"/>
      <c r="UQ99"/>
      <c r="UR99"/>
      <c r="US99"/>
      <c r="UT99"/>
      <c r="UU99"/>
      <c r="UV99"/>
      <c r="UW99"/>
      <c r="UX99"/>
      <c r="UY99"/>
      <c r="UZ99"/>
      <c r="VA99"/>
      <c r="VB99"/>
      <c r="VC99"/>
      <c r="VD99"/>
      <c r="VE99"/>
      <c r="VF99"/>
      <c r="VG99"/>
      <c r="VH99"/>
      <c r="VI99"/>
      <c r="VJ99"/>
      <c r="VK99"/>
      <c r="VL99"/>
      <c r="VM99"/>
      <c r="VN99"/>
      <c r="VO99"/>
      <c r="VP99"/>
      <c r="VQ99"/>
      <c r="VR99"/>
      <c r="VS99"/>
      <c r="VT99"/>
      <c r="VU99"/>
      <c r="VV99"/>
      <c r="VW99"/>
      <c r="VX99"/>
      <c r="VY99"/>
      <c r="VZ99"/>
      <c r="WA99"/>
      <c r="WB99"/>
      <c r="WC99"/>
      <c r="WD99"/>
      <c r="WE99"/>
      <c r="WF99"/>
      <c r="WG99"/>
      <c r="WH99"/>
      <c r="WI99"/>
      <c r="WJ99"/>
      <c r="WK99"/>
      <c r="WL99"/>
      <c r="WM99"/>
      <c r="WN99"/>
      <c r="WO99"/>
      <c r="WP99"/>
      <c r="WQ99"/>
      <c r="WR99"/>
      <c r="WS99"/>
      <c r="WT99"/>
      <c r="WU99"/>
      <c r="WV99"/>
      <c r="WW99"/>
      <c r="WX99"/>
      <c r="WY99"/>
      <c r="WZ99"/>
      <c r="XA99"/>
      <c r="XB99"/>
      <c r="XC99"/>
      <c r="XD99"/>
      <c r="XE99"/>
      <c r="XF99"/>
      <c r="XG99"/>
      <c r="XH99"/>
      <c r="XI99"/>
      <c r="XJ99"/>
      <c r="XK99"/>
      <c r="XL99"/>
      <c r="XM99"/>
      <c r="XN99"/>
      <c r="XO99"/>
      <c r="XP99"/>
      <c r="XQ99"/>
      <c r="XR99"/>
      <c r="XS99"/>
      <c r="XT99"/>
      <c r="XU99"/>
      <c r="XV99"/>
      <c r="XW99"/>
      <c r="XX99"/>
      <c r="XY99"/>
      <c r="XZ99"/>
      <c r="YA99"/>
      <c r="YB99"/>
      <c r="YC99"/>
      <c r="YD99"/>
      <c r="YE99"/>
      <c r="YF99"/>
      <c r="YG99"/>
      <c r="YH99"/>
      <c r="YI99"/>
      <c r="YJ99"/>
      <c r="YK99"/>
      <c r="YL99"/>
      <c r="YM99"/>
      <c r="YN99"/>
      <c r="YO99"/>
      <c r="YP99"/>
      <c r="YQ99"/>
      <c r="YR99"/>
      <c r="YS99"/>
      <c r="YT99"/>
      <c r="YU99"/>
      <c r="YV99"/>
      <c r="YW99"/>
      <c r="YX99"/>
      <c r="YY99"/>
      <c r="YZ99"/>
      <c r="ZA99"/>
      <c r="ZB99"/>
      <c r="ZC99"/>
      <c r="ZD99"/>
      <c r="ZE99"/>
      <c r="ZF99"/>
      <c r="ZG99"/>
      <c r="ZH99"/>
      <c r="ZI99"/>
      <c r="ZJ99"/>
      <c r="ZK99"/>
      <c r="ZL99"/>
      <c r="ZM99"/>
      <c r="ZN99"/>
      <c r="ZO99"/>
      <c r="ZP99"/>
      <c r="ZQ99"/>
      <c r="ZR99"/>
      <c r="ZS99"/>
      <c r="ZT99"/>
      <c r="ZU99"/>
      <c r="ZV99"/>
      <c r="ZW99"/>
      <c r="ZX99"/>
      <c r="ZY99"/>
      <c r="ZZ99"/>
      <c r="AAA99"/>
      <c r="AAB99"/>
      <c r="AAC99"/>
      <c r="AAD99"/>
      <c r="AAE99"/>
      <c r="AAF99"/>
      <c r="AAG99"/>
      <c r="AAH99"/>
      <c r="AAI99"/>
      <c r="AAJ99"/>
      <c r="AAK99"/>
      <c r="AAL99"/>
      <c r="AAM99"/>
      <c r="AAN99"/>
      <c r="AAO99"/>
      <c r="AAP99"/>
      <c r="AAQ99"/>
      <c r="AAR99"/>
      <c r="AAS99"/>
      <c r="AAT99"/>
      <c r="AAU99"/>
      <c r="AAV99"/>
      <c r="AAW99"/>
      <c r="AAX99"/>
      <c r="AAY99"/>
      <c r="AAZ99"/>
      <c r="ABA99"/>
      <c r="ABB99"/>
      <c r="ABC99"/>
      <c r="ABD99"/>
      <c r="ABE99"/>
      <c r="ABF99"/>
      <c r="ABG99"/>
      <c r="ABH99"/>
      <c r="ABI99"/>
      <c r="ABJ99"/>
      <c r="ABK99"/>
      <c r="ABL99"/>
      <c r="ABM99"/>
      <c r="ABN99"/>
      <c r="ABO99"/>
      <c r="ABP99"/>
      <c r="ABQ99"/>
      <c r="ABR99"/>
      <c r="ABS99"/>
      <c r="ABT99"/>
      <c r="ABU99"/>
      <c r="ABV99"/>
      <c r="ABW99"/>
      <c r="ABX99"/>
      <c r="ABY99"/>
      <c r="ABZ99"/>
      <c r="ACA99"/>
      <c r="ACB99"/>
      <c r="ACC99"/>
      <c r="ACD99"/>
      <c r="ACE99"/>
      <c r="ACF99"/>
      <c r="ACG99"/>
      <c r="ACH99"/>
      <c r="ACI99"/>
      <c r="ACJ99"/>
      <c r="ACK99"/>
      <c r="ACL99"/>
      <c r="ACM99"/>
      <c r="ACN99"/>
      <c r="ACO99"/>
      <c r="ACP99"/>
      <c r="ACQ99"/>
      <c r="ACR99"/>
      <c r="ACS99"/>
      <c r="ACT99"/>
      <c r="ACU99"/>
      <c r="ACV99"/>
      <c r="ACW99"/>
      <c r="ACX99"/>
      <c r="ACY99"/>
      <c r="ACZ99"/>
      <c r="ADA99"/>
      <c r="ADB99"/>
      <c r="ADC99"/>
      <c r="ADD99"/>
      <c r="ADE99"/>
      <c r="ADF99"/>
      <c r="ADG99"/>
      <c r="ADH99"/>
      <c r="ADI99"/>
      <c r="ADJ99"/>
      <c r="ADK99"/>
      <c r="ADL99"/>
      <c r="ADM99"/>
      <c r="ADN99"/>
      <c r="ADO99"/>
      <c r="ADP99"/>
      <c r="ADQ99"/>
      <c r="ADR99"/>
      <c r="ADS99"/>
      <c r="ADT99"/>
      <c r="ADU99"/>
      <c r="ADV99"/>
      <c r="ADW99"/>
      <c r="ADX99"/>
      <c r="ADY99"/>
      <c r="ADZ99"/>
      <c r="AEA99"/>
      <c r="AEB99"/>
      <c r="AEC99"/>
      <c r="AED99"/>
      <c r="AEE99"/>
      <c r="AEF99"/>
      <c r="AEG99"/>
      <c r="AEH99"/>
      <c r="AEI99"/>
      <c r="AEJ99"/>
      <c r="AEK99"/>
      <c r="AEL99"/>
      <c r="AEM99"/>
      <c r="AEN99"/>
      <c r="AEO99"/>
      <c r="AEP99"/>
      <c r="AEQ99"/>
      <c r="AER99"/>
      <c r="AES99"/>
      <c r="AET99"/>
      <c r="AEU99"/>
      <c r="AEV99"/>
      <c r="AEW99"/>
      <c r="AEX99"/>
      <c r="AEY99"/>
      <c r="AEZ99"/>
      <c r="AFA99"/>
      <c r="AFB99"/>
      <c r="AFC99"/>
      <c r="AFD99"/>
      <c r="AFE99"/>
      <c r="AFF99"/>
      <c r="AFG99"/>
      <c r="AFH99"/>
      <c r="AFI99"/>
      <c r="AFJ99"/>
      <c r="AFK99"/>
      <c r="AFL99"/>
      <c r="AFM99"/>
      <c r="AFN99"/>
      <c r="AFO99"/>
      <c r="AFP99"/>
      <c r="AFQ99"/>
      <c r="AFR99"/>
      <c r="AFS99"/>
      <c r="AFT99"/>
      <c r="AFU99"/>
      <c r="AFV99"/>
      <c r="AFW99"/>
      <c r="AFX99"/>
      <c r="AFY99"/>
      <c r="AFZ99"/>
      <c r="AGA99"/>
      <c r="AGB99"/>
      <c r="AGC99"/>
      <c r="AGD99"/>
      <c r="AGE99"/>
      <c r="AGF99"/>
      <c r="AGG99"/>
      <c r="AGH99"/>
      <c r="AGI99"/>
      <c r="AGJ99"/>
      <c r="AGK99"/>
      <c r="AGL99"/>
      <c r="AGM99"/>
      <c r="AGN99"/>
      <c r="AGO99"/>
      <c r="AGP99"/>
      <c r="AGQ99"/>
      <c r="AGR99"/>
      <c r="AGS99"/>
      <c r="AGT99"/>
      <c r="AGU99"/>
      <c r="AGV99"/>
      <c r="AGW99"/>
      <c r="AGX99"/>
      <c r="AGY99"/>
      <c r="AGZ99"/>
      <c r="AHA99"/>
      <c r="AHB99"/>
      <c r="AHC99"/>
      <c r="AHD99"/>
      <c r="AHE99"/>
      <c r="AHF99"/>
      <c r="AHG99"/>
      <c r="AHH99"/>
      <c r="AHI99"/>
      <c r="AHJ99"/>
      <c r="AHK99"/>
      <c r="AHL99"/>
      <c r="AHM99"/>
      <c r="AHN99"/>
      <c r="AHO99"/>
      <c r="AHP99"/>
      <c r="AHQ99"/>
      <c r="AHR99"/>
      <c r="AHS99"/>
      <c r="AHT99"/>
      <c r="AHU99"/>
      <c r="AHV99"/>
      <c r="AHW99"/>
      <c r="AHX99"/>
      <c r="AHY99"/>
      <c r="AHZ99"/>
      <c r="AIA99"/>
      <c r="AIB99"/>
      <c r="AIC99"/>
      <c r="AID99"/>
      <c r="AIE99"/>
      <c r="AIF99"/>
      <c r="AIG99"/>
      <c r="AIH99"/>
      <c r="AII99"/>
      <c r="AIJ99"/>
      <c r="AIK99"/>
      <c r="AIL99"/>
      <c r="AIM99"/>
      <c r="AIN99"/>
      <c r="AIO99"/>
      <c r="AIP99"/>
      <c r="AIQ99"/>
      <c r="AIR99"/>
      <c r="AIS99"/>
      <c r="AIT99"/>
      <c r="AIU99"/>
      <c r="AIV99"/>
      <c r="AIW99"/>
      <c r="AIX99"/>
      <c r="AIY99"/>
      <c r="AIZ99"/>
      <c r="AJA99"/>
      <c r="AJB99"/>
      <c r="AJC99"/>
      <c r="AJD99"/>
      <c r="AJE99"/>
      <c r="AJF99"/>
      <c r="AJG99"/>
      <c r="AJH99"/>
      <c r="AJI99"/>
      <c r="AJJ99"/>
      <c r="AJK99"/>
      <c r="AJL99"/>
      <c r="AJM99"/>
      <c r="AJN99"/>
      <c r="AJO99"/>
      <c r="AJP99"/>
      <c r="AJQ99"/>
      <c r="AJR99"/>
      <c r="AJS99"/>
      <c r="AJT99"/>
      <c r="AJU99"/>
      <c r="AJV99"/>
      <c r="AJW99"/>
      <c r="AJX99"/>
      <c r="AJY99"/>
      <c r="AJZ99"/>
      <c r="AKA99"/>
      <c r="AKB99"/>
      <c r="AKC99"/>
      <c r="AKD99"/>
      <c r="AKE99"/>
      <c r="AKF99"/>
      <c r="AKG99"/>
      <c r="AKH99"/>
      <c r="AKI99"/>
      <c r="AKJ99"/>
      <c r="AKK99"/>
      <c r="AKL99"/>
      <c r="AKM99"/>
      <c r="AKN99"/>
      <c r="AKO99"/>
      <c r="AKP99"/>
      <c r="AKQ99"/>
      <c r="AKR99"/>
      <c r="AKS99"/>
      <c r="AKT99"/>
      <c r="AKU99"/>
      <c r="AKV99"/>
      <c r="AKW99"/>
      <c r="AKX99"/>
      <c r="AKY99"/>
      <c r="AKZ99"/>
      <c r="ALA99"/>
      <c r="ALB99"/>
      <c r="ALC99"/>
      <c r="ALD99"/>
      <c r="ALE99"/>
      <c r="ALF99"/>
      <c r="ALG99"/>
      <c r="ALH99"/>
      <c r="ALI99"/>
      <c r="ALJ99"/>
      <c r="ALK99"/>
      <c r="ALL99"/>
      <c r="ALM99"/>
      <c r="ALN99"/>
      <c r="ALO99"/>
      <c r="ALP99"/>
      <c r="ALQ99"/>
      <c r="ALR99"/>
      <c r="ALS99"/>
      <c r="ALT99"/>
      <c r="ALU99"/>
      <c r="ALV99"/>
      <c r="ALW99"/>
      <c r="ALX99"/>
      <c r="ALY99"/>
      <c r="ALZ99"/>
      <c r="AMA99"/>
      <c r="AMB99"/>
      <c r="AMC99"/>
      <c r="AMD99"/>
      <c r="AME99"/>
      <c r="AMF99"/>
      <c r="AMG99"/>
      <c r="AMH99"/>
      <c r="AMI99"/>
      <c r="AMJ99"/>
    </row>
    <row r="100" spans="1:1025" x14ac:dyDescent="0.2">
      <c r="A100" s="56"/>
      <c r="B100" s="57"/>
      <c r="C100" s="57"/>
      <c r="D100" s="57"/>
      <c r="E100" s="57"/>
      <c r="F100" s="57"/>
      <c r="G100" s="64"/>
      <c r="H100" s="57"/>
      <c r="I100" s="57"/>
      <c r="J100" s="57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/>
      <c r="AQ100"/>
      <c r="AR100"/>
      <c r="AS100"/>
      <c r="AT100"/>
      <c r="AU100"/>
      <c r="AV100"/>
      <c r="AW100"/>
      <c r="AX100"/>
      <c r="AY100"/>
      <c r="AZ100"/>
      <c r="BA100"/>
      <c r="BB100"/>
      <c r="BC100"/>
      <c r="BD100"/>
      <c r="BE100"/>
      <c r="BF100"/>
      <c r="BG100"/>
      <c r="BH100"/>
      <c r="BI100"/>
      <c r="BJ100"/>
      <c r="BK100"/>
      <c r="BL100"/>
      <c r="BM100"/>
      <c r="BN100"/>
      <c r="BO100"/>
      <c r="BP100"/>
      <c r="BQ100"/>
      <c r="BR100"/>
      <c r="BS100"/>
      <c r="BT100"/>
      <c r="BU100"/>
      <c r="BV100"/>
      <c r="BW100"/>
      <c r="BX100"/>
      <c r="BY100"/>
      <c r="BZ100"/>
      <c r="CA100"/>
      <c r="CB100"/>
      <c r="CC100"/>
      <c r="CD100"/>
      <c r="CE100"/>
      <c r="CF100"/>
      <c r="CG100"/>
      <c r="CH100"/>
      <c r="CI100"/>
      <c r="CJ100"/>
      <c r="CK100"/>
      <c r="CL100"/>
      <c r="CM100"/>
      <c r="CN100"/>
      <c r="CO100"/>
      <c r="CP100"/>
      <c r="CQ100"/>
      <c r="CR100"/>
      <c r="CS100"/>
      <c r="CT100"/>
      <c r="CU100"/>
      <c r="CV100"/>
      <c r="CW100"/>
      <c r="CX100"/>
      <c r="CY100"/>
      <c r="CZ100"/>
      <c r="DA100"/>
      <c r="DB100"/>
      <c r="DC100"/>
      <c r="DD100"/>
      <c r="DE100"/>
      <c r="DF100"/>
      <c r="DG100"/>
      <c r="DH100"/>
      <c r="DI100"/>
      <c r="DJ100"/>
      <c r="DK100"/>
      <c r="DL100"/>
      <c r="DM100"/>
      <c r="DN100"/>
      <c r="DO100"/>
      <c r="DP100"/>
      <c r="DQ100"/>
      <c r="DR100"/>
      <c r="DS100"/>
      <c r="DT100"/>
      <c r="DU100"/>
      <c r="DV100"/>
      <c r="DW100"/>
      <c r="DX100"/>
      <c r="DY100"/>
      <c r="DZ100"/>
      <c r="EA100"/>
      <c r="EB100"/>
      <c r="EC100"/>
      <c r="ED100"/>
      <c r="EE100"/>
      <c r="EF100"/>
      <c r="EG100"/>
      <c r="EH100"/>
      <c r="EI100"/>
      <c r="EJ100"/>
      <c r="EK100"/>
      <c r="EL100"/>
      <c r="EM100"/>
      <c r="EN100"/>
      <c r="EO100"/>
      <c r="EP100"/>
      <c r="EQ100"/>
      <c r="ER100"/>
      <c r="ES100"/>
      <c r="ET100"/>
      <c r="EU100"/>
      <c r="EV100"/>
      <c r="EW100"/>
      <c r="EX100"/>
      <c r="EY100"/>
      <c r="EZ100"/>
      <c r="FA100"/>
      <c r="FB100"/>
      <c r="FC100"/>
      <c r="FD100"/>
      <c r="FE100"/>
      <c r="FF100"/>
      <c r="FG100"/>
      <c r="FH100"/>
      <c r="FI100"/>
      <c r="FJ100"/>
      <c r="FK100"/>
      <c r="FL100"/>
      <c r="FM100"/>
      <c r="FN100"/>
      <c r="FO100"/>
      <c r="FP100"/>
      <c r="FQ100"/>
      <c r="FR100"/>
      <c r="FS100"/>
      <c r="FT100"/>
      <c r="FU100"/>
      <c r="FV100"/>
      <c r="FW100"/>
      <c r="FX100"/>
      <c r="FY100"/>
      <c r="FZ100"/>
      <c r="GA100"/>
      <c r="GB100"/>
      <c r="GC100"/>
      <c r="GD100"/>
      <c r="GE100"/>
      <c r="GF100"/>
      <c r="GG100"/>
      <c r="GH100"/>
      <c r="GI100"/>
      <c r="GJ100"/>
      <c r="GK100"/>
      <c r="GL100"/>
      <c r="GM100"/>
      <c r="GN100"/>
      <c r="GO100"/>
      <c r="GP100"/>
      <c r="GQ100"/>
      <c r="GR100"/>
      <c r="GS100"/>
      <c r="GT100"/>
      <c r="GU100"/>
      <c r="GV100"/>
      <c r="GW100"/>
      <c r="GX100"/>
      <c r="GY100"/>
      <c r="GZ100"/>
      <c r="HA100"/>
      <c r="HB100"/>
      <c r="HC100"/>
      <c r="HD100"/>
      <c r="HE100"/>
      <c r="HF100"/>
      <c r="HG100"/>
      <c r="HH100"/>
      <c r="HI100"/>
      <c r="HJ100"/>
      <c r="HK100"/>
      <c r="HL100"/>
      <c r="HM100"/>
      <c r="HN100"/>
      <c r="HO100"/>
      <c r="HP100"/>
      <c r="HQ100"/>
      <c r="HR100"/>
      <c r="HS100"/>
      <c r="HT100"/>
      <c r="HU100"/>
      <c r="HV100"/>
      <c r="HW100"/>
      <c r="HX100"/>
      <c r="HY100"/>
      <c r="HZ100"/>
      <c r="IA100"/>
      <c r="IB100"/>
      <c r="IC100"/>
      <c r="ID100"/>
      <c r="IE100"/>
      <c r="IF100"/>
      <c r="IG100"/>
      <c r="IH100"/>
      <c r="II100"/>
      <c r="IJ100"/>
      <c r="IK100"/>
      <c r="IL100"/>
      <c r="IM100"/>
      <c r="IN100"/>
      <c r="IO100"/>
      <c r="IP100"/>
      <c r="IQ100"/>
      <c r="IR100"/>
      <c r="IS100"/>
      <c r="IT100"/>
      <c r="IU100"/>
      <c r="IV100"/>
      <c r="IW100"/>
      <c r="IX100"/>
      <c r="IY100"/>
      <c r="IZ100"/>
      <c r="JA100"/>
      <c r="JB100"/>
      <c r="JC100"/>
      <c r="JD100"/>
      <c r="JE100"/>
      <c r="JF100"/>
      <c r="JG100"/>
      <c r="JH100"/>
      <c r="JI100"/>
      <c r="JJ100"/>
      <c r="JK100"/>
      <c r="JL100"/>
      <c r="JM100"/>
      <c r="JN100"/>
      <c r="JO100"/>
      <c r="JP100"/>
      <c r="JQ100"/>
      <c r="JR100"/>
      <c r="JS100"/>
      <c r="JT100"/>
      <c r="JU100"/>
      <c r="JV100"/>
      <c r="JW100"/>
      <c r="JX100"/>
      <c r="JY100"/>
      <c r="JZ100"/>
      <c r="KA100"/>
      <c r="KB100"/>
      <c r="KC100"/>
      <c r="KD100"/>
      <c r="KE100"/>
      <c r="KF100"/>
      <c r="KG100"/>
      <c r="KH100"/>
      <c r="KI100"/>
      <c r="KJ100"/>
      <c r="KK100"/>
      <c r="KL100"/>
      <c r="KM100"/>
      <c r="KN100"/>
      <c r="KO100"/>
      <c r="KP100"/>
      <c r="KQ100"/>
      <c r="KR100"/>
      <c r="KS100"/>
      <c r="KT100"/>
      <c r="KU100"/>
      <c r="KV100"/>
      <c r="KW100"/>
      <c r="KX100"/>
      <c r="KY100"/>
      <c r="KZ100"/>
      <c r="LA100"/>
      <c r="LB100"/>
      <c r="LC100"/>
      <c r="LD100"/>
      <c r="LE100"/>
      <c r="LF100"/>
      <c r="LG100"/>
      <c r="LH100"/>
      <c r="LI100"/>
      <c r="LJ100"/>
      <c r="LK100"/>
      <c r="LL100"/>
      <c r="LM100"/>
      <c r="LN100"/>
      <c r="LO100"/>
      <c r="LP100"/>
      <c r="LQ100"/>
      <c r="LR100"/>
      <c r="LS100"/>
      <c r="LT100"/>
      <c r="LU100"/>
      <c r="LV100"/>
      <c r="LW100"/>
      <c r="LX100"/>
      <c r="LY100"/>
      <c r="LZ100"/>
      <c r="MA100"/>
      <c r="MB100"/>
      <c r="MC100"/>
      <c r="MD100"/>
      <c r="ME100"/>
      <c r="MF100"/>
      <c r="MG100"/>
      <c r="MH100"/>
      <c r="MI100"/>
      <c r="MJ100"/>
      <c r="MK100"/>
      <c r="ML100"/>
      <c r="MM100"/>
      <c r="MN100"/>
      <c r="MO100"/>
      <c r="MP100"/>
      <c r="MQ100"/>
      <c r="MR100"/>
      <c r="MS100"/>
      <c r="MT100"/>
      <c r="MU100"/>
      <c r="MV100"/>
      <c r="MW100"/>
      <c r="MX100"/>
      <c r="MY100"/>
      <c r="MZ100"/>
      <c r="NA100"/>
      <c r="NB100"/>
      <c r="NC100"/>
      <c r="ND100"/>
      <c r="NE100"/>
      <c r="NF100"/>
      <c r="NG100"/>
      <c r="NH100"/>
      <c r="NI100"/>
      <c r="NJ100"/>
      <c r="NK100"/>
      <c r="NL100"/>
      <c r="NM100"/>
      <c r="NN100"/>
      <c r="NO100"/>
      <c r="NP100"/>
      <c r="NQ100"/>
      <c r="NR100"/>
      <c r="NS100"/>
      <c r="NT100"/>
      <c r="NU100"/>
      <c r="NV100"/>
      <c r="NW100"/>
      <c r="NX100"/>
      <c r="NY100"/>
      <c r="NZ100"/>
      <c r="OA100"/>
      <c r="OB100"/>
      <c r="OC100"/>
      <c r="OD100"/>
      <c r="OE100"/>
      <c r="OF100"/>
      <c r="OG100"/>
      <c r="OH100"/>
      <c r="OI100"/>
      <c r="OJ100"/>
      <c r="OK100"/>
      <c r="OL100"/>
      <c r="OM100"/>
      <c r="ON100"/>
      <c r="OO100"/>
      <c r="OP100"/>
      <c r="OQ100"/>
      <c r="OR100"/>
      <c r="OS100"/>
      <c r="OT100"/>
      <c r="OU100"/>
      <c r="OV100"/>
      <c r="OW100"/>
      <c r="OX100"/>
      <c r="OY100"/>
      <c r="OZ100"/>
      <c r="PA100"/>
      <c r="PB100"/>
      <c r="PC100"/>
      <c r="PD100"/>
      <c r="PE100"/>
      <c r="PF100"/>
      <c r="PG100"/>
      <c r="PH100"/>
      <c r="PI100"/>
      <c r="PJ100"/>
      <c r="PK100"/>
      <c r="PL100"/>
      <c r="PM100"/>
      <c r="PN100"/>
      <c r="PO100"/>
      <c r="PP100"/>
      <c r="PQ100"/>
      <c r="PR100"/>
      <c r="PS100"/>
      <c r="PT100"/>
      <c r="PU100"/>
      <c r="PV100"/>
      <c r="PW100"/>
      <c r="PX100"/>
      <c r="PY100"/>
      <c r="PZ100"/>
      <c r="QA100"/>
      <c r="QB100"/>
      <c r="QC100"/>
      <c r="QD100"/>
      <c r="QE100"/>
      <c r="QF100"/>
      <c r="QG100"/>
      <c r="QH100"/>
      <c r="QI100"/>
      <c r="QJ100"/>
      <c r="QK100"/>
      <c r="QL100"/>
      <c r="QM100"/>
      <c r="QN100"/>
      <c r="QO100"/>
      <c r="QP100"/>
      <c r="QQ100"/>
      <c r="QR100"/>
      <c r="QS100"/>
      <c r="QT100"/>
      <c r="QU100"/>
      <c r="QV100"/>
      <c r="QW100"/>
      <c r="QX100"/>
      <c r="QY100"/>
      <c r="QZ100"/>
      <c r="RA100"/>
      <c r="RB100"/>
      <c r="RC100"/>
      <c r="RD100"/>
      <c r="RE100"/>
      <c r="RF100"/>
      <c r="RG100"/>
      <c r="RH100"/>
      <c r="RI100"/>
      <c r="RJ100"/>
      <c r="RK100"/>
      <c r="RL100"/>
      <c r="RM100"/>
      <c r="RN100"/>
      <c r="RO100"/>
      <c r="RP100"/>
      <c r="RQ100"/>
      <c r="RR100"/>
      <c r="RS100"/>
      <c r="RT100"/>
      <c r="RU100"/>
      <c r="RV100"/>
      <c r="RW100"/>
      <c r="RX100"/>
      <c r="RY100"/>
      <c r="RZ100"/>
      <c r="SA100"/>
      <c r="SB100"/>
      <c r="SC100"/>
      <c r="SD100"/>
      <c r="SE100"/>
      <c r="SF100"/>
      <c r="SG100"/>
      <c r="SH100"/>
      <c r="SI100"/>
      <c r="SJ100"/>
      <c r="SK100"/>
      <c r="SL100"/>
      <c r="SM100"/>
      <c r="SN100"/>
      <c r="SO100"/>
      <c r="SP100"/>
      <c r="SQ100"/>
      <c r="SR100"/>
      <c r="SS100"/>
      <c r="ST100"/>
      <c r="SU100"/>
      <c r="SV100"/>
      <c r="SW100"/>
      <c r="SX100"/>
      <c r="SY100"/>
      <c r="SZ100"/>
      <c r="TA100"/>
      <c r="TB100"/>
      <c r="TC100"/>
      <c r="TD100"/>
      <c r="TE100"/>
      <c r="TF100"/>
      <c r="TG100"/>
      <c r="TH100"/>
      <c r="TI100"/>
      <c r="TJ100"/>
      <c r="TK100"/>
      <c r="TL100"/>
      <c r="TM100"/>
      <c r="TN100"/>
      <c r="TO100"/>
      <c r="TP100"/>
      <c r="TQ100"/>
      <c r="TR100"/>
      <c r="TS100"/>
      <c r="TT100"/>
      <c r="TU100"/>
      <c r="TV100"/>
      <c r="TW100"/>
      <c r="TX100"/>
      <c r="TY100"/>
      <c r="TZ100"/>
      <c r="UA100"/>
      <c r="UB100"/>
      <c r="UC100"/>
      <c r="UD100"/>
      <c r="UE100"/>
      <c r="UF100"/>
      <c r="UG100"/>
      <c r="UH100"/>
      <c r="UI100"/>
      <c r="UJ100"/>
      <c r="UK100"/>
      <c r="UL100"/>
      <c r="UM100"/>
      <c r="UN100"/>
      <c r="UO100"/>
      <c r="UP100"/>
      <c r="UQ100"/>
      <c r="UR100"/>
      <c r="US100"/>
      <c r="UT100"/>
      <c r="UU100"/>
      <c r="UV100"/>
      <c r="UW100"/>
      <c r="UX100"/>
      <c r="UY100"/>
      <c r="UZ100"/>
      <c r="VA100"/>
      <c r="VB100"/>
      <c r="VC100"/>
      <c r="VD100"/>
      <c r="VE100"/>
      <c r="VF100"/>
      <c r="VG100"/>
      <c r="VH100"/>
      <c r="VI100"/>
      <c r="VJ100"/>
      <c r="VK100"/>
      <c r="VL100"/>
      <c r="VM100"/>
      <c r="VN100"/>
      <c r="VO100"/>
      <c r="VP100"/>
      <c r="VQ100"/>
      <c r="VR100"/>
      <c r="VS100"/>
      <c r="VT100"/>
      <c r="VU100"/>
      <c r="VV100"/>
      <c r="VW100"/>
      <c r="VX100"/>
      <c r="VY100"/>
      <c r="VZ100"/>
      <c r="WA100"/>
      <c r="WB100"/>
      <c r="WC100"/>
      <c r="WD100"/>
      <c r="WE100"/>
      <c r="WF100"/>
      <c r="WG100"/>
      <c r="WH100"/>
      <c r="WI100"/>
      <c r="WJ100"/>
      <c r="WK100"/>
      <c r="WL100"/>
      <c r="WM100"/>
      <c r="WN100"/>
      <c r="WO100"/>
      <c r="WP100"/>
      <c r="WQ100"/>
      <c r="WR100"/>
      <c r="WS100"/>
      <c r="WT100"/>
      <c r="WU100"/>
      <c r="WV100"/>
      <c r="WW100"/>
      <c r="WX100"/>
      <c r="WY100"/>
      <c r="WZ100"/>
      <c r="XA100"/>
      <c r="XB100"/>
      <c r="XC100"/>
      <c r="XD100"/>
      <c r="XE100"/>
      <c r="XF100"/>
      <c r="XG100"/>
      <c r="XH100"/>
      <c r="XI100"/>
      <c r="XJ100"/>
      <c r="XK100"/>
      <c r="XL100"/>
      <c r="XM100"/>
      <c r="XN100"/>
      <c r="XO100"/>
      <c r="XP100"/>
      <c r="XQ100"/>
      <c r="XR100"/>
      <c r="XS100"/>
      <c r="XT100"/>
      <c r="XU100"/>
      <c r="XV100"/>
      <c r="XW100"/>
      <c r="XX100"/>
      <c r="XY100"/>
      <c r="XZ100"/>
      <c r="YA100"/>
      <c r="YB100"/>
      <c r="YC100"/>
      <c r="YD100"/>
      <c r="YE100"/>
      <c r="YF100"/>
      <c r="YG100"/>
      <c r="YH100"/>
      <c r="YI100"/>
      <c r="YJ100"/>
      <c r="YK100"/>
      <c r="YL100"/>
      <c r="YM100"/>
      <c r="YN100"/>
      <c r="YO100"/>
      <c r="YP100"/>
      <c r="YQ100"/>
      <c r="YR100"/>
      <c r="YS100"/>
      <c r="YT100"/>
      <c r="YU100"/>
      <c r="YV100"/>
      <c r="YW100"/>
      <c r="YX100"/>
      <c r="YY100"/>
      <c r="YZ100"/>
      <c r="ZA100"/>
      <c r="ZB100"/>
      <c r="ZC100"/>
      <c r="ZD100"/>
      <c r="ZE100"/>
      <c r="ZF100"/>
      <c r="ZG100"/>
      <c r="ZH100"/>
      <c r="ZI100"/>
      <c r="ZJ100"/>
      <c r="ZK100"/>
      <c r="ZL100"/>
      <c r="ZM100"/>
      <c r="ZN100"/>
      <c r="ZO100"/>
      <c r="ZP100"/>
      <c r="ZQ100"/>
      <c r="ZR100"/>
      <c r="ZS100"/>
      <c r="ZT100"/>
      <c r="ZU100"/>
      <c r="ZV100"/>
      <c r="ZW100"/>
      <c r="ZX100"/>
      <c r="ZY100"/>
      <c r="ZZ100"/>
      <c r="AAA100"/>
      <c r="AAB100"/>
      <c r="AAC100"/>
      <c r="AAD100"/>
      <c r="AAE100"/>
      <c r="AAF100"/>
      <c r="AAG100"/>
      <c r="AAH100"/>
      <c r="AAI100"/>
      <c r="AAJ100"/>
      <c r="AAK100"/>
      <c r="AAL100"/>
      <c r="AAM100"/>
      <c r="AAN100"/>
      <c r="AAO100"/>
      <c r="AAP100"/>
      <c r="AAQ100"/>
      <c r="AAR100"/>
      <c r="AAS100"/>
      <c r="AAT100"/>
      <c r="AAU100"/>
      <c r="AAV100"/>
      <c r="AAW100"/>
      <c r="AAX100"/>
      <c r="AAY100"/>
      <c r="AAZ100"/>
      <c r="ABA100"/>
      <c r="ABB100"/>
      <c r="ABC100"/>
      <c r="ABD100"/>
      <c r="ABE100"/>
      <c r="ABF100"/>
      <c r="ABG100"/>
      <c r="ABH100"/>
      <c r="ABI100"/>
      <c r="ABJ100"/>
      <c r="ABK100"/>
      <c r="ABL100"/>
      <c r="ABM100"/>
      <c r="ABN100"/>
      <c r="ABO100"/>
      <c r="ABP100"/>
      <c r="ABQ100"/>
      <c r="ABR100"/>
      <c r="ABS100"/>
      <c r="ABT100"/>
      <c r="ABU100"/>
      <c r="ABV100"/>
      <c r="ABW100"/>
      <c r="ABX100"/>
      <c r="ABY100"/>
      <c r="ABZ100"/>
      <c r="ACA100"/>
      <c r="ACB100"/>
      <c r="ACC100"/>
      <c r="ACD100"/>
      <c r="ACE100"/>
      <c r="ACF100"/>
      <c r="ACG100"/>
      <c r="ACH100"/>
      <c r="ACI100"/>
      <c r="ACJ100"/>
      <c r="ACK100"/>
      <c r="ACL100"/>
      <c r="ACM100"/>
      <c r="ACN100"/>
      <c r="ACO100"/>
      <c r="ACP100"/>
      <c r="ACQ100"/>
      <c r="ACR100"/>
      <c r="ACS100"/>
      <c r="ACT100"/>
      <c r="ACU100"/>
      <c r="ACV100"/>
      <c r="ACW100"/>
      <c r="ACX100"/>
      <c r="ACY100"/>
      <c r="ACZ100"/>
      <c r="ADA100"/>
      <c r="ADB100"/>
      <c r="ADC100"/>
      <c r="ADD100"/>
      <c r="ADE100"/>
      <c r="ADF100"/>
      <c r="ADG100"/>
      <c r="ADH100"/>
      <c r="ADI100"/>
      <c r="ADJ100"/>
      <c r="ADK100"/>
      <c r="ADL100"/>
      <c r="ADM100"/>
      <c r="ADN100"/>
      <c r="ADO100"/>
      <c r="ADP100"/>
      <c r="ADQ100"/>
      <c r="ADR100"/>
      <c r="ADS100"/>
      <c r="ADT100"/>
      <c r="ADU100"/>
      <c r="ADV100"/>
      <c r="ADW100"/>
      <c r="ADX100"/>
      <c r="ADY100"/>
      <c r="ADZ100"/>
      <c r="AEA100"/>
      <c r="AEB100"/>
      <c r="AEC100"/>
      <c r="AED100"/>
      <c r="AEE100"/>
      <c r="AEF100"/>
      <c r="AEG100"/>
      <c r="AEH100"/>
      <c r="AEI100"/>
      <c r="AEJ100"/>
      <c r="AEK100"/>
      <c r="AEL100"/>
      <c r="AEM100"/>
      <c r="AEN100"/>
      <c r="AEO100"/>
      <c r="AEP100"/>
      <c r="AEQ100"/>
      <c r="AER100"/>
      <c r="AES100"/>
      <c r="AET100"/>
      <c r="AEU100"/>
      <c r="AEV100"/>
      <c r="AEW100"/>
      <c r="AEX100"/>
      <c r="AEY100"/>
      <c r="AEZ100"/>
      <c r="AFA100"/>
      <c r="AFB100"/>
      <c r="AFC100"/>
      <c r="AFD100"/>
      <c r="AFE100"/>
      <c r="AFF100"/>
      <c r="AFG100"/>
      <c r="AFH100"/>
      <c r="AFI100"/>
      <c r="AFJ100"/>
      <c r="AFK100"/>
      <c r="AFL100"/>
      <c r="AFM100"/>
      <c r="AFN100"/>
      <c r="AFO100"/>
      <c r="AFP100"/>
      <c r="AFQ100"/>
      <c r="AFR100"/>
      <c r="AFS100"/>
      <c r="AFT100"/>
      <c r="AFU100"/>
      <c r="AFV100"/>
      <c r="AFW100"/>
      <c r="AFX100"/>
      <c r="AFY100"/>
      <c r="AFZ100"/>
      <c r="AGA100"/>
      <c r="AGB100"/>
      <c r="AGC100"/>
      <c r="AGD100"/>
      <c r="AGE100"/>
      <c r="AGF100"/>
      <c r="AGG100"/>
      <c r="AGH100"/>
      <c r="AGI100"/>
      <c r="AGJ100"/>
      <c r="AGK100"/>
      <c r="AGL100"/>
      <c r="AGM100"/>
      <c r="AGN100"/>
      <c r="AGO100"/>
      <c r="AGP100"/>
      <c r="AGQ100"/>
      <c r="AGR100"/>
      <c r="AGS100"/>
      <c r="AGT100"/>
      <c r="AGU100"/>
      <c r="AGV100"/>
      <c r="AGW100"/>
      <c r="AGX100"/>
      <c r="AGY100"/>
      <c r="AGZ100"/>
      <c r="AHA100"/>
      <c r="AHB100"/>
      <c r="AHC100"/>
      <c r="AHD100"/>
      <c r="AHE100"/>
      <c r="AHF100"/>
      <c r="AHG100"/>
      <c r="AHH100"/>
      <c r="AHI100"/>
      <c r="AHJ100"/>
      <c r="AHK100"/>
      <c r="AHL100"/>
      <c r="AHM100"/>
      <c r="AHN100"/>
      <c r="AHO100"/>
      <c r="AHP100"/>
      <c r="AHQ100"/>
      <c r="AHR100"/>
      <c r="AHS100"/>
      <c r="AHT100"/>
      <c r="AHU100"/>
      <c r="AHV100"/>
      <c r="AHW100"/>
      <c r="AHX100"/>
      <c r="AHY100"/>
      <c r="AHZ100"/>
      <c r="AIA100"/>
      <c r="AIB100"/>
      <c r="AIC100"/>
      <c r="AID100"/>
      <c r="AIE100"/>
      <c r="AIF100"/>
      <c r="AIG100"/>
      <c r="AIH100"/>
      <c r="AII100"/>
      <c r="AIJ100"/>
      <c r="AIK100"/>
      <c r="AIL100"/>
      <c r="AIM100"/>
      <c r="AIN100"/>
      <c r="AIO100"/>
      <c r="AIP100"/>
      <c r="AIQ100"/>
      <c r="AIR100"/>
      <c r="AIS100"/>
      <c r="AIT100"/>
      <c r="AIU100"/>
      <c r="AIV100"/>
      <c r="AIW100"/>
      <c r="AIX100"/>
      <c r="AIY100"/>
      <c r="AIZ100"/>
      <c r="AJA100"/>
      <c r="AJB100"/>
      <c r="AJC100"/>
      <c r="AJD100"/>
      <c r="AJE100"/>
      <c r="AJF100"/>
      <c r="AJG100"/>
      <c r="AJH100"/>
      <c r="AJI100"/>
      <c r="AJJ100"/>
      <c r="AJK100"/>
      <c r="AJL100"/>
      <c r="AJM100"/>
      <c r="AJN100"/>
      <c r="AJO100"/>
      <c r="AJP100"/>
      <c r="AJQ100"/>
      <c r="AJR100"/>
      <c r="AJS100"/>
      <c r="AJT100"/>
      <c r="AJU100"/>
      <c r="AJV100"/>
      <c r="AJW100"/>
      <c r="AJX100"/>
      <c r="AJY100"/>
      <c r="AJZ100"/>
      <c r="AKA100"/>
      <c r="AKB100"/>
      <c r="AKC100"/>
      <c r="AKD100"/>
      <c r="AKE100"/>
      <c r="AKF100"/>
      <c r="AKG100"/>
      <c r="AKH100"/>
      <c r="AKI100"/>
      <c r="AKJ100"/>
      <c r="AKK100"/>
      <c r="AKL100"/>
      <c r="AKM100"/>
      <c r="AKN100"/>
      <c r="AKO100"/>
      <c r="AKP100"/>
      <c r="AKQ100"/>
      <c r="AKR100"/>
      <c r="AKS100"/>
      <c r="AKT100"/>
      <c r="AKU100"/>
      <c r="AKV100"/>
      <c r="AKW100"/>
      <c r="AKX100"/>
      <c r="AKY100"/>
      <c r="AKZ100"/>
      <c r="ALA100"/>
      <c r="ALB100"/>
      <c r="ALC100"/>
      <c r="ALD100"/>
      <c r="ALE100"/>
      <c r="ALF100"/>
      <c r="ALG100"/>
      <c r="ALH100"/>
      <c r="ALI100"/>
      <c r="ALJ100"/>
      <c r="ALK100"/>
      <c r="ALL100"/>
      <c r="ALM100"/>
      <c r="ALN100"/>
      <c r="ALO100"/>
      <c r="ALP100"/>
      <c r="ALQ100"/>
      <c r="ALR100"/>
      <c r="ALS100"/>
      <c r="ALT100"/>
      <c r="ALU100"/>
      <c r="ALV100"/>
      <c r="ALW100"/>
      <c r="ALX100"/>
      <c r="ALY100"/>
      <c r="ALZ100"/>
      <c r="AMA100"/>
      <c r="AMB100"/>
      <c r="AMC100"/>
      <c r="AMD100"/>
      <c r="AME100"/>
      <c r="AMF100"/>
      <c r="AMG100"/>
      <c r="AMH100"/>
      <c r="AMI100"/>
      <c r="AMJ100"/>
    </row>
    <row r="101" spans="1:1025" x14ac:dyDescent="0.2">
      <c r="A101" s="56"/>
      <c r="B101" s="57"/>
      <c r="C101" s="57"/>
      <c r="D101" s="57"/>
      <c r="E101" s="57"/>
      <c r="F101" s="57"/>
      <c r="G101" s="57"/>
      <c r="H101" s="57"/>
      <c r="I101" s="57"/>
      <c r="J101" s="57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  <c r="AT101"/>
      <c r="AU101"/>
      <c r="AV101"/>
      <c r="AW101"/>
      <c r="AX101"/>
      <c r="AY101"/>
      <c r="AZ101"/>
      <c r="BA101"/>
      <c r="BB101"/>
      <c r="BC101"/>
      <c r="BD101"/>
      <c r="BE101"/>
      <c r="BF101"/>
      <c r="BG101"/>
      <c r="BH101"/>
      <c r="BI101"/>
      <c r="BJ101"/>
      <c r="BK101"/>
      <c r="BL101"/>
      <c r="BM101"/>
      <c r="BN101"/>
      <c r="BO101"/>
      <c r="BP101"/>
      <c r="BQ101"/>
      <c r="BR101"/>
      <c r="BS101"/>
      <c r="BT101"/>
      <c r="BU101"/>
      <c r="BV101"/>
      <c r="BW101"/>
      <c r="BX101"/>
      <c r="BY101"/>
      <c r="BZ101"/>
      <c r="CA101"/>
      <c r="CB101"/>
      <c r="CC101"/>
      <c r="CD101"/>
      <c r="CE101"/>
      <c r="CF101"/>
      <c r="CG101"/>
      <c r="CH101"/>
      <c r="CI101"/>
      <c r="CJ101"/>
      <c r="CK101"/>
      <c r="CL101"/>
      <c r="CM101"/>
      <c r="CN101"/>
      <c r="CO101"/>
      <c r="CP101"/>
      <c r="CQ101"/>
      <c r="CR101"/>
      <c r="CS101"/>
      <c r="CT101"/>
      <c r="CU101"/>
      <c r="CV101"/>
      <c r="CW101"/>
      <c r="CX101"/>
      <c r="CY101"/>
      <c r="CZ101"/>
      <c r="DA101"/>
      <c r="DB101"/>
      <c r="DC101"/>
      <c r="DD101"/>
      <c r="DE101"/>
      <c r="DF101"/>
      <c r="DG101"/>
      <c r="DH101"/>
      <c r="DI101"/>
      <c r="DJ101"/>
      <c r="DK101"/>
      <c r="DL101"/>
      <c r="DM101"/>
      <c r="DN101"/>
      <c r="DO101"/>
      <c r="DP101"/>
      <c r="DQ101"/>
      <c r="DR101"/>
      <c r="DS101"/>
      <c r="DT101"/>
      <c r="DU101"/>
      <c r="DV101"/>
      <c r="DW101"/>
      <c r="DX101"/>
      <c r="DY101"/>
      <c r="DZ101"/>
      <c r="EA101"/>
      <c r="EB101"/>
      <c r="EC101"/>
      <c r="ED101"/>
      <c r="EE101"/>
      <c r="EF101"/>
      <c r="EG101"/>
      <c r="EH101"/>
      <c r="EI101"/>
      <c r="EJ101"/>
      <c r="EK101"/>
      <c r="EL101"/>
      <c r="EM101"/>
      <c r="EN101"/>
      <c r="EO101"/>
      <c r="EP101"/>
      <c r="EQ101"/>
      <c r="ER101"/>
      <c r="ES101"/>
      <c r="ET101"/>
      <c r="EU101"/>
      <c r="EV101"/>
      <c r="EW101"/>
      <c r="EX101"/>
      <c r="EY101"/>
      <c r="EZ101"/>
      <c r="FA101"/>
      <c r="FB101"/>
      <c r="FC101"/>
      <c r="FD101"/>
      <c r="FE101"/>
      <c r="FF101"/>
      <c r="FG101"/>
      <c r="FH101"/>
      <c r="FI101"/>
      <c r="FJ101"/>
      <c r="FK101"/>
      <c r="FL101"/>
      <c r="FM101"/>
      <c r="FN101"/>
      <c r="FO101"/>
      <c r="FP101"/>
      <c r="FQ101"/>
      <c r="FR101"/>
      <c r="FS101"/>
      <c r="FT101"/>
      <c r="FU101"/>
      <c r="FV101"/>
      <c r="FW101"/>
      <c r="FX101"/>
      <c r="FY101"/>
      <c r="FZ101"/>
      <c r="GA101"/>
      <c r="GB101"/>
      <c r="GC101"/>
      <c r="GD101"/>
      <c r="GE101"/>
      <c r="GF101"/>
      <c r="GG101"/>
      <c r="GH101"/>
      <c r="GI101"/>
      <c r="GJ101"/>
      <c r="GK101"/>
      <c r="GL101"/>
      <c r="GM101"/>
      <c r="GN101"/>
      <c r="GO101"/>
      <c r="GP101"/>
      <c r="GQ101"/>
      <c r="GR101"/>
      <c r="GS101"/>
      <c r="GT101"/>
      <c r="GU101"/>
      <c r="GV101"/>
      <c r="GW101"/>
      <c r="GX101"/>
      <c r="GY101"/>
      <c r="GZ101"/>
      <c r="HA101"/>
      <c r="HB101"/>
      <c r="HC101"/>
      <c r="HD101"/>
      <c r="HE101"/>
      <c r="HF101"/>
      <c r="HG101"/>
      <c r="HH101"/>
      <c r="HI101"/>
      <c r="HJ101"/>
      <c r="HK101"/>
      <c r="HL101"/>
      <c r="HM101"/>
      <c r="HN101"/>
      <c r="HO101"/>
      <c r="HP101"/>
      <c r="HQ101"/>
      <c r="HR101"/>
      <c r="HS101"/>
      <c r="HT101"/>
      <c r="HU101"/>
      <c r="HV101"/>
      <c r="HW101"/>
      <c r="HX101"/>
      <c r="HY101"/>
      <c r="HZ101"/>
      <c r="IA101"/>
      <c r="IB101"/>
      <c r="IC101"/>
      <c r="ID101"/>
      <c r="IE101"/>
      <c r="IF101"/>
      <c r="IG101"/>
      <c r="IH101"/>
      <c r="II101"/>
      <c r="IJ101"/>
      <c r="IK101"/>
      <c r="IL101"/>
      <c r="IM101"/>
      <c r="IN101"/>
      <c r="IO101"/>
      <c r="IP101"/>
      <c r="IQ101"/>
      <c r="IR101"/>
      <c r="IS101"/>
      <c r="IT101"/>
      <c r="IU101"/>
      <c r="IV101"/>
      <c r="IW101"/>
      <c r="IX101"/>
      <c r="IY101"/>
      <c r="IZ101"/>
      <c r="JA101"/>
      <c r="JB101"/>
      <c r="JC101"/>
      <c r="JD101"/>
      <c r="JE101"/>
      <c r="JF101"/>
      <c r="JG101"/>
      <c r="JH101"/>
      <c r="JI101"/>
      <c r="JJ101"/>
      <c r="JK101"/>
      <c r="JL101"/>
      <c r="JM101"/>
      <c r="JN101"/>
      <c r="JO101"/>
      <c r="JP101"/>
      <c r="JQ101"/>
      <c r="JR101"/>
      <c r="JS101"/>
      <c r="JT101"/>
      <c r="JU101"/>
      <c r="JV101"/>
      <c r="JW101"/>
      <c r="JX101"/>
      <c r="JY101"/>
      <c r="JZ101"/>
      <c r="KA101"/>
      <c r="KB101"/>
      <c r="KC101"/>
      <c r="KD101"/>
      <c r="KE101"/>
      <c r="KF101"/>
      <c r="KG101"/>
      <c r="KH101"/>
      <c r="KI101"/>
      <c r="KJ101"/>
      <c r="KK101"/>
      <c r="KL101"/>
      <c r="KM101"/>
      <c r="KN101"/>
      <c r="KO101"/>
      <c r="KP101"/>
      <c r="KQ101"/>
      <c r="KR101"/>
      <c r="KS101"/>
      <c r="KT101"/>
      <c r="KU101"/>
      <c r="KV101"/>
      <c r="KW101"/>
      <c r="KX101"/>
      <c r="KY101"/>
      <c r="KZ101"/>
      <c r="LA101"/>
      <c r="LB101"/>
      <c r="LC101"/>
      <c r="LD101"/>
      <c r="LE101"/>
      <c r="LF101"/>
      <c r="LG101"/>
      <c r="LH101"/>
      <c r="LI101"/>
      <c r="LJ101"/>
      <c r="LK101"/>
      <c r="LL101"/>
      <c r="LM101"/>
      <c r="LN101"/>
      <c r="LO101"/>
      <c r="LP101"/>
      <c r="LQ101"/>
      <c r="LR101"/>
      <c r="LS101"/>
      <c r="LT101"/>
      <c r="LU101"/>
      <c r="LV101"/>
      <c r="LW101"/>
      <c r="LX101"/>
      <c r="LY101"/>
      <c r="LZ101"/>
      <c r="MA101"/>
      <c r="MB101"/>
      <c r="MC101"/>
      <c r="MD101"/>
      <c r="ME101"/>
      <c r="MF101"/>
      <c r="MG101"/>
      <c r="MH101"/>
      <c r="MI101"/>
      <c r="MJ101"/>
      <c r="MK101"/>
      <c r="ML101"/>
      <c r="MM101"/>
      <c r="MN101"/>
      <c r="MO101"/>
      <c r="MP101"/>
      <c r="MQ101"/>
      <c r="MR101"/>
      <c r="MS101"/>
      <c r="MT101"/>
      <c r="MU101"/>
      <c r="MV101"/>
      <c r="MW101"/>
      <c r="MX101"/>
      <c r="MY101"/>
      <c r="MZ101"/>
      <c r="NA101"/>
      <c r="NB101"/>
      <c r="NC101"/>
      <c r="ND101"/>
      <c r="NE101"/>
      <c r="NF101"/>
      <c r="NG101"/>
      <c r="NH101"/>
      <c r="NI101"/>
      <c r="NJ101"/>
      <c r="NK101"/>
      <c r="NL101"/>
      <c r="NM101"/>
      <c r="NN101"/>
      <c r="NO101"/>
      <c r="NP101"/>
      <c r="NQ101"/>
      <c r="NR101"/>
      <c r="NS101"/>
      <c r="NT101"/>
      <c r="NU101"/>
      <c r="NV101"/>
      <c r="NW101"/>
      <c r="NX101"/>
      <c r="NY101"/>
      <c r="NZ101"/>
      <c r="OA101"/>
      <c r="OB101"/>
      <c r="OC101"/>
      <c r="OD101"/>
      <c r="OE101"/>
      <c r="OF101"/>
      <c r="OG101"/>
      <c r="OH101"/>
      <c r="OI101"/>
      <c r="OJ101"/>
      <c r="OK101"/>
      <c r="OL101"/>
      <c r="OM101"/>
      <c r="ON101"/>
      <c r="OO101"/>
      <c r="OP101"/>
      <c r="OQ101"/>
      <c r="OR101"/>
      <c r="OS101"/>
      <c r="OT101"/>
      <c r="OU101"/>
      <c r="OV101"/>
      <c r="OW101"/>
      <c r="OX101"/>
      <c r="OY101"/>
      <c r="OZ101"/>
      <c r="PA101"/>
      <c r="PB101"/>
      <c r="PC101"/>
      <c r="PD101"/>
      <c r="PE101"/>
      <c r="PF101"/>
      <c r="PG101"/>
      <c r="PH101"/>
      <c r="PI101"/>
      <c r="PJ101"/>
      <c r="PK101"/>
      <c r="PL101"/>
      <c r="PM101"/>
      <c r="PN101"/>
      <c r="PO101"/>
      <c r="PP101"/>
      <c r="PQ101"/>
      <c r="PR101"/>
      <c r="PS101"/>
      <c r="PT101"/>
      <c r="PU101"/>
      <c r="PV101"/>
      <c r="PW101"/>
      <c r="PX101"/>
      <c r="PY101"/>
      <c r="PZ101"/>
      <c r="QA101"/>
      <c r="QB101"/>
      <c r="QC101"/>
      <c r="QD101"/>
      <c r="QE101"/>
      <c r="QF101"/>
      <c r="QG101"/>
      <c r="QH101"/>
      <c r="QI101"/>
      <c r="QJ101"/>
      <c r="QK101"/>
      <c r="QL101"/>
      <c r="QM101"/>
      <c r="QN101"/>
      <c r="QO101"/>
      <c r="QP101"/>
      <c r="QQ101"/>
      <c r="QR101"/>
      <c r="QS101"/>
      <c r="QT101"/>
      <c r="QU101"/>
      <c r="QV101"/>
      <c r="QW101"/>
      <c r="QX101"/>
      <c r="QY101"/>
      <c r="QZ101"/>
      <c r="RA101"/>
      <c r="RB101"/>
      <c r="RC101"/>
      <c r="RD101"/>
      <c r="RE101"/>
      <c r="RF101"/>
      <c r="RG101"/>
      <c r="RH101"/>
      <c r="RI101"/>
      <c r="RJ101"/>
      <c r="RK101"/>
      <c r="RL101"/>
      <c r="RM101"/>
      <c r="RN101"/>
      <c r="RO101"/>
      <c r="RP101"/>
      <c r="RQ101"/>
      <c r="RR101"/>
      <c r="RS101"/>
      <c r="RT101"/>
      <c r="RU101"/>
      <c r="RV101"/>
      <c r="RW101"/>
      <c r="RX101"/>
      <c r="RY101"/>
      <c r="RZ101"/>
      <c r="SA101"/>
      <c r="SB101"/>
      <c r="SC101"/>
      <c r="SD101"/>
      <c r="SE101"/>
      <c r="SF101"/>
      <c r="SG101"/>
      <c r="SH101"/>
      <c r="SI101"/>
      <c r="SJ101"/>
      <c r="SK101"/>
      <c r="SL101"/>
      <c r="SM101"/>
      <c r="SN101"/>
      <c r="SO101"/>
      <c r="SP101"/>
      <c r="SQ101"/>
      <c r="SR101"/>
      <c r="SS101"/>
      <c r="ST101"/>
      <c r="SU101"/>
      <c r="SV101"/>
      <c r="SW101"/>
      <c r="SX101"/>
      <c r="SY101"/>
      <c r="SZ101"/>
      <c r="TA101"/>
      <c r="TB101"/>
      <c r="TC101"/>
      <c r="TD101"/>
      <c r="TE101"/>
      <c r="TF101"/>
      <c r="TG101"/>
      <c r="TH101"/>
      <c r="TI101"/>
      <c r="TJ101"/>
      <c r="TK101"/>
      <c r="TL101"/>
      <c r="TM101"/>
      <c r="TN101"/>
      <c r="TO101"/>
      <c r="TP101"/>
      <c r="TQ101"/>
      <c r="TR101"/>
      <c r="TS101"/>
      <c r="TT101"/>
      <c r="TU101"/>
      <c r="TV101"/>
      <c r="TW101"/>
      <c r="TX101"/>
      <c r="TY101"/>
      <c r="TZ101"/>
      <c r="UA101"/>
      <c r="UB101"/>
      <c r="UC101"/>
      <c r="UD101"/>
      <c r="UE101"/>
      <c r="UF101"/>
      <c r="UG101"/>
      <c r="UH101"/>
      <c r="UI101"/>
      <c r="UJ101"/>
      <c r="UK101"/>
      <c r="UL101"/>
      <c r="UM101"/>
      <c r="UN101"/>
      <c r="UO101"/>
      <c r="UP101"/>
      <c r="UQ101"/>
      <c r="UR101"/>
      <c r="US101"/>
      <c r="UT101"/>
      <c r="UU101"/>
      <c r="UV101"/>
      <c r="UW101"/>
      <c r="UX101"/>
      <c r="UY101"/>
      <c r="UZ101"/>
      <c r="VA101"/>
      <c r="VB101"/>
      <c r="VC101"/>
      <c r="VD101"/>
      <c r="VE101"/>
      <c r="VF101"/>
      <c r="VG101"/>
      <c r="VH101"/>
      <c r="VI101"/>
      <c r="VJ101"/>
      <c r="VK101"/>
      <c r="VL101"/>
      <c r="VM101"/>
      <c r="VN101"/>
      <c r="VO101"/>
      <c r="VP101"/>
      <c r="VQ101"/>
      <c r="VR101"/>
      <c r="VS101"/>
      <c r="VT101"/>
      <c r="VU101"/>
      <c r="VV101"/>
      <c r="VW101"/>
      <c r="VX101"/>
      <c r="VY101"/>
      <c r="VZ101"/>
      <c r="WA101"/>
      <c r="WB101"/>
      <c r="WC101"/>
      <c r="WD101"/>
      <c r="WE101"/>
      <c r="WF101"/>
      <c r="WG101"/>
      <c r="WH101"/>
      <c r="WI101"/>
      <c r="WJ101"/>
      <c r="WK101"/>
      <c r="WL101"/>
      <c r="WM101"/>
      <c r="WN101"/>
      <c r="WO101"/>
      <c r="WP101"/>
      <c r="WQ101"/>
      <c r="WR101"/>
      <c r="WS101"/>
      <c r="WT101"/>
      <c r="WU101"/>
      <c r="WV101"/>
      <c r="WW101"/>
      <c r="WX101"/>
      <c r="WY101"/>
      <c r="WZ101"/>
      <c r="XA101"/>
      <c r="XB101"/>
      <c r="XC101"/>
      <c r="XD101"/>
      <c r="XE101"/>
      <c r="XF101"/>
      <c r="XG101"/>
      <c r="XH101"/>
      <c r="XI101"/>
      <c r="XJ101"/>
      <c r="XK101"/>
      <c r="XL101"/>
      <c r="XM101"/>
      <c r="XN101"/>
      <c r="XO101"/>
      <c r="XP101"/>
      <c r="XQ101"/>
      <c r="XR101"/>
      <c r="XS101"/>
      <c r="XT101"/>
      <c r="XU101"/>
      <c r="XV101"/>
      <c r="XW101"/>
      <c r="XX101"/>
      <c r="XY101"/>
      <c r="XZ101"/>
      <c r="YA101"/>
      <c r="YB101"/>
      <c r="YC101"/>
      <c r="YD101"/>
      <c r="YE101"/>
      <c r="YF101"/>
      <c r="YG101"/>
      <c r="YH101"/>
      <c r="YI101"/>
      <c r="YJ101"/>
      <c r="YK101"/>
      <c r="YL101"/>
      <c r="YM101"/>
      <c r="YN101"/>
      <c r="YO101"/>
      <c r="YP101"/>
      <c r="YQ101"/>
      <c r="YR101"/>
      <c r="YS101"/>
      <c r="YT101"/>
      <c r="YU101"/>
      <c r="YV101"/>
      <c r="YW101"/>
      <c r="YX101"/>
      <c r="YY101"/>
      <c r="YZ101"/>
      <c r="ZA101"/>
      <c r="ZB101"/>
      <c r="ZC101"/>
      <c r="ZD101"/>
      <c r="ZE101"/>
      <c r="ZF101"/>
      <c r="ZG101"/>
      <c r="ZH101"/>
      <c r="ZI101"/>
      <c r="ZJ101"/>
      <c r="ZK101"/>
      <c r="ZL101"/>
      <c r="ZM101"/>
      <c r="ZN101"/>
      <c r="ZO101"/>
      <c r="ZP101"/>
      <c r="ZQ101"/>
      <c r="ZR101"/>
      <c r="ZS101"/>
      <c r="ZT101"/>
      <c r="ZU101"/>
      <c r="ZV101"/>
      <c r="ZW101"/>
      <c r="ZX101"/>
      <c r="ZY101"/>
      <c r="ZZ101"/>
      <c r="AAA101"/>
      <c r="AAB101"/>
      <c r="AAC101"/>
      <c r="AAD101"/>
      <c r="AAE101"/>
      <c r="AAF101"/>
      <c r="AAG101"/>
      <c r="AAH101"/>
      <c r="AAI101"/>
      <c r="AAJ101"/>
      <c r="AAK101"/>
      <c r="AAL101"/>
      <c r="AAM101"/>
      <c r="AAN101"/>
      <c r="AAO101"/>
      <c r="AAP101"/>
      <c r="AAQ101"/>
      <c r="AAR101"/>
      <c r="AAS101"/>
      <c r="AAT101"/>
      <c r="AAU101"/>
      <c r="AAV101"/>
      <c r="AAW101"/>
      <c r="AAX101"/>
      <c r="AAY101"/>
      <c r="AAZ101"/>
      <c r="ABA101"/>
      <c r="ABB101"/>
      <c r="ABC101"/>
      <c r="ABD101"/>
      <c r="ABE101"/>
      <c r="ABF101"/>
      <c r="ABG101"/>
      <c r="ABH101"/>
      <c r="ABI101"/>
      <c r="ABJ101"/>
      <c r="ABK101"/>
      <c r="ABL101"/>
      <c r="ABM101"/>
      <c r="ABN101"/>
      <c r="ABO101"/>
      <c r="ABP101"/>
      <c r="ABQ101"/>
      <c r="ABR101"/>
      <c r="ABS101"/>
      <c r="ABT101"/>
      <c r="ABU101"/>
      <c r="ABV101"/>
      <c r="ABW101"/>
      <c r="ABX101"/>
      <c r="ABY101"/>
      <c r="ABZ101"/>
      <c r="ACA101"/>
      <c r="ACB101"/>
      <c r="ACC101"/>
      <c r="ACD101"/>
      <c r="ACE101"/>
      <c r="ACF101"/>
      <c r="ACG101"/>
      <c r="ACH101"/>
      <c r="ACI101"/>
      <c r="ACJ101"/>
      <c r="ACK101"/>
      <c r="ACL101"/>
      <c r="ACM101"/>
      <c r="ACN101"/>
      <c r="ACO101"/>
      <c r="ACP101"/>
      <c r="ACQ101"/>
      <c r="ACR101"/>
      <c r="ACS101"/>
      <c r="ACT101"/>
      <c r="ACU101"/>
      <c r="ACV101"/>
      <c r="ACW101"/>
      <c r="ACX101"/>
      <c r="ACY101"/>
      <c r="ACZ101"/>
      <c r="ADA101"/>
      <c r="ADB101"/>
      <c r="ADC101"/>
      <c r="ADD101"/>
      <c r="ADE101"/>
      <c r="ADF101"/>
      <c r="ADG101"/>
      <c r="ADH101"/>
      <c r="ADI101"/>
      <c r="ADJ101"/>
      <c r="ADK101"/>
      <c r="ADL101"/>
      <c r="ADM101"/>
      <c r="ADN101"/>
      <c r="ADO101"/>
      <c r="ADP101"/>
      <c r="ADQ101"/>
      <c r="ADR101"/>
      <c r="ADS101"/>
      <c r="ADT101"/>
      <c r="ADU101"/>
      <c r="ADV101"/>
      <c r="ADW101"/>
      <c r="ADX101"/>
      <c r="ADY101"/>
      <c r="ADZ101"/>
      <c r="AEA101"/>
      <c r="AEB101"/>
      <c r="AEC101"/>
      <c r="AED101"/>
      <c r="AEE101"/>
      <c r="AEF101"/>
      <c r="AEG101"/>
      <c r="AEH101"/>
      <c r="AEI101"/>
      <c r="AEJ101"/>
      <c r="AEK101"/>
      <c r="AEL101"/>
      <c r="AEM101"/>
      <c r="AEN101"/>
      <c r="AEO101"/>
      <c r="AEP101"/>
      <c r="AEQ101"/>
      <c r="AER101"/>
      <c r="AES101"/>
      <c r="AET101"/>
      <c r="AEU101"/>
      <c r="AEV101"/>
      <c r="AEW101"/>
      <c r="AEX101"/>
      <c r="AEY101"/>
      <c r="AEZ101"/>
      <c r="AFA101"/>
      <c r="AFB101"/>
      <c r="AFC101"/>
      <c r="AFD101"/>
      <c r="AFE101"/>
      <c r="AFF101"/>
      <c r="AFG101"/>
      <c r="AFH101"/>
      <c r="AFI101"/>
      <c r="AFJ101"/>
      <c r="AFK101"/>
      <c r="AFL101"/>
      <c r="AFM101"/>
      <c r="AFN101"/>
      <c r="AFO101"/>
      <c r="AFP101"/>
      <c r="AFQ101"/>
      <c r="AFR101"/>
      <c r="AFS101"/>
      <c r="AFT101"/>
      <c r="AFU101"/>
      <c r="AFV101"/>
      <c r="AFW101"/>
      <c r="AFX101"/>
      <c r="AFY101"/>
      <c r="AFZ101"/>
      <c r="AGA101"/>
      <c r="AGB101"/>
      <c r="AGC101"/>
      <c r="AGD101"/>
      <c r="AGE101"/>
      <c r="AGF101"/>
      <c r="AGG101"/>
      <c r="AGH101"/>
      <c r="AGI101"/>
      <c r="AGJ101"/>
      <c r="AGK101"/>
      <c r="AGL101"/>
      <c r="AGM101"/>
      <c r="AGN101"/>
      <c r="AGO101"/>
      <c r="AGP101"/>
      <c r="AGQ101"/>
      <c r="AGR101"/>
      <c r="AGS101"/>
      <c r="AGT101"/>
      <c r="AGU101"/>
      <c r="AGV101"/>
      <c r="AGW101"/>
      <c r="AGX101"/>
      <c r="AGY101"/>
      <c r="AGZ101"/>
      <c r="AHA101"/>
      <c r="AHB101"/>
      <c r="AHC101"/>
      <c r="AHD101"/>
      <c r="AHE101"/>
      <c r="AHF101"/>
      <c r="AHG101"/>
      <c r="AHH101"/>
      <c r="AHI101"/>
      <c r="AHJ101"/>
      <c r="AHK101"/>
      <c r="AHL101"/>
      <c r="AHM101"/>
      <c r="AHN101"/>
      <c r="AHO101"/>
      <c r="AHP101"/>
      <c r="AHQ101"/>
      <c r="AHR101"/>
      <c r="AHS101"/>
      <c r="AHT101"/>
      <c r="AHU101"/>
      <c r="AHV101"/>
      <c r="AHW101"/>
      <c r="AHX101"/>
      <c r="AHY101"/>
      <c r="AHZ101"/>
      <c r="AIA101"/>
      <c r="AIB101"/>
      <c r="AIC101"/>
      <c r="AID101"/>
      <c r="AIE101"/>
      <c r="AIF101"/>
      <c r="AIG101"/>
      <c r="AIH101"/>
      <c r="AII101"/>
      <c r="AIJ101"/>
      <c r="AIK101"/>
      <c r="AIL101"/>
      <c r="AIM101"/>
      <c r="AIN101"/>
      <c r="AIO101"/>
      <c r="AIP101"/>
      <c r="AIQ101"/>
      <c r="AIR101"/>
      <c r="AIS101"/>
      <c r="AIT101"/>
      <c r="AIU101"/>
      <c r="AIV101"/>
      <c r="AIW101"/>
      <c r="AIX101"/>
      <c r="AIY101"/>
      <c r="AIZ101"/>
      <c r="AJA101"/>
      <c r="AJB101"/>
      <c r="AJC101"/>
      <c r="AJD101"/>
      <c r="AJE101"/>
      <c r="AJF101"/>
      <c r="AJG101"/>
      <c r="AJH101"/>
      <c r="AJI101"/>
      <c r="AJJ101"/>
      <c r="AJK101"/>
      <c r="AJL101"/>
      <c r="AJM101"/>
      <c r="AJN101"/>
      <c r="AJO101"/>
      <c r="AJP101"/>
      <c r="AJQ101"/>
      <c r="AJR101"/>
      <c r="AJS101"/>
      <c r="AJT101"/>
      <c r="AJU101"/>
      <c r="AJV101"/>
      <c r="AJW101"/>
      <c r="AJX101"/>
      <c r="AJY101"/>
      <c r="AJZ101"/>
      <c r="AKA101"/>
      <c r="AKB101"/>
      <c r="AKC101"/>
      <c r="AKD101"/>
      <c r="AKE101"/>
      <c r="AKF101"/>
      <c r="AKG101"/>
      <c r="AKH101"/>
      <c r="AKI101"/>
      <c r="AKJ101"/>
      <c r="AKK101"/>
      <c r="AKL101"/>
      <c r="AKM101"/>
      <c r="AKN101"/>
      <c r="AKO101"/>
      <c r="AKP101"/>
      <c r="AKQ101"/>
      <c r="AKR101"/>
      <c r="AKS101"/>
      <c r="AKT101"/>
      <c r="AKU101"/>
      <c r="AKV101"/>
      <c r="AKW101"/>
      <c r="AKX101"/>
      <c r="AKY101"/>
      <c r="AKZ101"/>
      <c r="ALA101"/>
      <c r="ALB101"/>
      <c r="ALC101"/>
      <c r="ALD101"/>
      <c r="ALE101"/>
      <c r="ALF101"/>
      <c r="ALG101"/>
      <c r="ALH101"/>
      <c r="ALI101"/>
      <c r="ALJ101"/>
      <c r="ALK101"/>
      <c r="ALL101"/>
      <c r="ALM101"/>
      <c r="ALN101"/>
      <c r="ALO101"/>
      <c r="ALP101"/>
      <c r="ALQ101"/>
      <c r="ALR101"/>
      <c r="ALS101"/>
      <c r="ALT101"/>
      <c r="ALU101"/>
      <c r="ALV101"/>
      <c r="ALW101"/>
      <c r="ALX101"/>
      <c r="ALY101"/>
      <c r="ALZ101"/>
      <c r="AMA101"/>
      <c r="AMB101"/>
      <c r="AMC101"/>
      <c r="AMD101"/>
      <c r="AME101"/>
      <c r="AMF101"/>
      <c r="AMG101"/>
      <c r="AMH101"/>
      <c r="AMI101"/>
      <c r="AMJ101"/>
    </row>
    <row r="102" spans="1:1025" x14ac:dyDescent="0.2">
      <c r="A102" s="56"/>
      <c r="B102" s="57"/>
      <c r="C102" s="57"/>
      <c r="D102" s="57"/>
      <c r="E102" s="57"/>
      <c r="F102" s="57"/>
      <c r="G102" s="57"/>
      <c r="H102" s="57"/>
      <c r="I102" s="57"/>
      <c r="J102" s="57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/>
      <c r="AQ102"/>
      <c r="AR102"/>
      <c r="AS102"/>
      <c r="AT102"/>
      <c r="AU102"/>
      <c r="AV102"/>
      <c r="AW102"/>
      <c r="AX102"/>
      <c r="AY102"/>
      <c r="AZ102"/>
      <c r="BA102"/>
      <c r="BB102"/>
      <c r="BC102"/>
      <c r="BD102"/>
      <c r="BE102"/>
      <c r="BF102"/>
      <c r="BG102"/>
      <c r="BH102"/>
      <c r="BI102"/>
      <c r="BJ102"/>
      <c r="BK102"/>
      <c r="BL102"/>
      <c r="BM102"/>
      <c r="BN102"/>
      <c r="BO102"/>
      <c r="BP102"/>
      <c r="BQ102"/>
      <c r="BR102"/>
      <c r="BS102"/>
      <c r="BT102"/>
      <c r="BU102"/>
      <c r="BV102"/>
      <c r="BW102"/>
      <c r="BX102"/>
      <c r="BY102"/>
      <c r="BZ102"/>
      <c r="CA102"/>
      <c r="CB102"/>
      <c r="CC102"/>
      <c r="CD102"/>
      <c r="CE102"/>
      <c r="CF102"/>
      <c r="CG102"/>
      <c r="CH102"/>
      <c r="CI102"/>
      <c r="CJ102"/>
      <c r="CK102"/>
      <c r="CL102"/>
      <c r="CM102"/>
      <c r="CN102"/>
      <c r="CO102"/>
      <c r="CP102"/>
      <c r="CQ102"/>
      <c r="CR102"/>
      <c r="CS102"/>
      <c r="CT102"/>
      <c r="CU102"/>
      <c r="CV102"/>
      <c r="CW102"/>
      <c r="CX102"/>
      <c r="CY102"/>
      <c r="CZ102"/>
      <c r="DA102"/>
      <c r="DB102"/>
      <c r="DC102"/>
      <c r="DD102"/>
      <c r="DE102"/>
      <c r="DF102"/>
      <c r="DG102"/>
      <c r="DH102"/>
      <c r="DI102"/>
      <c r="DJ102"/>
      <c r="DK102"/>
      <c r="DL102"/>
      <c r="DM102"/>
      <c r="DN102"/>
      <c r="DO102"/>
      <c r="DP102"/>
      <c r="DQ102"/>
      <c r="DR102"/>
      <c r="DS102"/>
      <c r="DT102"/>
      <c r="DU102"/>
      <c r="DV102"/>
      <c r="DW102"/>
      <c r="DX102"/>
      <c r="DY102"/>
      <c r="DZ102"/>
      <c r="EA102"/>
      <c r="EB102"/>
      <c r="EC102"/>
      <c r="ED102"/>
      <c r="EE102"/>
      <c r="EF102"/>
      <c r="EG102"/>
      <c r="EH102"/>
      <c r="EI102"/>
      <c r="EJ102"/>
      <c r="EK102"/>
      <c r="EL102"/>
      <c r="EM102"/>
      <c r="EN102"/>
      <c r="EO102"/>
      <c r="EP102"/>
      <c r="EQ102"/>
      <c r="ER102"/>
      <c r="ES102"/>
      <c r="ET102"/>
      <c r="EU102"/>
      <c r="EV102"/>
      <c r="EW102"/>
      <c r="EX102"/>
      <c r="EY102"/>
      <c r="EZ102"/>
      <c r="FA102"/>
      <c r="FB102"/>
      <c r="FC102"/>
      <c r="FD102"/>
      <c r="FE102"/>
      <c r="FF102"/>
      <c r="FG102"/>
      <c r="FH102"/>
      <c r="FI102"/>
      <c r="FJ102"/>
      <c r="FK102"/>
      <c r="FL102"/>
      <c r="FM102"/>
      <c r="FN102"/>
      <c r="FO102"/>
      <c r="FP102"/>
      <c r="FQ102"/>
      <c r="FR102"/>
      <c r="FS102"/>
      <c r="FT102"/>
      <c r="FU102"/>
      <c r="FV102"/>
      <c r="FW102"/>
      <c r="FX102"/>
      <c r="FY102"/>
      <c r="FZ102"/>
      <c r="GA102"/>
      <c r="GB102"/>
      <c r="GC102"/>
      <c r="GD102"/>
      <c r="GE102"/>
      <c r="GF102"/>
      <c r="GG102"/>
      <c r="GH102"/>
      <c r="GI102"/>
      <c r="GJ102"/>
      <c r="GK102"/>
      <c r="GL102"/>
      <c r="GM102"/>
      <c r="GN102"/>
      <c r="GO102"/>
      <c r="GP102"/>
      <c r="GQ102"/>
      <c r="GR102"/>
      <c r="GS102"/>
      <c r="GT102"/>
      <c r="GU102"/>
      <c r="GV102"/>
      <c r="GW102"/>
      <c r="GX102"/>
      <c r="GY102"/>
      <c r="GZ102"/>
      <c r="HA102"/>
      <c r="HB102"/>
      <c r="HC102"/>
      <c r="HD102"/>
      <c r="HE102"/>
      <c r="HF102"/>
      <c r="HG102"/>
      <c r="HH102"/>
      <c r="HI102"/>
      <c r="HJ102"/>
      <c r="HK102"/>
      <c r="HL102"/>
      <c r="HM102"/>
      <c r="HN102"/>
      <c r="HO102"/>
      <c r="HP102"/>
      <c r="HQ102"/>
      <c r="HR102"/>
      <c r="HS102"/>
      <c r="HT102"/>
      <c r="HU102"/>
      <c r="HV102"/>
      <c r="HW102"/>
      <c r="HX102"/>
      <c r="HY102"/>
      <c r="HZ102"/>
      <c r="IA102"/>
      <c r="IB102"/>
      <c r="IC102"/>
      <c r="ID102"/>
      <c r="IE102"/>
      <c r="IF102"/>
      <c r="IG102"/>
      <c r="IH102"/>
      <c r="II102"/>
      <c r="IJ102"/>
      <c r="IK102"/>
      <c r="IL102"/>
      <c r="IM102"/>
      <c r="IN102"/>
      <c r="IO102"/>
      <c r="IP102"/>
      <c r="IQ102"/>
      <c r="IR102"/>
      <c r="IS102"/>
      <c r="IT102"/>
      <c r="IU102"/>
      <c r="IV102"/>
      <c r="IW102"/>
      <c r="IX102"/>
      <c r="IY102"/>
      <c r="IZ102"/>
      <c r="JA102"/>
      <c r="JB102"/>
      <c r="JC102"/>
      <c r="JD102"/>
      <c r="JE102"/>
      <c r="JF102"/>
      <c r="JG102"/>
      <c r="JH102"/>
      <c r="JI102"/>
      <c r="JJ102"/>
      <c r="JK102"/>
      <c r="JL102"/>
      <c r="JM102"/>
      <c r="JN102"/>
      <c r="JO102"/>
      <c r="JP102"/>
      <c r="JQ102"/>
      <c r="JR102"/>
      <c r="JS102"/>
      <c r="JT102"/>
      <c r="JU102"/>
      <c r="JV102"/>
      <c r="JW102"/>
      <c r="JX102"/>
      <c r="JY102"/>
      <c r="JZ102"/>
      <c r="KA102"/>
      <c r="KB102"/>
      <c r="KC102"/>
      <c r="KD102"/>
      <c r="KE102"/>
      <c r="KF102"/>
      <c r="KG102"/>
      <c r="KH102"/>
      <c r="KI102"/>
      <c r="KJ102"/>
      <c r="KK102"/>
      <c r="KL102"/>
      <c r="KM102"/>
      <c r="KN102"/>
      <c r="KO102"/>
      <c r="KP102"/>
      <c r="KQ102"/>
      <c r="KR102"/>
      <c r="KS102"/>
      <c r="KT102"/>
      <c r="KU102"/>
      <c r="KV102"/>
      <c r="KW102"/>
      <c r="KX102"/>
      <c r="KY102"/>
      <c r="KZ102"/>
      <c r="LA102"/>
      <c r="LB102"/>
      <c r="LC102"/>
      <c r="LD102"/>
      <c r="LE102"/>
      <c r="LF102"/>
      <c r="LG102"/>
      <c r="LH102"/>
      <c r="LI102"/>
      <c r="LJ102"/>
      <c r="LK102"/>
      <c r="LL102"/>
      <c r="LM102"/>
      <c r="LN102"/>
      <c r="LO102"/>
      <c r="LP102"/>
      <c r="LQ102"/>
      <c r="LR102"/>
      <c r="LS102"/>
      <c r="LT102"/>
      <c r="LU102"/>
      <c r="LV102"/>
      <c r="LW102"/>
      <c r="LX102"/>
      <c r="LY102"/>
      <c r="LZ102"/>
      <c r="MA102"/>
      <c r="MB102"/>
      <c r="MC102"/>
      <c r="MD102"/>
      <c r="ME102"/>
      <c r="MF102"/>
      <c r="MG102"/>
      <c r="MH102"/>
      <c r="MI102"/>
      <c r="MJ102"/>
      <c r="MK102"/>
      <c r="ML102"/>
      <c r="MM102"/>
      <c r="MN102"/>
      <c r="MO102"/>
      <c r="MP102"/>
      <c r="MQ102"/>
      <c r="MR102"/>
      <c r="MS102"/>
      <c r="MT102"/>
      <c r="MU102"/>
      <c r="MV102"/>
      <c r="MW102"/>
      <c r="MX102"/>
      <c r="MY102"/>
      <c r="MZ102"/>
      <c r="NA102"/>
      <c r="NB102"/>
      <c r="NC102"/>
      <c r="ND102"/>
      <c r="NE102"/>
      <c r="NF102"/>
      <c r="NG102"/>
      <c r="NH102"/>
      <c r="NI102"/>
      <c r="NJ102"/>
      <c r="NK102"/>
      <c r="NL102"/>
      <c r="NM102"/>
      <c r="NN102"/>
      <c r="NO102"/>
      <c r="NP102"/>
      <c r="NQ102"/>
      <c r="NR102"/>
      <c r="NS102"/>
      <c r="NT102"/>
      <c r="NU102"/>
      <c r="NV102"/>
      <c r="NW102"/>
      <c r="NX102"/>
      <c r="NY102"/>
      <c r="NZ102"/>
      <c r="OA102"/>
      <c r="OB102"/>
      <c r="OC102"/>
      <c r="OD102"/>
      <c r="OE102"/>
      <c r="OF102"/>
      <c r="OG102"/>
      <c r="OH102"/>
      <c r="OI102"/>
      <c r="OJ102"/>
      <c r="OK102"/>
      <c r="OL102"/>
      <c r="OM102"/>
      <c r="ON102"/>
      <c r="OO102"/>
      <c r="OP102"/>
      <c r="OQ102"/>
      <c r="OR102"/>
      <c r="OS102"/>
      <c r="OT102"/>
      <c r="OU102"/>
      <c r="OV102"/>
      <c r="OW102"/>
      <c r="OX102"/>
      <c r="OY102"/>
      <c r="OZ102"/>
      <c r="PA102"/>
      <c r="PB102"/>
      <c r="PC102"/>
      <c r="PD102"/>
      <c r="PE102"/>
      <c r="PF102"/>
      <c r="PG102"/>
      <c r="PH102"/>
      <c r="PI102"/>
      <c r="PJ102"/>
      <c r="PK102"/>
      <c r="PL102"/>
      <c r="PM102"/>
      <c r="PN102"/>
      <c r="PO102"/>
      <c r="PP102"/>
      <c r="PQ102"/>
      <c r="PR102"/>
      <c r="PS102"/>
      <c r="PT102"/>
      <c r="PU102"/>
      <c r="PV102"/>
      <c r="PW102"/>
      <c r="PX102"/>
      <c r="PY102"/>
      <c r="PZ102"/>
      <c r="QA102"/>
      <c r="QB102"/>
      <c r="QC102"/>
      <c r="QD102"/>
      <c r="QE102"/>
      <c r="QF102"/>
      <c r="QG102"/>
      <c r="QH102"/>
      <c r="QI102"/>
      <c r="QJ102"/>
      <c r="QK102"/>
      <c r="QL102"/>
      <c r="QM102"/>
      <c r="QN102"/>
      <c r="QO102"/>
      <c r="QP102"/>
      <c r="QQ102"/>
      <c r="QR102"/>
      <c r="QS102"/>
      <c r="QT102"/>
      <c r="QU102"/>
      <c r="QV102"/>
      <c r="QW102"/>
      <c r="QX102"/>
      <c r="QY102"/>
      <c r="QZ102"/>
      <c r="RA102"/>
      <c r="RB102"/>
      <c r="RC102"/>
      <c r="RD102"/>
      <c r="RE102"/>
      <c r="RF102"/>
      <c r="RG102"/>
      <c r="RH102"/>
      <c r="RI102"/>
      <c r="RJ102"/>
      <c r="RK102"/>
      <c r="RL102"/>
      <c r="RM102"/>
      <c r="RN102"/>
      <c r="RO102"/>
      <c r="RP102"/>
      <c r="RQ102"/>
      <c r="RR102"/>
      <c r="RS102"/>
      <c r="RT102"/>
      <c r="RU102"/>
      <c r="RV102"/>
      <c r="RW102"/>
      <c r="RX102"/>
      <c r="RY102"/>
      <c r="RZ102"/>
      <c r="SA102"/>
      <c r="SB102"/>
      <c r="SC102"/>
      <c r="SD102"/>
      <c r="SE102"/>
      <c r="SF102"/>
      <c r="SG102"/>
      <c r="SH102"/>
      <c r="SI102"/>
      <c r="SJ102"/>
      <c r="SK102"/>
      <c r="SL102"/>
      <c r="SM102"/>
      <c r="SN102"/>
      <c r="SO102"/>
      <c r="SP102"/>
      <c r="SQ102"/>
      <c r="SR102"/>
      <c r="SS102"/>
      <c r="ST102"/>
      <c r="SU102"/>
      <c r="SV102"/>
      <c r="SW102"/>
      <c r="SX102"/>
      <c r="SY102"/>
      <c r="SZ102"/>
      <c r="TA102"/>
      <c r="TB102"/>
      <c r="TC102"/>
      <c r="TD102"/>
      <c r="TE102"/>
      <c r="TF102"/>
      <c r="TG102"/>
      <c r="TH102"/>
      <c r="TI102"/>
      <c r="TJ102"/>
      <c r="TK102"/>
      <c r="TL102"/>
      <c r="TM102"/>
      <c r="TN102"/>
      <c r="TO102"/>
      <c r="TP102"/>
      <c r="TQ102"/>
      <c r="TR102"/>
      <c r="TS102"/>
      <c r="TT102"/>
      <c r="TU102"/>
      <c r="TV102"/>
      <c r="TW102"/>
      <c r="TX102"/>
      <c r="TY102"/>
      <c r="TZ102"/>
      <c r="UA102"/>
      <c r="UB102"/>
      <c r="UC102"/>
      <c r="UD102"/>
      <c r="UE102"/>
      <c r="UF102"/>
      <c r="UG102"/>
      <c r="UH102"/>
      <c r="UI102"/>
      <c r="UJ102"/>
      <c r="UK102"/>
      <c r="UL102"/>
      <c r="UM102"/>
      <c r="UN102"/>
      <c r="UO102"/>
      <c r="UP102"/>
      <c r="UQ102"/>
      <c r="UR102"/>
      <c r="US102"/>
      <c r="UT102"/>
      <c r="UU102"/>
      <c r="UV102"/>
      <c r="UW102"/>
      <c r="UX102"/>
      <c r="UY102"/>
      <c r="UZ102"/>
      <c r="VA102"/>
      <c r="VB102"/>
      <c r="VC102"/>
      <c r="VD102"/>
      <c r="VE102"/>
      <c r="VF102"/>
      <c r="VG102"/>
      <c r="VH102"/>
      <c r="VI102"/>
      <c r="VJ102"/>
      <c r="VK102"/>
      <c r="VL102"/>
      <c r="VM102"/>
      <c r="VN102"/>
      <c r="VO102"/>
      <c r="VP102"/>
      <c r="VQ102"/>
      <c r="VR102"/>
      <c r="VS102"/>
      <c r="VT102"/>
      <c r="VU102"/>
      <c r="VV102"/>
      <c r="VW102"/>
      <c r="VX102"/>
      <c r="VY102"/>
      <c r="VZ102"/>
      <c r="WA102"/>
      <c r="WB102"/>
      <c r="WC102"/>
      <c r="WD102"/>
      <c r="WE102"/>
      <c r="WF102"/>
      <c r="WG102"/>
      <c r="WH102"/>
      <c r="WI102"/>
      <c r="WJ102"/>
      <c r="WK102"/>
      <c r="WL102"/>
      <c r="WM102"/>
      <c r="WN102"/>
      <c r="WO102"/>
      <c r="WP102"/>
      <c r="WQ102"/>
      <c r="WR102"/>
      <c r="WS102"/>
      <c r="WT102"/>
      <c r="WU102"/>
      <c r="WV102"/>
      <c r="WW102"/>
      <c r="WX102"/>
      <c r="WY102"/>
      <c r="WZ102"/>
      <c r="XA102"/>
      <c r="XB102"/>
      <c r="XC102"/>
      <c r="XD102"/>
      <c r="XE102"/>
      <c r="XF102"/>
      <c r="XG102"/>
      <c r="XH102"/>
      <c r="XI102"/>
      <c r="XJ102"/>
      <c r="XK102"/>
      <c r="XL102"/>
      <c r="XM102"/>
      <c r="XN102"/>
      <c r="XO102"/>
      <c r="XP102"/>
      <c r="XQ102"/>
      <c r="XR102"/>
      <c r="XS102"/>
      <c r="XT102"/>
      <c r="XU102"/>
      <c r="XV102"/>
      <c r="XW102"/>
      <c r="XX102"/>
      <c r="XY102"/>
      <c r="XZ102"/>
      <c r="YA102"/>
      <c r="YB102"/>
      <c r="YC102"/>
      <c r="YD102"/>
      <c r="YE102"/>
      <c r="YF102"/>
      <c r="YG102"/>
      <c r="YH102"/>
      <c r="YI102"/>
      <c r="YJ102"/>
      <c r="YK102"/>
      <c r="YL102"/>
      <c r="YM102"/>
      <c r="YN102"/>
      <c r="YO102"/>
      <c r="YP102"/>
      <c r="YQ102"/>
      <c r="YR102"/>
      <c r="YS102"/>
      <c r="YT102"/>
      <c r="YU102"/>
      <c r="YV102"/>
      <c r="YW102"/>
      <c r="YX102"/>
      <c r="YY102"/>
      <c r="YZ102"/>
      <c r="ZA102"/>
      <c r="ZB102"/>
      <c r="ZC102"/>
      <c r="ZD102"/>
      <c r="ZE102"/>
      <c r="ZF102"/>
      <c r="ZG102"/>
      <c r="ZH102"/>
      <c r="ZI102"/>
      <c r="ZJ102"/>
      <c r="ZK102"/>
      <c r="ZL102"/>
      <c r="ZM102"/>
      <c r="ZN102"/>
      <c r="ZO102"/>
      <c r="ZP102"/>
      <c r="ZQ102"/>
      <c r="ZR102"/>
      <c r="ZS102"/>
      <c r="ZT102"/>
      <c r="ZU102"/>
      <c r="ZV102"/>
      <c r="ZW102"/>
      <c r="ZX102"/>
      <c r="ZY102"/>
      <c r="ZZ102"/>
      <c r="AAA102"/>
      <c r="AAB102"/>
      <c r="AAC102"/>
      <c r="AAD102"/>
      <c r="AAE102"/>
      <c r="AAF102"/>
      <c r="AAG102"/>
      <c r="AAH102"/>
      <c r="AAI102"/>
      <c r="AAJ102"/>
      <c r="AAK102"/>
      <c r="AAL102"/>
      <c r="AAM102"/>
      <c r="AAN102"/>
      <c r="AAO102"/>
      <c r="AAP102"/>
      <c r="AAQ102"/>
      <c r="AAR102"/>
      <c r="AAS102"/>
      <c r="AAT102"/>
      <c r="AAU102"/>
      <c r="AAV102"/>
      <c r="AAW102"/>
      <c r="AAX102"/>
      <c r="AAY102"/>
      <c r="AAZ102"/>
      <c r="ABA102"/>
      <c r="ABB102"/>
      <c r="ABC102"/>
      <c r="ABD102"/>
      <c r="ABE102"/>
      <c r="ABF102"/>
      <c r="ABG102"/>
      <c r="ABH102"/>
      <c r="ABI102"/>
      <c r="ABJ102"/>
      <c r="ABK102"/>
      <c r="ABL102"/>
      <c r="ABM102"/>
      <c r="ABN102"/>
      <c r="ABO102"/>
      <c r="ABP102"/>
      <c r="ABQ102"/>
      <c r="ABR102"/>
      <c r="ABS102"/>
      <c r="ABT102"/>
      <c r="ABU102"/>
      <c r="ABV102"/>
      <c r="ABW102"/>
      <c r="ABX102"/>
      <c r="ABY102"/>
      <c r="ABZ102"/>
      <c r="ACA102"/>
      <c r="ACB102"/>
      <c r="ACC102"/>
      <c r="ACD102"/>
      <c r="ACE102"/>
      <c r="ACF102"/>
      <c r="ACG102"/>
      <c r="ACH102"/>
      <c r="ACI102"/>
      <c r="ACJ102"/>
      <c r="ACK102"/>
      <c r="ACL102"/>
      <c r="ACM102"/>
      <c r="ACN102"/>
      <c r="ACO102"/>
      <c r="ACP102"/>
      <c r="ACQ102"/>
      <c r="ACR102"/>
      <c r="ACS102"/>
      <c r="ACT102"/>
      <c r="ACU102"/>
      <c r="ACV102"/>
      <c r="ACW102"/>
      <c r="ACX102"/>
      <c r="ACY102"/>
      <c r="ACZ102"/>
      <c r="ADA102"/>
      <c r="ADB102"/>
      <c r="ADC102"/>
      <c r="ADD102"/>
      <c r="ADE102"/>
      <c r="ADF102"/>
      <c r="ADG102"/>
      <c r="ADH102"/>
      <c r="ADI102"/>
      <c r="ADJ102"/>
      <c r="ADK102"/>
      <c r="ADL102"/>
      <c r="ADM102"/>
      <c r="ADN102"/>
      <c r="ADO102"/>
      <c r="ADP102"/>
      <c r="ADQ102"/>
      <c r="ADR102"/>
      <c r="ADS102"/>
      <c r="ADT102"/>
      <c r="ADU102"/>
      <c r="ADV102"/>
      <c r="ADW102"/>
      <c r="ADX102"/>
      <c r="ADY102"/>
      <c r="ADZ102"/>
      <c r="AEA102"/>
      <c r="AEB102"/>
      <c r="AEC102"/>
      <c r="AED102"/>
      <c r="AEE102"/>
      <c r="AEF102"/>
      <c r="AEG102"/>
      <c r="AEH102"/>
      <c r="AEI102"/>
      <c r="AEJ102"/>
      <c r="AEK102"/>
      <c r="AEL102"/>
      <c r="AEM102"/>
      <c r="AEN102"/>
      <c r="AEO102"/>
      <c r="AEP102"/>
      <c r="AEQ102"/>
      <c r="AER102"/>
      <c r="AES102"/>
      <c r="AET102"/>
      <c r="AEU102"/>
      <c r="AEV102"/>
      <c r="AEW102"/>
      <c r="AEX102"/>
      <c r="AEY102"/>
      <c r="AEZ102"/>
      <c r="AFA102"/>
      <c r="AFB102"/>
      <c r="AFC102"/>
      <c r="AFD102"/>
      <c r="AFE102"/>
      <c r="AFF102"/>
      <c r="AFG102"/>
      <c r="AFH102"/>
      <c r="AFI102"/>
      <c r="AFJ102"/>
      <c r="AFK102"/>
      <c r="AFL102"/>
      <c r="AFM102"/>
      <c r="AFN102"/>
      <c r="AFO102"/>
      <c r="AFP102"/>
      <c r="AFQ102"/>
      <c r="AFR102"/>
      <c r="AFS102"/>
      <c r="AFT102"/>
      <c r="AFU102"/>
      <c r="AFV102"/>
      <c r="AFW102"/>
      <c r="AFX102"/>
      <c r="AFY102"/>
      <c r="AFZ102"/>
      <c r="AGA102"/>
      <c r="AGB102"/>
      <c r="AGC102"/>
      <c r="AGD102"/>
      <c r="AGE102"/>
      <c r="AGF102"/>
      <c r="AGG102"/>
      <c r="AGH102"/>
      <c r="AGI102"/>
      <c r="AGJ102"/>
      <c r="AGK102"/>
      <c r="AGL102"/>
      <c r="AGM102"/>
      <c r="AGN102"/>
      <c r="AGO102"/>
      <c r="AGP102"/>
      <c r="AGQ102"/>
      <c r="AGR102"/>
      <c r="AGS102"/>
      <c r="AGT102"/>
      <c r="AGU102"/>
      <c r="AGV102"/>
      <c r="AGW102"/>
      <c r="AGX102"/>
      <c r="AGY102"/>
      <c r="AGZ102"/>
      <c r="AHA102"/>
      <c r="AHB102"/>
      <c r="AHC102"/>
      <c r="AHD102"/>
      <c r="AHE102"/>
      <c r="AHF102"/>
      <c r="AHG102"/>
      <c r="AHH102"/>
      <c r="AHI102"/>
      <c r="AHJ102"/>
      <c r="AHK102"/>
      <c r="AHL102"/>
      <c r="AHM102"/>
      <c r="AHN102"/>
      <c r="AHO102"/>
      <c r="AHP102"/>
      <c r="AHQ102"/>
      <c r="AHR102"/>
      <c r="AHS102"/>
      <c r="AHT102"/>
      <c r="AHU102"/>
      <c r="AHV102"/>
      <c r="AHW102"/>
      <c r="AHX102"/>
      <c r="AHY102"/>
      <c r="AHZ102"/>
      <c r="AIA102"/>
      <c r="AIB102"/>
      <c r="AIC102"/>
      <c r="AID102"/>
      <c r="AIE102"/>
      <c r="AIF102"/>
      <c r="AIG102"/>
      <c r="AIH102"/>
      <c r="AII102"/>
      <c r="AIJ102"/>
      <c r="AIK102"/>
      <c r="AIL102"/>
      <c r="AIM102"/>
      <c r="AIN102"/>
      <c r="AIO102"/>
      <c r="AIP102"/>
      <c r="AIQ102"/>
      <c r="AIR102"/>
      <c r="AIS102"/>
      <c r="AIT102"/>
      <c r="AIU102"/>
      <c r="AIV102"/>
      <c r="AIW102"/>
      <c r="AIX102"/>
      <c r="AIY102"/>
      <c r="AIZ102"/>
      <c r="AJA102"/>
      <c r="AJB102"/>
      <c r="AJC102"/>
      <c r="AJD102"/>
      <c r="AJE102"/>
      <c r="AJF102"/>
      <c r="AJG102"/>
      <c r="AJH102"/>
      <c r="AJI102"/>
      <c r="AJJ102"/>
      <c r="AJK102"/>
      <c r="AJL102"/>
      <c r="AJM102"/>
      <c r="AJN102"/>
      <c r="AJO102"/>
      <c r="AJP102"/>
      <c r="AJQ102"/>
      <c r="AJR102"/>
      <c r="AJS102"/>
      <c r="AJT102"/>
      <c r="AJU102"/>
      <c r="AJV102"/>
      <c r="AJW102"/>
      <c r="AJX102"/>
      <c r="AJY102"/>
      <c r="AJZ102"/>
      <c r="AKA102"/>
      <c r="AKB102"/>
      <c r="AKC102"/>
      <c r="AKD102"/>
      <c r="AKE102"/>
      <c r="AKF102"/>
      <c r="AKG102"/>
      <c r="AKH102"/>
      <c r="AKI102"/>
      <c r="AKJ102"/>
      <c r="AKK102"/>
      <c r="AKL102"/>
      <c r="AKM102"/>
      <c r="AKN102"/>
      <c r="AKO102"/>
      <c r="AKP102"/>
      <c r="AKQ102"/>
      <c r="AKR102"/>
      <c r="AKS102"/>
      <c r="AKT102"/>
      <c r="AKU102"/>
      <c r="AKV102"/>
      <c r="AKW102"/>
      <c r="AKX102"/>
      <c r="AKY102"/>
      <c r="AKZ102"/>
      <c r="ALA102"/>
      <c r="ALB102"/>
      <c r="ALC102"/>
      <c r="ALD102"/>
      <c r="ALE102"/>
      <c r="ALF102"/>
      <c r="ALG102"/>
      <c r="ALH102"/>
      <c r="ALI102"/>
      <c r="ALJ102"/>
      <c r="ALK102"/>
      <c r="ALL102"/>
      <c r="ALM102"/>
      <c r="ALN102"/>
      <c r="ALO102"/>
      <c r="ALP102"/>
      <c r="ALQ102"/>
      <c r="ALR102"/>
      <c r="ALS102"/>
      <c r="ALT102"/>
      <c r="ALU102"/>
      <c r="ALV102"/>
      <c r="ALW102"/>
      <c r="ALX102"/>
      <c r="ALY102"/>
      <c r="ALZ102"/>
      <c r="AMA102"/>
      <c r="AMB102"/>
      <c r="AMC102"/>
      <c r="AMD102"/>
      <c r="AME102"/>
      <c r="AMF102"/>
      <c r="AMG102"/>
      <c r="AMH102"/>
      <c r="AMI102"/>
      <c r="AMJ102"/>
    </row>
    <row r="103" spans="1:1025" ht="20.25" customHeight="1" x14ac:dyDescent="0.2">
      <c r="A103" s="937" t="s">
        <v>281</v>
      </c>
      <c r="B103" s="938"/>
      <c r="C103" s="938"/>
      <c r="D103" s="938"/>
      <c r="E103" s="938"/>
      <c r="F103" s="938"/>
      <c r="G103" s="939"/>
      <c r="H103" s="57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/>
      <c r="BF103"/>
      <c r="BG103"/>
      <c r="BH103"/>
      <c r="BI103"/>
      <c r="BJ103"/>
      <c r="BK103"/>
      <c r="BL103"/>
      <c r="BM103"/>
      <c r="BN103"/>
      <c r="BO103"/>
      <c r="BP103"/>
      <c r="BQ103"/>
      <c r="BR103"/>
      <c r="BS103"/>
      <c r="BT103"/>
      <c r="BU103"/>
      <c r="BV103"/>
      <c r="BW103"/>
      <c r="BX103"/>
      <c r="BY103"/>
      <c r="BZ103"/>
      <c r="CA103"/>
      <c r="CB103"/>
      <c r="CC103"/>
      <c r="CD103"/>
      <c r="CE103"/>
      <c r="CF103"/>
      <c r="CG103"/>
      <c r="CH103"/>
      <c r="CI103"/>
      <c r="CJ103"/>
      <c r="CK103"/>
      <c r="CL103"/>
      <c r="CM103"/>
      <c r="CN103"/>
      <c r="CO103"/>
      <c r="CP103"/>
      <c r="CQ103"/>
      <c r="CR103"/>
      <c r="CS103"/>
      <c r="CT103"/>
      <c r="CU103"/>
      <c r="CV103"/>
      <c r="CW103"/>
      <c r="CX103"/>
      <c r="CY103"/>
      <c r="CZ103"/>
      <c r="DA103"/>
      <c r="DB103"/>
      <c r="DC103"/>
      <c r="DD103"/>
      <c r="DE103"/>
      <c r="DF103"/>
      <c r="DG103"/>
      <c r="DH103"/>
      <c r="DI103"/>
      <c r="DJ103"/>
      <c r="DK103"/>
      <c r="DL103"/>
      <c r="DM103"/>
      <c r="DN103"/>
      <c r="DO103"/>
      <c r="DP103"/>
      <c r="DQ103"/>
      <c r="DR103"/>
      <c r="DS103"/>
      <c r="DT103"/>
      <c r="DU103"/>
      <c r="DV103"/>
      <c r="DW103"/>
      <c r="DX103"/>
      <c r="DY103"/>
      <c r="DZ103"/>
      <c r="EA103"/>
      <c r="EB103"/>
      <c r="EC103"/>
      <c r="ED103"/>
      <c r="EE103"/>
      <c r="EF103"/>
      <c r="EG103"/>
      <c r="EH103"/>
      <c r="EI103"/>
      <c r="EJ103"/>
      <c r="EK103"/>
      <c r="EL103"/>
      <c r="EM103"/>
      <c r="EN103"/>
      <c r="EO103"/>
      <c r="EP103"/>
      <c r="EQ103"/>
      <c r="ER103"/>
      <c r="ES103"/>
      <c r="ET103"/>
      <c r="EU103"/>
      <c r="EV103"/>
      <c r="EW103"/>
      <c r="EX103"/>
      <c r="EY103"/>
      <c r="EZ103"/>
      <c r="FA103"/>
      <c r="FB103"/>
      <c r="FC103"/>
      <c r="FD103"/>
      <c r="FE103"/>
      <c r="FF103"/>
      <c r="FG103"/>
      <c r="FH103"/>
      <c r="FI103"/>
      <c r="FJ103"/>
      <c r="FK103"/>
      <c r="FL103"/>
      <c r="FM103"/>
      <c r="FN103"/>
      <c r="FO103"/>
      <c r="FP103"/>
      <c r="FQ103"/>
      <c r="FR103"/>
      <c r="FS103"/>
      <c r="FT103"/>
      <c r="FU103"/>
      <c r="FV103"/>
      <c r="FW103"/>
      <c r="FX103"/>
      <c r="FY103"/>
      <c r="FZ103"/>
      <c r="GA103"/>
      <c r="GB103"/>
      <c r="GC103"/>
      <c r="GD103"/>
      <c r="GE103"/>
      <c r="GF103"/>
      <c r="GG103"/>
      <c r="GH103"/>
      <c r="GI103"/>
      <c r="GJ103"/>
      <c r="GK103"/>
      <c r="GL103"/>
      <c r="GM103"/>
      <c r="GN103"/>
      <c r="GO103"/>
      <c r="GP103"/>
      <c r="GQ103"/>
      <c r="GR103"/>
      <c r="GS103"/>
      <c r="GT103"/>
      <c r="GU103"/>
      <c r="GV103"/>
      <c r="GW103"/>
      <c r="GX103"/>
      <c r="GY103"/>
      <c r="GZ103"/>
      <c r="HA103"/>
      <c r="HB103"/>
      <c r="HC103"/>
      <c r="HD103"/>
      <c r="HE103"/>
      <c r="HF103"/>
      <c r="HG103"/>
      <c r="HH103"/>
      <c r="HI103"/>
      <c r="HJ103"/>
      <c r="HK103"/>
      <c r="HL103"/>
      <c r="HM103"/>
      <c r="HN103"/>
      <c r="HO103"/>
      <c r="HP103"/>
      <c r="HQ103"/>
      <c r="HR103"/>
      <c r="HS103"/>
      <c r="HT103"/>
      <c r="HU103"/>
      <c r="HV103"/>
      <c r="HW103"/>
      <c r="HX103"/>
      <c r="HY103"/>
      <c r="HZ103"/>
      <c r="IA103"/>
      <c r="IB103"/>
      <c r="IC103"/>
      <c r="ID103"/>
      <c r="IE103"/>
      <c r="IF103"/>
      <c r="IG103"/>
      <c r="IH103"/>
      <c r="II103"/>
      <c r="IJ103"/>
      <c r="IK103"/>
      <c r="IL103"/>
      <c r="IM103"/>
      <c r="IN103"/>
      <c r="IO103"/>
      <c r="IP103"/>
      <c r="IQ103"/>
      <c r="IR103"/>
      <c r="IS103"/>
      <c r="IT103"/>
      <c r="IU103"/>
      <c r="IV103"/>
      <c r="IW103"/>
      <c r="IX103"/>
      <c r="IY103"/>
      <c r="IZ103"/>
      <c r="JA103"/>
      <c r="JB103"/>
      <c r="JC103"/>
      <c r="JD103"/>
      <c r="JE103"/>
      <c r="JF103"/>
      <c r="JG103"/>
      <c r="JH103"/>
      <c r="JI103"/>
      <c r="JJ103"/>
      <c r="JK103"/>
      <c r="JL103"/>
      <c r="JM103"/>
      <c r="JN103"/>
      <c r="JO103"/>
      <c r="JP103"/>
      <c r="JQ103"/>
      <c r="JR103"/>
      <c r="JS103"/>
      <c r="JT103"/>
      <c r="JU103"/>
      <c r="JV103"/>
      <c r="JW103"/>
      <c r="JX103"/>
      <c r="JY103"/>
      <c r="JZ103"/>
      <c r="KA103"/>
      <c r="KB103"/>
      <c r="KC103"/>
      <c r="KD103"/>
      <c r="KE103"/>
      <c r="KF103"/>
      <c r="KG103"/>
      <c r="KH103"/>
      <c r="KI103"/>
      <c r="KJ103"/>
      <c r="KK103"/>
      <c r="KL103"/>
      <c r="KM103"/>
      <c r="KN103"/>
      <c r="KO103"/>
      <c r="KP103"/>
      <c r="KQ103"/>
      <c r="KR103"/>
      <c r="KS103"/>
      <c r="KT103"/>
      <c r="KU103"/>
      <c r="KV103"/>
      <c r="KW103"/>
      <c r="KX103"/>
      <c r="KY103"/>
      <c r="KZ103"/>
      <c r="LA103"/>
      <c r="LB103"/>
      <c r="LC103"/>
      <c r="LD103"/>
      <c r="LE103"/>
      <c r="LF103"/>
      <c r="LG103"/>
      <c r="LH103"/>
      <c r="LI103"/>
      <c r="LJ103"/>
      <c r="LK103"/>
      <c r="LL103"/>
      <c r="LM103"/>
      <c r="LN103"/>
      <c r="LO103"/>
      <c r="LP103"/>
      <c r="LQ103"/>
      <c r="LR103"/>
      <c r="LS103"/>
      <c r="LT103"/>
      <c r="LU103"/>
      <c r="LV103"/>
      <c r="LW103"/>
      <c r="LX103"/>
      <c r="LY103"/>
      <c r="LZ103"/>
      <c r="MA103"/>
      <c r="MB103"/>
      <c r="MC103"/>
      <c r="MD103"/>
      <c r="ME103"/>
      <c r="MF103"/>
      <c r="MG103"/>
      <c r="MH103"/>
      <c r="MI103"/>
      <c r="MJ103"/>
      <c r="MK103"/>
      <c r="ML103"/>
      <c r="MM103"/>
      <c r="MN103"/>
      <c r="MO103"/>
      <c r="MP103"/>
      <c r="MQ103"/>
      <c r="MR103"/>
      <c r="MS103"/>
      <c r="MT103"/>
      <c r="MU103"/>
      <c r="MV103"/>
      <c r="MW103"/>
      <c r="MX103"/>
      <c r="MY103"/>
      <c r="MZ103"/>
      <c r="NA103"/>
      <c r="NB103"/>
      <c r="NC103"/>
      <c r="ND103"/>
      <c r="NE103"/>
      <c r="NF103"/>
      <c r="NG103"/>
      <c r="NH103"/>
      <c r="NI103"/>
      <c r="NJ103"/>
      <c r="NK103"/>
      <c r="NL103"/>
      <c r="NM103"/>
      <c r="NN103"/>
      <c r="NO103"/>
      <c r="NP103"/>
      <c r="NQ103"/>
      <c r="NR103"/>
      <c r="NS103"/>
      <c r="NT103"/>
      <c r="NU103"/>
      <c r="NV103"/>
      <c r="NW103"/>
      <c r="NX103"/>
      <c r="NY103"/>
      <c r="NZ103"/>
      <c r="OA103"/>
      <c r="OB103"/>
      <c r="OC103"/>
      <c r="OD103"/>
      <c r="OE103"/>
      <c r="OF103"/>
      <c r="OG103"/>
      <c r="OH103"/>
      <c r="OI103"/>
      <c r="OJ103"/>
      <c r="OK103"/>
      <c r="OL103"/>
      <c r="OM103"/>
      <c r="ON103"/>
      <c r="OO103"/>
      <c r="OP103"/>
      <c r="OQ103"/>
      <c r="OR103"/>
      <c r="OS103"/>
      <c r="OT103"/>
      <c r="OU103"/>
      <c r="OV103"/>
      <c r="OW103"/>
      <c r="OX103"/>
      <c r="OY103"/>
      <c r="OZ103"/>
      <c r="PA103"/>
      <c r="PB103"/>
      <c r="PC103"/>
      <c r="PD103"/>
      <c r="PE103"/>
      <c r="PF103"/>
      <c r="PG103"/>
      <c r="PH103"/>
      <c r="PI103"/>
      <c r="PJ103"/>
      <c r="PK103"/>
      <c r="PL103"/>
      <c r="PM103"/>
      <c r="PN103"/>
      <c r="PO103"/>
      <c r="PP103"/>
      <c r="PQ103"/>
      <c r="PR103"/>
      <c r="PS103"/>
      <c r="PT103"/>
      <c r="PU103"/>
      <c r="PV103"/>
      <c r="PW103"/>
      <c r="PX103"/>
      <c r="PY103"/>
      <c r="PZ103"/>
      <c r="QA103"/>
      <c r="QB103"/>
      <c r="QC103"/>
      <c r="QD103"/>
      <c r="QE103"/>
      <c r="QF103"/>
      <c r="QG103"/>
      <c r="QH103"/>
      <c r="QI103"/>
      <c r="QJ103"/>
      <c r="QK103"/>
      <c r="QL103"/>
      <c r="QM103"/>
      <c r="QN103"/>
      <c r="QO103"/>
      <c r="QP103"/>
      <c r="QQ103"/>
      <c r="QR103"/>
      <c r="QS103"/>
      <c r="QT103"/>
      <c r="QU103"/>
      <c r="QV103"/>
      <c r="QW103"/>
      <c r="QX103"/>
      <c r="QY103"/>
      <c r="QZ103"/>
      <c r="RA103"/>
      <c r="RB103"/>
      <c r="RC103"/>
      <c r="RD103"/>
      <c r="RE103"/>
      <c r="RF103"/>
      <c r="RG103"/>
      <c r="RH103"/>
      <c r="RI103"/>
      <c r="RJ103"/>
      <c r="RK103"/>
      <c r="RL103"/>
      <c r="RM103"/>
      <c r="RN103"/>
      <c r="RO103"/>
      <c r="RP103"/>
      <c r="RQ103"/>
      <c r="RR103"/>
      <c r="RS103"/>
      <c r="RT103"/>
      <c r="RU103"/>
      <c r="RV103"/>
      <c r="RW103"/>
      <c r="RX103"/>
      <c r="RY103"/>
      <c r="RZ103"/>
      <c r="SA103"/>
      <c r="SB103"/>
      <c r="SC103"/>
      <c r="SD103"/>
      <c r="SE103"/>
      <c r="SF103"/>
      <c r="SG103"/>
      <c r="SH103"/>
      <c r="SI103"/>
      <c r="SJ103"/>
      <c r="SK103"/>
      <c r="SL103"/>
      <c r="SM103"/>
      <c r="SN103"/>
      <c r="SO103"/>
      <c r="SP103"/>
      <c r="SQ103"/>
      <c r="SR103"/>
      <c r="SS103"/>
      <c r="ST103"/>
      <c r="SU103"/>
      <c r="SV103"/>
      <c r="SW103"/>
      <c r="SX103"/>
      <c r="SY103"/>
      <c r="SZ103"/>
      <c r="TA103"/>
      <c r="TB103"/>
      <c r="TC103"/>
      <c r="TD103"/>
      <c r="TE103"/>
      <c r="TF103"/>
      <c r="TG103"/>
      <c r="TH103"/>
      <c r="TI103"/>
      <c r="TJ103"/>
      <c r="TK103"/>
      <c r="TL103"/>
      <c r="TM103"/>
      <c r="TN103"/>
      <c r="TO103"/>
      <c r="TP103"/>
      <c r="TQ103"/>
      <c r="TR103"/>
      <c r="TS103"/>
      <c r="TT103"/>
      <c r="TU103"/>
      <c r="TV103"/>
      <c r="TW103"/>
      <c r="TX103"/>
      <c r="TY103"/>
      <c r="TZ103"/>
      <c r="UA103"/>
      <c r="UB103"/>
      <c r="UC103"/>
      <c r="UD103"/>
      <c r="UE103"/>
      <c r="UF103"/>
      <c r="UG103"/>
      <c r="UH103"/>
      <c r="UI103"/>
      <c r="UJ103"/>
      <c r="UK103"/>
      <c r="UL103"/>
      <c r="UM103"/>
      <c r="UN103"/>
      <c r="UO103"/>
      <c r="UP103"/>
      <c r="UQ103"/>
      <c r="UR103"/>
      <c r="US103"/>
      <c r="UT103"/>
      <c r="UU103"/>
      <c r="UV103"/>
      <c r="UW103"/>
      <c r="UX103"/>
      <c r="UY103"/>
      <c r="UZ103"/>
      <c r="VA103"/>
      <c r="VB103"/>
      <c r="VC103"/>
      <c r="VD103"/>
      <c r="VE103"/>
      <c r="VF103"/>
      <c r="VG103"/>
      <c r="VH103"/>
      <c r="VI103"/>
      <c r="VJ103"/>
      <c r="VK103"/>
      <c r="VL103"/>
      <c r="VM103"/>
      <c r="VN103"/>
      <c r="VO103"/>
      <c r="VP103"/>
      <c r="VQ103"/>
      <c r="VR103"/>
      <c r="VS103"/>
      <c r="VT103"/>
      <c r="VU103"/>
      <c r="VV103"/>
      <c r="VW103"/>
      <c r="VX103"/>
      <c r="VY103"/>
      <c r="VZ103"/>
      <c r="WA103"/>
      <c r="WB103"/>
      <c r="WC103"/>
      <c r="WD103"/>
      <c r="WE103"/>
      <c r="WF103"/>
      <c r="WG103"/>
      <c r="WH103"/>
      <c r="WI103"/>
      <c r="WJ103"/>
      <c r="WK103"/>
      <c r="WL103"/>
      <c r="WM103"/>
      <c r="WN103"/>
      <c r="WO103"/>
      <c r="WP103"/>
      <c r="WQ103"/>
      <c r="WR103"/>
      <c r="WS103"/>
      <c r="WT103"/>
      <c r="WU103"/>
      <c r="WV103"/>
      <c r="WW103"/>
      <c r="WX103"/>
      <c r="WY103"/>
      <c r="WZ103"/>
      <c r="XA103"/>
      <c r="XB103"/>
      <c r="XC103"/>
      <c r="XD103"/>
      <c r="XE103"/>
      <c r="XF103"/>
      <c r="XG103"/>
      <c r="XH103"/>
      <c r="XI103"/>
      <c r="XJ103"/>
      <c r="XK103"/>
      <c r="XL103"/>
      <c r="XM103"/>
      <c r="XN103"/>
      <c r="XO103"/>
      <c r="XP103"/>
      <c r="XQ103"/>
      <c r="XR103"/>
      <c r="XS103"/>
      <c r="XT103"/>
      <c r="XU103"/>
      <c r="XV103"/>
      <c r="XW103"/>
      <c r="XX103"/>
      <c r="XY103"/>
      <c r="XZ103"/>
      <c r="YA103"/>
      <c r="YB103"/>
      <c r="YC103"/>
      <c r="YD103"/>
      <c r="YE103"/>
      <c r="YF103"/>
      <c r="YG103"/>
      <c r="YH103"/>
      <c r="YI103"/>
      <c r="YJ103"/>
      <c r="YK103"/>
      <c r="YL103"/>
      <c r="YM103"/>
      <c r="YN103"/>
      <c r="YO103"/>
      <c r="YP103"/>
      <c r="YQ103"/>
      <c r="YR103"/>
      <c r="YS103"/>
      <c r="YT103"/>
      <c r="YU103"/>
      <c r="YV103"/>
      <c r="YW103"/>
      <c r="YX103"/>
      <c r="YY103"/>
      <c r="YZ103"/>
      <c r="ZA103"/>
      <c r="ZB103"/>
      <c r="ZC103"/>
      <c r="ZD103"/>
      <c r="ZE103"/>
      <c r="ZF103"/>
      <c r="ZG103"/>
      <c r="ZH103"/>
      <c r="ZI103"/>
      <c r="ZJ103"/>
      <c r="ZK103"/>
      <c r="ZL103"/>
      <c r="ZM103"/>
      <c r="ZN103"/>
      <c r="ZO103"/>
      <c r="ZP103"/>
      <c r="ZQ103"/>
      <c r="ZR103"/>
      <c r="ZS103"/>
      <c r="ZT103"/>
      <c r="ZU103"/>
      <c r="ZV103"/>
      <c r="ZW103"/>
      <c r="ZX103"/>
      <c r="ZY103"/>
      <c r="ZZ103"/>
      <c r="AAA103"/>
      <c r="AAB103"/>
      <c r="AAC103"/>
      <c r="AAD103"/>
      <c r="AAE103"/>
      <c r="AAF103"/>
      <c r="AAG103"/>
      <c r="AAH103"/>
      <c r="AAI103"/>
      <c r="AAJ103"/>
      <c r="AAK103"/>
      <c r="AAL103"/>
      <c r="AAM103"/>
      <c r="AAN103"/>
      <c r="AAO103"/>
      <c r="AAP103"/>
      <c r="AAQ103"/>
      <c r="AAR103"/>
      <c r="AAS103"/>
      <c r="AAT103"/>
      <c r="AAU103"/>
      <c r="AAV103"/>
      <c r="AAW103"/>
      <c r="AAX103"/>
      <c r="AAY103"/>
      <c r="AAZ103"/>
      <c r="ABA103"/>
      <c r="ABB103"/>
      <c r="ABC103"/>
      <c r="ABD103"/>
      <c r="ABE103"/>
      <c r="ABF103"/>
      <c r="ABG103"/>
      <c r="ABH103"/>
      <c r="ABI103"/>
      <c r="ABJ103"/>
      <c r="ABK103"/>
      <c r="ABL103"/>
      <c r="ABM103"/>
      <c r="ABN103"/>
      <c r="ABO103"/>
      <c r="ABP103"/>
      <c r="ABQ103"/>
      <c r="ABR103"/>
      <c r="ABS103"/>
      <c r="ABT103"/>
      <c r="ABU103"/>
      <c r="ABV103"/>
      <c r="ABW103"/>
      <c r="ABX103"/>
      <c r="ABY103"/>
      <c r="ABZ103"/>
      <c r="ACA103"/>
      <c r="ACB103"/>
      <c r="ACC103"/>
      <c r="ACD103"/>
      <c r="ACE103"/>
      <c r="ACF103"/>
      <c r="ACG103"/>
      <c r="ACH103"/>
      <c r="ACI103"/>
      <c r="ACJ103"/>
      <c r="ACK103"/>
      <c r="ACL103"/>
      <c r="ACM103"/>
      <c r="ACN103"/>
      <c r="ACO103"/>
      <c r="ACP103"/>
      <c r="ACQ103"/>
      <c r="ACR103"/>
      <c r="ACS103"/>
      <c r="ACT103"/>
      <c r="ACU103"/>
      <c r="ACV103"/>
      <c r="ACW103"/>
      <c r="ACX103"/>
      <c r="ACY103"/>
      <c r="ACZ103"/>
      <c r="ADA103"/>
      <c r="ADB103"/>
      <c r="ADC103"/>
      <c r="ADD103"/>
      <c r="ADE103"/>
      <c r="ADF103"/>
      <c r="ADG103"/>
      <c r="ADH103"/>
      <c r="ADI103"/>
      <c r="ADJ103"/>
      <c r="ADK103"/>
      <c r="ADL103"/>
      <c r="ADM103"/>
      <c r="ADN103"/>
      <c r="ADO103"/>
      <c r="ADP103"/>
      <c r="ADQ103"/>
      <c r="ADR103"/>
      <c r="ADS103"/>
      <c r="ADT103"/>
      <c r="ADU103"/>
      <c r="ADV103"/>
      <c r="ADW103"/>
      <c r="ADX103"/>
      <c r="ADY103"/>
      <c r="ADZ103"/>
      <c r="AEA103"/>
      <c r="AEB103"/>
      <c r="AEC103"/>
      <c r="AED103"/>
      <c r="AEE103"/>
      <c r="AEF103"/>
      <c r="AEG103"/>
      <c r="AEH103"/>
      <c r="AEI103"/>
      <c r="AEJ103"/>
      <c r="AEK103"/>
      <c r="AEL103"/>
      <c r="AEM103"/>
      <c r="AEN103"/>
      <c r="AEO103"/>
      <c r="AEP103"/>
      <c r="AEQ103"/>
      <c r="AER103"/>
      <c r="AES103"/>
      <c r="AET103"/>
      <c r="AEU103"/>
      <c r="AEV103"/>
      <c r="AEW103"/>
      <c r="AEX103"/>
      <c r="AEY103"/>
      <c r="AEZ103"/>
      <c r="AFA103"/>
      <c r="AFB103"/>
      <c r="AFC103"/>
      <c r="AFD103"/>
      <c r="AFE103"/>
      <c r="AFF103"/>
      <c r="AFG103"/>
      <c r="AFH103"/>
      <c r="AFI103"/>
      <c r="AFJ103"/>
      <c r="AFK103"/>
      <c r="AFL103"/>
      <c r="AFM103"/>
      <c r="AFN103"/>
      <c r="AFO103"/>
      <c r="AFP103"/>
      <c r="AFQ103"/>
      <c r="AFR103"/>
      <c r="AFS103"/>
      <c r="AFT103"/>
      <c r="AFU103"/>
      <c r="AFV103"/>
      <c r="AFW103"/>
      <c r="AFX103"/>
      <c r="AFY103"/>
      <c r="AFZ103"/>
      <c r="AGA103"/>
      <c r="AGB103"/>
      <c r="AGC103"/>
      <c r="AGD103"/>
      <c r="AGE103"/>
      <c r="AGF103"/>
      <c r="AGG103"/>
      <c r="AGH103"/>
      <c r="AGI103"/>
      <c r="AGJ103"/>
      <c r="AGK103"/>
      <c r="AGL103"/>
      <c r="AGM103"/>
      <c r="AGN103"/>
      <c r="AGO103"/>
      <c r="AGP103"/>
      <c r="AGQ103"/>
      <c r="AGR103"/>
      <c r="AGS103"/>
      <c r="AGT103"/>
      <c r="AGU103"/>
      <c r="AGV103"/>
      <c r="AGW103"/>
      <c r="AGX103"/>
      <c r="AGY103"/>
      <c r="AGZ103"/>
      <c r="AHA103"/>
      <c r="AHB103"/>
      <c r="AHC103"/>
      <c r="AHD103"/>
      <c r="AHE103"/>
      <c r="AHF103"/>
      <c r="AHG103"/>
      <c r="AHH103"/>
      <c r="AHI103"/>
      <c r="AHJ103"/>
      <c r="AHK103"/>
      <c r="AHL103"/>
      <c r="AHM103"/>
      <c r="AHN103"/>
      <c r="AHO103"/>
      <c r="AHP103"/>
      <c r="AHQ103"/>
      <c r="AHR103"/>
      <c r="AHS103"/>
      <c r="AHT103"/>
      <c r="AHU103"/>
      <c r="AHV103"/>
      <c r="AHW103"/>
      <c r="AHX103"/>
      <c r="AHY103"/>
      <c r="AHZ103"/>
      <c r="AIA103"/>
      <c r="AIB103"/>
      <c r="AIC103"/>
      <c r="AID103"/>
      <c r="AIE103"/>
      <c r="AIF103"/>
      <c r="AIG103"/>
      <c r="AIH103"/>
      <c r="AII103"/>
      <c r="AIJ103"/>
      <c r="AIK103"/>
      <c r="AIL103"/>
      <c r="AIM103"/>
      <c r="AIN103"/>
      <c r="AIO103"/>
      <c r="AIP103"/>
      <c r="AIQ103"/>
      <c r="AIR103"/>
      <c r="AIS103"/>
      <c r="AIT103"/>
      <c r="AIU103"/>
      <c r="AIV103"/>
      <c r="AIW103"/>
      <c r="AIX103"/>
      <c r="AIY103"/>
      <c r="AIZ103"/>
      <c r="AJA103"/>
      <c r="AJB103"/>
      <c r="AJC103"/>
      <c r="AJD103"/>
      <c r="AJE103"/>
      <c r="AJF103"/>
      <c r="AJG103"/>
      <c r="AJH103"/>
      <c r="AJI103"/>
      <c r="AJJ103"/>
      <c r="AJK103"/>
      <c r="AJL103"/>
      <c r="AJM103"/>
      <c r="AJN103"/>
      <c r="AJO103"/>
      <c r="AJP103"/>
      <c r="AJQ103"/>
      <c r="AJR103"/>
      <c r="AJS103"/>
      <c r="AJT103"/>
      <c r="AJU103"/>
      <c r="AJV103"/>
      <c r="AJW103"/>
      <c r="AJX103"/>
      <c r="AJY103"/>
      <c r="AJZ103"/>
      <c r="AKA103"/>
      <c r="AKB103"/>
      <c r="AKC103"/>
      <c r="AKD103"/>
      <c r="AKE103"/>
      <c r="AKF103"/>
      <c r="AKG103"/>
      <c r="AKH103"/>
      <c r="AKI103"/>
      <c r="AKJ103"/>
      <c r="AKK103"/>
      <c r="AKL103"/>
      <c r="AKM103"/>
      <c r="AKN103"/>
      <c r="AKO103"/>
      <c r="AKP103"/>
      <c r="AKQ103"/>
      <c r="AKR103"/>
      <c r="AKS103"/>
      <c r="AKT103"/>
      <c r="AKU103"/>
      <c r="AKV103"/>
      <c r="AKW103"/>
      <c r="AKX103"/>
      <c r="AKY103"/>
      <c r="AKZ103"/>
      <c r="ALA103"/>
      <c r="ALB103"/>
      <c r="ALC103"/>
      <c r="ALD103"/>
      <c r="ALE103"/>
      <c r="ALF103"/>
      <c r="ALG103"/>
      <c r="ALH103"/>
      <c r="ALI103"/>
      <c r="ALJ103"/>
      <c r="ALK103"/>
      <c r="ALL103"/>
      <c r="ALM103"/>
      <c r="ALN103"/>
      <c r="ALO103"/>
      <c r="ALP103"/>
      <c r="ALQ103"/>
      <c r="ALR103"/>
      <c r="ALS103"/>
      <c r="ALT103"/>
      <c r="ALU103"/>
      <c r="ALV103"/>
      <c r="ALW103"/>
      <c r="ALX103"/>
      <c r="ALY103"/>
      <c r="ALZ103"/>
      <c r="AMA103"/>
      <c r="AMB103"/>
      <c r="AMC103"/>
      <c r="AMD103"/>
      <c r="AME103"/>
      <c r="AMF103"/>
      <c r="AMG103"/>
      <c r="AMH103"/>
      <c r="AMJ103"/>
      <c r="AMK103"/>
    </row>
    <row r="104" spans="1:1025" s="69" customFormat="1" ht="47.25" customHeight="1" x14ac:dyDescent="0.2">
      <c r="A104" s="446" t="s">
        <v>132</v>
      </c>
      <c r="B104" s="72" t="s">
        <v>133</v>
      </c>
      <c r="C104" s="72" t="s">
        <v>282</v>
      </c>
      <c r="D104" s="72" t="s">
        <v>283</v>
      </c>
      <c r="E104" s="73" t="s">
        <v>284</v>
      </c>
      <c r="F104" s="73" t="s">
        <v>285</v>
      </c>
      <c r="G104" s="447" t="s">
        <v>286</v>
      </c>
      <c r="H104" s="443"/>
    </row>
    <row r="105" spans="1:1025" ht="20.25" customHeight="1" x14ac:dyDescent="0.2">
      <c r="A105" s="940" t="s">
        <v>287</v>
      </c>
      <c r="B105" s="941"/>
      <c r="C105" s="941"/>
      <c r="D105" s="941"/>
      <c r="E105" s="941"/>
      <c r="F105" s="942"/>
      <c r="G105" s="448">
        <f>SUM(G106:G111)</f>
        <v>27.875416666666666</v>
      </c>
      <c r="H105" s="57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  <c r="BF105"/>
      <c r="BG105"/>
      <c r="BH105"/>
      <c r="BI105"/>
      <c r="BJ105"/>
      <c r="BK105"/>
      <c r="BL105"/>
      <c r="BM105"/>
      <c r="BN105"/>
      <c r="BO105"/>
      <c r="BP105"/>
      <c r="BQ105"/>
      <c r="BR105"/>
      <c r="BS105"/>
      <c r="BT105"/>
      <c r="BU105"/>
      <c r="BV105"/>
      <c r="BW105"/>
      <c r="BX105"/>
      <c r="BY105"/>
      <c r="BZ105"/>
      <c r="CA105"/>
      <c r="CB105"/>
      <c r="CC105"/>
      <c r="CD105"/>
      <c r="CE105"/>
      <c r="CF105"/>
      <c r="CG105"/>
      <c r="CH105"/>
      <c r="CI105"/>
      <c r="CJ105"/>
      <c r="CK105"/>
      <c r="CL105"/>
      <c r="CM105"/>
      <c r="CN105"/>
      <c r="CO105"/>
      <c r="CP105"/>
      <c r="CQ105"/>
      <c r="CR105"/>
      <c r="CS105"/>
      <c r="CT105"/>
      <c r="CU105"/>
      <c r="CV105"/>
      <c r="CW105"/>
      <c r="CX105"/>
      <c r="CY105"/>
      <c r="CZ105"/>
      <c r="DA105"/>
      <c r="DB105"/>
      <c r="DC105"/>
      <c r="DD105"/>
      <c r="DE105"/>
      <c r="DF105"/>
      <c r="DG105"/>
      <c r="DH105"/>
      <c r="DI105"/>
      <c r="DJ105"/>
      <c r="DK105"/>
      <c r="DL105"/>
      <c r="DM105"/>
      <c r="DN105"/>
      <c r="DO105"/>
      <c r="DP105"/>
      <c r="DQ105"/>
      <c r="DR105"/>
      <c r="DS105"/>
      <c r="DT105"/>
      <c r="DU105"/>
      <c r="DV105"/>
      <c r="DW105"/>
      <c r="DX105"/>
      <c r="DY105"/>
      <c r="DZ105"/>
      <c r="EA105"/>
      <c r="EB105"/>
      <c r="EC105"/>
      <c r="ED105"/>
      <c r="EE105"/>
      <c r="EF105"/>
      <c r="EG105"/>
      <c r="EH105"/>
      <c r="EI105"/>
      <c r="EJ105"/>
      <c r="EK105"/>
      <c r="EL105"/>
      <c r="EM105"/>
      <c r="EN105"/>
      <c r="EO105"/>
      <c r="EP105"/>
      <c r="EQ105"/>
      <c r="ER105"/>
      <c r="ES105"/>
      <c r="ET105"/>
      <c r="EU105"/>
      <c r="EV105"/>
      <c r="EW105"/>
      <c r="EX105"/>
      <c r="EY105"/>
      <c r="EZ105"/>
      <c r="FA105"/>
      <c r="FB105"/>
      <c r="FC105"/>
      <c r="FD105"/>
      <c r="FE105"/>
      <c r="FF105"/>
      <c r="FG105"/>
      <c r="FH105"/>
      <c r="FI105"/>
      <c r="FJ105"/>
      <c r="FK105"/>
      <c r="FL105"/>
      <c r="FM105"/>
      <c r="FN105"/>
      <c r="FO105"/>
      <c r="FP105"/>
      <c r="FQ105"/>
      <c r="FR105"/>
      <c r="FS105"/>
      <c r="FT105"/>
      <c r="FU105"/>
      <c r="FV105"/>
      <c r="FW105"/>
      <c r="FX105"/>
      <c r="FY105"/>
      <c r="FZ105"/>
      <c r="GA105"/>
      <c r="GB105"/>
      <c r="GC105"/>
      <c r="GD105"/>
      <c r="GE105"/>
      <c r="GF105"/>
      <c r="GG105"/>
      <c r="GH105"/>
      <c r="GI105"/>
      <c r="GJ105"/>
      <c r="GK105"/>
      <c r="GL105"/>
      <c r="GM105"/>
      <c r="GN105"/>
      <c r="GO105"/>
      <c r="GP105"/>
      <c r="GQ105"/>
      <c r="GR105"/>
      <c r="GS105"/>
      <c r="GT105"/>
      <c r="GU105"/>
      <c r="GV105"/>
      <c r="GW105"/>
      <c r="GX105"/>
      <c r="GY105"/>
      <c r="GZ105"/>
      <c r="HA105"/>
      <c r="HB105"/>
      <c r="HC105"/>
      <c r="HD105"/>
      <c r="HE105"/>
      <c r="HF105"/>
      <c r="HG105"/>
      <c r="HH105"/>
      <c r="HI105"/>
      <c r="HJ105"/>
      <c r="HK105"/>
      <c r="HL105"/>
      <c r="HM105"/>
      <c r="HN105"/>
      <c r="HO105"/>
      <c r="HP105"/>
      <c r="HQ105"/>
      <c r="HR105"/>
      <c r="HS105"/>
      <c r="HT105"/>
      <c r="HU105"/>
      <c r="HV105"/>
      <c r="HW105"/>
      <c r="HX105"/>
      <c r="HY105"/>
      <c r="HZ105"/>
      <c r="IA105"/>
      <c r="IB105"/>
      <c r="IC105"/>
      <c r="ID105"/>
      <c r="IE105"/>
      <c r="IF105"/>
      <c r="IG105"/>
      <c r="IH105"/>
      <c r="II105"/>
      <c r="IJ105"/>
      <c r="IK105"/>
      <c r="IL105"/>
      <c r="IM105"/>
      <c r="IN105"/>
      <c r="IO105"/>
      <c r="IP105"/>
      <c r="IQ105"/>
      <c r="IR105"/>
      <c r="IS105"/>
      <c r="IT105"/>
      <c r="IU105"/>
      <c r="IV105"/>
      <c r="IW105"/>
      <c r="IX105"/>
      <c r="IY105"/>
      <c r="IZ105"/>
      <c r="JA105"/>
      <c r="JB105"/>
      <c r="JC105"/>
      <c r="JD105"/>
      <c r="JE105"/>
      <c r="JF105"/>
      <c r="JG105"/>
      <c r="JH105"/>
      <c r="JI105"/>
      <c r="JJ105"/>
      <c r="JK105"/>
      <c r="JL105"/>
      <c r="JM105"/>
      <c r="JN105"/>
      <c r="JO105"/>
      <c r="JP105"/>
      <c r="JQ105"/>
      <c r="JR105"/>
      <c r="JS105"/>
      <c r="JT105"/>
      <c r="JU105"/>
      <c r="JV105"/>
      <c r="JW105"/>
      <c r="JX105"/>
      <c r="JY105"/>
      <c r="JZ105"/>
      <c r="KA105"/>
      <c r="KB105"/>
      <c r="KC105"/>
      <c r="KD105"/>
      <c r="KE105"/>
      <c r="KF105"/>
      <c r="KG105"/>
      <c r="KH105"/>
      <c r="KI105"/>
      <c r="KJ105"/>
      <c r="KK105"/>
      <c r="KL105"/>
      <c r="KM105"/>
      <c r="KN105"/>
      <c r="KO105"/>
      <c r="KP105"/>
      <c r="KQ105"/>
      <c r="KR105"/>
      <c r="KS105"/>
      <c r="KT105"/>
      <c r="KU105"/>
      <c r="KV105"/>
      <c r="KW105"/>
      <c r="KX105"/>
      <c r="KY105"/>
      <c r="KZ105"/>
      <c r="LA105"/>
      <c r="LB105"/>
      <c r="LC105"/>
      <c r="LD105"/>
      <c r="LE105"/>
      <c r="LF105"/>
      <c r="LG105"/>
      <c r="LH105"/>
      <c r="LI105"/>
      <c r="LJ105"/>
      <c r="LK105"/>
      <c r="LL105"/>
      <c r="LM105"/>
      <c r="LN105"/>
      <c r="LO105"/>
      <c r="LP105"/>
      <c r="LQ105"/>
      <c r="LR105"/>
      <c r="LS105"/>
      <c r="LT105"/>
      <c r="LU105"/>
      <c r="LV105"/>
      <c r="LW105"/>
      <c r="LX105"/>
      <c r="LY105"/>
      <c r="LZ105"/>
      <c r="MA105"/>
      <c r="MB105"/>
      <c r="MC105"/>
      <c r="MD105"/>
      <c r="ME105"/>
      <c r="MF105"/>
      <c r="MG105"/>
      <c r="MH105"/>
      <c r="MI105"/>
      <c r="MJ105"/>
      <c r="MK105"/>
      <c r="ML105"/>
      <c r="MM105"/>
      <c r="MN105"/>
      <c r="MO105"/>
      <c r="MP105"/>
      <c r="MQ105"/>
      <c r="MR105"/>
      <c r="MS105"/>
      <c r="MT105"/>
      <c r="MU105"/>
      <c r="MV105"/>
      <c r="MW105"/>
      <c r="MX105"/>
      <c r="MY105"/>
      <c r="MZ105"/>
      <c r="NA105"/>
      <c r="NB105"/>
      <c r="NC105"/>
      <c r="ND105"/>
      <c r="NE105"/>
      <c r="NF105"/>
      <c r="NG105"/>
      <c r="NH105"/>
      <c r="NI105"/>
      <c r="NJ105"/>
      <c r="NK105"/>
      <c r="NL105"/>
      <c r="NM105"/>
      <c r="NN105"/>
      <c r="NO105"/>
      <c r="NP105"/>
      <c r="NQ105"/>
      <c r="NR105"/>
      <c r="NS105"/>
      <c r="NT105"/>
      <c r="NU105"/>
      <c r="NV105"/>
      <c r="NW105"/>
      <c r="NX105"/>
      <c r="NY105"/>
      <c r="NZ105"/>
      <c r="OA105"/>
      <c r="OB105"/>
      <c r="OC105"/>
      <c r="OD105"/>
      <c r="OE105"/>
      <c r="OF105"/>
      <c r="OG105"/>
      <c r="OH105"/>
      <c r="OI105"/>
      <c r="OJ105"/>
      <c r="OK105"/>
      <c r="OL105"/>
      <c r="OM105"/>
      <c r="ON105"/>
      <c r="OO105"/>
      <c r="OP105"/>
      <c r="OQ105"/>
      <c r="OR105"/>
      <c r="OS105"/>
      <c r="OT105"/>
      <c r="OU105"/>
      <c r="OV105"/>
      <c r="OW105"/>
      <c r="OX105"/>
      <c r="OY105"/>
      <c r="OZ105"/>
      <c r="PA105"/>
      <c r="PB105"/>
      <c r="PC105"/>
      <c r="PD105"/>
      <c r="PE105"/>
      <c r="PF105"/>
      <c r="PG105"/>
      <c r="PH105"/>
      <c r="PI105"/>
      <c r="PJ105"/>
      <c r="PK105"/>
      <c r="PL105"/>
      <c r="PM105"/>
      <c r="PN105"/>
      <c r="PO105"/>
      <c r="PP105"/>
      <c r="PQ105"/>
      <c r="PR105"/>
      <c r="PS105"/>
      <c r="PT105"/>
      <c r="PU105"/>
      <c r="PV105"/>
      <c r="PW105"/>
      <c r="PX105"/>
      <c r="PY105"/>
      <c r="PZ105"/>
      <c r="QA105"/>
      <c r="QB105"/>
      <c r="QC105"/>
      <c r="QD105"/>
      <c r="QE105"/>
      <c r="QF105"/>
      <c r="QG105"/>
      <c r="QH105"/>
      <c r="QI105"/>
      <c r="QJ105"/>
      <c r="QK105"/>
      <c r="QL105"/>
      <c r="QM105"/>
      <c r="QN105"/>
      <c r="QO105"/>
      <c r="QP105"/>
      <c r="QQ105"/>
      <c r="QR105"/>
      <c r="QS105"/>
      <c r="QT105"/>
      <c r="QU105"/>
      <c r="QV105"/>
      <c r="QW105"/>
      <c r="QX105"/>
      <c r="QY105"/>
      <c r="QZ105"/>
      <c r="RA105"/>
      <c r="RB105"/>
      <c r="RC105"/>
      <c r="RD105"/>
      <c r="RE105"/>
      <c r="RF105"/>
      <c r="RG105"/>
      <c r="RH105"/>
      <c r="RI105"/>
      <c r="RJ105"/>
      <c r="RK105"/>
      <c r="RL105"/>
      <c r="RM105"/>
      <c r="RN105"/>
      <c r="RO105"/>
      <c r="RP105"/>
      <c r="RQ105"/>
      <c r="RR105"/>
      <c r="RS105"/>
      <c r="RT105"/>
      <c r="RU105"/>
      <c r="RV105"/>
      <c r="RW105"/>
      <c r="RX105"/>
      <c r="RY105"/>
      <c r="RZ105"/>
      <c r="SA105"/>
      <c r="SB105"/>
      <c r="SC105"/>
      <c r="SD105"/>
      <c r="SE105"/>
      <c r="SF105"/>
      <c r="SG105"/>
      <c r="SH105"/>
      <c r="SI105"/>
      <c r="SJ105"/>
      <c r="SK105"/>
      <c r="SL105"/>
      <c r="SM105"/>
      <c r="SN105"/>
      <c r="SO105"/>
      <c r="SP105"/>
      <c r="SQ105"/>
      <c r="SR105"/>
      <c r="SS105"/>
      <c r="ST105"/>
      <c r="SU105"/>
      <c r="SV105"/>
      <c r="SW105"/>
      <c r="SX105"/>
      <c r="SY105"/>
      <c r="SZ105"/>
      <c r="TA105"/>
      <c r="TB105"/>
      <c r="TC105"/>
      <c r="TD105"/>
      <c r="TE105"/>
      <c r="TF105"/>
      <c r="TG105"/>
      <c r="TH105"/>
      <c r="TI105"/>
      <c r="TJ105"/>
      <c r="TK105"/>
      <c r="TL105"/>
      <c r="TM105"/>
      <c r="TN105"/>
      <c r="TO105"/>
      <c r="TP105"/>
      <c r="TQ105"/>
      <c r="TR105"/>
      <c r="TS105"/>
      <c r="TT105"/>
      <c r="TU105"/>
      <c r="TV105"/>
      <c r="TW105"/>
      <c r="TX105"/>
      <c r="TY105"/>
      <c r="TZ105"/>
      <c r="UA105"/>
      <c r="UB105"/>
      <c r="UC105"/>
      <c r="UD105"/>
      <c r="UE105"/>
      <c r="UF105"/>
      <c r="UG105"/>
      <c r="UH105"/>
      <c r="UI105"/>
      <c r="UJ105"/>
      <c r="UK105"/>
      <c r="UL105"/>
      <c r="UM105"/>
      <c r="UN105"/>
      <c r="UO105"/>
      <c r="UP105"/>
      <c r="UQ105"/>
      <c r="UR105"/>
      <c r="US105"/>
      <c r="UT105"/>
      <c r="UU105"/>
      <c r="UV105"/>
      <c r="UW105"/>
      <c r="UX105"/>
      <c r="UY105"/>
      <c r="UZ105"/>
      <c r="VA105"/>
      <c r="VB105"/>
      <c r="VC105"/>
      <c r="VD105"/>
      <c r="VE105"/>
      <c r="VF105"/>
      <c r="VG105"/>
      <c r="VH105"/>
      <c r="VI105"/>
      <c r="VJ105"/>
      <c r="VK105"/>
      <c r="VL105"/>
      <c r="VM105"/>
      <c r="VN105"/>
      <c r="VO105"/>
      <c r="VP105"/>
      <c r="VQ105"/>
      <c r="VR105"/>
      <c r="VS105"/>
      <c r="VT105"/>
      <c r="VU105"/>
      <c r="VV105"/>
      <c r="VW105"/>
      <c r="VX105"/>
      <c r="VY105"/>
      <c r="VZ105"/>
      <c r="WA105"/>
      <c r="WB105"/>
      <c r="WC105"/>
      <c r="WD105"/>
      <c r="WE105"/>
      <c r="WF105"/>
      <c r="WG105"/>
      <c r="WH105"/>
      <c r="WI105"/>
      <c r="WJ105"/>
      <c r="WK105"/>
      <c r="WL105"/>
      <c r="WM105"/>
      <c r="WN105"/>
      <c r="WO105"/>
      <c r="WP105"/>
      <c r="WQ105"/>
      <c r="WR105"/>
      <c r="WS105"/>
      <c r="WT105"/>
      <c r="WU105"/>
      <c r="WV105"/>
      <c r="WW105"/>
      <c r="WX105"/>
      <c r="WY105"/>
      <c r="WZ105"/>
      <c r="XA105"/>
      <c r="XB105"/>
      <c r="XC105"/>
      <c r="XD105"/>
      <c r="XE105"/>
      <c r="XF105"/>
      <c r="XG105"/>
      <c r="XH105"/>
      <c r="XI105"/>
      <c r="XJ105"/>
      <c r="XK105"/>
      <c r="XL105"/>
      <c r="XM105"/>
      <c r="XN105"/>
      <c r="XO105"/>
      <c r="XP105"/>
      <c r="XQ105"/>
      <c r="XR105"/>
      <c r="XS105"/>
      <c r="XT105"/>
      <c r="XU105"/>
      <c r="XV105"/>
      <c r="XW105"/>
      <c r="XX105"/>
      <c r="XY105"/>
      <c r="XZ105"/>
      <c r="YA105"/>
      <c r="YB105"/>
      <c r="YC105"/>
      <c r="YD105"/>
      <c r="YE105"/>
      <c r="YF105"/>
      <c r="YG105"/>
      <c r="YH105"/>
      <c r="YI105"/>
      <c r="YJ105"/>
      <c r="YK105"/>
      <c r="YL105"/>
      <c r="YM105"/>
      <c r="YN105"/>
      <c r="YO105"/>
      <c r="YP105"/>
      <c r="YQ105"/>
      <c r="YR105"/>
      <c r="YS105"/>
      <c r="YT105"/>
      <c r="YU105"/>
      <c r="YV105"/>
      <c r="YW105"/>
      <c r="YX105"/>
      <c r="YY105"/>
      <c r="YZ105"/>
      <c r="ZA105"/>
      <c r="ZB105"/>
      <c r="ZC105"/>
      <c r="ZD105"/>
      <c r="ZE105"/>
      <c r="ZF105"/>
      <c r="ZG105"/>
      <c r="ZH105"/>
      <c r="ZI105"/>
      <c r="ZJ105"/>
      <c r="ZK105"/>
      <c r="ZL105"/>
      <c r="ZM105"/>
      <c r="ZN105"/>
      <c r="ZO105"/>
      <c r="ZP105"/>
      <c r="ZQ105"/>
      <c r="ZR105"/>
      <c r="ZS105"/>
      <c r="ZT105"/>
      <c r="ZU105"/>
      <c r="ZV105"/>
      <c r="ZW105"/>
      <c r="ZX105"/>
      <c r="ZY105"/>
      <c r="ZZ105"/>
      <c r="AAA105"/>
      <c r="AAB105"/>
      <c r="AAC105"/>
      <c r="AAD105"/>
      <c r="AAE105"/>
      <c r="AAF105"/>
      <c r="AAG105"/>
      <c r="AAH105"/>
      <c r="AAI105"/>
      <c r="AAJ105"/>
      <c r="AAK105"/>
      <c r="AAL105"/>
      <c r="AAM105"/>
      <c r="AAN105"/>
      <c r="AAO105"/>
      <c r="AAP105"/>
      <c r="AAQ105"/>
      <c r="AAR105"/>
      <c r="AAS105"/>
      <c r="AAT105"/>
      <c r="AAU105"/>
      <c r="AAV105"/>
      <c r="AAW105"/>
      <c r="AAX105"/>
      <c r="AAY105"/>
      <c r="AAZ105"/>
      <c r="ABA105"/>
      <c r="ABB105"/>
      <c r="ABC105"/>
      <c r="ABD105"/>
      <c r="ABE105"/>
      <c r="ABF105"/>
      <c r="ABG105"/>
      <c r="ABH105"/>
      <c r="ABI105"/>
      <c r="ABJ105"/>
      <c r="ABK105"/>
      <c r="ABL105"/>
      <c r="ABM105"/>
      <c r="ABN105"/>
      <c r="ABO105"/>
      <c r="ABP105"/>
      <c r="ABQ105"/>
      <c r="ABR105"/>
      <c r="ABS105"/>
      <c r="ABT105"/>
      <c r="ABU105"/>
      <c r="ABV105"/>
      <c r="ABW105"/>
      <c r="ABX105"/>
      <c r="ABY105"/>
      <c r="ABZ105"/>
      <c r="ACA105"/>
      <c r="ACB105"/>
      <c r="ACC105"/>
      <c r="ACD105"/>
      <c r="ACE105"/>
      <c r="ACF105"/>
      <c r="ACG105"/>
      <c r="ACH105"/>
      <c r="ACI105"/>
      <c r="ACJ105"/>
      <c r="ACK105"/>
      <c r="ACL105"/>
      <c r="ACM105"/>
      <c r="ACN105"/>
      <c r="ACO105"/>
      <c r="ACP105"/>
      <c r="ACQ105"/>
      <c r="ACR105"/>
      <c r="ACS105"/>
      <c r="ACT105"/>
      <c r="ACU105"/>
      <c r="ACV105"/>
      <c r="ACW105"/>
      <c r="ACX105"/>
      <c r="ACY105"/>
      <c r="ACZ105"/>
      <c r="ADA105"/>
      <c r="ADB105"/>
      <c r="ADC105"/>
      <c r="ADD105"/>
      <c r="ADE105"/>
      <c r="ADF105"/>
      <c r="ADG105"/>
      <c r="ADH105"/>
      <c r="ADI105"/>
      <c r="ADJ105"/>
      <c r="ADK105"/>
      <c r="ADL105"/>
      <c r="ADM105"/>
      <c r="ADN105"/>
      <c r="ADO105"/>
      <c r="ADP105"/>
      <c r="ADQ105"/>
      <c r="ADR105"/>
      <c r="ADS105"/>
      <c r="ADT105"/>
      <c r="ADU105"/>
      <c r="ADV105"/>
      <c r="ADW105"/>
      <c r="ADX105"/>
      <c r="ADY105"/>
      <c r="ADZ105"/>
      <c r="AEA105"/>
      <c r="AEB105"/>
      <c r="AEC105"/>
      <c r="AED105"/>
      <c r="AEE105"/>
      <c r="AEF105"/>
      <c r="AEG105"/>
      <c r="AEH105"/>
      <c r="AEI105"/>
      <c r="AEJ105"/>
      <c r="AEK105"/>
      <c r="AEL105"/>
      <c r="AEM105"/>
      <c r="AEN105"/>
      <c r="AEO105"/>
      <c r="AEP105"/>
      <c r="AEQ105"/>
      <c r="AER105"/>
      <c r="AES105"/>
      <c r="AET105"/>
      <c r="AEU105"/>
      <c r="AEV105"/>
      <c r="AEW105"/>
      <c r="AEX105"/>
      <c r="AEY105"/>
      <c r="AEZ105"/>
      <c r="AFA105"/>
      <c r="AFB105"/>
      <c r="AFC105"/>
      <c r="AFD105"/>
      <c r="AFE105"/>
      <c r="AFF105"/>
      <c r="AFG105"/>
      <c r="AFH105"/>
      <c r="AFI105"/>
      <c r="AFJ105"/>
      <c r="AFK105"/>
      <c r="AFL105"/>
      <c r="AFM105"/>
      <c r="AFN105"/>
      <c r="AFO105"/>
      <c r="AFP105"/>
      <c r="AFQ105"/>
      <c r="AFR105"/>
      <c r="AFS105"/>
      <c r="AFT105"/>
      <c r="AFU105"/>
      <c r="AFV105"/>
      <c r="AFW105"/>
      <c r="AFX105"/>
      <c r="AFY105"/>
      <c r="AFZ105"/>
      <c r="AGA105"/>
      <c r="AGB105"/>
      <c r="AGC105"/>
      <c r="AGD105"/>
      <c r="AGE105"/>
      <c r="AGF105"/>
      <c r="AGG105"/>
      <c r="AGH105"/>
      <c r="AGI105"/>
      <c r="AGJ105"/>
      <c r="AGK105"/>
      <c r="AGL105"/>
      <c r="AGM105"/>
      <c r="AGN105"/>
      <c r="AGO105"/>
      <c r="AGP105"/>
      <c r="AGQ105"/>
      <c r="AGR105"/>
      <c r="AGS105"/>
      <c r="AGT105"/>
      <c r="AGU105"/>
      <c r="AGV105"/>
      <c r="AGW105"/>
      <c r="AGX105"/>
      <c r="AGY105"/>
      <c r="AGZ105"/>
      <c r="AHA105"/>
      <c r="AHB105"/>
      <c r="AHC105"/>
      <c r="AHD105"/>
      <c r="AHE105"/>
      <c r="AHF105"/>
      <c r="AHG105"/>
      <c r="AHH105"/>
      <c r="AHI105"/>
      <c r="AHJ105"/>
      <c r="AHK105"/>
      <c r="AHL105"/>
      <c r="AHM105"/>
      <c r="AHN105"/>
      <c r="AHO105"/>
      <c r="AHP105"/>
      <c r="AHQ105"/>
      <c r="AHR105"/>
      <c r="AHS105"/>
      <c r="AHT105"/>
      <c r="AHU105"/>
      <c r="AHV105"/>
      <c r="AHW105"/>
      <c r="AHX105"/>
      <c r="AHY105"/>
      <c r="AHZ105"/>
      <c r="AIA105"/>
      <c r="AIB105"/>
      <c r="AIC105"/>
      <c r="AID105"/>
      <c r="AIE105"/>
      <c r="AIF105"/>
      <c r="AIG105"/>
      <c r="AIH105"/>
      <c r="AII105"/>
      <c r="AIJ105"/>
      <c r="AIK105"/>
      <c r="AIL105"/>
      <c r="AIM105"/>
      <c r="AIN105"/>
      <c r="AIO105"/>
      <c r="AIP105"/>
      <c r="AIQ105"/>
      <c r="AIR105"/>
      <c r="AIS105"/>
      <c r="AIT105"/>
      <c r="AIU105"/>
      <c r="AIV105"/>
      <c r="AIW105"/>
      <c r="AIX105"/>
      <c r="AIY105"/>
      <c r="AIZ105"/>
      <c r="AJA105"/>
      <c r="AJB105"/>
      <c r="AJC105"/>
      <c r="AJD105"/>
      <c r="AJE105"/>
      <c r="AJF105"/>
      <c r="AJG105"/>
      <c r="AJH105"/>
      <c r="AJI105"/>
      <c r="AJJ105"/>
      <c r="AJK105"/>
      <c r="AJL105"/>
      <c r="AJM105"/>
      <c r="AJN105"/>
      <c r="AJO105"/>
      <c r="AJP105"/>
      <c r="AJQ105"/>
      <c r="AJR105"/>
      <c r="AJS105"/>
      <c r="AJT105"/>
      <c r="AJU105"/>
      <c r="AJV105"/>
      <c r="AJW105"/>
      <c r="AJX105"/>
      <c r="AJY105"/>
      <c r="AJZ105"/>
      <c r="AKA105"/>
      <c r="AKB105"/>
      <c r="AKC105"/>
      <c r="AKD105"/>
      <c r="AKE105"/>
      <c r="AKF105"/>
      <c r="AKG105"/>
      <c r="AKH105"/>
      <c r="AKI105"/>
      <c r="AKJ105"/>
      <c r="AKK105"/>
      <c r="AKL105"/>
      <c r="AKM105"/>
      <c r="AKN105"/>
      <c r="AKO105"/>
      <c r="AKP105"/>
      <c r="AKQ105"/>
      <c r="AKR105"/>
      <c r="AKS105"/>
      <c r="AKT105"/>
      <c r="AKU105"/>
      <c r="AKV105"/>
      <c r="AKW105"/>
      <c r="AKX105"/>
      <c r="AKY105"/>
      <c r="AKZ105"/>
      <c r="ALA105"/>
      <c r="ALB105"/>
      <c r="ALC105"/>
      <c r="ALD105"/>
      <c r="ALE105"/>
      <c r="ALF105"/>
      <c r="ALG105"/>
      <c r="ALH105"/>
      <c r="ALI105"/>
      <c r="ALJ105"/>
      <c r="ALK105"/>
      <c r="ALL105"/>
      <c r="ALM105"/>
      <c r="ALN105"/>
      <c r="ALO105"/>
      <c r="ALP105"/>
      <c r="ALQ105"/>
      <c r="ALR105"/>
      <c r="ALS105"/>
      <c r="ALT105"/>
      <c r="ALU105"/>
      <c r="ALV105"/>
      <c r="ALW105"/>
      <c r="ALX105"/>
      <c r="ALY105"/>
      <c r="ALZ105"/>
      <c r="AMA105"/>
      <c r="AMB105"/>
      <c r="AMC105"/>
      <c r="AMD105"/>
      <c r="AME105"/>
      <c r="AMF105"/>
      <c r="AMG105"/>
      <c r="AMH105"/>
      <c r="AMJ105"/>
      <c r="AMK105"/>
    </row>
    <row r="106" spans="1:1025" ht="15" customHeight="1" x14ac:dyDescent="0.2">
      <c r="A106" s="449" t="s">
        <v>288</v>
      </c>
      <c r="B106" s="40" t="s">
        <v>166</v>
      </c>
      <c r="C106" s="40">
        <v>2</v>
      </c>
      <c r="D106" s="339">
        <v>17.809999999999999</v>
      </c>
      <c r="E106" s="341">
        <v>24.93</v>
      </c>
      <c r="F106" s="41">
        <f t="shared" ref="F106:F111" si="9">(D106+E106)/2</f>
        <v>21.369999999999997</v>
      </c>
      <c r="G106" s="450">
        <f t="shared" ref="G106:G111" si="10">C106*F106/12</f>
        <v>3.5616666666666661</v>
      </c>
      <c r="H106" s="57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  <c r="AR106"/>
      <c r="AS106"/>
      <c r="AT106"/>
      <c r="AU106"/>
      <c r="AV106"/>
      <c r="AW106"/>
      <c r="AX106"/>
      <c r="AY106"/>
      <c r="AZ106"/>
      <c r="BA106"/>
      <c r="BB106"/>
      <c r="BC106"/>
      <c r="BD106"/>
      <c r="BE106"/>
      <c r="BF106"/>
      <c r="BG106"/>
      <c r="BH106"/>
      <c r="BI106"/>
      <c r="BJ106"/>
      <c r="BK106"/>
      <c r="BL106"/>
      <c r="BM106"/>
      <c r="BN106"/>
      <c r="BO106"/>
      <c r="BP106"/>
      <c r="BQ106"/>
      <c r="BR106"/>
      <c r="BS106"/>
      <c r="BT106"/>
      <c r="BU106"/>
      <c r="BV106"/>
      <c r="BW106"/>
      <c r="BX106"/>
      <c r="BY106"/>
      <c r="BZ106"/>
      <c r="CA106"/>
      <c r="CB106"/>
      <c r="CC106"/>
      <c r="CD106"/>
      <c r="CE106"/>
      <c r="CF106"/>
      <c r="CG106"/>
      <c r="CH106"/>
      <c r="CI106"/>
      <c r="CJ106"/>
      <c r="CK106"/>
      <c r="CL106"/>
      <c r="CM106"/>
      <c r="CN106"/>
      <c r="CO106"/>
      <c r="CP106"/>
      <c r="CQ106"/>
      <c r="CR106"/>
      <c r="CS106"/>
      <c r="CT106"/>
      <c r="CU106"/>
      <c r="CV106"/>
      <c r="CW106"/>
      <c r="CX106"/>
      <c r="CY106"/>
      <c r="CZ106"/>
      <c r="DA106"/>
      <c r="DB106"/>
      <c r="DC106"/>
      <c r="DD106"/>
      <c r="DE106"/>
      <c r="DF106"/>
      <c r="DG106"/>
      <c r="DH106"/>
      <c r="DI106"/>
      <c r="DJ106"/>
      <c r="DK106"/>
      <c r="DL106"/>
      <c r="DM106"/>
      <c r="DN106"/>
      <c r="DO106"/>
      <c r="DP106"/>
      <c r="DQ106"/>
      <c r="DR106"/>
      <c r="DS106"/>
      <c r="DT106"/>
      <c r="DU106"/>
      <c r="DV106"/>
      <c r="DW106"/>
      <c r="DX106"/>
      <c r="DY106"/>
      <c r="DZ106"/>
      <c r="EA106"/>
      <c r="EB106"/>
      <c r="EC106"/>
      <c r="ED106"/>
      <c r="EE106"/>
      <c r="EF106"/>
      <c r="EG106"/>
      <c r="EH106"/>
      <c r="EI106"/>
      <c r="EJ106"/>
      <c r="EK106"/>
      <c r="EL106"/>
      <c r="EM106"/>
      <c r="EN106"/>
      <c r="EO106"/>
      <c r="EP106"/>
      <c r="EQ106"/>
      <c r="ER106"/>
      <c r="ES106"/>
      <c r="ET106"/>
      <c r="EU106"/>
      <c r="EV106"/>
      <c r="EW106"/>
      <c r="EX106"/>
      <c r="EY106"/>
      <c r="EZ106"/>
      <c r="FA106"/>
      <c r="FB106"/>
      <c r="FC106"/>
      <c r="FD106"/>
      <c r="FE106"/>
      <c r="FF106"/>
      <c r="FG106"/>
      <c r="FH106"/>
      <c r="FI106"/>
      <c r="FJ106"/>
      <c r="FK106"/>
      <c r="FL106"/>
      <c r="FM106"/>
      <c r="FN106"/>
      <c r="FO106"/>
      <c r="FP106"/>
      <c r="FQ106"/>
      <c r="FR106"/>
      <c r="FS106"/>
      <c r="FT106"/>
      <c r="FU106"/>
      <c r="FV106"/>
      <c r="FW106"/>
      <c r="FX106"/>
      <c r="FY106"/>
      <c r="FZ106"/>
      <c r="GA106"/>
      <c r="GB106"/>
      <c r="GC106"/>
      <c r="GD106"/>
      <c r="GE106"/>
      <c r="GF106"/>
      <c r="GG106"/>
      <c r="GH106"/>
      <c r="GI106"/>
      <c r="GJ106"/>
      <c r="GK106"/>
      <c r="GL106"/>
      <c r="GM106"/>
      <c r="GN106"/>
      <c r="GO106"/>
      <c r="GP106"/>
      <c r="GQ106"/>
      <c r="GR106"/>
      <c r="GS106"/>
      <c r="GT106"/>
      <c r="GU106"/>
      <c r="GV106"/>
      <c r="GW106"/>
      <c r="GX106"/>
      <c r="GY106"/>
      <c r="GZ106"/>
      <c r="HA106"/>
      <c r="HB106"/>
      <c r="HC106"/>
      <c r="HD106"/>
      <c r="HE106"/>
      <c r="HF106"/>
      <c r="HG106"/>
      <c r="HH106"/>
      <c r="HI106"/>
      <c r="HJ106"/>
      <c r="HK106"/>
      <c r="HL106"/>
      <c r="HM106"/>
      <c r="HN106"/>
      <c r="HO106"/>
      <c r="HP106"/>
      <c r="HQ106"/>
      <c r="HR106"/>
      <c r="HS106"/>
      <c r="HT106"/>
      <c r="HU106"/>
      <c r="HV106"/>
      <c r="HW106"/>
      <c r="HX106"/>
      <c r="HY106"/>
      <c r="HZ106"/>
      <c r="IA106"/>
      <c r="IB106"/>
      <c r="IC106"/>
      <c r="ID106"/>
      <c r="IE106"/>
      <c r="IF106"/>
      <c r="IG106"/>
      <c r="IH106"/>
      <c r="II106"/>
      <c r="IJ106"/>
      <c r="IK106"/>
      <c r="IL106"/>
      <c r="IM106"/>
      <c r="IN106"/>
      <c r="IO106"/>
      <c r="IP106"/>
      <c r="IQ106"/>
      <c r="IR106"/>
      <c r="IS106"/>
      <c r="IT106"/>
      <c r="IU106"/>
      <c r="IV106"/>
      <c r="IW106"/>
      <c r="IX106"/>
      <c r="IY106"/>
      <c r="IZ106"/>
      <c r="JA106"/>
      <c r="JB106"/>
      <c r="JC106"/>
      <c r="JD106"/>
      <c r="JE106"/>
      <c r="JF106"/>
      <c r="JG106"/>
      <c r="JH106"/>
      <c r="JI106"/>
      <c r="JJ106"/>
      <c r="JK106"/>
      <c r="JL106"/>
      <c r="JM106"/>
      <c r="JN106"/>
      <c r="JO106"/>
      <c r="JP106"/>
      <c r="JQ106"/>
      <c r="JR106"/>
      <c r="JS106"/>
      <c r="JT106"/>
      <c r="JU106"/>
      <c r="JV106"/>
      <c r="JW106"/>
      <c r="JX106"/>
      <c r="JY106"/>
      <c r="JZ106"/>
      <c r="KA106"/>
      <c r="KB106"/>
      <c r="KC106"/>
      <c r="KD106"/>
      <c r="KE106"/>
      <c r="KF106"/>
      <c r="KG106"/>
      <c r="KH106"/>
      <c r="KI106"/>
      <c r="KJ106"/>
      <c r="KK106"/>
      <c r="KL106"/>
      <c r="KM106"/>
      <c r="KN106"/>
      <c r="KO106"/>
      <c r="KP106"/>
      <c r="KQ106"/>
      <c r="KR106"/>
      <c r="KS106"/>
      <c r="KT106"/>
      <c r="KU106"/>
      <c r="KV106"/>
      <c r="KW106"/>
      <c r="KX106"/>
      <c r="KY106"/>
      <c r="KZ106"/>
      <c r="LA106"/>
      <c r="LB106"/>
      <c r="LC106"/>
      <c r="LD106"/>
      <c r="LE106"/>
      <c r="LF106"/>
      <c r="LG106"/>
      <c r="LH106"/>
      <c r="LI106"/>
      <c r="LJ106"/>
      <c r="LK106"/>
      <c r="LL106"/>
      <c r="LM106"/>
      <c r="LN106"/>
      <c r="LO106"/>
      <c r="LP106"/>
      <c r="LQ106"/>
      <c r="LR106"/>
      <c r="LS106"/>
      <c r="LT106"/>
      <c r="LU106"/>
      <c r="LV106"/>
      <c r="LW106"/>
      <c r="LX106"/>
      <c r="LY106"/>
      <c r="LZ106"/>
      <c r="MA106"/>
      <c r="MB106"/>
      <c r="MC106"/>
      <c r="MD106"/>
      <c r="ME106"/>
      <c r="MF106"/>
      <c r="MG106"/>
      <c r="MH106"/>
      <c r="MI106"/>
      <c r="MJ106"/>
      <c r="MK106"/>
      <c r="ML106"/>
      <c r="MM106"/>
      <c r="MN106"/>
      <c r="MO106"/>
      <c r="MP106"/>
      <c r="MQ106"/>
      <c r="MR106"/>
      <c r="MS106"/>
      <c r="MT106"/>
      <c r="MU106"/>
      <c r="MV106"/>
      <c r="MW106"/>
      <c r="MX106"/>
      <c r="MY106"/>
      <c r="MZ106"/>
      <c r="NA106"/>
      <c r="NB106"/>
      <c r="NC106"/>
      <c r="ND106"/>
      <c r="NE106"/>
      <c r="NF106"/>
      <c r="NG106"/>
      <c r="NH106"/>
      <c r="NI106"/>
      <c r="NJ106"/>
      <c r="NK106"/>
      <c r="NL106"/>
      <c r="NM106"/>
      <c r="NN106"/>
      <c r="NO106"/>
      <c r="NP106"/>
      <c r="NQ106"/>
      <c r="NR106"/>
      <c r="NS106"/>
      <c r="NT106"/>
      <c r="NU106"/>
      <c r="NV106"/>
      <c r="NW106"/>
      <c r="NX106"/>
      <c r="NY106"/>
      <c r="NZ106"/>
      <c r="OA106"/>
      <c r="OB106"/>
      <c r="OC106"/>
      <c r="OD106"/>
      <c r="OE106"/>
      <c r="OF106"/>
      <c r="OG106"/>
      <c r="OH106"/>
      <c r="OI106"/>
      <c r="OJ106"/>
      <c r="OK106"/>
      <c r="OL106"/>
      <c r="OM106"/>
      <c r="ON106"/>
      <c r="OO106"/>
      <c r="OP106"/>
      <c r="OQ106"/>
      <c r="OR106"/>
      <c r="OS106"/>
      <c r="OT106"/>
      <c r="OU106"/>
      <c r="OV106"/>
      <c r="OW106"/>
      <c r="OX106"/>
      <c r="OY106"/>
      <c r="OZ106"/>
      <c r="PA106"/>
      <c r="PB106"/>
      <c r="PC106"/>
      <c r="PD106"/>
      <c r="PE106"/>
      <c r="PF106"/>
      <c r="PG106"/>
      <c r="PH106"/>
      <c r="PI106"/>
      <c r="PJ106"/>
      <c r="PK106"/>
      <c r="PL106"/>
      <c r="PM106"/>
      <c r="PN106"/>
      <c r="PO106"/>
      <c r="PP106"/>
      <c r="PQ106"/>
      <c r="PR106"/>
      <c r="PS106"/>
      <c r="PT106"/>
      <c r="PU106"/>
      <c r="PV106"/>
      <c r="PW106"/>
      <c r="PX106"/>
      <c r="PY106"/>
      <c r="PZ106"/>
      <c r="QA106"/>
      <c r="QB106"/>
      <c r="QC106"/>
      <c r="QD106"/>
      <c r="QE106"/>
      <c r="QF106"/>
      <c r="QG106"/>
      <c r="QH106"/>
      <c r="QI106"/>
      <c r="QJ106"/>
      <c r="QK106"/>
      <c r="QL106"/>
      <c r="QM106"/>
      <c r="QN106"/>
      <c r="QO106"/>
      <c r="QP106"/>
      <c r="QQ106"/>
      <c r="QR106"/>
      <c r="QS106"/>
      <c r="QT106"/>
      <c r="QU106"/>
      <c r="QV106"/>
      <c r="QW106"/>
      <c r="QX106"/>
      <c r="QY106"/>
      <c r="QZ106"/>
      <c r="RA106"/>
      <c r="RB106"/>
      <c r="RC106"/>
      <c r="RD106"/>
      <c r="RE106"/>
      <c r="RF106"/>
      <c r="RG106"/>
      <c r="RH106"/>
      <c r="RI106"/>
      <c r="RJ106"/>
      <c r="RK106"/>
      <c r="RL106"/>
      <c r="RM106"/>
      <c r="RN106"/>
      <c r="RO106"/>
      <c r="RP106"/>
      <c r="RQ106"/>
      <c r="RR106"/>
      <c r="RS106"/>
      <c r="RT106"/>
      <c r="RU106"/>
      <c r="RV106"/>
      <c r="RW106"/>
      <c r="RX106"/>
      <c r="RY106"/>
      <c r="RZ106"/>
      <c r="SA106"/>
      <c r="SB106"/>
      <c r="SC106"/>
      <c r="SD106"/>
      <c r="SE106"/>
      <c r="SF106"/>
      <c r="SG106"/>
      <c r="SH106"/>
      <c r="SI106"/>
      <c r="SJ106"/>
      <c r="SK106"/>
      <c r="SL106"/>
      <c r="SM106"/>
      <c r="SN106"/>
      <c r="SO106"/>
      <c r="SP106"/>
      <c r="SQ106"/>
      <c r="SR106"/>
      <c r="SS106"/>
      <c r="ST106"/>
      <c r="SU106"/>
      <c r="SV106"/>
      <c r="SW106"/>
      <c r="SX106"/>
      <c r="SY106"/>
      <c r="SZ106"/>
      <c r="TA106"/>
      <c r="TB106"/>
      <c r="TC106"/>
      <c r="TD106"/>
      <c r="TE106"/>
      <c r="TF106"/>
      <c r="TG106"/>
      <c r="TH106"/>
      <c r="TI106"/>
      <c r="TJ106"/>
      <c r="TK106"/>
      <c r="TL106"/>
      <c r="TM106"/>
      <c r="TN106"/>
      <c r="TO106"/>
      <c r="TP106"/>
      <c r="TQ106"/>
      <c r="TR106"/>
      <c r="TS106"/>
      <c r="TT106"/>
      <c r="TU106"/>
      <c r="TV106"/>
      <c r="TW106"/>
      <c r="TX106"/>
      <c r="TY106"/>
      <c r="TZ106"/>
      <c r="UA106"/>
      <c r="UB106"/>
      <c r="UC106"/>
      <c r="UD106"/>
      <c r="UE106"/>
      <c r="UF106"/>
      <c r="UG106"/>
      <c r="UH106"/>
      <c r="UI106"/>
      <c r="UJ106"/>
      <c r="UK106"/>
      <c r="UL106"/>
      <c r="UM106"/>
      <c r="UN106"/>
      <c r="UO106"/>
      <c r="UP106"/>
      <c r="UQ106"/>
      <c r="UR106"/>
      <c r="US106"/>
      <c r="UT106"/>
      <c r="UU106"/>
      <c r="UV106"/>
      <c r="UW106"/>
      <c r="UX106"/>
      <c r="UY106"/>
      <c r="UZ106"/>
      <c r="VA106"/>
      <c r="VB106"/>
      <c r="VC106"/>
      <c r="VD106"/>
      <c r="VE106"/>
      <c r="VF106"/>
      <c r="VG106"/>
      <c r="VH106"/>
      <c r="VI106"/>
      <c r="VJ106"/>
      <c r="VK106"/>
      <c r="VL106"/>
      <c r="VM106"/>
      <c r="VN106"/>
      <c r="VO106"/>
      <c r="VP106"/>
      <c r="VQ106"/>
      <c r="VR106"/>
      <c r="VS106"/>
      <c r="VT106"/>
      <c r="VU106"/>
      <c r="VV106"/>
      <c r="VW106"/>
      <c r="VX106"/>
      <c r="VY106"/>
      <c r="VZ106"/>
      <c r="WA106"/>
      <c r="WB106"/>
      <c r="WC106"/>
      <c r="WD106"/>
      <c r="WE106"/>
      <c r="WF106"/>
      <c r="WG106"/>
      <c r="WH106"/>
      <c r="WI106"/>
      <c r="WJ106"/>
      <c r="WK106"/>
      <c r="WL106"/>
      <c r="WM106"/>
      <c r="WN106"/>
      <c r="WO106"/>
      <c r="WP106"/>
      <c r="WQ106"/>
      <c r="WR106"/>
      <c r="WS106"/>
      <c r="WT106"/>
      <c r="WU106"/>
      <c r="WV106"/>
      <c r="WW106"/>
      <c r="WX106"/>
      <c r="WY106"/>
      <c r="WZ106"/>
      <c r="XA106"/>
      <c r="XB106"/>
      <c r="XC106"/>
      <c r="XD106"/>
      <c r="XE106"/>
      <c r="XF106"/>
      <c r="XG106"/>
      <c r="XH106"/>
      <c r="XI106"/>
      <c r="XJ106"/>
      <c r="XK106"/>
      <c r="XL106"/>
      <c r="XM106"/>
      <c r="XN106"/>
      <c r="XO106"/>
      <c r="XP106"/>
      <c r="XQ106"/>
      <c r="XR106"/>
      <c r="XS106"/>
      <c r="XT106"/>
      <c r="XU106"/>
      <c r="XV106"/>
      <c r="XW106"/>
      <c r="XX106"/>
      <c r="XY106"/>
      <c r="XZ106"/>
      <c r="YA106"/>
      <c r="YB106"/>
      <c r="YC106"/>
      <c r="YD106"/>
      <c r="YE106"/>
      <c r="YF106"/>
      <c r="YG106"/>
      <c r="YH106"/>
      <c r="YI106"/>
      <c r="YJ106"/>
      <c r="YK106"/>
      <c r="YL106"/>
      <c r="YM106"/>
      <c r="YN106"/>
      <c r="YO106"/>
      <c r="YP106"/>
      <c r="YQ106"/>
      <c r="YR106"/>
      <c r="YS106"/>
      <c r="YT106"/>
      <c r="YU106"/>
      <c r="YV106"/>
      <c r="YW106"/>
      <c r="YX106"/>
      <c r="YY106"/>
      <c r="YZ106"/>
      <c r="ZA106"/>
      <c r="ZB106"/>
      <c r="ZC106"/>
      <c r="ZD106"/>
      <c r="ZE106"/>
      <c r="ZF106"/>
      <c r="ZG106"/>
      <c r="ZH106"/>
      <c r="ZI106"/>
      <c r="ZJ106"/>
      <c r="ZK106"/>
      <c r="ZL106"/>
      <c r="ZM106"/>
      <c r="ZN106"/>
      <c r="ZO106"/>
      <c r="ZP106"/>
      <c r="ZQ106"/>
      <c r="ZR106"/>
      <c r="ZS106"/>
      <c r="ZT106"/>
      <c r="ZU106"/>
      <c r="ZV106"/>
      <c r="ZW106"/>
      <c r="ZX106"/>
      <c r="ZY106"/>
      <c r="ZZ106"/>
      <c r="AAA106"/>
      <c r="AAB106"/>
      <c r="AAC106"/>
      <c r="AAD106"/>
      <c r="AAE106"/>
      <c r="AAF106"/>
      <c r="AAG106"/>
      <c r="AAH106"/>
      <c r="AAI106"/>
      <c r="AAJ106"/>
      <c r="AAK106"/>
      <c r="AAL106"/>
      <c r="AAM106"/>
      <c r="AAN106"/>
      <c r="AAO106"/>
      <c r="AAP106"/>
      <c r="AAQ106"/>
      <c r="AAR106"/>
      <c r="AAS106"/>
      <c r="AAT106"/>
      <c r="AAU106"/>
      <c r="AAV106"/>
      <c r="AAW106"/>
      <c r="AAX106"/>
      <c r="AAY106"/>
      <c r="AAZ106"/>
      <c r="ABA106"/>
      <c r="ABB106"/>
      <c r="ABC106"/>
      <c r="ABD106"/>
      <c r="ABE106"/>
      <c r="ABF106"/>
      <c r="ABG106"/>
      <c r="ABH106"/>
      <c r="ABI106"/>
      <c r="ABJ106"/>
      <c r="ABK106"/>
      <c r="ABL106"/>
      <c r="ABM106"/>
      <c r="ABN106"/>
      <c r="ABO106"/>
      <c r="ABP106"/>
      <c r="ABQ106"/>
      <c r="ABR106"/>
      <c r="ABS106"/>
      <c r="ABT106"/>
      <c r="ABU106"/>
      <c r="ABV106"/>
      <c r="ABW106"/>
      <c r="ABX106"/>
      <c r="ABY106"/>
      <c r="ABZ106"/>
      <c r="ACA106"/>
      <c r="ACB106"/>
      <c r="ACC106"/>
      <c r="ACD106"/>
      <c r="ACE106"/>
      <c r="ACF106"/>
      <c r="ACG106"/>
      <c r="ACH106"/>
      <c r="ACI106"/>
      <c r="ACJ106"/>
      <c r="ACK106"/>
      <c r="ACL106"/>
      <c r="ACM106"/>
      <c r="ACN106"/>
      <c r="ACO106"/>
      <c r="ACP106"/>
      <c r="ACQ106"/>
      <c r="ACR106"/>
      <c r="ACS106"/>
      <c r="ACT106"/>
      <c r="ACU106"/>
      <c r="ACV106"/>
      <c r="ACW106"/>
      <c r="ACX106"/>
      <c r="ACY106"/>
      <c r="ACZ106"/>
      <c r="ADA106"/>
      <c r="ADB106"/>
      <c r="ADC106"/>
      <c r="ADD106"/>
      <c r="ADE106"/>
      <c r="ADF106"/>
      <c r="ADG106"/>
      <c r="ADH106"/>
      <c r="ADI106"/>
      <c r="ADJ106"/>
      <c r="ADK106"/>
      <c r="ADL106"/>
      <c r="ADM106"/>
      <c r="ADN106"/>
      <c r="ADO106"/>
      <c r="ADP106"/>
      <c r="ADQ106"/>
      <c r="ADR106"/>
      <c r="ADS106"/>
      <c r="ADT106"/>
      <c r="ADU106"/>
      <c r="ADV106"/>
      <c r="ADW106"/>
      <c r="ADX106"/>
      <c r="ADY106"/>
      <c r="ADZ106"/>
      <c r="AEA106"/>
      <c r="AEB106"/>
      <c r="AEC106"/>
      <c r="AED106"/>
      <c r="AEE106"/>
      <c r="AEF106"/>
      <c r="AEG106"/>
      <c r="AEH106"/>
      <c r="AEI106"/>
      <c r="AEJ106"/>
      <c r="AEK106"/>
      <c r="AEL106"/>
      <c r="AEM106"/>
      <c r="AEN106"/>
      <c r="AEO106"/>
      <c r="AEP106"/>
      <c r="AEQ106"/>
      <c r="AER106"/>
      <c r="AES106"/>
      <c r="AET106"/>
      <c r="AEU106"/>
      <c r="AEV106"/>
      <c r="AEW106"/>
      <c r="AEX106"/>
      <c r="AEY106"/>
      <c r="AEZ106"/>
      <c r="AFA106"/>
      <c r="AFB106"/>
      <c r="AFC106"/>
      <c r="AFD106"/>
      <c r="AFE106"/>
      <c r="AFF106"/>
      <c r="AFG106"/>
      <c r="AFH106"/>
      <c r="AFI106"/>
      <c r="AFJ106"/>
      <c r="AFK106"/>
      <c r="AFL106"/>
      <c r="AFM106"/>
      <c r="AFN106"/>
      <c r="AFO106"/>
      <c r="AFP106"/>
      <c r="AFQ106"/>
      <c r="AFR106"/>
      <c r="AFS106"/>
      <c r="AFT106"/>
      <c r="AFU106"/>
      <c r="AFV106"/>
      <c r="AFW106"/>
      <c r="AFX106"/>
      <c r="AFY106"/>
      <c r="AFZ106"/>
      <c r="AGA106"/>
      <c r="AGB106"/>
      <c r="AGC106"/>
      <c r="AGD106"/>
      <c r="AGE106"/>
      <c r="AGF106"/>
      <c r="AGG106"/>
      <c r="AGH106"/>
      <c r="AGI106"/>
      <c r="AGJ106"/>
      <c r="AGK106"/>
      <c r="AGL106"/>
      <c r="AGM106"/>
      <c r="AGN106"/>
      <c r="AGO106"/>
      <c r="AGP106"/>
      <c r="AGQ106"/>
      <c r="AGR106"/>
      <c r="AGS106"/>
      <c r="AGT106"/>
      <c r="AGU106"/>
      <c r="AGV106"/>
      <c r="AGW106"/>
      <c r="AGX106"/>
      <c r="AGY106"/>
      <c r="AGZ106"/>
      <c r="AHA106"/>
      <c r="AHB106"/>
      <c r="AHC106"/>
      <c r="AHD106"/>
      <c r="AHE106"/>
      <c r="AHF106"/>
      <c r="AHG106"/>
      <c r="AHH106"/>
      <c r="AHI106"/>
      <c r="AHJ106"/>
      <c r="AHK106"/>
      <c r="AHL106"/>
      <c r="AHM106"/>
      <c r="AHN106"/>
      <c r="AHO106"/>
      <c r="AHP106"/>
      <c r="AHQ106"/>
      <c r="AHR106"/>
      <c r="AHS106"/>
      <c r="AHT106"/>
      <c r="AHU106"/>
      <c r="AHV106"/>
      <c r="AHW106"/>
      <c r="AHX106"/>
      <c r="AHY106"/>
      <c r="AHZ106"/>
      <c r="AIA106"/>
      <c r="AIB106"/>
      <c r="AIC106"/>
      <c r="AID106"/>
      <c r="AIE106"/>
      <c r="AIF106"/>
      <c r="AIG106"/>
      <c r="AIH106"/>
      <c r="AII106"/>
      <c r="AIJ106"/>
      <c r="AIK106"/>
      <c r="AIL106"/>
      <c r="AIM106"/>
      <c r="AIN106"/>
      <c r="AIO106"/>
      <c r="AIP106"/>
      <c r="AIQ106"/>
      <c r="AIR106"/>
      <c r="AIS106"/>
      <c r="AIT106"/>
      <c r="AIU106"/>
      <c r="AIV106"/>
      <c r="AIW106"/>
      <c r="AIX106"/>
      <c r="AIY106"/>
      <c r="AIZ106"/>
      <c r="AJA106"/>
      <c r="AJB106"/>
      <c r="AJC106"/>
      <c r="AJD106"/>
      <c r="AJE106"/>
      <c r="AJF106"/>
      <c r="AJG106"/>
      <c r="AJH106"/>
      <c r="AJI106"/>
      <c r="AJJ106"/>
      <c r="AJK106"/>
      <c r="AJL106"/>
      <c r="AJM106"/>
      <c r="AJN106"/>
      <c r="AJO106"/>
      <c r="AJP106"/>
      <c r="AJQ106"/>
      <c r="AJR106"/>
      <c r="AJS106"/>
      <c r="AJT106"/>
      <c r="AJU106"/>
      <c r="AJV106"/>
      <c r="AJW106"/>
      <c r="AJX106"/>
      <c r="AJY106"/>
      <c r="AJZ106"/>
      <c r="AKA106"/>
      <c r="AKB106"/>
      <c r="AKC106"/>
      <c r="AKD106"/>
      <c r="AKE106"/>
      <c r="AKF106"/>
      <c r="AKG106"/>
      <c r="AKH106"/>
      <c r="AKI106"/>
      <c r="AKJ106"/>
      <c r="AKK106"/>
      <c r="AKL106"/>
      <c r="AKM106"/>
      <c r="AKN106"/>
      <c r="AKO106"/>
      <c r="AKP106"/>
      <c r="AKQ106"/>
      <c r="AKR106"/>
      <c r="AKS106"/>
      <c r="AKT106"/>
      <c r="AKU106"/>
      <c r="AKV106"/>
      <c r="AKW106"/>
      <c r="AKX106"/>
      <c r="AKY106"/>
      <c r="AKZ106"/>
      <c r="ALA106"/>
      <c r="ALB106"/>
      <c r="ALC106"/>
      <c r="ALD106"/>
      <c r="ALE106"/>
      <c r="ALF106"/>
      <c r="ALG106"/>
      <c r="ALH106"/>
      <c r="ALI106"/>
      <c r="ALJ106"/>
      <c r="ALK106"/>
      <c r="ALL106"/>
      <c r="ALM106"/>
      <c r="ALN106"/>
      <c r="ALO106"/>
      <c r="ALP106"/>
      <c r="ALQ106"/>
      <c r="ALR106"/>
      <c r="ALS106"/>
      <c r="ALT106"/>
      <c r="ALU106"/>
      <c r="ALV106"/>
      <c r="ALW106"/>
      <c r="ALX106"/>
      <c r="ALY106"/>
      <c r="ALZ106"/>
      <c r="AMA106"/>
      <c r="AMB106"/>
      <c r="AMC106"/>
      <c r="AMD106"/>
      <c r="AME106"/>
      <c r="AMF106"/>
      <c r="AMG106"/>
      <c r="AMH106"/>
      <c r="AMJ106"/>
      <c r="AMK106"/>
    </row>
    <row r="107" spans="1:1025" ht="15" customHeight="1" x14ac:dyDescent="0.2">
      <c r="A107" s="451" t="s">
        <v>289</v>
      </c>
      <c r="B107" s="46" t="s">
        <v>166</v>
      </c>
      <c r="C107" s="46">
        <v>1</v>
      </c>
      <c r="D107" s="339">
        <v>38.08</v>
      </c>
      <c r="E107" s="341">
        <v>40.880000000000003</v>
      </c>
      <c r="F107" s="41">
        <f t="shared" si="9"/>
        <v>39.480000000000004</v>
      </c>
      <c r="G107" s="450">
        <f t="shared" si="10"/>
        <v>3.2900000000000005</v>
      </c>
      <c r="H107" s="5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  <c r="AV107"/>
      <c r="AW107"/>
      <c r="AX107"/>
      <c r="AY107"/>
      <c r="AZ107"/>
      <c r="BA107"/>
      <c r="BB107"/>
      <c r="BC107"/>
      <c r="BD107"/>
      <c r="BE107"/>
      <c r="BF107"/>
      <c r="BG107"/>
      <c r="BH107"/>
      <c r="BI107"/>
      <c r="BJ107"/>
      <c r="BK107"/>
      <c r="BL107"/>
      <c r="BM107"/>
      <c r="BN107"/>
      <c r="BO107"/>
      <c r="BP107"/>
      <c r="BQ107"/>
      <c r="BR107"/>
      <c r="BS107"/>
      <c r="BT107"/>
      <c r="BU107"/>
      <c r="BV107"/>
      <c r="BW107"/>
      <c r="BX107"/>
      <c r="BY107"/>
      <c r="BZ107"/>
      <c r="CA107"/>
      <c r="CB107"/>
      <c r="CC107"/>
      <c r="CD107"/>
      <c r="CE107"/>
      <c r="CF107"/>
      <c r="CG107"/>
      <c r="CH107"/>
      <c r="CI107"/>
      <c r="CJ107"/>
      <c r="CK107"/>
      <c r="CL107"/>
      <c r="CM107"/>
      <c r="CN107"/>
      <c r="CO107"/>
      <c r="CP107"/>
      <c r="CQ107"/>
      <c r="CR107"/>
      <c r="CS107"/>
      <c r="CT107"/>
      <c r="CU107"/>
      <c r="CV107"/>
      <c r="CW107"/>
      <c r="CX107"/>
      <c r="CY107"/>
      <c r="CZ107"/>
      <c r="DA107"/>
      <c r="DB107"/>
      <c r="DC107"/>
      <c r="DD107"/>
      <c r="DE107"/>
      <c r="DF107"/>
      <c r="DG107"/>
      <c r="DH107"/>
      <c r="DI107"/>
      <c r="DJ107"/>
      <c r="DK107"/>
      <c r="DL107"/>
      <c r="DM107"/>
      <c r="DN107"/>
      <c r="DO107"/>
      <c r="DP107"/>
      <c r="DQ107"/>
      <c r="DR107"/>
      <c r="DS107"/>
      <c r="DT107"/>
      <c r="DU107"/>
      <c r="DV107"/>
      <c r="DW107"/>
      <c r="DX107"/>
      <c r="DY107"/>
      <c r="DZ107"/>
      <c r="EA107"/>
      <c r="EB107"/>
      <c r="EC107"/>
      <c r="ED107"/>
      <c r="EE107"/>
      <c r="EF107"/>
      <c r="EG107"/>
      <c r="EH107"/>
      <c r="EI107"/>
      <c r="EJ107"/>
      <c r="EK107"/>
      <c r="EL107"/>
      <c r="EM107"/>
      <c r="EN107"/>
      <c r="EO107"/>
      <c r="EP107"/>
      <c r="EQ107"/>
      <c r="ER107"/>
      <c r="ES107"/>
      <c r="ET107"/>
      <c r="EU107"/>
      <c r="EV107"/>
      <c r="EW107"/>
      <c r="EX107"/>
      <c r="EY107"/>
      <c r="EZ107"/>
      <c r="FA107"/>
      <c r="FB107"/>
      <c r="FC107"/>
      <c r="FD107"/>
      <c r="FE107"/>
      <c r="FF107"/>
      <c r="FG107"/>
      <c r="FH107"/>
      <c r="FI107"/>
      <c r="FJ107"/>
      <c r="FK107"/>
      <c r="FL107"/>
      <c r="FM107"/>
      <c r="FN107"/>
      <c r="FO107"/>
      <c r="FP107"/>
      <c r="FQ107"/>
      <c r="FR107"/>
      <c r="FS107"/>
      <c r="FT107"/>
      <c r="FU107"/>
      <c r="FV107"/>
      <c r="FW107"/>
      <c r="FX107"/>
      <c r="FY107"/>
      <c r="FZ107"/>
      <c r="GA107"/>
      <c r="GB107"/>
      <c r="GC107"/>
      <c r="GD107"/>
      <c r="GE107"/>
      <c r="GF107"/>
      <c r="GG107"/>
      <c r="GH107"/>
      <c r="GI107"/>
      <c r="GJ107"/>
      <c r="GK107"/>
      <c r="GL107"/>
      <c r="GM107"/>
      <c r="GN107"/>
      <c r="GO107"/>
      <c r="GP107"/>
      <c r="GQ107"/>
      <c r="GR107"/>
      <c r="GS107"/>
      <c r="GT107"/>
      <c r="GU107"/>
      <c r="GV107"/>
      <c r="GW107"/>
      <c r="GX107"/>
      <c r="GY107"/>
      <c r="GZ107"/>
      <c r="HA107"/>
      <c r="HB107"/>
      <c r="HC107"/>
      <c r="HD107"/>
      <c r="HE107"/>
      <c r="HF107"/>
      <c r="HG107"/>
      <c r="HH107"/>
      <c r="HI107"/>
      <c r="HJ107"/>
      <c r="HK107"/>
      <c r="HL107"/>
      <c r="HM107"/>
      <c r="HN107"/>
      <c r="HO107"/>
      <c r="HP107"/>
      <c r="HQ107"/>
      <c r="HR107"/>
      <c r="HS107"/>
      <c r="HT107"/>
      <c r="HU107"/>
      <c r="HV107"/>
      <c r="HW107"/>
      <c r="HX107"/>
      <c r="HY107"/>
      <c r="HZ107"/>
      <c r="IA107"/>
      <c r="IB107"/>
      <c r="IC107"/>
      <c r="ID107"/>
      <c r="IE107"/>
      <c r="IF107"/>
      <c r="IG107"/>
      <c r="IH107"/>
      <c r="II107"/>
      <c r="IJ107"/>
      <c r="IK107"/>
      <c r="IL107"/>
      <c r="IM107"/>
      <c r="IN107"/>
      <c r="IO107"/>
      <c r="IP107"/>
      <c r="IQ107"/>
      <c r="IR107"/>
      <c r="IS107"/>
      <c r="IT107"/>
      <c r="IU107"/>
      <c r="IV107"/>
      <c r="IW107"/>
      <c r="IX107"/>
      <c r="IY107"/>
      <c r="IZ107"/>
      <c r="JA107"/>
      <c r="JB107"/>
      <c r="JC107"/>
      <c r="JD107"/>
      <c r="JE107"/>
      <c r="JF107"/>
      <c r="JG107"/>
      <c r="JH107"/>
      <c r="JI107"/>
      <c r="JJ107"/>
      <c r="JK107"/>
      <c r="JL107"/>
      <c r="JM107"/>
      <c r="JN107"/>
      <c r="JO107"/>
      <c r="JP107"/>
      <c r="JQ107"/>
      <c r="JR107"/>
      <c r="JS107"/>
      <c r="JT107"/>
      <c r="JU107"/>
      <c r="JV107"/>
      <c r="JW107"/>
      <c r="JX107"/>
      <c r="JY107"/>
      <c r="JZ107"/>
      <c r="KA107"/>
      <c r="KB107"/>
      <c r="KC107"/>
      <c r="KD107"/>
      <c r="KE107"/>
      <c r="KF107"/>
      <c r="KG107"/>
      <c r="KH107"/>
      <c r="KI107"/>
      <c r="KJ107"/>
      <c r="KK107"/>
      <c r="KL107"/>
      <c r="KM107"/>
      <c r="KN107"/>
      <c r="KO107"/>
      <c r="KP107"/>
      <c r="KQ107"/>
      <c r="KR107"/>
      <c r="KS107"/>
      <c r="KT107"/>
      <c r="KU107"/>
      <c r="KV107"/>
      <c r="KW107"/>
      <c r="KX107"/>
      <c r="KY107"/>
      <c r="KZ107"/>
      <c r="LA107"/>
      <c r="LB107"/>
      <c r="LC107"/>
      <c r="LD107"/>
      <c r="LE107"/>
      <c r="LF107"/>
      <c r="LG107"/>
      <c r="LH107"/>
      <c r="LI107"/>
      <c r="LJ107"/>
      <c r="LK107"/>
      <c r="LL107"/>
      <c r="LM107"/>
      <c r="LN107"/>
      <c r="LO107"/>
      <c r="LP107"/>
      <c r="LQ107"/>
      <c r="LR107"/>
      <c r="LS107"/>
      <c r="LT107"/>
      <c r="LU107"/>
      <c r="LV107"/>
      <c r="LW107"/>
      <c r="LX107"/>
      <c r="LY107"/>
      <c r="LZ107"/>
      <c r="MA107"/>
      <c r="MB107"/>
      <c r="MC107"/>
      <c r="MD107"/>
      <c r="ME107"/>
      <c r="MF107"/>
      <c r="MG107"/>
      <c r="MH107"/>
      <c r="MI107"/>
      <c r="MJ107"/>
      <c r="MK107"/>
      <c r="ML107"/>
      <c r="MM107"/>
      <c r="MN107"/>
      <c r="MO107"/>
      <c r="MP107"/>
      <c r="MQ107"/>
      <c r="MR107"/>
      <c r="MS107"/>
      <c r="MT107"/>
      <c r="MU107"/>
      <c r="MV107"/>
      <c r="MW107"/>
      <c r="MX107"/>
      <c r="MY107"/>
      <c r="MZ107"/>
      <c r="NA107"/>
      <c r="NB107"/>
      <c r="NC107"/>
      <c r="ND107"/>
      <c r="NE107"/>
      <c r="NF107"/>
      <c r="NG107"/>
      <c r="NH107"/>
      <c r="NI107"/>
      <c r="NJ107"/>
      <c r="NK107"/>
      <c r="NL107"/>
      <c r="NM107"/>
      <c r="NN107"/>
      <c r="NO107"/>
      <c r="NP107"/>
      <c r="NQ107"/>
      <c r="NR107"/>
      <c r="NS107"/>
      <c r="NT107"/>
      <c r="NU107"/>
      <c r="NV107"/>
      <c r="NW107"/>
      <c r="NX107"/>
      <c r="NY107"/>
      <c r="NZ107"/>
      <c r="OA107"/>
      <c r="OB107"/>
      <c r="OC107"/>
      <c r="OD107"/>
      <c r="OE107"/>
      <c r="OF107"/>
      <c r="OG107"/>
      <c r="OH107"/>
      <c r="OI107"/>
      <c r="OJ107"/>
      <c r="OK107"/>
      <c r="OL107"/>
      <c r="OM107"/>
      <c r="ON107"/>
      <c r="OO107"/>
      <c r="OP107"/>
      <c r="OQ107"/>
      <c r="OR107"/>
      <c r="OS107"/>
      <c r="OT107"/>
      <c r="OU107"/>
      <c r="OV107"/>
      <c r="OW107"/>
      <c r="OX107"/>
      <c r="OY107"/>
      <c r="OZ107"/>
      <c r="PA107"/>
      <c r="PB107"/>
      <c r="PC107"/>
      <c r="PD107"/>
      <c r="PE107"/>
      <c r="PF107"/>
      <c r="PG107"/>
      <c r="PH107"/>
      <c r="PI107"/>
      <c r="PJ107"/>
      <c r="PK107"/>
      <c r="PL107"/>
      <c r="PM107"/>
      <c r="PN107"/>
      <c r="PO107"/>
      <c r="PP107"/>
      <c r="PQ107"/>
      <c r="PR107"/>
      <c r="PS107"/>
      <c r="PT107"/>
      <c r="PU107"/>
      <c r="PV107"/>
      <c r="PW107"/>
      <c r="PX107"/>
      <c r="PY107"/>
      <c r="PZ107"/>
      <c r="QA107"/>
      <c r="QB107"/>
      <c r="QC107"/>
      <c r="QD107"/>
      <c r="QE107"/>
      <c r="QF107"/>
      <c r="QG107"/>
      <c r="QH107"/>
      <c r="QI107"/>
      <c r="QJ107"/>
      <c r="QK107"/>
      <c r="QL107"/>
      <c r="QM107"/>
      <c r="QN107"/>
      <c r="QO107"/>
      <c r="QP107"/>
      <c r="QQ107"/>
      <c r="QR107"/>
      <c r="QS107"/>
      <c r="QT107"/>
      <c r="QU107"/>
      <c r="QV107"/>
      <c r="QW107"/>
      <c r="QX107"/>
      <c r="QY107"/>
      <c r="QZ107"/>
      <c r="RA107"/>
      <c r="RB107"/>
      <c r="RC107"/>
      <c r="RD107"/>
      <c r="RE107"/>
      <c r="RF107"/>
      <c r="RG107"/>
      <c r="RH107"/>
      <c r="RI107"/>
      <c r="RJ107"/>
      <c r="RK107"/>
      <c r="RL107"/>
      <c r="RM107"/>
      <c r="RN107"/>
      <c r="RO107"/>
      <c r="RP107"/>
      <c r="RQ107"/>
      <c r="RR107"/>
      <c r="RS107"/>
      <c r="RT107"/>
      <c r="RU107"/>
      <c r="RV107"/>
      <c r="RW107"/>
      <c r="RX107"/>
      <c r="RY107"/>
      <c r="RZ107"/>
      <c r="SA107"/>
      <c r="SB107"/>
      <c r="SC107"/>
      <c r="SD107"/>
      <c r="SE107"/>
      <c r="SF107"/>
      <c r="SG107"/>
      <c r="SH107"/>
      <c r="SI107"/>
      <c r="SJ107"/>
      <c r="SK107"/>
      <c r="SL107"/>
      <c r="SM107"/>
      <c r="SN107"/>
      <c r="SO107"/>
      <c r="SP107"/>
      <c r="SQ107"/>
      <c r="SR107"/>
      <c r="SS107"/>
      <c r="ST107"/>
      <c r="SU107"/>
      <c r="SV107"/>
      <c r="SW107"/>
      <c r="SX107"/>
      <c r="SY107"/>
      <c r="SZ107"/>
      <c r="TA107"/>
      <c r="TB107"/>
      <c r="TC107"/>
      <c r="TD107"/>
      <c r="TE107"/>
      <c r="TF107"/>
      <c r="TG107"/>
      <c r="TH107"/>
      <c r="TI107"/>
      <c r="TJ107"/>
      <c r="TK107"/>
      <c r="TL107"/>
      <c r="TM107"/>
      <c r="TN107"/>
      <c r="TO107"/>
      <c r="TP107"/>
      <c r="TQ107"/>
      <c r="TR107"/>
      <c r="TS107"/>
      <c r="TT107"/>
      <c r="TU107"/>
      <c r="TV107"/>
      <c r="TW107"/>
      <c r="TX107"/>
      <c r="TY107"/>
      <c r="TZ107"/>
      <c r="UA107"/>
      <c r="UB107"/>
      <c r="UC107"/>
      <c r="UD107"/>
      <c r="UE107"/>
      <c r="UF107"/>
      <c r="UG107"/>
      <c r="UH107"/>
      <c r="UI107"/>
      <c r="UJ107"/>
      <c r="UK107"/>
      <c r="UL107"/>
      <c r="UM107"/>
      <c r="UN107"/>
      <c r="UO107"/>
      <c r="UP107"/>
      <c r="UQ107"/>
      <c r="UR107"/>
      <c r="US107"/>
      <c r="UT107"/>
      <c r="UU107"/>
      <c r="UV107"/>
      <c r="UW107"/>
      <c r="UX107"/>
      <c r="UY107"/>
      <c r="UZ107"/>
      <c r="VA107"/>
      <c r="VB107"/>
      <c r="VC107"/>
      <c r="VD107"/>
      <c r="VE107"/>
      <c r="VF107"/>
      <c r="VG107"/>
      <c r="VH107"/>
      <c r="VI107"/>
      <c r="VJ107"/>
      <c r="VK107"/>
      <c r="VL107"/>
      <c r="VM107"/>
      <c r="VN107"/>
      <c r="VO107"/>
      <c r="VP107"/>
      <c r="VQ107"/>
      <c r="VR107"/>
      <c r="VS107"/>
      <c r="VT107"/>
      <c r="VU107"/>
      <c r="VV107"/>
      <c r="VW107"/>
      <c r="VX107"/>
      <c r="VY107"/>
      <c r="VZ107"/>
      <c r="WA107"/>
      <c r="WB107"/>
      <c r="WC107"/>
      <c r="WD107"/>
      <c r="WE107"/>
      <c r="WF107"/>
      <c r="WG107"/>
      <c r="WH107"/>
      <c r="WI107"/>
      <c r="WJ107"/>
      <c r="WK107"/>
      <c r="WL107"/>
      <c r="WM107"/>
      <c r="WN107"/>
      <c r="WO107"/>
      <c r="WP107"/>
      <c r="WQ107"/>
      <c r="WR107"/>
      <c r="WS107"/>
      <c r="WT107"/>
      <c r="WU107"/>
      <c r="WV107"/>
      <c r="WW107"/>
      <c r="WX107"/>
      <c r="WY107"/>
      <c r="WZ107"/>
      <c r="XA107"/>
      <c r="XB107"/>
      <c r="XC107"/>
      <c r="XD107"/>
      <c r="XE107"/>
      <c r="XF107"/>
      <c r="XG107"/>
      <c r="XH107"/>
      <c r="XI107"/>
      <c r="XJ107"/>
      <c r="XK107"/>
      <c r="XL107"/>
      <c r="XM107"/>
      <c r="XN107"/>
      <c r="XO107"/>
      <c r="XP107"/>
      <c r="XQ107"/>
      <c r="XR107"/>
      <c r="XS107"/>
      <c r="XT107"/>
      <c r="XU107"/>
      <c r="XV107"/>
      <c r="XW107"/>
      <c r="XX107"/>
      <c r="XY107"/>
      <c r="XZ107"/>
      <c r="YA107"/>
      <c r="YB107"/>
      <c r="YC107"/>
      <c r="YD107"/>
      <c r="YE107"/>
      <c r="YF107"/>
      <c r="YG107"/>
      <c r="YH107"/>
      <c r="YI107"/>
      <c r="YJ107"/>
      <c r="YK107"/>
      <c r="YL107"/>
      <c r="YM107"/>
      <c r="YN107"/>
      <c r="YO107"/>
      <c r="YP107"/>
      <c r="YQ107"/>
      <c r="YR107"/>
      <c r="YS107"/>
      <c r="YT107"/>
      <c r="YU107"/>
      <c r="YV107"/>
      <c r="YW107"/>
      <c r="YX107"/>
      <c r="YY107"/>
      <c r="YZ107"/>
      <c r="ZA107"/>
      <c r="ZB107"/>
      <c r="ZC107"/>
      <c r="ZD107"/>
      <c r="ZE107"/>
      <c r="ZF107"/>
      <c r="ZG107"/>
      <c r="ZH107"/>
      <c r="ZI107"/>
      <c r="ZJ107"/>
      <c r="ZK107"/>
      <c r="ZL107"/>
      <c r="ZM107"/>
      <c r="ZN107"/>
      <c r="ZO107"/>
      <c r="ZP107"/>
      <c r="ZQ107"/>
      <c r="ZR107"/>
      <c r="ZS107"/>
      <c r="ZT107"/>
      <c r="ZU107"/>
      <c r="ZV107"/>
      <c r="ZW107"/>
      <c r="ZX107"/>
      <c r="ZY107"/>
      <c r="ZZ107"/>
      <c r="AAA107"/>
      <c r="AAB107"/>
      <c r="AAC107"/>
      <c r="AAD107"/>
      <c r="AAE107"/>
      <c r="AAF107"/>
      <c r="AAG107"/>
      <c r="AAH107"/>
      <c r="AAI107"/>
      <c r="AAJ107"/>
      <c r="AAK107"/>
      <c r="AAL107"/>
      <c r="AAM107"/>
      <c r="AAN107"/>
      <c r="AAO107"/>
      <c r="AAP107"/>
      <c r="AAQ107"/>
      <c r="AAR107"/>
      <c r="AAS107"/>
      <c r="AAT107"/>
      <c r="AAU107"/>
      <c r="AAV107"/>
      <c r="AAW107"/>
      <c r="AAX107"/>
      <c r="AAY107"/>
      <c r="AAZ107"/>
      <c r="ABA107"/>
      <c r="ABB107"/>
      <c r="ABC107"/>
      <c r="ABD107"/>
      <c r="ABE107"/>
      <c r="ABF107"/>
      <c r="ABG107"/>
      <c r="ABH107"/>
      <c r="ABI107"/>
      <c r="ABJ107"/>
      <c r="ABK107"/>
      <c r="ABL107"/>
      <c r="ABM107"/>
      <c r="ABN107"/>
      <c r="ABO107"/>
      <c r="ABP107"/>
      <c r="ABQ107"/>
      <c r="ABR107"/>
      <c r="ABS107"/>
      <c r="ABT107"/>
      <c r="ABU107"/>
      <c r="ABV107"/>
      <c r="ABW107"/>
      <c r="ABX107"/>
      <c r="ABY107"/>
      <c r="ABZ107"/>
      <c r="ACA107"/>
      <c r="ACB107"/>
      <c r="ACC107"/>
      <c r="ACD107"/>
      <c r="ACE107"/>
      <c r="ACF107"/>
      <c r="ACG107"/>
      <c r="ACH107"/>
      <c r="ACI107"/>
      <c r="ACJ107"/>
      <c r="ACK107"/>
      <c r="ACL107"/>
      <c r="ACM107"/>
      <c r="ACN107"/>
      <c r="ACO107"/>
      <c r="ACP107"/>
      <c r="ACQ107"/>
      <c r="ACR107"/>
      <c r="ACS107"/>
      <c r="ACT107"/>
      <c r="ACU107"/>
      <c r="ACV107"/>
      <c r="ACW107"/>
      <c r="ACX107"/>
      <c r="ACY107"/>
      <c r="ACZ107"/>
      <c r="ADA107"/>
      <c r="ADB107"/>
      <c r="ADC107"/>
      <c r="ADD107"/>
      <c r="ADE107"/>
      <c r="ADF107"/>
      <c r="ADG107"/>
      <c r="ADH107"/>
      <c r="ADI107"/>
      <c r="ADJ107"/>
      <c r="ADK107"/>
      <c r="ADL107"/>
      <c r="ADM107"/>
      <c r="ADN107"/>
      <c r="ADO107"/>
      <c r="ADP107"/>
      <c r="ADQ107"/>
      <c r="ADR107"/>
      <c r="ADS107"/>
      <c r="ADT107"/>
      <c r="ADU107"/>
      <c r="ADV107"/>
      <c r="ADW107"/>
      <c r="ADX107"/>
      <c r="ADY107"/>
      <c r="ADZ107"/>
      <c r="AEA107"/>
      <c r="AEB107"/>
      <c r="AEC107"/>
      <c r="AED107"/>
      <c r="AEE107"/>
      <c r="AEF107"/>
      <c r="AEG107"/>
      <c r="AEH107"/>
      <c r="AEI107"/>
      <c r="AEJ107"/>
      <c r="AEK107"/>
      <c r="AEL107"/>
      <c r="AEM107"/>
      <c r="AEN107"/>
      <c r="AEO107"/>
      <c r="AEP107"/>
      <c r="AEQ107"/>
      <c r="AER107"/>
      <c r="AES107"/>
      <c r="AET107"/>
      <c r="AEU107"/>
      <c r="AEV107"/>
      <c r="AEW107"/>
      <c r="AEX107"/>
      <c r="AEY107"/>
      <c r="AEZ107"/>
      <c r="AFA107"/>
      <c r="AFB107"/>
      <c r="AFC107"/>
      <c r="AFD107"/>
      <c r="AFE107"/>
      <c r="AFF107"/>
      <c r="AFG107"/>
      <c r="AFH107"/>
      <c r="AFI107"/>
      <c r="AFJ107"/>
      <c r="AFK107"/>
      <c r="AFL107"/>
      <c r="AFM107"/>
      <c r="AFN107"/>
      <c r="AFO107"/>
      <c r="AFP107"/>
      <c r="AFQ107"/>
      <c r="AFR107"/>
      <c r="AFS107"/>
      <c r="AFT107"/>
      <c r="AFU107"/>
      <c r="AFV107"/>
      <c r="AFW107"/>
      <c r="AFX107"/>
      <c r="AFY107"/>
      <c r="AFZ107"/>
      <c r="AGA107"/>
      <c r="AGB107"/>
      <c r="AGC107"/>
      <c r="AGD107"/>
      <c r="AGE107"/>
      <c r="AGF107"/>
      <c r="AGG107"/>
      <c r="AGH107"/>
      <c r="AGI107"/>
      <c r="AGJ107"/>
      <c r="AGK107"/>
      <c r="AGL107"/>
      <c r="AGM107"/>
      <c r="AGN107"/>
      <c r="AGO107"/>
      <c r="AGP107"/>
      <c r="AGQ107"/>
      <c r="AGR107"/>
      <c r="AGS107"/>
      <c r="AGT107"/>
      <c r="AGU107"/>
      <c r="AGV107"/>
      <c r="AGW107"/>
      <c r="AGX107"/>
      <c r="AGY107"/>
      <c r="AGZ107"/>
      <c r="AHA107"/>
      <c r="AHB107"/>
      <c r="AHC107"/>
      <c r="AHD107"/>
      <c r="AHE107"/>
      <c r="AHF107"/>
      <c r="AHG107"/>
      <c r="AHH107"/>
      <c r="AHI107"/>
      <c r="AHJ107"/>
      <c r="AHK107"/>
      <c r="AHL107"/>
      <c r="AHM107"/>
      <c r="AHN107"/>
      <c r="AHO107"/>
      <c r="AHP107"/>
      <c r="AHQ107"/>
      <c r="AHR107"/>
      <c r="AHS107"/>
      <c r="AHT107"/>
      <c r="AHU107"/>
      <c r="AHV107"/>
      <c r="AHW107"/>
      <c r="AHX107"/>
      <c r="AHY107"/>
      <c r="AHZ107"/>
      <c r="AIA107"/>
      <c r="AIB107"/>
      <c r="AIC107"/>
      <c r="AID107"/>
      <c r="AIE107"/>
      <c r="AIF107"/>
      <c r="AIG107"/>
      <c r="AIH107"/>
      <c r="AII107"/>
      <c r="AIJ107"/>
      <c r="AIK107"/>
      <c r="AIL107"/>
      <c r="AIM107"/>
      <c r="AIN107"/>
      <c r="AIO107"/>
      <c r="AIP107"/>
      <c r="AIQ107"/>
      <c r="AIR107"/>
      <c r="AIS107"/>
      <c r="AIT107"/>
      <c r="AIU107"/>
      <c r="AIV107"/>
      <c r="AIW107"/>
      <c r="AIX107"/>
      <c r="AIY107"/>
      <c r="AIZ107"/>
      <c r="AJA107"/>
      <c r="AJB107"/>
      <c r="AJC107"/>
      <c r="AJD107"/>
      <c r="AJE107"/>
      <c r="AJF107"/>
      <c r="AJG107"/>
      <c r="AJH107"/>
      <c r="AJI107"/>
      <c r="AJJ107"/>
      <c r="AJK107"/>
      <c r="AJL107"/>
      <c r="AJM107"/>
      <c r="AJN107"/>
      <c r="AJO107"/>
      <c r="AJP107"/>
      <c r="AJQ107"/>
      <c r="AJR107"/>
      <c r="AJS107"/>
      <c r="AJT107"/>
      <c r="AJU107"/>
      <c r="AJV107"/>
      <c r="AJW107"/>
      <c r="AJX107"/>
      <c r="AJY107"/>
      <c r="AJZ107"/>
      <c r="AKA107"/>
      <c r="AKB107"/>
      <c r="AKC107"/>
      <c r="AKD107"/>
      <c r="AKE107"/>
      <c r="AKF107"/>
      <c r="AKG107"/>
      <c r="AKH107"/>
      <c r="AKI107"/>
      <c r="AKJ107"/>
      <c r="AKK107"/>
      <c r="AKL107"/>
      <c r="AKM107"/>
      <c r="AKN107"/>
      <c r="AKO107"/>
      <c r="AKP107"/>
      <c r="AKQ107"/>
      <c r="AKR107"/>
      <c r="AKS107"/>
      <c r="AKT107"/>
      <c r="AKU107"/>
      <c r="AKV107"/>
      <c r="AKW107"/>
      <c r="AKX107"/>
      <c r="AKY107"/>
      <c r="AKZ107"/>
      <c r="ALA107"/>
      <c r="ALB107"/>
      <c r="ALC107"/>
      <c r="ALD107"/>
      <c r="ALE107"/>
      <c r="ALF107"/>
      <c r="ALG107"/>
      <c r="ALH107"/>
      <c r="ALI107"/>
      <c r="ALJ107"/>
      <c r="ALK107"/>
      <c r="ALL107"/>
      <c r="ALM107"/>
      <c r="ALN107"/>
      <c r="ALO107"/>
      <c r="ALP107"/>
      <c r="ALQ107"/>
      <c r="ALR107"/>
      <c r="ALS107"/>
      <c r="ALT107"/>
      <c r="ALU107"/>
      <c r="ALV107"/>
      <c r="ALW107"/>
      <c r="ALX107"/>
      <c r="ALY107"/>
      <c r="ALZ107"/>
      <c r="AMA107"/>
      <c r="AMB107"/>
      <c r="AMC107"/>
      <c r="AMD107"/>
      <c r="AME107"/>
      <c r="AMF107"/>
      <c r="AMG107"/>
      <c r="AMH107"/>
      <c r="AMJ107"/>
      <c r="AMK107"/>
    </row>
    <row r="108" spans="1:1025" ht="15" customHeight="1" x14ac:dyDescent="0.2">
      <c r="A108" s="451" t="s">
        <v>290</v>
      </c>
      <c r="B108" s="46" t="s">
        <v>166</v>
      </c>
      <c r="C108" s="46">
        <v>2</v>
      </c>
      <c r="D108" s="339">
        <v>48.63</v>
      </c>
      <c r="E108" s="341">
        <v>58.87</v>
      </c>
      <c r="F108" s="41">
        <f t="shared" si="9"/>
        <v>53.75</v>
      </c>
      <c r="G108" s="450">
        <f t="shared" si="10"/>
        <v>8.9583333333333339</v>
      </c>
      <c r="H108" s="64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  <c r="AV108"/>
      <c r="AW108"/>
      <c r="AX108"/>
      <c r="AY108"/>
      <c r="AZ108"/>
      <c r="BA108"/>
      <c r="BB108"/>
      <c r="BC108"/>
      <c r="BD108"/>
      <c r="BE108"/>
      <c r="BF108"/>
      <c r="BG108"/>
      <c r="BH108"/>
      <c r="BI108"/>
      <c r="BJ108"/>
      <c r="BK108"/>
      <c r="BL108"/>
      <c r="BM108"/>
      <c r="BN108"/>
      <c r="BO108"/>
      <c r="BP108"/>
      <c r="BQ108"/>
      <c r="BR108"/>
      <c r="BS108"/>
      <c r="BT108"/>
      <c r="BU108"/>
      <c r="BV108"/>
      <c r="BW108"/>
      <c r="BX108"/>
      <c r="BY108"/>
      <c r="BZ108"/>
      <c r="CA108"/>
      <c r="CB108"/>
      <c r="CC108"/>
      <c r="CD108"/>
      <c r="CE108"/>
      <c r="CF108"/>
      <c r="CG108"/>
      <c r="CH108"/>
      <c r="CI108"/>
      <c r="CJ108"/>
      <c r="CK108"/>
      <c r="CL108"/>
      <c r="CM108"/>
      <c r="CN108"/>
      <c r="CO108"/>
      <c r="CP108"/>
      <c r="CQ108"/>
      <c r="CR108"/>
      <c r="CS108"/>
      <c r="CT108"/>
      <c r="CU108"/>
      <c r="CV108"/>
      <c r="CW108"/>
      <c r="CX108"/>
      <c r="CY108"/>
      <c r="CZ108"/>
      <c r="DA108"/>
      <c r="DB108"/>
      <c r="DC108"/>
      <c r="DD108"/>
      <c r="DE108"/>
      <c r="DF108"/>
      <c r="DG108"/>
      <c r="DH108"/>
      <c r="DI108"/>
      <c r="DJ108"/>
      <c r="DK108"/>
      <c r="DL108"/>
      <c r="DM108"/>
      <c r="DN108"/>
      <c r="DO108"/>
      <c r="DP108"/>
      <c r="DQ108"/>
      <c r="DR108"/>
      <c r="DS108"/>
      <c r="DT108"/>
      <c r="DU108"/>
      <c r="DV108"/>
      <c r="DW108"/>
      <c r="DX108"/>
      <c r="DY108"/>
      <c r="DZ108"/>
      <c r="EA108"/>
      <c r="EB108"/>
      <c r="EC108"/>
      <c r="ED108"/>
      <c r="EE108"/>
      <c r="EF108"/>
      <c r="EG108"/>
      <c r="EH108"/>
      <c r="EI108"/>
      <c r="EJ108"/>
      <c r="EK108"/>
      <c r="EL108"/>
      <c r="EM108"/>
      <c r="EN108"/>
      <c r="EO108"/>
      <c r="EP108"/>
      <c r="EQ108"/>
      <c r="ER108"/>
      <c r="ES108"/>
      <c r="ET108"/>
      <c r="EU108"/>
      <c r="EV108"/>
      <c r="EW108"/>
      <c r="EX108"/>
      <c r="EY108"/>
      <c r="EZ108"/>
      <c r="FA108"/>
      <c r="FB108"/>
      <c r="FC108"/>
      <c r="FD108"/>
      <c r="FE108"/>
      <c r="FF108"/>
      <c r="FG108"/>
      <c r="FH108"/>
      <c r="FI108"/>
      <c r="FJ108"/>
      <c r="FK108"/>
      <c r="FL108"/>
      <c r="FM108"/>
      <c r="FN108"/>
      <c r="FO108"/>
      <c r="FP108"/>
      <c r="FQ108"/>
      <c r="FR108"/>
      <c r="FS108"/>
      <c r="FT108"/>
      <c r="FU108"/>
      <c r="FV108"/>
      <c r="FW108"/>
      <c r="FX108"/>
      <c r="FY108"/>
      <c r="FZ108"/>
      <c r="GA108"/>
      <c r="GB108"/>
      <c r="GC108"/>
      <c r="GD108"/>
      <c r="GE108"/>
      <c r="GF108"/>
      <c r="GG108"/>
      <c r="GH108"/>
      <c r="GI108"/>
      <c r="GJ108"/>
      <c r="GK108"/>
      <c r="GL108"/>
      <c r="GM108"/>
      <c r="GN108"/>
      <c r="GO108"/>
      <c r="GP108"/>
      <c r="GQ108"/>
      <c r="GR108"/>
      <c r="GS108"/>
      <c r="GT108"/>
      <c r="GU108"/>
      <c r="GV108"/>
      <c r="GW108"/>
      <c r="GX108"/>
      <c r="GY108"/>
      <c r="GZ108"/>
      <c r="HA108"/>
      <c r="HB108"/>
      <c r="HC108"/>
      <c r="HD108"/>
      <c r="HE108"/>
      <c r="HF108"/>
      <c r="HG108"/>
      <c r="HH108"/>
      <c r="HI108"/>
      <c r="HJ108"/>
      <c r="HK108"/>
      <c r="HL108"/>
      <c r="HM108"/>
      <c r="HN108"/>
      <c r="HO108"/>
      <c r="HP108"/>
      <c r="HQ108"/>
      <c r="HR108"/>
      <c r="HS108"/>
      <c r="HT108"/>
      <c r="HU108"/>
      <c r="HV108"/>
      <c r="HW108"/>
      <c r="HX108"/>
      <c r="HY108"/>
      <c r="HZ108"/>
      <c r="IA108"/>
      <c r="IB108"/>
      <c r="IC108"/>
      <c r="ID108"/>
      <c r="IE108"/>
      <c r="IF108"/>
      <c r="IG108"/>
      <c r="IH108"/>
      <c r="II108"/>
      <c r="IJ108"/>
      <c r="IK108"/>
      <c r="IL108"/>
      <c r="IM108"/>
      <c r="IN108"/>
      <c r="IO108"/>
      <c r="IP108"/>
      <c r="IQ108"/>
      <c r="IR108"/>
      <c r="IS108"/>
      <c r="IT108"/>
      <c r="IU108"/>
      <c r="IV108"/>
      <c r="IW108"/>
      <c r="IX108"/>
      <c r="IY108"/>
      <c r="IZ108"/>
      <c r="JA108"/>
      <c r="JB108"/>
      <c r="JC108"/>
      <c r="JD108"/>
      <c r="JE108"/>
      <c r="JF108"/>
      <c r="JG108"/>
      <c r="JH108"/>
      <c r="JI108"/>
      <c r="JJ108"/>
      <c r="JK108"/>
      <c r="JL108"/>
      <c r="JM108"/>
      <c r="JN108"/>
      <c r="JO108"/>
      <c r="JP108"/>
      <c r="JQ108"/>
      <c r="JR108"/>
      <c r="JS108"/>
      <c r="JT108"/>
      <c r="JU108"/>
      <c r="JV108"/>
      <c r="JW108"/>
      <c r="JX108"/>
      <c r="JY108"/>
      <c r="JZ108"/>
      <c r="KA108"/>
      <c r="KB108"/>
      <c r="KC108"/>
      <c r="KD108"/>
      <c r="KE108"/>
      <c r="KF108"/>
      <c r="KG108"/>
      <c r="KH108"/>
      <c r="KI108"/>
      <c r="KJ108"/>
      <c r="KK108"/>
      <c r="KL108"/>
      <c r="KM108"/>
      <c r="KN108"/>
      <c r="KO108"/>
      <c r="KP108"/>
      <c r="KQ108"/>
      <c r="KR108"/>
      <c r="KS108"/>
      <c r="KT108"/>
      <c r="KU108"/>
      <c r="KV108"/>
      <c r="KW108"/>
      <c r="KX108"/>
      <c r="KY108"/>
      <c r="KZ108"/>
      <c r="LA108"/>
      <c r="LB108"/>
      <c r="LC108"/>
      <c r="LD108"/>
      <c r="LE108"/>
      <c r="LF108"/>
      <c r="LG108"/>
      <c r="LH108"/>
      <c r="LI108"/>
      <c r="LJ108"/>
      <c r="LK108"/>
      <c r="LL108"/>
      <c r="LM108"/>
      <c r="LN108"/>
      <c r="LO108"/>
      <c r="LP108"/>
      <c r="LQ108"/>
      <c r="LR108"/>
      <c r="LS108"/>
      <c r="LT108"/>
      <c r="LU108"/>
      <c r="LV108"/>
      <c r="LW108"/>
      <c r="LX108"/>
      <c r="LY108"/>
      <c r="LZ108"/>
      <c r="MA108"/>
      <c r="MB108"/>
      <c r="MC108"/>
      <c r="MD108"/>
      <c r="ME108"/>
      <c r="MF108"/>
      <c r="MG108"/>
      <c r="MH108"/>
      <c r="MI108"/>
      <c r="MJ108"/>
      <c r="MK108"/>
      <c r="ML108"/>
      <c r="MM108"/>
      <c r="MN108"/>
      <c r="MO108"/>
      <c r="MP108"/>
      <c r="MQ108"/>
      <c r="MR108"/>
      <c r="MS108"/>
      <c r="MT108"/>
      <c r="MU108"/>
      <c r="MV108"/>
      <c r="MW108"/>
      <c r="MX108"/>
      <c r="MY108"/>
      <c r="MZ108"/>
      <c r="NA108"/>
      <c r="NB108"/>
      <c r="NC108"/>
      <c r="ND108"/>
      <c r="NE108"/>
      <c r="NF108"/>
      <c r="NG108"/>
      <c r="NH108"/>
      <c r="NI108"/>
      <c r="NJ108"/>
      <c r="NK108"/>
      <c r="NL108"/>
      <c r="NM108"/>
      <c r="NN108"/>
      <c r="NO108"/>
      <c r="NP108"/>
      <c r="NQ108"/>
      <c r="NR108"/>
      <c r="NS108"/>
      <c r="NT108"/>
      <c r="NU108"/>
      <c r="NV108"/>
      <c r="NW108"/>
      <c r="NX108"/>
      <c r="NY108"/>
      <c r="NZ108"/>
      <c r="OA108"/>
      <c r="OB108"/>
      <c r="OC108"/>
      <c r="OD108"/>
      <c r="OE108"/>
      <c r="OF108"/>
      <c r="OG108"/>
      <c r="OH108"/>
      <c r="OI108"/>
      <c r="OJ108"/>
      <c r="OK108"/>
      <c r="OL108"/>
      <c r="OM108"/>
      <c r="ON108"/>
      <c r="OO108"/>
      <c r="OP108"/>
      <c r="OQ108"/>
      <c r="OR108"/>
      <c r="OS108"/>
      <c r="OT108"/>
      <c r="OU108"/>
      <c r="OV108"/>
      <c r="OW108"/>
      <c r="OX108"/>
      <c r="OY108"/>
      <c r="OZ108"/>
      <c r="PA108"/>
      <c r="PB108"/>
      <c r="PC108"/>
      <c r="PD108"/>
      <c r="PE108"/>
      <c r="PF108"/>
      <c r="PG108"/>
      <c r="PH108"/>
      <c r="PI108"/>
      <c r="PJ108"/>
      <c r="PK108"/>
      <c r="PL108"/>
      <c r="PM108"/>
      <c r="PN108"/>
      <c r="PO108"/>
      <c r="PP108"/>
      <c r="PQ108"/>
      <c r="PR108"/>
      <c r="PS108"/>
      <c r="PT108"/>
      <c r="PU108"/>
      <c r="PV108"/>
      <c r="PW108"/>
      <c r="PX108"/>
      <c r="PY108"/>
      <c r="PZ108"/>
      <c r="QA108"/>
      <c r="QB108"/>
      <c r="QC108"/>
      <c r="QD108"/>
      <c r="QE108"/>
      <c r="QF108"/>
      <c r="QG108"/>
      <c r="QH108"/>
      <c r="QI108"/>
      <c r="QJ108"/>
      <c r="QK108"/>
      <c r="QL108"/>
      <c r="QM108"/>
      <c r="QN108"/>
      <c r="QO108"/>
      <c r="QP108"/>
      <c r="QQ108"/>
      <c r="QR108"/>
      <c r="QS108"/>
      <c r="QT108"/>
      <c r="QU108"/>
      <c r="QV108"/>
      <c r="QW108"/>
      <c r="QX108"/>
      <c r="QY108"/>
      <c r="QZ108"/>
      <c r="RA108"/>
      <c r="RB108"/>
      <c r="RC108"/>
      <c r="RD108"/>
      <c r="RE108"/>
      <c r="RF108"/>
      <c r="RG108"/>
      <c r="RH108"/>
      <c r="RI108"/>
      <c r="RJ108"/>
      <c r="RK108"/>
      <c r="RL108"/>
      <c r="RM108"/>
      <c r="RN108"/>
      <c r="RO108"/>
      <c r="RP108"/>
      <c r="RQ108"/>
      <c r="RR108"/>
      <c r="RS108"/>
      <c r="RT108"/>
      <c r="RU108"/>
      <c r="RV108"/>
      <c r="RW108"/>
      <c r="RX108"/>
      <c r="RY108"/>
      <c r="RZ108"/>
      <c r="SA108"/>
      <c r="SB108"/>
      <c r="SC108"/>
      <c r="SD108"/>
      <c r="SE108"/>
      <c r="SF108"/>
      <c r="SG108"/>
      <c r="SH108"/>
      <c r="SI108"/>
      <c r="SJ108"/>
      <c r="SK108"/>
      <c r="SL108"/>
      <c r="SM108"/>
      <c r="SN108"/>
      <c r="SO108"/>
      <c r="SP108"/>
      <c r="SQ108"/>
      <c r="SR108"/>
      <c r="SS108"/>
      <c r="ST108"/>
      <c r="SU108"/>
      <c r="SV108"/>
      <c r="SW108"/>
      <c r="SX108"/>
      <c r="SY108"/>
      <c r="SZ108"/>
      <c r="TA108"/>
      <c r="TB108"/>
      <c r="TC108"/>
      <c r="TD108"/>
      <c r="TE108"/>
      <c r="TF108"/>
      <c r="TG108"/>
      <c r="TH108"/>
      <c r="TI108"/>
      <c r="TJ108"/>
      <c r="TK108"/>
      <c r="TL108"/>
      <c r="TM108"/>
      <c r="TN108"/>
      <c r="TO108"/>
      <c r="TP108"/>
      <c r="TQ108"/>
      <c r="TR108"/>
      <c r="TS108"/>
      <c r="TT108"/>
      <c r="TU108"/>
      <c r="TV108"/>
      <c r="TW108"/>
      <c r="TX108"/>
      <c r="TY108"/>
      <c r="TZ108"/>
      <c r="UA108"/>
      <c r="UB108"/>
      <c r="UC108"/>
      <c r="UD108"/>
      <c r="UE108"/>
      <c r="UF108"/>
      <c r="UG108"/>
      <c r="UH108"/>
      <c r="UI108"/>
      <c r="UJ108"/>
      <c r="UK108"/>
      <c r="UL108"/>
      <c r="UM108"/>
      <c r="UN108"/>
      <c r="UO108"/>
      <c r="UP108"/>
      <c r="UQ108"/>
      <c r="UR108"/>
      <c r="US108"/>
      <c r="UT108"/>
      <c r="UU108"/>
      <c r="UV108"/>
      <c r="UW108"/>
      <c r="UX108"/>
      <c r="UY108"/>
      <c r="UZ108"/>
      <c r="VA108"/>
      <c r="VB108"/>
      <c r="VC108"/>
      <c r="VD108"/>
      <c r="VE108"/>
      <c r="VF108"/>
      <c r="VG108"/>
      <c r="VH108"/>
      <c r="VI108"/>
      <c r="VJ108"/>
      <c r="VK108"/>
      <c r="VL108"/>
      <c r="VM108"/>
      <c r="VN108"/>
      <c r="VO108"/>
      <c r="VP108"/>
      <c r="VQ108"/>
      <c r="VR108"/>
      <c r="VS108"/>
      <c r="VT108"/>
      <c r="VU108"/>
      <c r="VV108"/>
      <c r="VW108"/>
      <c r="VX108"/>
      <c r="VY108"/>
      <c r="VZ108"/>
      <c r="WA108"/>
      <c r="WB108"/>
      <c r="WC108"/>
      <c r="WD108"/>
      <c r="WE108"/>
      <c r="WF108"/>
      <c r="WG108"/>
      <c r="WH108"/>
      <c r="WI108"/>
      <c r="WJ108"/>
      <c r="WK108"/>
      <c r="WL108"/>
      <c r="WM108"/>
      <c r="WN108"/>
      <c r="WO108"/>
      <c r="WP108"/>
      <c r="WQ108"/>
      <c r="WR108"/>
      <c r="WS108"/>
      <c r="WT108"/>
      <c r="WU108"/>
      <c r="WV108"/>
      <c r="WW108"/>
      <c r="WX108"/>
      <c r="WY108"/>
      <c r="WZ108"/>
      <c r="XA108"/>
      <c r="XB108"/>
      <c r="XC108"/>
      <c r="XD108"/>
      <c r="XE108"/>
      <c r="XF108"/>
      <c r="XG108"/>
      <c r="XH108"/>
      <c r="XI108"/>
      <c r="XJ108"/>
      <c r="XK108"/>
      <c r="XL108"/>
      <c r="XM108"/>
      <c r="XN108"/>
      <c r="XO108"/>
      <c r="XP108"/>
      <c r="XQ108"/>
      <c r="XR108"/>
      <c r="XS108"/>
      <c r="XT108"/>
      <c r="XU108"/>
      <c r="XV108"/>
      <c r="XW108"/>
      <c r="XX108"/>
      <c r="XY108"/>
      <c r="XZ108"/>
      <c r="YA108"/>
      <c r="YB108"/>
      <c r="YC108"/>
      <c r="YD108"/>
      <c r="YE108"/>
      <c r="YF108"/>
      <c r="YG108"/>
      <c r="YH108"/>
      <c r="YI108"/>
      <c r="YJ108"/>
      <c r="YK108"/>
      <c r="YL108"/>
      <c r="YM108"/>
      <c r="YN108"/>
      <c r="YO108"/>
      <c r="YP108"/>
      <c r="YQ108"/>
      <c r="YR108"/>
      <c r="YS108"/>
      <c r="YT108"/>
      <c r="YU108"/>
      <c r="YV108"/>
      <c r="YW108"/>
      <c r="YX108"/>
      <c r="YY108"/>
      <c r="YZ108"/>
      <c r="ZA108"/>
      <c r="ZB108"/>
      <c r="ZC108"/>
      <c r="ZD108"/>
      <c r="ZE108"/>
      <c r="ZF108"/>
      <c r="ZG108"/>
      <c r="ZH108"/>
      <c r="ZI108"/>
      <c r="ZJ108"/>
      <c r="ZK108"/>
      <c r="ZL108"/>
      <c r="ZM108"/>
      <c r="ZN108"/>
      <c r="ZO108"/>
      <c r="ZP108"/>
      <c r="ZQ108"/>
      <c r="ZR108"/>
      <c r="ZS108"/>
      <c r="ZT108"/>
      <c r="ZU108"/>
      <c r="ZV108"/>
      <c r="ZW108"/>
      <c r="ZX108"/>
      <c r="ZY108"/>
      <c r="ZZ108"/>
      <c r="AAA108"/>
      <c r="AAB108"/>
      <c r="AAC108"/>
      <c r="AAD108"/>
      <c r="AAE108"/>
      <c r="AAF108"/>
      <c r="AAG108"/>
      <c r="AAH108"/>
      <c r="AAI108"/>
      <c r="AAJ108"/>
      <c r="AAK108"/>
      <c r="AAL108"/>
      <c r="AAM108"/>
      <c r="AAN108"/>
      <c r="AAO108"/>
      <c r="AAP108"/>
      <c r="AAQ108"/>
      <c r="AAR108"/>
      <c r="AAS108"/>
      <c r="AAT108"/>
      <c r="AAU108"/>
      <c r="AAV108"/>
      <c r="AAW108"/>
      <c r="AAX108"/>
      <c r="AAY108"/>
      <c r="AAZ108"/>
      <c r="ABA108"/>
      <c r="ABB108"/>
      <c r="ABC108"/>
      <c r="ABD108"/>
      <c r="ABE108"/>
      <c r="ABF108"/>
      <c r="ABG108"/>
      <c r="ABH108"/>
      <c r="ABI108"/>
      <c r="ABJ108"/>
      <c r="ABK108"/>
      <c r="ABL108"/>
      <c r="ABM108"/>
      <c r="ABN108"/>
      <c r="ABO108"/>
      <c r="ABP108"/>
      <c r="ABQ108"/>
      <c r="ABR108"/>
      <c r="ABS108"/>
      <c r="ABT108"/>
      <c r="ABU108"/>
      <c r="ABV108"/>
      <c r="ABW108"/>
      <c r="ABX108"/>
      <c r="ABY108"/>
      <c r="ABZ108"/>
      <c r="ACA108"/>
      <c r="ACB108"/>
      <c r="ACC108"/>
      <c r="ACD108"/>
      <c r="ACE108"/>
      <c r="ACF108"/>
      <c r="ACG108"/>
      <c r="ACH108"/>
      <c r="ACI108"/>
      <c r="ACJ108"/>
      <c r="ACK108"/>
      <c r="ACL108"/>
      <c r="ACM108"/>
      <c r="ACN108"/>
      <c r="ACO108"/>
      <c r="ACP108"/>
      <c r="ACQ108"/>
      <c r="ACR108"/>
      <c r="ACS108"/>
      <c r="ACT108"/>
      <c r="ACU108"/>
      <c r="ACV108"/>
      <c r="ACW108"/>
      <c r="ACX108"/>
      <c r="ACY108"/>
      <c r="ACZ108"/>
      <c r="ADA108"/>
      <c r="ADB108"/>
      <c r="ADC108"/>
      <c r="ADD108"/>
      <c r="ADE108"/>
      <c r="ADF108"/>
      <c r="ADG108"/>
      <c r="ADH108"/>
      <c r="ADI108"/>
      <c r="ADJ108"/>
      <c r="ADK108"/>
      <c r="ADL108"/>
      <c r="ADM108"/>
      <c r="ADN108"/>
      <c r="ADO108"/>
      <c r="ADP108"/>
      <c r="ADQ108"/>
      <c r="ADR108"/>
      <c r="ADS108"/>
      <c r="ADT108"/>
      <c r="ADU108"/>
      <c r="ADV108"/>
      <c r="ADW108"/>
      <c r="ADX108"/>
      <c r="ADY108"/>
      <c r="ADZ108"/>
      <c r="AEA108"/>
      <c r="AEB108"/>
      <c r="AEC108"/>
      <c r="AED108"/>
      <c r="AEE108"/>
      <c r="AEF108"/>
      <c r="AEG108"/>
      <c r="AEH108"/>
      <c r="AEI108"/>
      <c r="AEJ108"/>
      <c r="AEK108"/>
      <c r="AEL108"/>
      <c r="AEM108"/>
      <c r="AEN108"/>
      <c r="AEO108"/>
      <c r="AEP108"/>
      <c r="AEQ108"/>
      <c r="AER108"/>
      <c r="AES108"/>
      <c r="AET108"/>
      <c r="AEU108"/>
      <c r="AEV108"/>
      <c r="AEW108"/>
      <c r="AEX108"/>
      <c r="AEY108"/>
      <c r="AEZ108"/>
      <c r="AFA108"/>
      <c r="AFB108"/>
      <c r="AFC108"/>
      <c r="AFD108"/>
      <c r="AFE108"/>
      <c r="AFF108"/>
      <c r="AFG108"/>
      <c r="AFH108"/>
      <c r="AFI108"/>
      <c r="AFJ108"/>
      <c r="AFK108"/>
      <c r="AFL108"/>
      <c r="AFM108"/>
      <c r="AFN108"/>
      <c r="AFO108"/>
      <c r="AFP108"/>
      <c r="AFQ108"/>
      <c r="AFR108"/>
      <c r="AFS108"/>
      <c r="AFT108"/>
      <c r="AFU108"/>
      <c r="AFV108"/>
      <c r="AFW108"/>
      <c r="AFX108"/>
      <c r="AFY108"/>
      <c r="AFZ108"/>
      <c r="AGA108"/>
      <c r="AGB108"/>
      <c r="AGC108"/>
      <c r="AGD108"/>
      <c r="AGE108"/>
      <c r="AGF108"/>
      <c r="AGG108"/>
      <c r="AGH108"/>
      <c r="AGI108"/>
      <c r="AGJ108"/>
      <c r="AGK108"/>
      <c r="AGL108"/>
      <c r="AGM108"/>
      <c r="AGN108"/>
      <c r="AGO108"/>
      <c r="AGP108"/>
      <c r="AGQ108"/>
      <c r="AGR108"/>
      <c r="AGS108"/>
      <c r="AGT108"/>
      <c r="AGU108"/>
      <c r="AGV108"/>
      <c r="AGW108"/>
      <c r="AGX108"/>
      <c r="AGY108"/>
      <c r="AGZ108"/>
      <c r="AHA108"/>
      <c r="AHB108"/>
      <c r="AHC108"/>
      <c r="AHD108"/>
      <c r="AHE108"/>
      <c r="AHF108"/>
      <c r="AHG108"/>
      <c r="AHH108"/>
      <c r="AHI108"/>
      <c r="AHJ108"/>
      <c r="AHK108"/>
      <c r="AHL108"/>
      <c r="AHM108"/>
      <c r="AHN108"/>
      <c r="AHO108"/>
      <c r="AHP108"/>
      <c r="AHQ108"/>
      <c r="AHR108"/>
      <c r="AHS108"/>
      <c r="AHT108"/>
      <c r="AHU108"/>
      <c r="AHV108"/>
      <c r="AHW108"/>
      <c r="AHX108"/>
      <c r="AHY108"/>
      <c r="AHZ108"/>
      <c r="AIA108"/>
      <c r="AIB108"/>
      <c r="AIC108"/>
      <c r="AID108"/>
      <c r="AIE108"/>
      <c r="AIF108"/>
      <c r="AIG108"/>
      <c r="AIH108"/>
      <c r="AII108"/>
      <c r="AIJ108"/>
      <c r="AIK108"/>
      <c r="AIL108"/>
      <c r="AIM108"/>
      <c r="AIN108"/>
      <c r="AIO108"/>
      <c r="AIP108"/>
      <c r="AIQ108"/>
      <c r="AIR108"/>
      <c r="AIS108"/>
      <c r="AIT108"/>
      <c r="AIU108"/>
      <c r="AIV108"/>
      <c r="AIW108"/>
      <c r="AIX108"/>
      <c r="AIY108"/>
      <c r="AIZ108"/>
      <c r="AJA108"/>
      <c r="AJB108"/>
      <c r="AJC108"/>
      <c r="AJD108"/>
      <c r="AJE108"/>
      <c r="AJF108"/>
      <c r="AJG108"/>
      <c r="AJH108"/>
      <c r="AJI108"/>
      <c r="AJJ108"/>
      <c r="AJK108"/>
      <c r="AJL108"/>
      <c r="AJM108"/>
      <c r="AJN108"/>
      <c r="AJO108"/>
      <c r="AJP108"/>
      <c r="AJQ108"/>
      <c r="AJR108"/>
      <c r="AJS108"/>
      <c r="AJT108"/>
      <c r="AJU108"/>
      <c r="AJV108"/>
      <c r="AJW108"/>
      <c r="AJX108"/>
      <c r="AJY108"/>
      <c r="AJZ108"/>
      <c r="AKA108"/>
      <c r="AKB108"/>
      <c r="AKC108"/>
      <c r="AKD108"/>
      <c r="AKE108"/>
      <c r="AKF108"/>
      <c r="AKG108"/>
      <c r="AKH108"/>
      <c r="AKI108"/>
      <c r="AKJ108"/>
      <c r="AKK108"/>
      <c r="AKL108"/>
      <c r="AKM108"/>
      <c r="AKN108"/>
      <c r="AKO108"/>
      <c r="AKP108"/>
      <c r="AKQ108"/>
      <c r="AKR108"/>
      <c r="AKS108"/>
      <c r="AKT108"/>
      <c r="AKU108"/>
      <c r="AKV108"/>
      <c r="AKW108"/>
      <c r="AKX108"/>
      <c r="AKY108"/>
      <c r="AKZ108"/>
      <c r="ALA108"/>
      <c r="ALB108"/>
      <c r="ALC108"/>
      <c r="ALD108"/>
      <c r="ALE108"/>
      <c r="ALF108"/>
      <c r="ALG108"/>
      <c r="ALH108"/>
      <c r="ALI108"/>
      <c r="ALJ108"/>
      <c r="ALK108"/>
      <c r="ALL108"/>
      <c r="ALM108"/>
      <c r="ALN108"/>
      <c r="ALO108"/>
      <c r="ALP108"/>
      <c r="ALQ108"/>
      <c r="ALR108"/>
      <c r="ALS108"/>
      <c r="ALT108"/>
      <c r="ALU108"/>
      <c r="ALV108"/>
      <c r="ALW108"/>
      <c r="ALX108"/>
      <c r="ALY108"/>
      <c r="ALZ108"/>
      <c r="AMA108"/>
      <c r="AMB108"/>
      <c r="AMC108"/>
      <c r="AMD108"/>
      <c r="AME108"/>
      <c r="AMF108"/>
      <c r="AMG108"/>
      <c r="AMH108"/>
      <c r="AMJ108"/>
      <c r="AMK108"/>
    </row>
    <row r="109" spans="1:1025" ht="15" customHeight="1" x14ac:dyDescent="0.2">
      <c r="A109" s="451" t="s">
        <v>291</v>
      </c>
      <c r="B109" s="46" t="s">
        <v>166</v>
      </c>
      <c r="C109" s="46">
        <v>2</v>
      </c>
      <c r="D109" s="339">
        <v>19.149999999999999</v>
      </c>
      <c r="E109" s="341">
        <v>28.23</v>
      </c>
      <c r="F109" s="41">
        <f t="shared" si="9"/>
        <v>23.689999999999998</v>
      </c>
      <c r="G109" s="450">
        <f t="shared" si="10"/>
        <v>3.9483333333333328</v>
      </c>
      <c r="H109" s="57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  <c r="AV109"/>
      <c r="AW109"/>
      <c r="AX109"/>
      <c r="AY109"/>
      <c r="AZ109"/>
      <c r="BA109"/>
      <c r="BB109"/>
      <c r="BC109"/>
      <c r="BD109"/>
      <c r="BE109"/>
      <c r="BF109"/>
      <c r="BG109"/>
      <c r="BH109"/>
      <c r="BI109"/>
      <c r="BJ109"/>
      <c r="BK109"/>
      <c r="BL109"/>
      <c r="BM109"/>
      <c r="BN109"/>
      <c r="BO109"/>
      <c r="BP109"/>
      <c r="BQ109"/>
      <c r="BR109"/>
      <c r="BS109"/>
      <c r="BT109"/>
      <c r="BU109"/>
      <c r="BV109"/>
      <c r="BW109"/>
      <c r="BX109"/>
      <c r="BY109"/>
      <c r="BZ109"/>
      <c r="CA109"/>
      <c r="CB109"/>
      <c r="CC109"/>
      <c r="CD109"/>
      <c r="CE109"/>
      <c r="CF109"/>
      <c r="CG109"/>
      <c r="CH109"/>
      <c r="CI109"/>
      <c r="CJ109"/>
      <c r="CK109"/>
      <c r="CL109"/>
      <c r="CM109"/>
      <c r="CN109"/>
      <c r="CO109"/>
      <c r="CP109"/>
      <c r="CQ109"/>
      <c r="CR109"/>
      <c r="CS109"/>
      <c r="CT109"/>
      <c r="CU109"/>
      <c r="CV109"/>
      <c r="CW109"/>
      <c r="CX109"/>
      <c r="CY109"/>
      <c r="CZ109"/>
      <c r="DA109"/>
      <c r="DB109"/>
      <c r="DC109"/>
      <c r="DD109"/>
      <c r="DE109"/>
      <c r="DF109"/>
      <c r="DG109"/>
      <c r="DH109"/>
      <c r="DI109"/>
      <c r="DJ109"/>
      <c r="DK109"/>
      <c r="DL109"/>
      <c r="DM109"/>
      <c r="DN109"/>
      <c r="DO109"/>
      <c r="DP109"/>
      <c r="DQ109"/>
      <c r="DR109"/>
      <c r="DS109"/>
      <c r="DT109"/>
      <c r="DU109"/>
      <c r="DV109"/>
      <c r="DW109"/>
      <c r="DX109"/>
      <c r="DY109"/>
      <c r="DZ109"/>
      <c r="EA109"/>
      <c r="EB109"/>
      <c r="EC109"/>
      <c r="ED109"/>
      <c r="EE109"/>
      <c r="EF109"/>
      <c r="EG109"/>
      <c r="EH109"/>
      <c r="EI109"/>
      <c r="EJ109"/>
      <c r="EK109"/>
      <c r="EL109"/>
      <c r="EM109"/>
      <c r="EN109"/>
      <c r="EO109"/>
      <c r="EP109"/>
      <c r="EQ109"/>
      <c r="ER109"/>
      <c r="ES109"/>
      <c r="ET109"/>
      <c r="EU109"/>
      <c r="EV109"/>
      <c r="EW109"/>
      <c r="EX109"/>
      <c r="EY109"/>
      <c r="EZ109"/>
      <c r="FA109"/>
      <c r="FB109"/>
      <c r="FC109"/>
      <c r="FD109"/>
      <c r="FE109"/>
      <c r="FF109"/>
      <c r="FG109"/>
      <c r="FH109"/>
      <c r="FI109"/>
      <c r="FJ109"/>
      <c r="FK109"/>
      <c r="FL109"/>
      <c r="FM109"/>
      <c r="FN109"/>
      <c r="FO109"/>
      <c r="FP109"/>
      <c r="FQ109"/>
      <c r="FR109"/>
      <c r="FS109"/>
      <c r="FT109"/>
      <c r="FU109"/>
      <c r="FV109"/>
      <c r="FW109"/>
      <c r="FX109"/>
      <c r="FY109"/>
      <c r="FZ109"/>
      <c r="GA109"/>
      <c r="GB109"/>
      <c r="GC109"/>
      <c r="GD109"/>
      <c r="GE109"/>
      <c r="GF109"/>
      <c r="GG109"/>
      <c r="GH109"/>
      <c r="GI109"/>
      <c r="GJ109"/>
      <c r="GK109"/>
      <c r="GL109"/>
      <c r="GM109"/>
      <c r="GN109"/>
      <c r="GO109"/>
      <c r="GP109"/>
      <c r="GQ109"/>
      <c r="GR109"/>
      <c r="GS109"/>
      <c r="GT109"/>
      <c r="GU109"/>
      <c r="GV109"/>
      <c r="GW109"/>
      <c r="GX109"/>
      <c r="GY109"/>
      <c r="GZ109"/>
      <c r="HA109"/>
      <c r="HB109"/>
      <c r="HC109"/>
      <c r="HD109"/>
      <c r="HE109"/>
      <c r="HF109"/>
      <c r="HG109"/>
      <c r="HH109"/>
      <c r="HI109"/>
      <c r="HJ109"/>
      <c r="HK109"/>
      <c r="HL109"/>
      <c r="HM109"/>
      <c r="HN109"/>
      <c r="HO109"/>
      <c r="HP109"/>
      <c r="HQ109"/>
      <c r="HR109"/>
      <c r="HS109"/>
      <c r="HT109"/>
      <c r="HU109"/>
      <c r="HV109"/>
      <c r="HW109"/>
      <c r="HX109"/>
      <c r="HY109"/>
      <c r="HZ109"/>
      <c r="IA109"/>
      <c r="IB109"/>
      <c r="IC109"/>
      <c r="ID109"/>
      <c r="IE109"/>
      <c r="IF109"/>
      <c r="IG109"/>
      <c r="IH109"/>
      <c r="II109"/>
      <c r="IJ109"/>
      <c r="IK109"/>
      <c r="IL109"/>
      <c r="IM109"/>
      <c r="IN109"/>
      <c r="IO109"/>
      <c r="IP109"/>
      <c r="IQ109"/>
      <c r="IR109"/>
      <c r="IS109"/>
      <c r="IT109"/>
      <c r="IU109"/>
      <c r="IV109"/>
      <c r="IW109"/>
      <c r="IX109"/>
      <c r="IY109"/>
      <c r="IZ109"/>
      <c r="JA109"/>
      <c r="JB109"/>
      <c r="JC109"/>
      <c r="JD109"/>
      <c r="JE109"/>
      <c r="JF109"/>
      <c r="JG109"/>
      <c r="JH109"/>
      <c r="JI109"/>
      <c r="JJ109"/>
      <c r="JK109"/>
      <c r="JL109"/>
      <c r="JM109"/>
      <c r="JN109"/>
      <c r="JO109"/>
      <c r="JP109"/>
      <c r="JQ109"/>
      <c r="JR109"/>
      <c r="JS109"/>
      <c r="JT109"/>
      <c r="JU109"/>
      <c r="JV109"/>
      <c r="JW109"/>
      <c r="JX109"/>
      <c r="JY109"/>
      <c r="JZ109"/>
      <c r="KA109"/>
      <c r="KB109"/>
      <c r="KC109"/>
      <c r="KD109"/>
      <c r="KE109"/>
      <c r="KF109"/>
      <c r="KG109"/>
      <c r="KH109"/>
      <c r="KI109"/>
      <c r="KJ109"/>
      <c r="KK109"/>
      <c r="KL109"/>
      <c r="KM109"/>
      <c r="KN109"/>
      <c r="KO109"/>
      <c r="KP109"/>
      <c r="KQ109"/>
      <c r="KR109"/>
      <c r="KS109"/>
      <c r="KT109"/>
      <c r="KU109"/>
      <c r="KV109"/>
      <c r="KW109"/>
      <c r="KX109"/>
      <c r="KY109"/>
      <c r="KZ109"/>
      <c r="LA109"/>
      <c r="LB109"/>
      <c r="LC109"/>
      <c r="LD109"/>
      <c r="LE109"/>
      <c r="LF109"/>
      <c r="LG109"/>
      <c r="LH109"/>
      <c r="LI109"/>
      <c r="LJ109"/>
      <c r="LK109"/>
      <c r="LL109"/>
      <c r="LM109"/>
      <c r="LN109"/>
      <c r="LO109"/>
      <c r="LP109"/>
      <c r="LQ109"/>
      <c r="LR109"/>
      <c r="LS109"/>
      <c r="LT109"/>
      <c r="LU109"/>
      <c r="LV109"/>
      <c r="LW109"/>
      <c r="LX109"/>
      <c r="LY109"/>
      <c r="LZ109"/>
      <c r="MA109"/>
      <c r="MB109"/>
      <c r="MC109"/>
      <c r="MD109"/>
      <c r="ME109"/>
      <c r="MF109"/>
      <c r="MG109"/>
      <c r="MH109"/>
      <c r="MI109"/>
      <c r="MJ109"/>
      <c r="MK109"/>
      <c r="ML109"/>
      <c r="MM109"/>
      <c r="MN109"/>
      <c r="MO109"/>
      <c r="MP109"/>
      <c r="MQ109"/>
      <c r="MR109"/>
      <c r="MS109"/>
      <c r="MT109"/>
      <c r="MU109"/>
      <c r="MV109"/>
      <c r="MW109"/>
      <c r="MX109"/>
      <c r="MY109"/>
      <c r="MZ109"/>
      <c r="NA109"/>
      <c r="NB109"/>
      <c r="NC109"/>
      <c r="ND109"/>
      <c r="NE109"/>
      <c r="NF109"/>
      <c r="NG109"/>
      <c r="NH109"/>
      <c r="NI109"/>
      <c r="NJ109"/>
      <c r="NK109"/>
      <c r="NL109"/>
      <c r="NM109"/>
      <c r="NN109"/>
      <c r="NO109"/>
      <c r="NP109"/>
      <c r="NQ109"/>
      <c r="NR109"/>
      <c r="NS109"/>
      <c r="NT109"/>
      <c r="NU109"/>
      <c r="NV109"/>
      <c r="NW109"/>
      <c r="NX109"/>
      <c r="NY109"/>
      <c r="NZ109"/>
      <c r="OA109"/>
      <c r="OB109"/>
      <c r="OC109"/>
      <c r="OD109"/>
      <c r="OE109"/>
      <c r="OF109"/>
      <c r="OG109"/>
      <c r="OH109"/>
      <c r="OI109"/>
      <c r="OJ109"/>
      <c r="OK109"/>
      <c r="OL109"/>
      <c r="OM109"/>
      <c r="ON109"/>
      <c r="OO109"/>
      <c r="OP109"/>
      <c r="OQ109"/>
      <c r="OR109"/>
      <c r="OS109"/>
      <c r="OT109"/>
      <c r="OU109"/>
      <c r="OV109"/>
      <c r="OW109"/>
      <c r="OX109"/>
      <c r="OY109"/>
      <c r="OZ109"/>
      <c r="PA109"/>
      <c r="PB109"/>
      <c r="PC109"/>
      <c r="PD109"/>
      <c r="PE109"/>
      <c r="PF109"/>
      <c r="PG109"/>
      <c r="PH109"/>
      <c r="PI109"/>
      <c r="PJ109"/>
      <c r="PK109"/>
      <c r="PL109"/>
      <c r="PM109"/>
      <c r="PN109"/>
      <c r="PO109"/>
      <c r="PP109"/>
      <c r="PQ109"/>
      <c r="PR109"/>
      <c r="PS109"/>
      <c r="PT109"/>
      <c r="PU109"/>
      <c r="PV109"/>
      <c r="PW109"/>
      <c r="PX109"/>
      <c r="PY109"/>
      <c r="PZ109"/>
      <c r="QA109"/>
      <c r="QB109"/>
      <c r="QC109"/>
      <c r="QD109"/>
      <c r="QE109"/>
      <c r="QF109"/>
      <c r="QG109"/>
      <c r="QH109"/>
      <c r="QI109"/>
      <c r="QJ109"/>
      <c r="QK109"/>
      <c r="QL109"/>
      <c r="QM109"/>
      <c r="QN109"/>
      <c r="QO109"/>
      <c r="QP109"/>
      <c r="QQ109"/>
      <c r="QR109"/>
      <c r="QS109"/>
      <c r="QT109"/>
      <c r="QU109"/>
      <c r="QV109"/>
      <c r="QW109"/>
      <c r="QX109"/>
      <c r="QY109"/>
      <c r="QZ109"/>
      <c r="RA109"/>
      <c r="RB109"/>
      <c r="RC109"/>
      <c r="RD109"/>
      <c r="RE109"/>
      <c r="RF109"/>
      <c r="RG109"/>
      <c r="RH109"/>
      <c r="RI109"/>
      <c r="RJ109"/>
      <c r="RK109"/>
      <c r="RL109"/>
      <c r="RM109"/>
      <c r="RN109"/>
      <c r="RO109"/>
      <c r="RP109"/>
      <c r="RQ109"/>
      <c r="RR109"/>
      <c r="RS109"/>
      <c r="RT109"/>
      <c r="RU109"/>
      <c r="RV109"/>
      <c r="RW109"/>
      <c r="RX109"/>
      <c r="RY109"/>
      <c r="RZ109"/>
      <c r="SA109"/>
      <c r="SB109"/>
      <c r="SC109"/>
      <c r="SD109"/>
      <c r="SE109"/>
      <c r="SF109"/>
      <c r="SG109"/>
      <c r="SH109"/>
      <c r="SI109"/>
      <c r="SJ109"/>
      <c r="SK109"/>
      <c r="SL109"/>
      <c r="SM109"/>
      <c r="SN109"/>
      <c r="SO109"/>
      <c r="SP109"/>
      <c r="SQ109"/>
      <c r="SR109"/>
      <c r="SS109"/>
      <c r="ST109"/>
      <c r="SU109"/>
      <c r="SV109"/>
      <c r="SW109"/>
      <c r="SX109"/>
      <c r="SY109"/>
      <c r="SZ109"/>
      <c r="TA109"/>
      <c r="TB109"/>
      <c r="TC109"/>
      <c r="TD109"/>
      <c r="TE109"/>
      <c r="TF109"/>
      <c r="TG109"/>
      <c r="TH109"/>
      <c r="TI109"/>
      <c r="TJ109"/>
      <c r="TK109"/>
      <c r="TL109"/>
      <c r="TM109"/>
      <c r="TN109"/>
      <c r="TO109"/>
      <c r="TP109"/>
      <c r="TQ109"/>
      <c r="TR109"/>
      <c r="TS109"/>
      <c r="TT109"/>
      <c r="TU109"/>
      <c r="TV109"/>
      <c r="TW109"/>
      <c r="TX109"/>
      <c r="TY109"/>
      <c r="TZ109"/>
      <c r="UA109"/>
      <c r="UB109"/>
      <c r="UC109"/>
      <c r="UD109"/>
      <c r="UE109"/>
      <c r="UF109"/>
      <c r="UG109"/>
      <c r="UH109"/>
      <c r="UI109"/>
      <c r="UJ109"/>
      <c r="UK109"/>
      <c r="UL109"/>
      <c r="UM109"/>
      <c r="UN109"/>
      <c r="UO109"/>
      <c r="UP109"/>
      <c r="UQ109"/>
      <c r="UR109"/>
      <c r="US109"/>
      <c r="UT109"/>
      <c r="UU109"/>
      <c r="UV109"/>
      <c r="UW109"/>
      <c r="UX109"/>
      <c r="UY109"/>
      <c r="UZ109"/>
      <c r="VA109"/>
      <c r="VB109"/>
      <c r="VC109"/>
      <c r="VD109"/>
      <c r="VE109"/>
      <c r="VF109"/>
      <c r="VG109"/>
      <c r="VH109"/>
      <c r="VI109"/>
      <c r="VJ109"/>
      <c r="VK109"/>
      <c r="VL109"/>
      <c r="VM109"/>
      <c r="VN109"/>
      <c r="VO109"/>
      <c r="VP109"/>
      <c r="VQ109"/>
      <c r="VR109"/>
      <c r="VS109"/>
      <c r="VT109"/>
      <c r="VU109"/>
      <c r="VV109"/>
      <c r="VW109"/>
      <c r="VX109"/>
      <c r="VY109"/>
      <c r="VZ109"/>
      <c r="WA109"/>
      <c r="WB109"/>
      <c r="WC109"/>
      <c r="WD109"/>
      <c r="WE109"/>
      <c r="WF109"/>
      <c r="WG109"/>
      <c r="WH109"/>
      <c r="WI109"/>
      <c r="WJ109"/>
      <c r="WK109"/>
      <c r="WL109"/>
      <c r="WM109"/>
      <c r="WN109"/>
      <c r="WO109"/>
      <c r="WP109"/>
      <c r="WQ109"/>
      <c r="WR109"/>
      <c r="WS109"/>
      <c r="WT109"/>
      <c r="WU109"/>
      <c r="WV109"/>
      <c r="WW109"/>
      <c r="WX109"/>
      <c r="WY109"/>
      <c r="WZ109"/>
      <c r="XA109"/>
      <c r="XB109"/>
      <c r="XC109"/>
      <c r="XD109"/>
      <c r="XE109"/>
      <c r="XF109"/>
      <c r="XG109"/>
      <c r="XH109"/>
      <c r="XI109"/>
      <c r="XJ109"/>
      <c r="XK109"/>
      <c r="XL109"/>
      <c r="XM109"/>
      <c r="XN109"/>
      <c r="XO109"/>
      <c r="XP109"/>
      <c r="XQ109"/>
      <c r="XR109"/>
      <c r="XS109"/>
      <c r="XT109"/>
      <c r="XU109"/>
      <c r="XV109"/>
      <c r="XW109"/>
      <c r="XX109"/>
      <c r="XY109"/>
      <c r="XZ109"/>
      <c r="YA109"/>
      <c r="YB109"/>
      <c r="YC109"/>
      <c r="YD109"/>
      <c r="YE109"/>
      <c r="YF109"/>
      <c r="YG109"/>
      <c r="YH109"/>
      <c r="YI109"/>
      <c r="YJ109"/>
      <c r="YK109"/>
      <c r="YL109"/>
      <c r="YM109"/>
      <c r="YN109"/>
      <c r="YO109"/>
      <c r="YP109"/>
      <c r="YQ109"/>
      <c r="YR109"/>
      <c r="YS109"/>
      <c r="YT109"/>
      <c r="YU109"/>
      <c r="YV109"/>
      <c r="YW109"/>
      <c r="YX109"/>
      <c r="YY109"/>
      <c r="YZ109"/>
      <c r="ZA109"/>
      <c r="ZB109"/>
      <c r="ZC109"/>
      <c r="ZD109"/>
      <c r="ZE109"/>
      <c r="ZF109"/>
      <c r="ZG109"/>
      <c r="ZH109"/>
      <c r="ZI109"/>
      <c r="ZJ109"/>
      <c r="ZK109"/>
      <c r="ZL109"/>
      <c r="ZM109"/>
      <c r="ZN109"/>
      <c r="ZO109"/>
      <c r="ZP109"/>
      <c r="ZQ109"/>
      <c r="ZR109"/>
      <c r="ZS109"/>
      <c r="ZT109"/>
      <c r="ZU109"/>
      <c r="ZV109"/>
      <c r="ZW109"/>
      <c r="ZX109"/>
      <c r="ZY109"/>
      <c r="ZZ109"/>
      <c r="AAA109"/>
      <c r="AAB109"/>
      <c r="AAC109"/>
      <c r="AAD109"/>
      <c r="AAE109"/>
      <c r="AAF109"/>
      <c r="AAG109"/>
      <c r="AAH109"/>
      <c r="AAI109"/>
      <c r="AAJ109"/>
      <c r="AAK109"/>
      <c r="AAL109"/>
      <c r="AAM109"/>
      <c r="AAN109"/>
      <c r="AAO109"/>
      <c r="AAP109"/>
      <c r="AAQ109"/>
      <c r="AAR109"/>
      <c r="AAS109"/>
      <c r="AAT109"/>
      <c r="AAU109"/>
      <c r="AAV109"/>
      <c r="AAW109"/>
      <c r="AAX109"/>
      <c r="AAY109"/>
      <c r="AAZ109"/>
      <c r="ABA109"/>
      <c r="ABB109"/>
      <c r="ABC109"/>
      <c r="ABD109"/>
      <c r="ABE109"/>
      <c r="ABF109"/>
      <c r="ABG109"/>
      <c r="ABH109"/>
      <c r="ABI109"/>
      <c r="ABJ109"/>
      <c r="ABK109"/>
      <c r="ABL109"/>
      <c r="ABM109"/>
      <c r="ABN109"/>
      <c r="ABO109"/>
      <c r="ABP109"/>
      <c r="ABQ109"/>
      <c r="ABR109"/>
      <c r="ABS109"/>
      <c r="ABT109"/>
      <c r="ABU109"/>
      <c r="ABV109"/>
      <c r="ABW109"/>
      <c r="ABX109"/>
      <c r="ABY109"/>
      <c r="ABZ109"/>
      <c r="ACA109"/>
      <c r="ACB109"/>
      <c r="ACC109"/>
      <c r="ACD109"/>
      <c r="ACE109"/>
      <c r="ACF109"/>
      <c r="ACG109"/>
      <c r="ACH109"/>
      <c r="ACI109"/>
      <c r="ACJ109"/>
      <c r="ACK109"/>
      <c r="ACL109"/>
      <c r="ACM109"/>
      <c r="ACN109"/>
      <c r="ACO109"/>
      <c r="ACP109"/>
      <c r="ACQ109"/>
      <c r="ACR109"/>
      <c r="ACS109"/>
      <c r="ACT109"/>
      <c r="ACU109"/>
      <c r="ACV109"/>
      <c r="ACW109"/>
      <c r="ACX109"/>
      <c r="ACY109"/>
      <c r="ACZ109"/>
      <c r="ADA109"/>
      <c r="ADB109"/>
      <c r="ADC109"/>
      <c r="ADD109"/>
      <c r="ADE109"/>
      <c r="ADF109"/>
      <c r="ADG109"/>
      <c r="ADH109"/>
      <c r="ADI109"/>
      <c r="ADJ109"/>
      <c r="ADK109"/>
      <c r="ADL109"/>
      <c r="ADM109"/>
      <c r="ADN109"/>
      <c r="ADO109"/>
      <c r="ADP109"/>
      <c r="ADQ109"/>
      <c r="ADR109"/>
      <c r="ADS109"/>
      <c r="ADT109"/>
      <c r="ADU109"/>
      <c r="ADV109"/>
      <c r="ADW109"/>
      <c r="ADX109"/>
      <c r="ADY109"/>
      <c r="ADZ109"/>
      <c r="AEA109"/>
      <c r="AEB109"/>
      <c r="AEC109"/>
      <c r="AED109"/>
      <c r="AEE109"/>
      <c r="AEF109"/>
      <c r="AEG109"/>
      <c r="AEH109"/>
      <c r="AEI109"/>
      <c r="AEJ109"/>
      <c r="AEK109"/>
      <c r="AEL109"/>
      <c r="AEM109"/>
      <c r="AEN109"/>
      <c r="AEO109"/>
      <c r="AEP109"/>
      <c r="AEQ109"/>
      <c r="AER109"/>
      <c r="AES109"/>
      <c r="AET109"/>
      <c r="AEU109"/>
      <c r="AEV109"/>
      <c r="AEW109"/>
      <c r="AEX109"/>
      <c r="AEY109"/>
      <c r="AEZ109"/>
      <c r="AFA109"/>
      <c r="AFB109"/>
      <c r="AFC109"/>
      <c r="AFD109"/>
      <c r="AFE109"/>
      <c r="AFF109"/>
      <c r="AFG109"/>
      <c r="AFH109"/>
      <c r="AFI109"/>
      <c r="AFJ109"/>
      <c r="AFK109"/>
      <c r="AFL109"/>
      <c r="AFM109"/>
      <c r="AFN109"/>
      <c r="AFO109"/>
      <c r="AFP109"/>
      <c r="AFQ109"/>
      <c r="AFR109"/>
      <c r="AFS109"/>
      <c r="AFT109"/>
      <c r="AFU109"/>
      <c r="AFV109"/>
      <c r="AFW109"/>
      <c r="AFX109"/>
      <c r="AFY109"/>
      <c r="AFZ109"/>
      <c r="AGA109"/>
      <c r="AGB109"/>
      <c r="AGC109"/>
      <c r="AGD109"/>
      <c r="AGE109"/>
      <c r="AGF109"/>
      <c r="AGG109"/>
      <c r="AGH109"/>
      <c r="AGI109"/>
      <c r="AGJ109"/>
      <c r="AGK109"/>
      <c r="AGL109"/>
      <c r="AGM109"/>
      <c r="AGN109"/>
      <c r="AGO109"/>
      <c r="AGP109"/>
      <c r="AGQ109"/>
      <c r="AGR109"/>
      <c r="AGS109"/>
      <c r="AGT109"/>
      <c r="AGU109"/>
      <c r="AGV109"/>
      <c r="AGW109"/>
      <c r="AGX109"/>
      <c r="AGY109"/>
      <c r="AGZ109"/>
      <c r="AHA109"/>
      <c r="AHB109"/>
      <c r="AHC109"/>
      <c r="AHD109"/>
      <c r="AHE109"/>
      <c r="AHF109"/>
      <c r="AHG109"/>
      <c r="AHH109"/>
      <c r="AHI109"/>
      <c r="AHJ109"/>
      <c r="AHK109"/>
      <c r="AHL109"/>
      <c r="AHM109"/>
      <c r="AHN109"/>
      <c r="AHO109"/>
      <c r="AHP109"/>
      <c r="AHQ109"/>
      <c r="AHR109"/>
      <c r="AHS109"/>
      <c r="AHT109"/>
      <c r="AHU109"/>
      <c r="AHV109"/>
      <c r="AHW109"/>
      <c r="AHX109"/>
      <c r="AHY109"/>
      <c r="AHZ109"/>
      <c r="AIA109"/>
      <c r="AIB109"/>
      <c r="AIC109"/>
      <c r="AID109"/>
      <c r="AIE109"/>
      <c r="AIF109"/>
      <c r="AIG109"/>
      <c r="AIH109"/>
      <c r="AII109"/>
      <c r="AIJ109"/>
      <c r="AIK109"/>
      <c r="AIL109"/>
      <c r="AIM109"/>
      <c r="AIN109"/>
      <c r="AIO109"/>
      <c r="AIP109"/>
      <c r="AIQ109"/>
      <c r="AIR109"/>
      <c r="AIS109"/>
      <c r="AIT109"/>
      <c r="AIU109"/>
      <c r="AIV109"/>
      <c r="AIW109"/>
      <c r="AIX109"/>
      <c r="AIY109"/>
      <c r="AIZ109"/>
      <c r="AJA109"/>
      <c r="AJB109"/>
      <c r="AJC109"/>
      <c r="AJD109"/>
      <c r="AJE109"/>
      <c r="AJF109"/>
      <c r="AJG109"/>
      <c r="AJH109"/>
      <c r="AJI109"/>
      <c r="AJJ109"/>
      <c r="AJK109"/>
      <c r="AJL109"/>
      <c r="AJM109"/>
      <c r="AJN109"/>
      <c r="AJO109"/>
      <c r="AJP109"/>
      <c r="AJQ109"/>
      <c r="AJR109"/>
      <c r="AJS109"/>
      <c r="AJT109"/>
      <c r="AJU109"/>
      <c r="AJV109"/>
      <c r="AJW109"/>
      <c r="AJX109"/>
      <c r="AJY109"/>
      <c r="AJZ109"/>
      <c r="AKA109"/>
      <c r="AKB109"/>
      <c r="AKC109"/>
      <c r="AKD109"/>
      <c r="AKE109"/>
      <c r="AKF109"/>
      <c r="AKG109"/>
      <c r="AKH109"/>
      <c r="AKI109"/>
      <c r="AKJ109"/>
      <c r="AKK109"/>
      <c r="AKL109"/>
      <c r="AKM109"/>
      <c r="AKN109"/>
      <c r="AKO109"/>
      <c r="AKP109"/>
      <c r="AKQ109"/>
      <c r="AKR109"/>
      <c r="AKS109"/>
      <c r="AKT109"/>
      <c r="AKU109"/>
      <c r="AKV109"/>
      <c r="AKW109"/>
      <c r="AKX109"/>
      <c r="AKY109"/>
      <c r="AKZ109"/>
      <c r="ALA109"/>
      <c r="ALB109"/>
      <c r="ALC109"/>
      <c r="ALD109"/>
      <c r="ALE109"/>
      <c r="ALF109"/>
      <c r="ALG109"/>
      <c r="ALH109"/>
      <c r="ALI109"/>
      <c r="ALJ109"/>
      <c r="ALK109"/>
      <c r="ALL109"/>
      <c r="ALM109"/>
      <c r="ALN109"/>
      <c r="ALO109"/>
      <c r="ALP109"/>
      <c r="ALQ109"/>
      <c r="ALR109"/>
      <c r="ALS109"/>
      <c r="ALT109"/>
      <c r="ALU109"/>
      <c r="ALV109"/>
      <c r="ALW109"/>
      <c r="ALX109"/>
      <c r="ALY109"/>
      <c r="ALZ109"/>
      <c r="AMA109"/>
      <c r="AMB109"/>
      <c r="AMC109"/>
      <c r="AMD109"/>
      <c r="AME109"/>
      <c r="AMF109"/>
      <c r="AMG109"/>
      <c r="AMH109"/>
      <c r="AMJ109"/>
      <c r="AMK109"/>
    </row>
    <row r="110" spans="1:1025" ht="15" customHeight="1" x14ac:dyDescent="0.2">
      <c r="A110" s="452" t="s">
        <v>292</v>
      </c>
      <c r="B110" s="49" t="s">
        <v>166</v>
      </c>
      <c r="C110" s="49">
        <v>1</v>
      </c>
      <c r="D110" s="340">
        <v>9.18</v>
      </c>
      <c r="E110" s="342">
        <v>9.3699999999999992</v>
      </c>
      <c r="F110" s="41">
        <f t="shared" si="9"/>
        <v>9.2749999999999986</v>
      </c>
      <c r="G110" s="450">
        <f t="shared" si="10"/>
        <v>0.77291666666666659</v>
      </c>
      <c r="H110" s="57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  <c r="AR110"/>
      <c r="AS110"/>
      <c r="AT110"/>
      <c r="AU110"/>
      <c r="AV110"/>
      <c r="AW110"/>
      <c r="AX110"/>
      <c r="AY110"/>
      <c r="AZ110"/>
      <c r="BA110"/>
      <c r="BB110"/>
      <c r="BC110"/>
      <c r="BD110"/>
      <c r="BE110"/>
      <c r="BF110"/>
      <c r="BG110"/>
      <c r="BH110"/>
      <c r="BI110"/>
      <c r="BJ110"/>
      <c r="BK110"/>
      <c r="BL110"/>
      <c r="BM110"/>
      <c r="BN110"/>
      <c r="BO110"/>
      <c r="BP110"/>
      <c r="BQ110"/>
      <c r="BR110"/>
      <c r="BS110"/>
      <c r="BT110"/>
      <c r="BU110"/>
      <c r="BV110"/>
      <c r="BW110"/>
      <c r="BX110"/>
      <c r="BY110"/>
      <c r="BZ110"/>
      <c r="CA110"/>
      <c r="CB110"/>
      <c r="CC110"/>
      <c r="CD110"/>
      <c r="CE110"/>
      <c r="CF110"/>
      <c r="CG110"/>
      <c r="CH110"/>
      <c r="CI110"/>
      <c r="CJ110"/>
      <c r="CK110"/>
      <c r="CL110"/>
      <c r="CM110"/>
      <c r="CN110"/>
      <c r="CO110"/>
      <c r="CP110"/>
      <c r="CQ110"/>
      <c r="CR110"/>
      <c r="CS110"/>
      <c r="CT110"/>
      <c r="CU110"/>
      <c r="CV110"/>
      <c r="CW110"/>
      <c r="CX110"/>
      <c r="CY110"/>
      <c r="CZ110"/>
      <c r="DA110"/>
      <c r="DB110"/>
      <c r="DC110"/>
      <c r="DD110"/>
      <c r="DE110"/>
      <c r="DF110"/>
      <c r="DG110"/>
      <c r="DH110"/>
      <c r="DI110"/>
      <c r="DJ110"/>
      <c r="DK110"/>
      <c r="DL110"/>
      <c r="DM110"/>
      <c r="DN110"/>
      <c r="DO110"/>
      <c r="DP110"/>
      <c r="DQ110"/>
      <c r="DR110"/>
      <c r="DS110"/>
      <c r="DT110"/>
      <c r="DU110"/>
      <c r="DV110"/>
      <c r="DW110"/>
      <c r="DX110"/>
      <c r="DY110"/>
      <c r="DZ110"/>
      <c r="EA110"/>
      <c r="EB110"/>
      <c r="EC110"/>
      <c r="ED110"/>
      <c r="EE110"/>
      <c r="EF110"/>
      <c r="EG110"/>
      <c r="EH110"/>
      <c r="EI110"/>
      <c r="EJ110"/>
      <c r="EK110"/>
      <c r="EL110"/>
      <c r="EM110"/>
      <c r="EN110"/>
      <c r="EO110"/>
      <c r="EP110"/>
      <c r="EQ110"/>
      <c r="ER110"/>
      <c r="ES110"/>
      <c r="ET110"/>
      <c r="EU110"/>
      <c r="EV110"/>
      <c r="EW110"/>
      <c r="EX110"/>
      <c r="EY110"/>
      <c r="EZ110"/>
      <c r="FA110"/>
      <c r="FB110"/>
      <c r="FC110"/>
      <c r="FD110"/>
      <c r="FE110"/>
      <c r="FF110"/>
      <c r="FG110"/>
      <c r="FH110"/>
      <c r="FI110"/>
      <c r="FJ110"/>
      <c r="FK110"/>
      <c r="FL110"/>
      <c r="FM110"/>
      <c r="FN110"/>
      <c r="FO110"/>
      <c r="FP110"/>
      <c r="FQ110"/>
      <c r="FR110"/>
      <c r="FS110"/>
      <c r="FT110"/>
      <c r="FU110"/>
      <c r="FV110"/>
      <c r="FW110"/>
      <c r="FX110"/>
      <c r="FY110"/>
      <c r="FZ110"/>
      <c r="GA110"/>
      <c r="GB110"/>
      <c r="GC110"/>
      <c r="GD110"/>
      <c r="GE110"/>
      <c r="GF110"/>
      <c r="GG110"/>
      <c r="GH110"/>
      <c r="GI110"/>
      <c r="GJ110"/>
      <c r="GK110"/>
      <c r="GL110"/>
      <c r="GM110"/>
      <c r="GN110"/>
      <c r="GO110"/>
      <c r="GP110"/>
      <c r="GQ110"/>
      <c r="GR110"/>
      <c r="GS110"/>
      <c r="GT110"/>
      <c r="GU110"/>
      <c r="GV110"/>
      <c r="GW110"/>
      <c r="GX110"/>
      <c r="GY110"/>
      <c r="GZ110"/>
      <c r="HA110"/>
      <c r="HB110"/>
      <c r="HC110"/>
      <c r="HD110"/>
      <c r="HE110"/>
      <c r="HF110"/>
      <c r="HG110"/>
      <c r="HH110"/>
      <c r="HI110"/>
      <c r="HJ110"/>
      <c r="HK110"/>
      <c r="HL110"/>
      <c r="HM110"/>
      <c r="HN110"/>
      <c r="HO110"/>
      <c r="HP110"/>
      <c r="HQ110"/>
      <c r="HR110"/>
      <c r="HS110"/>
      <c r="HT110"/>
      <c r="HU110"/>
      <c r="HV110"/>
      <c r="HW110"/>
      <c r="HX110"/>
      <c r="HY110"/>
      <c r="HZ110"/>
      <c r="IA110"/>
      <c r="IB110"/>
      <c r="IC110"/>
      <c r="ID110"/>
      <c r="IE110"/>
      <c r="IF110"/>
      <c r="IG110"/>
      <c r="IH110"/>
      <c r="II110"/>
      <c r="IJ110"/>
      <c r="IK110"/>
      <c r="IL110"/>
      <c r="IM110"/>
      <c r="IN110"/>
      <c r="IO110"/>
      <c r="IP110"/>
      <c r="IQ110"/>
      <c r="IR110"/>
      <c r="IS110"/>
      <c r="IT110"/>
      <c r="IU110"/>
      <c r="IV110"/>
      <c r="IW110"/>
      <c r="IX110"/>
      <c r="IY110"/>
      <c r="IZ110"/>
      <c r="JA110"/>
      <c r="JB110"/>
      <c r="JC110"/>
      <c r="JD110"/>
      <c r="JE110"/>
      <c r="JF110"/>
      <c r="JG110"/>
      <c r="JH110"/>
      <c r="JI110"/>
      <c r="JJ110"/>
      <c r="JK110"/>
      <c r="JL110"/>
      <c r="JM110"/>
      <c r="JN110"/>
      <c r="JO110"/>
      <c r="JP110"/>
      <c r="JQ110"/>
      <c r="JR110"/>
      <c r="JS110"/>
      <c r="JT110"/>
      <c r="JU110"/>
      <c r="JV110"/>
      <c r="JW110"/>
      <c r="JX110"/>
      <c r="JY110"/>
      <c r="JZ110"/>
      <c r="KA110"/>
      <c r="KB110"/>
      <c r="KC110"/>
      <c r="KD110"/>
      <c r="KE110"/>
      <c r="KF110"/>
      <c r="KG110"/>
      <c r="KH110"/>
      <c r="KI110"/>
      <c r="KJ110"/>
      <c r="KK110"/>
      <c r="KL110"/>
      <c r="KM110"/>
      <c r="KN110"/>
      <c r="KO110"/>
      <c r="KP110"/>
      <c r="KQ110"/>
      <c r="KR110"/>
      <c r="KS110"/>
      <c r="KT110"/>
      <c r="KU110"/>
      <c r="KV110"/>
      <c r="KW110"/>
      <c r="KX110"/>
      <c r="KY110"/>
      <c r="KZ110"/>
      <c r="LA110"/>
      <c r="LB110"/>
      <c r="LC110"/>
      <c r="LD110"/>
      <c r="LE110"/>
      <c r="LF110"/>
      <c r="LG110"/>
      <c r="LH110"/>
      <c r="LI110"/>
      <c r="LJ110"/>
      <c r="LK110"/>
      <c r="LL110"/>
      <c r="LM110"/>
      <c r="LN110"/>
      <c r="LO110"/>
      <c r="LP110"/>
      <c r="LQ110"/>
      <c r="LR110"/>
      <c r="LS110"/>
      <c r="LT110"/>
      <c r="LU110"/>
      <c r="LV110"/>
      <c r="LW110"/>
      <c r="LX110"/>
      <c r="LY110"/>
      <c r="LZ110"/>
      <c r="MA110"/>
      <c r="MB110"/>
      <c r="MC110"/>
      <c r="MD110"/>
      <c r="ME110"/>
      <c r="MF110"/>
      <c r="MG110"/>
      <c r="MH110"/>
      <c r="MI110"/>
      <c r="MJ110"/>
      <c r="MK110"/>
      <c r="ML110"/>
      <c r="MM110"/>
      <c r="MN110"/>
      <c r="MO110"/>
      <c r="MP110"/>
      <c r="MQ110"/>
      <c r="MR110"/>
      <c r="MS110"/>
      <c r="MT110"/>
      <c r="MU110"/>
      <c r="MV110"/>
      <c r="MW110"/>
      <c r="MX110"/>
      <c r="MY110"/>
      <c r="MZ110"/>
      <c r="NA110"/>
      <c r="NB110"/>
      <c r="NC110"/>
      <c r="ND110"/>
      <c r="NE110"/>
      <c r="NF110"/>
      <c r="NG110"/>
      <c r="NH110"/>
      <c r="NI110"/>
      <c r="NJ110"/>
      <c r="NK110"/>
      <c r="NL110"/>
      <c r="NM110"/>
      <c r="NN110"/>
      <c r="NO110"/>
      <c r="NP110"/>
      <c r="NQ110"/>
      <c r="NR110"/>
      <c r="NS110"/>
      <c r="NT110"/>
      <c r="NU110"/>
      <c r="NV110"/>
      <c r="NW110"/>
      <c r="NX110"/>
      <c r="NY110"/>
      <c r="NZ110"/>
      <c r="OA110"/>
      <c r="OB110"/>
      <c r="OC110"/>
      <c r="OD110"/>
      <c r="OE110"/>
      <c r="OF110"/>
      <c r="OG110"/>
      <c r="OH110"/>
      <c r="OI110"/>
      <c r="OJ110"/>
      <c r="OK110"/>
      <c r="OL110"/>
      <c r="OM110"/>
      <c r="ON110"/>
      <c r="OO110"/>
      <c r="OP110"/>
      <c r="OQ110"/>
      <c r="OR110"/>
      <c r="OS110"/>
      <c r="OT110"/>
      <c r="OU110"/>
      <c r="OV110"/>
      <c r="OW110"/>
      <c r="OX110"/>
      <c r="OY110"/>
      <c r="OZ110"/>
      <c r="PA110"/>
      <c r="PB110"/>
      <c r="PC110"/>
      <c r="PD110"/>
      <c r="PE110"/>
      <c r="PF110"/>
      <c r="PG110"/>
      <c r="PH110"/>
      <c r="PI110"/>
      <c r="PJ110"/>
      <c r="PK110"/>
      <c r="PL110"/>
      <c r="PM110"/>
      <c r="PN110"/>
      <c r="PO110"/>
      <c r="PP110"/>
      <c r="PQ110"/>
      <c r="PR110"/>
      <c r="PS110"/>
      <c r="PT110"/>
      <c r="PU110"/>
      <c r="PV110"/>
      <c r="PW110"/>
      <c r="PX110"/>
      <c r="PY110"/>
      <c r="PZ110"/>
      <c r="QA110"/>
      <c r="QB110"/>
      <c r="QC110"/>
      <c r="QD110"/>
      <c r="QE110"/>
      <c r="QF110"/>
      <c r="QG110"/>
      <c r="QH110"/>
      <c r="QI110"/>
      <c r="QJ110"/>
      <c r="QK110"/>
      <c r="QL110"/>
      <c r="QM110"/>
      <c r="QN110"/>
      <c r="QO110"/>
      <c r="QP110"/>
      <c r="QQ110"/>
      <c r="QR110"/>
      <c r="QS110"/>
      <c r="QT110"/>
      <c r="QU110"/>
      <c r="QV110"/>
      <c r="QW110"/>
      <c r="QX110"/>
      <c r="QY110"/>
      <c r="QZ110"/>
      <c r="RA110"/>
      <c r="RB110"/>
      <c r="RC110"/>
      <c r="RD110"/>
      <c r="RE110"/>
      <c r="RF110"/>
      <c r="RG110"/>
      <c r="RH110"/>
      <c r="RI110"/>
      <c r="RJ110"/>
      <c r="RK110"/>
      <c r="RL110"/>
      <c r="RM110"/>
      <c r="RN110"/>
      <c r="RO110"/>
      <c r="RP110"/>
      <c r="RQ110"/>
      <c r="RR110"/>
      <c r="RS110"/>
      <c r="RT110"/>
      <c r="RU110"/>
      <c r="RV110"/>
      <c r="RW110"/>
      <c r="RX110"/>
      <c r="RY110"/>
      <c r="RZ110"/>
      <c r="SA110"/>
      <c r="SB110"/>
      <c r="SC110"/>
      <c r="SD110"/>
      <c r="SE110"/>
      <c r="SF110"/>
      <c r="SG110"/>
      <c r="SH110"/>
      <c r="SI110"/>
      <c r="SJ110"/>
      <c r="SK110"/>
      <c r="SL110"/>
      <c r="SM110"/>
      <c r="SN110"/>
      <c r="SO110"/>
      <c r="SP110"/>
      <c r="SQ110"/>
      <c r="SR110"/>
      <c r="SS110"/>
      <c r="ST110"/>
      <c r="SU110"/>
      <c r="SV110"/>
      <c r="SW110"/>
      <c r="SX110"/>
      <c r="SY110"/>
      <c r="SZ110"/>
      <c r="TA110"/>
      <c r="TB110"/>
      <c r="TC110"/>
      <c r="TD110"/>
      <c r="TE110"/>
      <c r="TF110"/>
      <c r="TG110"/>
      <c r="TH110"/>
      <c r="TI110"/>
      <c r="TJ110"/>
      <c r="TK110"/>
      <c r="TL110"/>
      <c r="TM110"/>
      <c r="TN110"/>
      <c r="TO110"/>
      <c r="TP110"/>
      <c r="TQ110"/>
      <c r="TR110"/>
      <c r="TS110"/>
      <c r="TT110"/>
      <c r="TU110"/>
      <c r="TV110"/>
      <c r="TW110"/>
      <c r="TX110"/>
      <c r="TY110"/>
      <c r="TZ110"/>
      <c r="UA110"/>
      <c r="UB110"/>
      <c r="UC110"/>
      <c r="UD110"/>
      <c r="UE110"/>
      <c r="UF110"/>
      <c r="UG110"/>
      <c r="UH110"/>
      <c r="UI110"/>
      <c r="UJ110"/>
      <c r="UK110"/>
      <c r="UL110"/>
      <c r="UM110"/>
      <c r="UN110"/>
      <c r="UO110"/>
      <c r="UP110"/>
      <c r="UQ110"/>
      <c r="UR110"/>
      <c r="US110"/>
      <c r="UT110"/>
      <c r="UU110"/>
      <c r="UV110"/>
      <c r="UW110"/>
      <c r="UX110"/>
      <c r="UY110"/>
      <c r="UZ110"/>
      <c r="VA110"/>
      <c r="VB110"/>
      <c r="VC110"/>
      <c r="VD110"/>
      <c r="VE110"/>
      <c r="VF110"/>
      <c r="VG110"/>
      <c r="VH110"/>
      <c r="VI110"/>
      <c r="VJ110"/>
      <c r="VK110"/>
      <c r="VL110"/>
      <c r="VM110"/>
      <c r="VN110"/>
      <c r="VO110"/>
      <c r="VP110"/>
      <c r="VQ110"/>
      <c r="VR110"/>
      <c r="VS110"/>
      <c r="VT110"/>
      <c r="VU110"/>
      <c r="VV110"/>
      <c r="VW110"/>
      <c r="VX110"/>
      <c r="VY110"/>
      <c r="VZ110"/>
      <c r="WA110"/>
      <c r="WB110"/>
      <c r="WC110"/>
      <c r="WD110"/>
      <c r="WE110"/>
      <c r="WF110"/>
      <c r="WG110"/>
      <c r="WH110"/>
      <c r="WI110"/>
      <c r="WJ110"/>
      <c r="WK110"/>
      <c r="WL110"/>
      <c r="WM110"/>
      <c r="WN110"/>
      <c r="WO110"/>
      <c r="WP110"/>
      <c r="WQ110"/>
      <c r="WR110"/>
      <c r="WS110"/>
      <c r="WT110"/>
      <c r="WU110"/>
      <c r="WV110"/>
      <c r="WW110"/>
      <c r="WX110"/>
      <c r="WY110"/>
      <c r="WZ110"/>
      <c r="XA110"/>
      <c r="XB110"/>
      <c r="XC110"/>
      <c r="XD110"/>
      <c r="XE110"/>
      <c r="XF110"/>
      <c r="XG110"/>
      <c r="XH110"/>
      <c r="XI110"/>
      <c r="XJ110"/>
      <c r="XK110"/>
      <c r="XL110"/>
      <c r="XM110"/>
      <c r="XN110"/>
      <c r="XO110"/>
      <c r="XP110"/>
      <c r="XQ110"/>
      <c r="XR110"/>
      <c r="XS110"/>
      <c r="XT110"/>
      <c r="XU110"/>
      <c r="XV110"/>
      <c r="XW110"/>
      <c r="XX110"/>
      <c r="XY110"/>
      <c r="XZ110"/>
      <c r="YA110"/>
      <c r="YB110"/>
      <c r="YC110"/>
      <c r="YD110"/>
      <c r="YE110"/>
      <c r="YF110"/>
      <c r="YG110"/>
      <c r="YH110"/>
      <c r="YI110"/>
      <c r="YJ110"/>
      <c r="YK110"/>
      <c r="YL110"/>
      <c r="YM110"/>
      <c r="YN110"/>
      <c r="YO110"/>
      <c r="YP110"/>
      <c r="YQ110"/>
      <c r="YR110"/>
      <c r="YS110"/>
      <c r="YT110"/>
      <c r="YU110"/>
      <c r="YV110"/>
      <c r="YW110"/>
      <c r="YX110"/>
      <c r="YY110"/>
      <c r="YZ110"/>
      <c r="ZA110"/>
      <c r="ZB110"/>
      <c r="ZC110"/>
      <c r="ZD110"/>
      <c r="ZE110"/>
      <c r="ZF110"/>
      <c r="ZG110"/>
      <c r="ZH110"/>
      <c r="ZI110"/>
      <c r="ZJ110"/>
      <c r="ZK110"/>
      <c r="ZL110"/>
      <c r="ZM110"/>
      <c r="ZN110"/>
      <c r="ZO110"/>
      <c r="ZP110"/>
      <c r="ZQ110"/>
      <c r="ZR110"/>
      <c r="ZS110"/>
      <c r="ZT110"/>
      <c r="ZU110"/>
      <c r="ZV110"/>
      <c r="ZW110"/>
      <c r="ZX110"/>
      <c r="ZY110"/>
      <c r="ZZ110"/>
      <c r="AAA110"/>
      <c r="AAB110"/>
      <c r="AAC110"/>
      <c r="AAD110"/>
      <c r="AAE110"/>
      <c r="AAF110"/>
      <c r="AAG110"/>
      <c r="AAH110"/>
      <c r="AAI110"/>
      <c r="AAJ110"/>
      <c r="AAK110"/>
      <c r="AAL110"/>
      <c r="AAM110"/>
      <c r="AAN110"/>
      <c r="AAO110"/>
      <c r="AAP110"/>
      <c r="AAQ110"/>
      <c r="AAR110"/>
      <c r="AAS110"/>
      <c r="AAT110"/>
      <c r="AAU110"/>
      <c r="AAV110"/>
      <c r="AAW110"/>
      <c r="AAX110"/>
      <c r="AAY110"/>
      <c r="AAZ110"/>
      <c r="ABA110"/>
      <c r="ABB110"/>
      <c r="ABC110"/>
      <c r="ABD110"/>
      <c r="ABE110"/>
      <c r="ABF110"/>
      <c r="ABG110"/>
      <c r="ABH110"/>
      <c r="ABI110"/>
      <c r="ABJ110"/>
      <c r="ABK110"/>
      <c r="ABL110"/>
      <c r="ABM110"/>
      <c r="ABN110"/>
      <c r="ABO110"/>
      <c r="ABP110"/>
      <c r="ABQ110"/>
      <c r="ABR110"/>
      <c r="ABS110"/>
      <c r="ABT110"/>
      <c r="ABU110"/>
      <c r="ABV110"/>
      <c r="ABW110"/>
      <c r="ABX110"/>
      <c r="ABY110"/>
      <c r="ABZ110"/>
      <c r="ACA110"/>
      <c r="ACB110"/>
      <c r="ACC110"/>
      <c r="ACD110"/>
      <c r="ACE110"/>
      <c r="ACF110"/>
      <c r="ACG110"/>
      <c r="ACH110"/>
      <c r="ACI110"/>
      <c r="ACJ110"/>
      <c r="ACK110"/>
      <c r="ACL110"/>
      <c r="ACM110"/>
      <c r="ACN110"/>
      <c r="ACO110"/>
      <c r="ACP110"/>
      <c r="ACQ110"/>
      <c r="ACR110"/>
      <c r="ACS110"/>
      <c r="ACT110"/>
      <c r="ACU110"/>
      <c r="ACV110"/>
      <c r="ACW110"/>
      <c r="ACX110"/>
      <c r="ACY110"/>
      <c r="ACZ110"/>
      <c r="ADA110"/>
      <c r="ADB110"/>
      <c r="ADC110"/>
      <c r="ADD110"/>
      <c r="ADE110"/>
      <c r="ADF110"/>
      <c r="ADG110"/>
      <c r="ADH110"/>
      <c r="ADI110"/>
      <c r="ADJ110"/>
      <c r="ADK110"/>
      <c r="ADL110"/>
      <c r="ADM110"/>
      <c r="ADN110"/>
      <c r="ADO110"/>
      <c r="ADP110"/>
      <c r="ADQ110"/>
      <c r="ADR110"/>
      <c r="ADS110"/>
      <c r="ADT110"/>
      <c r="ADU110"/>
      <c r="ADV110"/>
      <c r="ADW110"/>
      <c r="ADX110"/>
      <c r="ADY110"/>
      <c r="ADZ110"/>
      <c r="AEA110"/>
      <c r="AEB110"/>
      <c r="AEC110"/>
      <c r="AED110"/>
      <c r="AEE110"/>
      <c r="AEF110"/>
      <c r="AEG110"/>
      <c r="AEH110"/>
      <c r="AEI110"/>
      <c r="AEJ110"/>
      <c r="AEK110"/>
      <c r="AEL110"/>
      <c r="AEM110"/>
      <c r="AEN110"/>
      <c r="AEO110"/>
      <c r="AEP110"/>
      <c r="AEQ110"/>
      <c r="AER110"/>
      <c r="AES110"/>
      <c r="AET110"/>
      <c r="AEU110"/>
      <c r="AEV110"/>
      <c r="AEW110"/>
      <c r="AEX110"/>
      <c r="AEY110"/>
      <c r="AEZ110"/>
      <c r="AFA110"/>
      <c r="AFB110"/>
      <c r="AFC110"/>
      <c r="AFD110"/>
      <c r="AFE110"/>
      <c r="AFF110"/>
      <c r="AFG110"/>
      <c r="AFH110"/>
      <c r="AFI110"/>
      <c r="AFJ110"/>
      <c r="AFK110"/>
      <c r="AFL110"/>
      <c r="AFM110"/>
      <c r="AFN110"/>
      <c r="AFO110"/>
      <c r="AFP110"/>
      <c r="AFQ110"/>
      <c r="AFR110"/>
      <c r="AFS110"/>
      <c r="AFT110"/>
      <c r="AFU110"/>
      <c r="AFV110"/>
      <c r="AFW110"/>
      <c r="AFX110"/>
      <c r="AFY110"/>
      <c r="AFZ110"/>
      <c r="AGA110"/>
      <c r="AGB110"/>
      <c r="AGC110"/>
      <c r="AGD110"/>
      <c r="AGE110"/>
      <c r="AGF110"/>
      <c r="AGG110"/>
      <c r="AGH110"/>
      <c r="AGI110"/>
      <c r="AGJ110"/>
      <c r="AGK110"/>
      <c r="AGL110"/>
      <c r="AGM110"/>
      <c r="AGN110"/>
      <c r="AGO110"/>
      <c r="AGP110"/>
      <c r="AGQ110"/>
      <c r="AGR110"/>
      <c r="AGS110"/>
      <c r="AGT110"/>
      <c r="AGU110"/>
      <c r="AGV110"/>
      <c r="AGW110"/>
      <c r="AGX110"/>
      <c r="AGY110"/>
      <c r="AGZ110"/>
      <c r="AHA110"/>
      <c r="AHB110"/>
      <c r="AHC110"/>
      <c r="AHD110"/>
      <c r="AHE110"/>
      <c r="AHF110"/>
      <c r="AHG110"/>
      <c r="AHH110"/>
      <c r="AHI110"/>
      <c r="AHJ110"/>
      <c r="AHK110"/>
      <c r="AHL110"/>
      <c r="AHM110"/>
      <c r="AHN110"/>
      <c r="AHO110"/>
      <c r="AHP110"/>
      <c r="AHQ110"/>
      <c r="AHR110"/>
      <c r="AHS110"/>
      <c r="AHT110"/>
      <c r="AHU110"/>
      <c r="AHV110"/>
      <c r="AHW110"/>
      <c r="AHX110"/>
      <c r="AHY110"/>
      <c r="AHZ110"/>
      <c r="AIA110"/>
      <c r="AIB110"/>
      <c r="AIC110"/>
      <c r="AID110"/>
      <c r="AIE110"/>
      <c r="AIF110"/>
      <c r="AIG110"/>
      <c r="AIH110"/>
      <c r="AII110"/>
      <c r="AIJ110"/>
      <c r="AIK110"/>
      <c r="AIL110"/>
      <c r="AIM110"/>
      <c r="AIN110"/>
      <c r="AIO110"/>
      <c r="AIP110"/>
      <c r="AIQ110"/>
      <c r="AIR110"/>
      <c r="AIS110"/>
      <c r="AIT110"/>
      <c r="AIU110"/>
      <c r="AIV110"/>
      <c r="AIW110"/>
      <c r="AIX110"/>
      <c r="AIY110"/>
      <c r="AIZ110"/>
      <c r="AJA110"/>
      <c r="AJB110"/>
      <c r="AJC110"/>
      <c r="AJD110"/>
      <c r="AJE110"/>
      <c r="AJF110"/>
      <c r="AJG110"/>
      <c r="AJH110"/>
      <c r="AJI110"/>
      <c r="AJJ110"/>
      <c r="AJK110"/>
      <c r="AJL110"/>
      <c r="AJM110"/>
      <c r="AJN110"/>
      <c r="AJO110"/>
      <c r="AJP110"/>
      <c r="AJQ110"/>
      <c r="AJR110"/>
      <c r="AJS110"/>
      <c r="AJT110"/>
      <c r="AJU110"/>
      <c r="AJV110"/>
      <c r="AJW110"/>
      <c r="AJX110"/>
      <c r="AJY110"/>
      <c r="AJZ110"/>
      <c r="AKA110"/>
      <c r="AKB110"/>
      <c r="AKC110"/>
      <c r="AKD110"/>
      <c r="AKE110"/>
      <c r="AKF110"/>
      <c r="AKG110"/>
      <c r="AKH110"/>
      <c r="AKI110"/>
      <c r="AKJ110"/>
      <c r="AKK110"/>
      <c r="AKL110"/>
      <c r="AKM110"/>
      <c r="AKN110"/>
      <c r="AKO110"/>
      <c r="AKP110"/>
      <c r="AKQ110"/>
      <c r="AKR110"/>
      <c r="AKS110"/>
      <c r="AKT110"/>
      <c r="AKU110"/>
      <c r="AKV110"/>
      <c r="AKW110"/>
      <c r="AKX110"/>
      <c r="AKY110"/>
      <c r="AKZ110"/>
      <c r="ALA110"/>
      <c r="ALB110"/>
      <c r="ALC110"/>
      <c r="ALD110"/>
      <c r="ALE110"/>
      <c r="ALF110"/>
      <c r="ALG110"/>
      <c r="ALH110"/>
      <c r="ALI110"/>
      <c r="ALJ110"/>
      <c r="ALK110"/>
      <c r="ALL110"/>
      <c r="ALM110"/>
      <c r="ALN110"/>
      <c r="ALO110"/>
      <c r="ALP110"/>
      <c r="ALQ110"/>
      <c r="ALR110"/>
      <c r="ALS110"/>
      <c r="ALT110"/>
      <c r="ALU110"/>
      <c r="ALV110"/>
      <c r="ALW110"/>
      <c r="ALX110"/>
      <c r="ALY110"/>
      <c r="ALZ110"/>
      <c r="AMA110"/>
      <c r="AMB110"/>
      <c r="AMC110"/>
      <c r="AMD110"/>
      <c r="AME110"/>
      <c r="AMF110"/>
      <c r="AMG110"/>
      <c r="AMH110"/>
      <c r="AMJ110"/>
      <c r="AMK110"/>
    </row>
    <row r="111" spans="1:1025" ht="15" customHeight="1" x14ac:dyDescent="0.2">
      <c r="A111" s="453" t="s">
        <v>293</v>
      </c>
      <c r="B111" s="74" t="s">
        <v>186</v>
      </c>
      <c r="C111" s="74">
        <v>2</v>
      </c>
      <c r="D111" s="772">
        <v>47.88</v>
      </c>
      <c r="E111" s="343">
        <v>40.25</v>
      </c>
      <c r="F111" s="75">
        <f t="shared" si="9"/>
        <v>44.064999999999998</v>
      </c>
      <c r="G111" s="450">
        <f t="shared" si="10"/>
        <v>7.3441666666666663</v>
      </c>
      <c r="H111" s="57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/>
      <c r="AQ111"/>
      <c r="AR111"/>
      <c r="AS111"/>
      <c r="AT111"/>
      <c r="AU111"/>
      <c r="AV111"/>
      <c r="AW111"/>
      <c r="AX111"/>
      <c r="AY111"/>
      <c r="AZ111"/>
      <c r="BA111"/>
      <c r="BB111"/>
      <c r="BC111"/>
      <c r="BD111"/>
      <c r="BE111"/>
      <c r="BF111"/>
      <c r="BG111"/>
      <c r="BH111"/>
      <c r="BI111"/>
      <c r="BJ111"/>
      <c r="BK111"/>
      <c r="BL111"/>
      <c r="BM111"/>
      <c r="BN111"/>
      <c r="BO111"/>
      <c r="BP111"/>
      <c r="BQ111"/>
      <c r="BR111"/>
      <c r="BS111"/>
      <c r="BT111"/>
      <c r="BU111"/>
      <c r="BV111"/>
      <c r="BW111"/>
      <c r="BX111"/>
      <c r="BY111"/>
      <c r="BZ111"/>
      <c r="CA111"/>
      <c r="CB111"/>
      <c r="CC111"/>
      <c r="CD111"/>
      <c r="CE111"/>
      <c r="CF111"/>
      <c r="CG111"/>
      <c r="CH111"/>
      <c r="CI111"/>
      <c r="CJ111"/>
      <c r="CK111"/>
      <c r="CL111"/>
      <c r="CM111"/>
      <c r="CN111"/>
      <c r="CO111"/>
      <c r="CP111"/>
      <c r="CQ111"/>
      <c r="CR111"/>
      <c r="CS111"/>
      <c r="CT111"/>
      <c r="CU111"/>
      <c r="CV111"/>
      <c r="CW111"/>
      <c r="CX111"/>
      <c r="CY111"/>
      <c r="CZ111"/>
      <c r="DA111"/>
      <c r="DB111"/>
      <c r="DC111"/>
      <c r="DD111"/>
      <c r="DE111"/>
      <c r="DF111"/>
      <c r="DG111"/>
      <c r="DH111"/>
      <c r="DI111"/>
      <c r="DJ111"/>
      <c r="DK111"/>
      <c r="DL111"/>
      <c r="DM111"/>
      <c r="DN111"/>
      <c r="DO111"/>
      <c r="DP111"/>
      <c r="DQ111"/>
      <c r="DR111"/>
      <c r="DS111"/>
      <c r="DT111"/>
      <c r="DU111"/>
      <c r="DV111"/>
      <c r="DW111"/>
      <c r="DX111"/>
      <c r="DY111"/>
      <c r="DZ111"/>
      <c r="EA111"/>
      <c r="EB111"/>
      <c r="EC111"/>
      <c r="ED111"/>
      <c r="EE111"/>
      <c r="EF111"/>
      <c r="EG111"/>
      <c r="EH111"/>
      <c r="EI111"/>
      <c r="EJ111"/>
      <c r="EK111"/>
      <c r="EL111"/>
      <c r="EM111"/>
      <c r="EN111"/>
      <c r="EO111"/>
      <c r="EP111"/>
      <c r="EQ111"/>
      <c r="ER111"/>
      <c r="ES111"/>
      <c r="ET111"/>
      <c r="EU111"/>
      <c r="EV111"/>
      <c r="EW111"/>
      <c r="EX111"/>
      <c r="EY111"/>
      <c r="EZ111"/>
      <c r="FA111"/>
      <c r="FB111"/>
      <c r="FC111"/>
      <c r="FD111"/>
      <c r="FE111"/>
      <c r="FF111"/>
      <c r="FG111"/>
      <c r="FH111"/>
      <c r="FI111"/>
      <c r="FJ111"/>
      <c r="FK111"/>
      <c r="FL111"/>
      <c r="FM111"/>
      <c r="FN111"/>
      <c r="FO111"/>
      <c r="FP111"/>
      <c r="FQ111"/>
      <c r="FR111"/>
      <c r="FS111"/>
      <c r="FT111"/>
      <c r="FU111"/>
      <c r="FV111"/>
      <c r="FW111"/>
      <c r="FX111"/>
      <c r="FY111"/>
      <c r="FZ111"/>
      <c r="GA111"/>
      <c r="GB111"/>
      <c r="GC111"/>
      <c r="GD111"/>
      <c r="GE111"/>
      <c r="GF111"/>
      <c r="GG111"/>
      <c r="GH111"/>
      <c r="GI111"/>
      <c r="GJ111"/>
      <c r="GK111"/>
      <c r="GL111"/>
      <c r="GM111"/>
      <c r="GN111"/>
      <c r="GO111"/>
      <c r="GP111"/>
      <c r="GQ111"/>
      <c r="GR111"/>
      <c r="GS111"/>
      <c r="GT111"/>
      <c r="GU111"/>
      <c r="GV111"/>
      <c r="GW111"/>
      <c r="GX111"/>
      <c r="GY111"/>
      <c r="GZ111"/>
      <c r="HA111"/>
      <c r="HB111"/>
      <c r="HC111"/>
      <c r="HD111"/>
      <c r="HE111"/>
      <c r="HF111"/>
      <c r="HG111"/>
      <c r="HH111"/>
      <c r="HI111"/>
      <c r="HJ111"/>
      <c r="HK111"/>
      <c r="HL111"/>
      <c r="HM111"/>
      <c r="HN111"/>
      <c r="HO111"/>
      <c r="HP111"/>
      <c r="HQ111"/>
      <c r="HR111"/>
      <c r="HS111"/>
      <c r="HT111"/>
      <c r="HU111"/>
      <c r="HV111"/>
      <c r="HW111"/>
      <c r="HX111"/>
      <c r="HY111"/>
      <c r="HZ111"/>
      <c r="IA111"/>
      <c r="IB111"/>
      <c r="IC111"/>
      <c r="ID111"/>
      <c r="IE111"/>
      <c r="IF111"/>
      <c r="IG111"/>
      <c r="IH111"/>
      <c r="II111"/>
      <c r="IJ111"/>
      <c r="IK111"/>
      <c r="IL111"/>
      <c r="IM111"/>
      <c r="IN111"/>
      <c r="IO111"/>
      <c r="IP111"/>
      <c r="IQ111"/>
      <c r="IR111"/>
      <c r="IS111"/>
      <c r="IT111"/>
      <c r="IU111"/>
      <c r="IV111"/>
      <c r="IW111"/>
      <c r="IX111"/>
      <c r="IY111"/>
      <c r="IZ111"/>
      <c r="JA111"/>
      <c r="JB111"/>
      <c r="JC111"/>
      <c r="JD111"/>
      <c r="JE111"/>
      <c r="JF111"/>
      <c r="JG111"/>
      <c r="JH111"/>
      <c r="JI111"/>
      <c r="JJ111"/>
      <c r="JK111"/>
      <c r="JL111"/>
      <c r="JM111"/>
      <c r="JN111"/>
      <c r="JO111"/>
      <c r="JP111"/>
      <c r="JQ111"/>
      <c r="JR111"/>
      <c r="JS111"/>
      <c r="JT111"/>
      <c r="JU111"/>
      <c r="JV111"/>
      <c r="JW111"/>
      <c r="JX111"/>
      <c r="JY111"/>
      <c r="JZ111"/>
      <c r="KA111"/>
      <c r="KB111"/>
      <c r="KC111"/>
      <c r="KD111"/>
      <c r="KE111"/>
      <c r="KF111"/>
      <c r="KG111"/>
      <c r="KH111"/>
      <c r="KI111"/>
      <c r="KJ111"/>
      <c r="KK111"/>
      <c r="KL111"/>
      <c r="KM111"/>
      <c r="KN111"/>
      <c r="KO111"/>
      <c r="KP111"/>
      <c r="KQ111"/>
      <c r="KR111"/>
      <c r="KS111"/>
      <c r="KT111"/>
      <c r="KU111"/>
      <c r="KV111"/>
      <c r="KW111"/>
      <c r="KX111"/>
      <c r="KY111"/>
      <c r="KZ111"/>
      <c r="LA111"/>
      <c r="LB111"/>
      <c r="LC111"/>
      <c r="LD111"/>
      <c r="LE111"/>
      <c r="LF111"/>
      <c r="LG111"/>
      <c r="LH111"/>
      <c r="LI111"/>
      <c r="LJ111"/>
      <c r="LK111"/>
      <c r="LL111"/>
      <c r="LM111"/>
      <c r="LN111"/>
      <c r="LO111"/>
      <c r="LP111"/>
      <c r="LQ111"/>
      <c r="LR111"/>
      <c r="LS111"/>
      <c r="LT111"/>
      <c r="LU111"/>
      <c r="LV111"/>
      <c r="LW111"/>
      <c r="LX111"/>
      <c r="LY111"/>
      <c r="LZ111"/>
      <c r="MA111"/>
      <c r="MB111"/>
      <c r="MC111"/>
      <c r="MD111"/>
      <c r="ME111"/>
      <c r="MF111"/>
      <c r="MG111"/>
      <c r="MH111"/>
      <c r="MI111"/>
      <c r="MJ111"/>
      <c r="MK111"/>
      <c r="ML111"/>
      <c r="MM111"/>
      <c r="MN111"/>
      <c r="MO111"/>
      <c r="MP111"/>
      <c r="MQ111"/>
      <c r="MR111"/>
      <c r="MS111"/>
      <c r="MT111"/>
      <c r="MU111"/>
      <c r="MV111"/>
      <c r="MW111"/>
      <c r="MX111"/>
      <c r="MY111"/>
      <c r="MZ111"/>
      <c r="NA111"/>
      <c r="NB111"/>
      <c r="NC111"/>
      <c r="ND111"/>
      <c r="NE111"/>
      <c r="NF111"/>
      <c r="NG111"/>
      <c r="NH111"/>
      <c r="NI111"/>
      <c r="NJ111"/>
      <c r="NK111"/>
      <c r="NL111"/>
      <c r="NM111"/>
      <c r="NN111"/>
      <c r="NO111"/>
      <c r="NP111"/>
      <c r="NQ111"/>
      <c r="NR111"/>
      <c r="NS111"/>
      <c r="NT111"/>
      <c r="NU111"/>
      <c r="NV111"/>
      <c r="NW111"/>
      <c r="NX111"/>
      <c r="NY111"/>
      <c r="NZ111"/>
      <c r="OA111"/>
      <c r="OB111"/>
      <c r="OC111"/>
      <c r="OD111"/>
      <c r="OE111"/>
      <c r="OF111"/>
      <c r="OG111"/>
      <c r="OH111"/>
      <c r="OI111"/>
      <c r="OJ111"/>
      <c r="OK111"/>
      <c r="OL111"/>
      <c r="OM111"/>
      <c r="ON111"/>
      <c r="OO111"/>
      <c r="OP111"/>
      <c r="OQ111"/>
      <c r="OR111"/>
      <c r="OS111"/>
      <c r="OT111"/>
      <c r="OU111"/>
      <c r="OV111"/>
      <c r="OW111"/>
      <c r="OX111"/>
      <c r="OY111"/>
      <c r="OZ111"/>
      <c r="PA111"/>
      <c r="PB111"/>
      <c r="PC111"/>
      <c r="PD111"/>
      <c r="PE111"/>
      <c r="PF111"/>
      <c r="PG111"/>
      <c r="PH111"/>
      <c r="PI111"/>
      <c r="PJ111"/>
      <c r="PK111"/>
      <c r="PL111"/>
      <c r="PM111"/>
      <c r="PN111"/>
      <c r="PO111"/>
      <c r="PP111"/>
      <c r="PQ111"/>
      <c r="PR111"/>
      <c r="PS111"/>
      <c r="PT111"/>
      <c r="PU111"/>
      <c r="PV111"/>
      <c r="PW111"/>
      <c r="PX111"/>
      <c r="PY111"/>
      <c r="PZ111"/>
      <c r="QA111"/>
      <c r="QB111"/>
      <c r="QC111"/>
      <c r="QD111"/>
      <c r="QE111"/>
      <c r="QF111"/>
      <c r="QG111"/>
      <c r="QH111"/>
      <c r="QI111"/>
      <c r="QJ111"/>
      <c r="QK111"/>
      <c r="QL111"/>
      <c r="QM111"/>
      <c r="QN111"/>
      <c r="QO111"/>
      <c r="QP111"/>
      <c r="QQ111"/>
      <c r="QR111"/>
      <c r="QS111"/>
      <c r="QT111"/>
      <c r="QU111"/>
      <c r="QV111"/>
      <c r="QW111"/>
      <c r="QX111"/>
      <c r="QY111"/>
      <c r="QZ111"/>
      <c r="RA111"/>
      <c r="RB111"/>
      <c r="RC111"/>
      <c r="RD111"/>
      <c r="RE111"/>
      <c r="RF111"/>
      <c r="RG111"/>
      <c r="RH111"/>
      <c r="RI111"/>
      <c r="RJ111"/>
      <c r="RK111"/>
      <c r="RL111"/>
      <c r="RM111"/>
      <c r="RN111"/>
      <c r="RO111"/>
      <c r="RP111"/>
      <c r="RQ111"/>
      <c r="RR111"/>
      <c r="RS111"/>
      <c r="RT111"/>
      <c r="RU111"/>
      <c r="RV111"/>
      <c r="RW111"/>
      <c r="RX111"/>
      <c r="RY111"/>
      <c r="RZ111"/>
      <c r="SA111"/>
      <c r="SB111"/>
      <c r="SC111"/>
      <c r="SD111"/>
      <c r="SE111"/>
      <c r="SF111"/>
      <c r="SG111"/>
      <c r="SH111"/>
      <c r="SI111"/>
      <c r="SJ111"/>
      <c r="SK111"/>
      <c r="SL111"/>
      <c r="SM111"/>
      <c r="SN111"/>
      <c r="SO111"/>
      <c r="SP111"/>
      <c r="SQ111"/>
      <c r="SR111"/>
      <c r="SS111"/>
      <c r="ST111"/>
      <c r="SU111"/>
      <c r="SV111"/>
      <c r="SW111"/>
      <c r="SX111"/>
      <c r="SY111"/>
      <c r="SZ111"/>
      <c r="TA111"/>
      <c r="TB111"/>
      <c r="TC111"/>
      <c r="TD111"/>
      <c r="TE111"/>
      <c r="TF111"/>
      <c r="TG111"/>
      <c r="TH111"/>
      <c r="TI111"/>
      <c r="TJ111"/>
      <c r="TK111"/>
      <c r="TL111"/>
      <c r="TM111"/>
      <c r="TN111"/>
      <c r="TO111"/>
      <c r="TP111"/>
      <c r="TQ111"/>
      <c r="TR111"/>
      <c r="TS111"/>
      <c r="TT111"/>
      <c r="TU111"/>
      <c r="TV111"/>
      <c r="TW111"/>
      <c r="TX111"/>
      <c r="TY111"/>
      <c r="TZ111"/>
      <c r="UA111"/>
      <c r="UB111"/>
      <c r="UC111"/>
      <c r="UD111"/>
      <c r="UE111"/>
      <c r="UF111"/>
      <c r="UG111"/>
      <c r="UH111"/>
      <c r="UI111"/>
      <c r="UJ111"/>
      <c r="UK111"/>
      <c r="UL111"/>
      <c r="UM111"/>
      <c r="UN111"/>
      <c r="UO111"/>
      <c r="UP111"/>
      <c r="UQ111"/>
      <c r="UR111"/>
      <c r="US111"/>
      <c r="UT111"/>
      <c r="UU111"/>
      <c r="UV111"/>
      <c r="UW111"/>
      <c r="UX111"/>
      <c r="UY111"/>
      <c r="UZ111"/>
      <c r="VA111"/>
      <c r="VB111"/>
      <c r="VC111"/>
      <c r="VD111"/>
      <c r="VE111"/>
      <c r="VF111"/>
      <c r="VG111"/>
      <c r="VH111"/>
      <c r="VI111"/>
      <c r="VJ111"/>
      <c r="VK111"/>
      <c r="VL111"/>
      <c r="VM111"/>
      <c r="VN111"/>
      <c r="VO111"/>
      <c r="VP111"/>
      <c r="VQ111"/>
      <c r="VR111"/>
      <c r="VS111"/>
      <c r="VT111"/>
      <c r="VU111"/>
      <c r="VV111"/>
      <c r="VW111"/>
      <c r="VX111"/>
      <c r="VY111"/>
      <c r="VZ111"/>
      <c r="WA111"/>
      <c r="WB111"/>
      <c r="WC111"/>
      <c r="WD111"/>
      <c r="WE111"/>
      <c r="WF111"/>
      <c r="WG111"/>
      <c r="WH111"/>
      <c r="WI111"/>
      <c r="WJ111"/>
      <c r="WK111"/>
      <c r="WL111"/>
      <c r="WM111"/>
      <c r="WN111"/>
      <c r="WO111"/>
      <c r="WP111"/>
      <c r="WQ111"/>
      <c r="WR111"/>
      <c r="WS111"/>
      <c r="WT111"/>
      <c r="WU111"/>
      <c r="WV111"/>
      <c r="WW111"/>
      <c r="WX111"/>
      <c r="WY111"/>
      <c r="WZ111"/>
      <c r="XA111"/>
      <c r="XB111"/>
      <c r="XC111"/>
      <c r="XD111"/>
      <c r="XE111"/>
      <c r="XF111"/>
      <c r="XG111"/>
      <c r="XH111"/>
      <c r="XI111"/>
      <c r="XJ111"/>
      <c r="XK111"/>
      <c r="XL111"/>
      <c r="XM111"/>
      <c r="XN111"/>
      <c r="XO111"/>
      <c r="XP111"/>
      <c r="XQ111"/>
      <c r="XR111"/>
      <c r="XS111"/>
      <c r="XT111"/>
      <c r="XU111"/>
      <c r="XV111"/>
      <c r="XW111"/>
      <c r="XX111"/>
      <c r="XY111"/>
      <c r="XZ111"/>
      <c r="YA111"/>
      <c r="YB111"/>
      <c r="YC111"/>
      <c r="YD111"/>
      <c r="YE111"/>
      <c r="YF111"/>
      <c r="YG111"/>
      <c r="YH111"/>
      <c r="YI111"/>
      <c r="YJ111"/>
      <c r="YK111"/>
      <c r="YL111"/>
      <c r="YM111"/>
      <c r="YN111"/>
      <c r="YO111"/>
      <c r="YP111"/>
      <c r="YQ111"/>
      <c r="YR111"/>
      <c r="YS111"/>
      <c r="YT111"/>
      <c r="YU111"/>
      <c r="YV111"/>
      <c r="YW111"/>
      <c r="YX111"/>
      <c r="YY111"/>
      <c r="YZ111"/>
      <c r="ZA111"/>
      <c r="ZB111"/>
      <c r="ZC111"/>
      <c r="ZD111"/>
      <c r="ZE111"/>
      <c r="ZF111"/>
      <c r="ZG111"/>
      <c r="ZH111"/>
      <c r="ZI111"/>
      <c r="ZJ111"/>
      <c r="ZK111"/>
      <c r="ZL111"/>
      <c r="ZM111"/>
      <c r="ZN111"/>
      <c r="ZO111"/>
      <c r="ZP111"/>
      <c r="ZQ111"/>
      <c r="ZR111"/>
      <c r="ZS111"/>
      <c r="ZT111"/>
      <c r="ZU111"/>
      <c r="ZV111"/>
      <c r="ZW111"/>
      <c r="ZX111"/>
      <c r="ZY111"/>
      <c r="ZZ111"/>
      <c r="AAA111"/>
      <c r="AAB111"/>
      <c r="AAC111"/>
      <c r="AAD111"/>
      <c r="AAE111"/>
      <c r="AAF111"/>
      <c r="AAG111"/>
      <c r="AAH111"/>
      <c r="AAI111"/>
      <c r="AAJ111"/>
      <c r="AAK111"/>
      <c r="AAL111"/>
      <c r="AAM111"/>
      <c r="AAN111"/>
      <c r="AAO111"/>
      <c r="AAP111"/>
      <c r="AAQ111"/>
      <c r="AAR111"/>
      <c r="AAS111"/>
      <c r="AAT111"/>
      <c r="AAU111"/>
      <c r="AAV111"/>
      <c r="AAW111"/>
      <c r="AAX111"/>
      <c r="AAY111"/>
      <c r="AAZ111"/>
      <c r="ABA111"/>
      <c r="ABB111"/>
      <c r="ABC111"/>
      <c r="ABD111"/>
      <c r="ABE111"/>
      <c r="ABF111"/>
      <c r="ABG111"/>
      <c r="ABH111"/>
      <c r="ABI111"/>
      <c r="ABJ111"/>
      <c r="ABK111"/>
      <c r="ABL111"/>
      <c r="ABM111"/>
      <c r="ABN111"/>
      <c r="ABO111"/>
      <c r="ABP111"/>
      <c r="ABQ111"/>
      <c r="ABR111"/>
      <c r="ABS111"/>
      <c r="ABT111"/>
      <c r="ABU111"/>
      <c r="ABV111"/>
      <c r="ABW111"/>
      <c r="ABX111"/>
      <c r="ABY111"/>
      <c r="ABZ111"/>
      <c r="ACA111"/>
      <c r="ACB111"/>
      <c r="ACC111"/>
      <c r="ACD111"/>
      <c r="ACE111"/>
      <c r="ACF111"/>
      <c r="ACG111"/>
      <c r="ACH111"/>
      <c r="ACI111"/>
      <c r="ACJ111"/>
      <c r="ACK111"/>
      <c r="ACL111"/>
      <c r="ACM111"/>
      <c r="ACN111"/>
      <c r="ACO111"/>
      <c r="ACP111"/>
      <c r="ACQ111"/>
      <c r="ACR111"/>
      <c r="ACS111"/>
      <c r="ACT111"/>
      <c r="ACU111"/>
      <c r="ACV111"/>
      <c r="ACW111"/>
      <c r="ACX111"/>
      <c r="ACY111"/>
      <c r="ACZ111"/>
      <c r="ADA111"/>
      <c r="ADB111"/>
      <c r="ADC111"/>
      <c r="ADD111"/>
      <c r="ADE111"/>
      <c r="ADF111"/>
      <c r="ADG111"/>
      <c r="ADH111"/>
      <c r="ADI111"/>
      <c r="ADJ111"/>
      <c r="ADK111"/>
      <c r="ADL111"/>
      <c r="ADM111"/>
      <c r="ADN111"/>
      <c r="ADO111"/>
      <c r="ADP111"/>
      <c r="ADQ111"/>
      <c r="ADR111"/>
      <c r="ADS111"/>
      <c r="ADT111"/>
      <c r="ADU111"/>
      <c r="ADV111"/>
      <c r="ADW111"/>
      <c r="ADX111"/>
      <c r="ADY111"/>
      <c r="ADZ111"/>
      <c r="AEA111"/>
      <c r="AEB111"/>
      <c r="AEC111"/>
      <c r="AED111"/>
      <c r="AEE111"/>
      <c r="AEF111"/>
      <c r="AEG111"/>
      <c r="AEH111"/>
      <c r="AEI111"/>
      <c r="AEJ111"/>
      <c r="AEK111"/>
      <c r="AEL111"/>
      <c r="AEM111"/>
      <c r="AEN111"/>
      <c r="AEO111"/>
      <c r="AEP111"/>
      <c r="AEQ111"/>
      <c r="AER111"/>
      <c r="AES111"/>
      <c r="AET111"/>
      <c r="AEU111"/>
      <c r="AEV111"/>
      <c r="AEW111"/>
      <c r="AEX111"/>
      <c r="AEY111"/>
      <c r="AEZ111"/>
      <c r="AFA111"/>
      <c r="AFB111"/>
      <c r="AFC111"/>
      <c r="AFD111"/>
      <c r="AFE111"/>
      <c r="AFF111"/>
      <c r="AFG111"/>
      <c r="AFH111"/>
      <c r="AFI111"/>
      <c r="AFJ111"/>
      <c r="AFK111"/>
      <c r="AFL111"/>
      <c r="AFM111"/>
      <c r="AFN111"/>
      <c r="AFO111"/>
      <c r="AFP111"/>
      <c r="AFQ111"/>
      <c r="AFR111"/>
      <c r="AFS111"/>
      <c r="AFT111"/>
      <c r="AFU111"/>
      <c r="AFV111"/>
      <c r="AFW111"/>
      <c r="AFX111"/>
      <c r="AFY111"/>
      <c r="AFZ111"/>
      <c r="AGA111"/>
      <c r="AGB111"/>
      <c r="AGC111"/>
      <c r="AGD111"/>
      <c r="AGE111"/>
      <c r="AGF111"/>
      <c r="AGG111"/>
      <c r="AGH111"/>
      <c r="AGI111"/>
      <c r="AGJ111"/>
      <c r="AGK111"/>
      <c r="AGL111"/>
      <c r="AGM111"/>
      <c r="AGN111"/>
      <c r="AGO111"/>
      <c r="AGP111"/>
      <c r="AGQ111"/>
      <c r="AGR111"/>
      <c r="AGS111"/>
      <c r="AGT111"/>
      <c r="AGU111"/>
      <c r="AGV111"/>
      <c r="AGW111"/>
      <c r="AGX111"/>
      <c r="AGY111"/>
      <c r="AGZ111"/>
      <c r="AHA111"/>
      <c r="AHB111"/>
      <c r="AHC111"/>
      <c r="AHD111"/>
      <c r="AHE111"/>
      <c r="AHF111"/>
      <c r="AHG111"/>
      <c r="AHH111"/>
      <c r="AHI111"/>
      <c r="AHJ111"/>
      <c r="AHK111"/>
      <c r="AHL111"/>
      <c r="AHM111"/>
      <c r="AHN111"/>
      <c r="AHO111"/>
      <c r="AHP111"/>
      <c r="AHQ111"/>
      <c r="AHR111"/>
      <c r="AHS111"/>
      <c r="AHT111"/>
      <c r="AHU111"/>
      <c r="AHV111"/>
      <c r="AHW111"/>
      <c r="AHX111"/>
      <c r="AHY111"/>
      <c r="AHZ111"/>
      <c r="AIA111"/>
      <c r="AIB111"/>
      <c r="AIC111"/>
      <c r="AID111"/>
      <c r="AIE111"/>
      <c r="AIF111"/>
      <c r="AIG111"/>
      <c r="AIH111"/>
      <c r="AII111"/>
      <c r="AIJ111"/>
      <c r="AIK111"/>
      <c r="AIL111"/>
      <c r="AIM111"/>
      <c r="AIN111"/>
      <c r="AIO111"/>
      <c r="AIP111"/>
      <c r="AIQ111"/>
      <c r="AIR111"/>
      <c r="AIS111"/>
      <c r="AIT111"/>
      <c r="AIU111"/>
      <c r="AIV111"/>
      <c r="AIW111"/>
      <c r="AIX111"/>
      <c r="AIY111"/>
      <c r="AIZ111"/>
      <c r="AJA111"/>
      <c r="AJB111"/>
      <c r="AJC111"/>
      <c r="AJD111"/>
      <c r="AJE111"/>
      <c r="AJF111"/>
      <c r="AJG111"/>
      <c r="AJH111"/>
      <c r="AJI111"/>
      <c r="AJJ111"/>
      <c r="AJK111"/>
      <c r="AJL111"/>
      <c r="AJM111"/>
      <c r="AJN111"/>
      <c r="AJO111"/>
      <c r="AJP111"/>
      <c r="AJQ111"/>
      <c r="AJR111"/>
      <c r="AJS111"/>
      <c r="AJT111"/>
      <c r="AJU111"/>
      <c r="AJV111"/>
      <c r="AJW111"/>
      <c r="AJX111"/>
      <c r="AJY111"/>
      <c r="AJZ111"/>
      <c r="AKA111"/>
      <c r="AKB111"/>
      <c r="AKC111"/>
      <c r="AKD111"/>
      <c r="AKE111"/>
      <c r="AKF111"/>
      <c r="AKG111"/>
      <c r="AKH111"/>
      <c r="AKI111"/>
      <c r="AKJ111"/>
      <c r="AKK111"/>
      <c r="AKL111"/>
      <c r="AKM111"/>
      <c r="AKN111"/>
      <c r="AKO111"/>
      <c r="AKP111"/>
      <c r="AKQ111"/>
      <c r="AKR111"/>
      <c r="AKS111"/>
      <c r="AKT111"/>
      <c r="AKU111"/>
      <c r="AKV111"/>
      <c r="AKW111"/>
      <c r="AKX111"/>
      <c r="AKY111"/>
      <c r="AKZ111"/>
      <c r="ALA111"/>
      <c r="ALB111"/>
      <c r="ALC111"/>
      <c r="ALD111"/>
      <c r="ALE111"/>
      <c r="ALF111"/>
      <c r="ALG111"/>
      <c r="ALH111"/>
      <c r="ALI111"/>
      <c r="ALJ111"/>
      <c r="ALK111"/>
      <c r="ALL111"/>
      <c r="ALM111"/>
      <c r="ALN111"/>
      <c r="ALO111"/>
      <c r="ALP111"/>
      <c r="ALQ111"/>
      <c r="ALR111"/>
      <c r="ALS111"/>
      <c r="ALT111"/>
      <c r="ALU111"/>
      <c r="ALV111"/>
      <c r="ALW111"/>
      <c r="ALX111"/>
      <c r="ALY111"/>
      <c r="ALZ111"/>
      <c r="AMA111"/>
      <c r="AMB111"/>
      <c r="AMC111"/>
      <c r="AMD111"/>
      <c r="AME111"/>
      <c r="AMF111"/>
      <c r="AMG111"/>
      <c r="AMH111"/>
      <c r="AMJ111"/>
      <c r="AMK111"/>
    </row>
    <row r="112" spans="1:1025" ht="20.25" customHeight="1" x14ac:dyDescent="0.2">
      <c r="A112" s="943" t="s">
        <v>294</v>
      </c>
      <c r="B112" s="944"/>
      <c r="C112" s="944"/>
      <c r="D112" s="944"/>
      <c r="E112" s="944"/>
      <c r="F112" s="945"/>
      <c r="G112" s="448">
        <f>SUM(G113:G116)</f>
        <v>34.030416666666667</v>
      </c>
      <c r="H112" s="57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/>
      <c r="AQ112"/>
      <c r="AR112"/>
      <c r="AS112"/>
      <c r="AT112"/>
      <c r="AU112"/>
      <c r="AV112"/>
      <c r="AW112"/>
      <c r="AX112"/>
      <c r="AY112"/>
      <c r="AZ112"/>
      <c r="BA112"/>
      <c r="BB112"/>
      <c r="BC112"/>
      <c r="BD112"/>
      <c r="BE112"/>
      <c r="BF112"/>
      <c r="BG112"/>
      <c r="BH112"/>
      <c r="BI112"/>
      <c r="BJ112"/>
      <c r="BK112"/>
      <c r="BL112"/>
      <c r="BM112"/>
      <c r="BN112"/>
      <c r="BO112"/>
      <c r="BP112"/>
      <c r="BQ112"/>
      <c r="BR112"/>
      <c r="BS112"/>
      <c r="BT112"/>
      <c r="BU112"/>
      <c r="BV112"/>
      <c r="BW112"/>
      <c r="BX112"/>
      <c r="BY112"/>
      <c r="BZ112"/>
      <c r="CA112"/>
      <c r="CB112"/>
      <c r="CC112"/>
      <c r="CD112"/>
      <c r="CE112"/>
      <c r="CF112"/>
      <c r="CG112"/>
      <c r="CH112"/>
      <c r="CI112"/>
      <c r="CJ112"/>
      <c r="CK112"/>
      <c r="CL112"/>
      <c r="CM112"/>
      <c r="CN112"/>
      <c r="CO112"/>
      <c r="CP112"/>
      <c r="CQ112"/>
      <c r="CR112"/>
      <c r="CS112"/>
      <c r="CT112"/>
      <c r="CU112"/>
      <c r="CV112"/>
      <c r="CW112"/>
      <c r="CX112"/>
      <c r="CY112"/>
      <c r="CZ112"/>
      <c r="DA112"/>
      <c r="DB112"/>
      <c r="DC112"/>
      <c r="DD112"/>
      <c r="DE112"/>
      <c r="DF112"/>
      <c r="DG112"/>
      <c r="DH112"/>
      <c r="DI112"/>
      <c r="DJ112"/>
      <c r="DK112"/>
      <c r="DL112"/>
      <c r="DM112"/>
      <c r="DN112"/>
      <c r="DO112"/>
      <c r="DP112"/>
      <c r="DQ112"/>
      <c r="DR112"/>
      <c r="DS112"/>
      <c r="DT112"/>
      <c r="DU112"/>
      <c r="DV112"/>
      <c r="DW112"/>
      <c r="DX112"/>
      <c r="DY112"/>
      <c r="DZ112"/>
      <c r="EA112"/>
      <c r="EB112"/>
      <c r="EC112"/>
      <c r="ED112"/>
      <c r="EE112"/>
      <c r="EF112"/>
      <c r="EG112"/>
      <c r="EH112"/>
      <c r="EI112"/>
      <c r="EJ112"/>
      <c r="EK112"/>
      <c r="EL112"/>
      <c r="EM112"/>
      <c r="EN112"/>
      <c r="EO112"/>
      <c r="EP112"/>
      <c r="EQ112"/>
      <c r="ER112"/>
      <c r="ES112"/>
      <c r="ET112"/>
      <c r="EU112"/>
      <c r="EV112"/>
      <c r="EW112"/>
      <c r="EX112"/>
      <c r="EY112"/>
      <c r="EZ112"/>
      <c r="FA112"/>
      <c r="FB112"/>
      <c r="FC112"/>
      <c r="FD112"/>
      <c r="FE112"/>
      <c r="FF112"/>
      <c r="FG112"/>
      <c r="FH112"/>
      <c r="FI112"/>
      <c r="FJ112"/>
      <c r="FK112"/>
      <c r="FL112"/>
      <c r="FM112"/>
      <c r="FN112"/>
      <c r="FO112"/>
      <c r="FP112"/>
      <c r="FQ112"/>
      <c r="FR112"/>
      <c r="FS112"/>
      <c r="FT112"/>
      <c r="FU112"/>
      <c r="FV112"/>
      <c r="FW112"/>
      <c r="FX112"/>
      <c r="FY112"/>
      <c r="FZ112"/>
      <c r="GA112"/>
      <c r="GB112"/>
      <c r="GC112"/>
      <c r="GD112"/>
      <c r="GE112"/>
      <c r="GF112"/>
      <c r="GG112"/>
      <c r="GH112"/>
      <c r="GI112"/>
      <c r="GJ112"/>
      <c r="GK112"/>
      <c r="GL112"/>
      <c r="GM112"/>
      <c r="GN112"/>
      <c r="GO112"/>
      <c r="GP112"/>
      <c r="GQ112"/>
      <c r="GR112"/>
      <c r="GS112"/>
      <c r="GT112"/>
      <c r="GU112"/>
      <c r="GV112"/>
      <c r="GW112"/>
      <c r="GX112"/>
      <c r="GY112"/>
      <c r="GZ112"/>
      <c r="HA112"/>
      <c r="HB112"/>
      <c r="HC112"/>
      <c r="HD112"/>
      <c r="HE112"/>
      <c r="HF112"/>
      <c r="HG112"/>
      <c r="HH112"/>
      <c r="HI112"/>
      <c r="HJ112"/>
      <c r="HK112"/>
      <c r="HL112"/>
      <c r="HM112"/>
      <c r="HN112"/>
      <c r="HO112"/>
      <c r="HP112"/>
      <c r="HQ112"/>
      <c r="HR112"/>
      <c r="HS112"/>
      <c r="HT112"/>
      <c r="HU112"/>
      <c r="HV112"/>
      <c r="HW112"/>
      <c r="HX112"/>
      <c r="HY112"/>
      <c r="HZ112"/>
      <c r="IA112"/>
      <c r="IB112"/>
      <c r="IC112"/>
      <c r="ID112"/>
      <c r="IE112"/>
      <c r="IF112"/>
      <c r="IG112"/>
      <c r="IH112"/>
      <c r="II112"/>
      <c r="IJ112"/>
      <c r="IK112"/>
      <c r="IL112"/>
      <c r="IM112"/>
      <c r="IN112"/>
      <c r="IO112"/>
      <c r="IP112"/>
      <c r="IQ112"/>
      <c r="IR112"/>
      <c r="IS112"/>
      <c r="IT112"/>
      <c r="IU112"/>
      <c r="IV112"/>
      <c r="IW112"/>
      <c r="IX112"/>
      <c r="IY112"/>
      <c r="IZ112"/>
      <c r="JA112"/>
      <c r="JB112"/>
      <c r="JC112"/>
      <c r="JD112"/>
      <c r="JE112"/>
      <c r="JF112"/>
      <c r="JG112"/>
      <c r="JH112"/>
      <c r="JI112"/>
      <c r="JJ112"/>
      <c r="JK112"/>
      <c r="JL112"/>
      <c r="JM112"/>
      <c r="JN112"/>
      <c r="JO112"/>
      <c r="JP112"/>
      <c r="JQ112"/>
      <c r="JR112"/>
      <c r="JS112"/>
      <c r="JT112"/>
      <c r="JU112"/>
      <c r="JV112"/>
      <c r="JW112"/>
      <c r="JX112"/>
      <c r="JY112"/>
      <c r="JZ112"/>
      <c r="KA112"/>
      <c r="KB112"/>
      <c r="KC112"/>
      <c r="KD112"/>
      <c r="KE112"/>
      <c r="KF112"/>
      <c r="KG112"/>
      <c r="KH112"/>
      <c r="KI112"/>
      <c r="KJ112"/>
      <c r="KK112"/>
      <c r="KL112"/>
      <c r="KM112"/>
      <c r="KN112"/>
      <c r="KO112"/>
      <c r="KP112"/>
      <c r="KQ112"/>
      <c r="KR112"/>
      <c r="KS112"/>
      <c r="KT112"/>
      <c r="KU112"/>
      <c r="KV112"/>
      <c r="KW112"/>
      <c r="KX112"/>
      <c r="KY112"/>
      <c r="KZ112"/>
      <c r="LA112"/>
      <c r="LB112"/>
      <c r="LC112"/>
      <c r="LD112"/>
      <c r="LE112"/>
      <c r="LF112"/>
      <c r="LG112"/>
      <c r="LH112"/>
      <c r="LI112"/>
      <c r="LJ112"/>
      <c r="LK112"/>
      <c r="LL112"/>
      <c r="LM112"/>
      <c r="LN112"/>
      <c r="LO112"/>
      <c r="LP112"/>
      <c r="LQ112"/>
      <c r="LR112"/>
      <c r="LS112"/>
      <c r="LT112"/>
      <c r="LU112"/>
      <c r="LV112"/>
      <c r="LW112"/>
      <c r="LX112"/>
      <c r="LY112"/>
      <c r="LZ112"/>
      <c r="MA112"/>
      <c r="MB112"/>
      <c r="MC112"/>
      <c r="MD112"/>
      <c r="ME112"/>
      <c r="MF112"/>
      <c r="MG112"/>
      <c r="MH112"/>
      <c r="MI112"/>
      <c r="MJ112"/>
      <c r="MK112"/>
      <c r="ML112"/>
      <c r="MM112"/>
      <c r="MN112"/>
      <c r="MO112"/>
      <c r="MP112"/>
      <c r="MQ112"/>
      <c r="MR112"/>
      <c r="MS112"/>
      <c r="MT112"/>
      <c r="MU112"/>
      <c r="MV112"/>
      <c r="MW112"/>
      <c r="MX112"/>
      <c r="MY112"/>
      <c r="MZ112"/>
      <c r="NA112"/>
      <c r="NB112"/>
      <c r="NC112"/>
      <c r="ND112"/>
      <c r="NE112"/>
      <c r="NF112"/>
      <c r="NG112"/>
      <c r="NH112"/>
      <c r="NI112"/>
      <c r="NJ112"/>
      <c r="NK112"/>
      <c r="NL112"/>
      <c r="NM112"/>
      <c r="NN112"/>
      <c r="NO112"/>
      <c r="NP112"/>
      <c r="NQ112"/>
      <c r="NR112"/>
      <c r="NS112"/>
      <c r="NT112"/>
      <c r="NU112"/>
      <c r="NV112"/>
      <c r="NW112"/>
      <c r="NX112"/>
      <c r="NY112"/>
      <c r="NZ112"/>
      <c r="OA112"/>
      <c r="OB112"/>
      <c r="OC112"/>
      <c r="OD112"/>
      <c r="OE112"/>
      <c r="OF112"/>
      <c r="OG112"/>
      <c r="OH112"/>
      <c r="OI112"/>
      <c r="OJ112"/>
      <c r="OK112"/>
      <c r="OL112"/>
      <c r="OM112"/>
      <c r="ON112"/>
      <c r="OO112"/>
      <c r="OP112"/>
      <c r="OQ112"/>
      <c r="OR112"/>
      <c r="OS112"/>
      <c r="OT112"/>
      <c r="OU112"/>
      <c r="OV112"/>
      <c r="OW112"/>
      <c r="OX112"/>
      <c r="OY112"/>
      <c r="OZ112"/>
      <c r="PA112"/>
      <c r="PB112"/>
      <c r="PC112"/>
      <c r="PD112"/>
      <c r="PE112"/>
      <c r="PF112"/>
      <c r="PG112"/>
      <c r="PH112"/>
      <c r="PI112"/>
      <c r="PJ112"/>
      <c r="PK112"/>
      <c r="PL112"/>
      <c r="PM112"/>
      <c r="PN112"/>
      <c r="PO112"/>
      <c r="PP112"/>
      <c r="PQ112"/>
      <c r="PR112"/>
      <c r="PS112"/>
      <c r="PT112"/>
      <c r="PU112"/>
      <c r="PV112"/>
      <c r="PW112"/>
      <c r="PX112"/>
      <c r="PY112"/>
      <c r="PZ112"/>
      <c r="QA112"/>
      <c r="QB112"/>
      <c r="QC112"/>
      <c r="QD112"/>
      <c r="QE112"/>
      <c r="QF112"/>
      <c r="QG112"/>
      <c r="QH112"/>
      <c r="QI112"/>
      <c r="QJ112"/>
      <c r="QK112"/>
      <c r="QL112"/>
      <c r="QM112"/>
      <c r="QN112"/>
      <c r="QO112"/>
      <c r="QP112"/>
      <c r="QQ112"/>
      <c r="QR112"/>
      <c r="QS112"/>
      <c r="QT112"/>
      <c r="QU112"/>
      <c r="QV112"/>
      <c r="QW112"/>
      <c r="QX112"/>
      <c r="QY112"/>
      <c r="QZ112"/>
      <c r="RA112"/>
      <c r="RB112"/>
      <c r="RC112"/>
      <c r="RD112"/>
      <c r="RE112"/>
      <c r="RF112"/>
      <c r="RG112"/>
      <c r="RH112"/>
      <c r="RI112"/>
      <c r="RJ112"/>
      <c r="RK112"/>
      <c r="RL112"/>
      <c r="RM112"/>
      <c r="RN112"/>
      <c r="RO112"/>
      <c r="RP112"/>
      <c r="RQ112"/>
      <c r="RR112"/>
      <c r="RS112"/>
      <c r="RT112"/>
      <c r="RU112"/>
      <c r="RV112"/>
      <c r="RW112"/>
      <c r="RX112"/>
      <c r="RY112"/>
      <c r="RZ112"/>
      <c r="SA112"/>
      <c r="SB112"/>
      <c r="SC112"/>
      <c r="SD112"/>
      <c r="SE112"/>
      <c r="SF112"/>
      <c r="SG112"/>
      <c r="SH112"/>
      <c r="SI112"/>
      <c r="SJ112"/>
      <c r="SK112"/>
      <c r="SL112"/>
      <c r="SM112"/>
      <c r="SN112"/>
      <c r="SO112"/>
      <c r="SP112"/>
      <c r="SQ112"/>
      <c r="SR112"/>
      <c r="SS112"/>
      <c r="ST112"/>
      <c r="SU112"/>
      <c r="SV112"/>
      <c r="SW112"/>
      <c r="SX112"/>
      <c r="SY112"/>
      <c r="SZ112"/>
      <c r="TA112"/>
      <c r="TB112"/>
      <c r="TC112"/>
      <c r="TD112"/>
      <c r="TE112"/>
      <c r="TF112"/>
      <c r="TG112"/>
      <c r="TH112"/>
      <c r="TI112"/>
      <c r="TJ112"/>
      <c r="TK112"/>
      <c r="TL112"/>
      <c r="TM112"/>
      <c r="TN112"/>
      <c r="TO112"/>
      <c r="TP112"/>
      <c r="TQ112"/>
      <c r="TR112"/>
      <c r="TS112"/>
      <c r="TT112"/>
      <c r="TU112"/>
      <c r="TV112"/>
      <c r="TW112"/>
      <c r="TX112"/>
      <c r="TY112"/>
      <c r="TZ112"/>
      <c r="UA112"/>
      <c r="UB112"/>
      <c r="UC112"/>
      <c r="UD112"/>
      <c r="UE112"/>
      <c r="UF112"/>
      <c r="UG112"/>
      <c r="UH112"/>
      <c r="UI112"/>
      <c r="UJ112"/>
      <c r="UK112"/>
      <c r="UL112"/>
      <c r="UM112"/>
      <c r="UN112"/>
      <c r="UO112"/>
      <c r="UP112"/>
      <c r="UQ112"/>
      <c r="UR112"/>
      <c r="US112"/>
      <c r="UT112"/>
      <c r="UU112"/>
      <c r="UV112"/>
      <c r="UW112"/>
      <c r="UX112"/>
      <c r="UY112"/>
      <c r="UZ112"/>
      <c r="VA112"/>
      <c r="VB112"/>
      <c r="VC112"/>
      <c r="VD112"/>
      <c r="VE112"/>
      <c r="VF112"/>
      <c r="VG112"/>
      <c r="VH112"/>
      <c r="VI112"/>
      <c r="VJ112"/>
      <c r="VK112"/>
      <c r="VL112"/>
      <c r="VM112"/>
      <c r="VN112"/>
      <c r="VO112"/>
      <c r="VP112"/>
      <c r="VQ112"/>
      <c r="VR112"/>
      <c r="VS112"/>
      <c r="VT112"/>
      <c r="VU112"/>
      <c r="VV112"/>
      <c r="VW112"/>
      <c r="VX112"/>
      <c r="VY112"/>
      <c r="VZ112"/>
      <c r="WA112"/>
      <c r="WB112"/>
      <c r="WC112"/>
      <c r="WD112"/>
      <c r="WE112"/>
      <c r="WF112"/>
      <c r="WG112"/>
      <c r="WH112"/>
      <c r="WI112"/>
      <c r="WJ112"/>
      <c r="WK112"/>
      <c r="WL112"/>
      <c r="WM112"/>
      <c r="WN112"/>
      <c r="WO112"/>
      <c r="WP112"/>
      <c r="WQ112"/>
      <c r="WR112"/>
      <c r="WS112"/>
      <c r="WT112"/>
      <c r="WU112"/>
      <c r="WV112"/>
      <c r="WW112"/>
      <c r="WX112"/>
      <c r="WY112"/>
      <c r="WZ112"/>
      <c r="XA112"/>
      <c r="XB112"/>
      <c r="XC112"/>
      <c r="XD112"/>
      <c r="XE112"/>
      <c r="XF112"/>
      <c r="XG112"/>
      <c r="XH112"/>
      <c r="XI112"/>
      <c r="XJ112"/>
      <c r="XK112"/>
      <c r="XL112"/>
      <c r="XM112"/>
      <c r="XN112"/>
      <c r="XO112"/>
      <c r="XP112"/>
      <c r="XQ112"/>
      <c r="XR112"/>
      <c r="XS112"/>
      <c r="XT112"/>
      <c r="XU112"/>
      <c r="XV112"/>
      <c r="XW112"/>
      <c r="XX112"/>
      <c r="XY112"/>
      <c r="XZ112"/>
      <c r="YA112"/>
      <c r="YB112"/>
      <c r="YC112"/>
      <c r="YD112"/>
      <c r="YE112"/>
      <c r="YF112"/>
      <c r="YG112"/>
      <c r="YH112"/>
      <c r="YI112"/>
      <c r="YJ112"/>
      <c r="YK112"/>
      <c r="YL112"/>
      <c r="YM112"/>
      <c r="YN112"/>
      <c r="YO112"/>
      <c r="YP112"/>
      <c r="YQ112"/>
      <c r="YR112"/>
      <c r="YS112"/>
      <c r="YT112"/>
      <c r="YU112"/>
      <c r="YV112"/>
      <c r="YW112"/>
      <c r="YX112"/>
      <c r="YY112"/>
      <c r="YZ112"/>
      <c r="ZA112"/>
      <c r="ZB112"/>
      <c r="ZC112"/>
      <c r="ZD112"/>
      <c r="ZE112"/>
      <c r="ZF112"/>
      <c r="ZG112"/>
      <c r="ZH112"/>
      <c r="ZI112"/>
      <c r="ZJ112"/>
      <c r="ZK112"/>
      <c r="ZL112"/>
      <c r="ZM112"/>
      <c r="ZN112"/>
      <c r="ZO112"/>
      <c r="ZP112"/>
      <c r="ZQ112"/>
      <c r="ZR112"/>
      <c r="ZS112"/>
      <c r="ZT112"/>
      <c r="ZU112"/>
      <c r="ZV112"/>
      <c r="ZW112"/>
      <c r="ZX112"/>
      <c r="ZY112"/>
      <c r="ZZ112"/>
      <c r="AAA112"/>
      <c r="AAB112"/>
      <c r="AAC112"/>
      <c r="AAD112"/>
      <c r="AAE112"/>
      <c r="AAF112"/>
      <c r="AAG112"/>
      <c r="AAH112"/>
      <c r="AAI112"/>
      <c r="AAJ112"/>
      <c r="AAK112"/>
      <c r="AAL112"/>
      <c r="AAM112"/>
      <c r="AAN112"/>
      <c r="AAO112"/>
      <c r="AAP112"/>
      <c r="AAQ112"/>
      <c r="AAR112"/>
      <c r="AAS112"/>
      <c r="AAT112"/>
      <c r="AAU112"/>
      <c r="AAV112"/>
      <c r="AAW112"/>
      <c r="AAX112"/>
      <c r="AAY112"/>
      <c r="AAZ112"/>
      <c r="ABA112"/>
      <c r="ABB112"/>
      <c r="ABC112"/>
      <c r="ABD112"/>
      <c r="ABE112"/>
      <c r="ABF112"/>
      <c r="ABG112"/>
      <c r="ABH112"/>
      <c r="ABI112"/>
      <c r="ABJ112"/>
      <c r="ABK112"/>
      <c r="ABL112"/>
      <c r="ABM112"/>
      <c r="ABN112"/>
      <c r="ABO112"/>
      <c r="ABP112"/>
      <c r="ABQ112"/>
      <c r="ABR112"/>
      <c r="ABS112"/>
      <c r="ABT112"/>
      <c r="ABU112"/>
      <c r="ABV112"/>
      <c r="ABW112"/>
      <c r="ABX112"/>
      <c r="ABY112"/>
      <c r="ABZ112"/>
      <c r="ACA112"/>
      <c r="ACB112"/>
      <c r="ACC112"/>
      <c r="ACD112"/>
      <c r="ACE112"/>
      <c r="ACF112"/>
      <c r="ACG112"/>
      <c r="ACH112"/>
      <c r="ACI112"/>
      <c r="ACJ112"/>
      <c r="ACK112"/>
      <c r="ACL112"/>
      <c r="ACM112"/>
      <c r="ACN112"/>
      <c r="ACO112"/>
      <c r="ACP112"/>
      <c r="ACQ112"/>
      <c r="ACR112"/>
      <c r="ACS112"/>
      <c r="ACT112"/>
      <c r="ACU112"/>
      <c r="ACV112"/>
      <c r="ACW112"/>
      <c r="ACX112"/>
      <c r="ACY112"/>
      <c r="ACZ112"/>
      <c r="ADA112"/>
      <c r="ADB112"/>
      <c r="ADC112"/>
      <c r="ADD112"/>
      <c r="ADE112"/>
      <c r="ADF112"/>
      <c r="ADG112"/>
      <c r="ADH112"/>
      <c r="ADI112"/>
      <c r="ADJ112"/>
      <c r="ADK112"/>
      <c r="ADL112"/>
      <c r="ADM112"/>
      <c r="ADN112"/>
      <c r="ADO112"/>
      <c r="ADP112"/>
      <c r="ADQ112"/>
      <c r="ADR112"/>
      <c r="ADS112"/>
      <c r="ADT112"/>
      <c r="ADU112"/>
      <c r="ADV112"/>
      <c r="ADW112"/>
      <c r="ADX112"/>
      <c r="ADY112"/>
      <c r="ADZ112"/>
      <c r="AEA112"/>
      <c r="AEB112"/>
      <c r="AEC112"/>
      <c r="AED112"/>
      <c r="AEE112"/>
      <c r="AEF112"/>
      <c r="AEG112"/>
      <c r="AEH112"/>
      <c r="AEI112"/>
      <c r="AEJ112"/>
      <c r="AEK112"/>
      <c r="AEL112"/>
      <c r="AEM112"/>
      <c r="AEN112"/>
      <c r="AEO112"/>
      <c r="AEP112"/>
      <c r="AEQ112"/>
      <c r="AER112"/>
      <c r="AES112"/>
      <c r="AET112"/>
      <c r="AEU112"/>
      <c r="AEV112"/>
      <c r="AEW112"/>
      <c r="AEX112"/>
      <c r="AEY112"/>
      <c r="AEZ112"/>
      <c r="AFA112"/>
      <c r="AFB112"/>
      <c r="AFC112"/>
      <c r="AFD112"/>
      <c r="AFE112"/>
      <c r="AFF112"/>
      <c r="AFG112"/>
      <c r="AFH112"/>
      <c r="AFI112"/>
      <c r="AFJ112"/>
      <c r="AFK112"/>
      <c r="AFL112"/>
      <c r="AFM112"/>
      <c r="AFN112"/>
      <c r="AFO112"/>
      <c r="AFP112"/>
      <c r="AFQ112"/>
      <c r="AFR112"/>
      <c r="AFS112"/>
      <c r="AFT112"/>
      <c r="AFU112"/>
      <c r="AFV112"/>
      <c r="AFW112"/>
      <c r="AFX112"/>
      <c r="AFY112"/>
      <c r="AFZ112"/>
      <c r="AGA112"/>
      <c r="AGB112"/>
      <c r="AGC112"/>
      <c r="AGD112"/>
      <c r="AGE112"/>
      <c r="AGF112"/>
      <c r="AGG112"/>
      <c r="AGH112"/>
      <c r="AGI112"/>
      <c r="AGJ112"/>
      <c r="AGK112"/>
      <c r="AGL112"/>
      <c r="AGM112"/>
      <c r="AGN112"/>
      <c r="AGO112"/>
      <c r="AGP112"/>
      <c r="AGQ112"/>
      <c r="AGR112"/>
      <c r="AGS112"/>
      <c r="AGT112"/>
      <c r="AGU112"/>
      <c r="AGV112"/>
      <c r="AGW112"/>
      <c r="AGX112"/>
      <c r="AGY112"/>
      <c r="AGZ112"/>
      <c r="AHA112"/>
      <c r="AHB112"/>
      <c r="AHC112"/>
      <c r="AHD112"/>
      <c r="AHE112"/>
      <c r="AHF112"/>
      <c r="AHG112"/>
      <c r="AHH112"/>
      <c r="AHI112"/>
      <c r="AHJ112"/>
      <c r="AHK112"/>
      <c r="AHL112"/>
      <c r="AHM112"/>
      <c r="AHN112"/>
      <c r="AHO112"/>
      <c r="AHP112"/>
      <c r="AHQ112"/>
      <c r="AHR112"/>
      <c r="AHS112"/>
      <c r="AHT112"/>
      <c r="AHU112"/>
      <c r="AHV112"/>
      <c r="AHW112"/>
      <c r="AHX112"/>
      <c r="AHY112"/>
      <c r="AHZ112"/>
      <c r="AIA112"/>
      <c r="AIB112"/>
      <c r="AIC112"/>
      <c r="AID112"/>
      <c r="AIE112"/>
      <c r="AIF112"/>
      <c r="AIG112"/>
      <c r="AIH112"/>
      <c r="AII112"/>
      <c r="AIJ112"/>
      <c r="AIK112"/>
      <c r="AIL112"/>
      <c r="AIM112"/>
      <c r="AIN112"/>
      <c r="AIO112"/>
      <c r="AIP112"/>
      <c r="AIQ112"/>
      <c r="AIR112"/>
      <c r="AIS112"/>
      <c r="AIT112"/>
      <c r="AIU112"/>
      <c r="AIV112"/>
      <c r="AIW112"/>
      <c r="AIX112"/>
      <c r="AIY112"/>
      <c r="AIZ112"/>
      <c r="AJA112"/>
      <c r="AJB112"/>
      <c r="AJC112"/>
      <c r="AJD112"/>
      <c r="AJE112"/>
      <c r="AJF112"/>
      <c r="AJG112"/>
      <c r="AJH112"/>
      <c r="AJI112"/>
      <c r="AJJ112"/>
      <c r="AJK112"/>
      <c r="AJL112"/>
      <c r="AJM112"/>
      <c r="AJN112"/>
      <c r="AJO112"/>
      <c r="AJP112"/>
      <c r="AJQ112"/>
      <c r="AJR112"/>
      <c r="AJS112"/>
      <c r="AJT112"/>
      <c r="AJU112"/>
      <c r="AJV112"/>
      <c r="AJW112"/>
      <c r="AJX112"/>
      <c r="AJY112"/>
      <c r="AJZ112"/>
      <c r="AKA112"/>
      <c r="AKB112"/>
      <c r="AKC112"/>
      <c r="AKD112"/>
      <c r="AKE112"/>
      <c r="AKF112"/>
      <c r="AKG112"/>
      <c r="AKH112"/>
      <c r="AKI112"/>
      <c r="AKJ112"/>
      <c r="AKK112"/>
      <c r="AKL112"/>
      <c r="AKM112"/>
      <c r="AKN112"/>
      <c r="AKO112"/>
      <c r="AKP112"/>
      <c r="AKQ112"/>
      <c r="AKR112"/>
      <c r="AKS112"/>
      <c r="AKT112"/>
      <c r="AKU112"/>
      <c r="AKV112"/>
      <c r="AKW112"/>
      <c r="AKX112"/>
      <c r="AKY112"/>
      <c r="AKZ112"/>
      <c r="ALA112"/>
      <c r="ALB112"/>
      <c r="ALC112"/>
      <c r="ALD112"/>
      <c r="ALE112"/>
      <c r="ALF112"/>
      <c r="ALG112"/>
      <c r="ALH112"/>
      <c r="ALI112"/>
      <c r="ALJ112"/>
      <c r="ALK112"/>
      <c r="ALL112"/>
      <c r="ALM112"/>
      <c r="ALN112"/>
      <c r="ALO112"/>
      <c r="ALP112"/>
      <c r="ALQ112"/>
      <c r="ALR112"/>
      <c r="ALS112"/>
      <c r="ALT112"/>
      <c r="ALU112"/>
      <c r="ALV112"/>
      <c r="ALW112"/>
      <c r="ALX112"/>
      <c r="ALY112"/>
      <c r="ALZ112"/>
      <c r="AMA112"/>
      <c r="AMB112"/>
      <c r="AMC112"/>
      <c r="AMD112"/>
      <c r="AME112"/>
      <c r="AMF112"/>
      <c r="AMG112"/>
      <c r="AMH112"/>
      <c r="AMJ112"/>
      <c r="AMK112"/>
    </row>
    <row r="113" spans="1:1025" ht="15" customHeight="1" x14ac:dyDescent="0.2">
      <c r="A113" s="328" t="s">
        <v>295</v>
      </c>
      <c r="B113" s="40" t="s">
        <v>166</v>
      </c>
      <c r="C113" s="40">
        <v>2</v>
      </c>
      <c r="D113" s="339">
        <v>52.12</v>
      </c>
      <c r="E113" s="341">
        <v>57.27</v>
      </c>
      <c r="F113" s="41">
        <f>(D113+E113)/2</f>
        <v>54.695</v>
      </c>
      <c r="G113" s="450">
        <f>(C113*F113)/12</f>
        <v>9.1158333333333328</v>
      </c>
      <c r="H113" s="57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/>
      <c r="AQ113"/>
      <c r="AR113"/>
      <c r="AS113"/>
      <c r="AT113"/>
      <c r="AU113"/>
      <c r="AV113"/>
      <c r="AW113"/>
      <c r="AX113"/>
      <c r="AY113"/>
      <c r="AZ113"/>
      <c r="BA113"/>
      <c r="BB113"/>
      <c r="BC113"/>
      <c r="BD113"/>
      <c r="BE113"/>
      <c r="BF113"/>
      <c r="BG113"/>
      <c r="BH113"/>
      <c r="BI113"/>
      <c r="BJ113"/>
      <c r="BK113"/>
      <c r="BL113"/>
      <c r="BM113"/>
      <c r="BN113"/>
      <c r="BO113"/>
      <c r="BP113"/>
      <c r="BQ113"/>
      <c r="BR113"/>
      <c r="BS113"/>
      <c r="BT113"/>
      <c r="BU113"/>
      <c r="BV113"/>
      <c r="BW113"/>
      <c r="BX113"/>
      <c r="BY113"/>
      <c r="BZ113"/>
      <c r="CA113"/>
      <c r="CB113"/>
      <c r="CC113"/>
      <c r="CD113"/>
      <c r="CE113"/>
      <c r="CF113"/>
      <c r="CG113"/>
      <c r="CH113"/>
      <c r="CI113"/>
      <c r="CJ113"/>
      <c r="CK113"/>
      <c r="CL113"/>
      <c r="CM113"/>
      <c r="CN113"/>
      <c r="CO113"/>
      <c r="CP113"/>
      <c r="CQ113"/>
      <c r="CR113"/>
      <c r="CS113"/>
      <c r="CT113"/>
      <c r="CU113"/>
      <c r="CV113"/>
      <c r="CW113"/>
      <c r="CX113"/>
      <c r="CY113"/>
      <c r="CZ113"/>
      <c r="DA113"/>
      <c r="DB113"/>
      <c r="DC113"/>
      <c r="DD113"/>
      <c r="DE113"/>
      <c r="DF113"/>
      <c r="DG113"/>
      <c r="DH113"/>
      <c r="DI113"/>
      <c r="DJ113"/>
      <c r="DK113"/>
      <c r="DL113"/>
      <c r="DM113"/>
      <c r="DN113"/>
      <c r="DO113"/>
      <c r="DP113"/>
      <c r="DQ113"/>
      <c r="DR113"/>
      <c r="DS113"/>
      <c r="DT113"/>
      <c r="DU113"/>
      <c r="DV113"/>
      <c r="DW113"/>
      <c r="DX113"/>
      <c r="DY113"/>
      <c r="DZ113"/>
      <c r="EA113"/>
      <c r="EB113"/>
      <c r="EC113"/>
      <c r="ED113"/>
      <c r="EE113"/>
      <c r="EF113"/>
      <c r="EG113"/>
      <c r="EH113"/>
      <c r="EI113"/>
      <c r="EJ113"/>
      <c r="EK113"/>
      <c r="EL113"/>
      <c r="EM113"/>
      <c r="EN113"/>
      <c r="EO113"/>
      <c r="EP113"/>
      <c r="EQ113"/>
      <c r="ER113"/>
      <c r="ES113"/>
      <c r="ET113"/>
      <c r="EU113"/>
      <c r="EV113"/>
      <c r="EW113"/>
      <c r="EX113"/>
      <c r="EY113"/>
      <c r="EZ113"/>
      <c r="FA113"/>
      <c r="FB113"/>
      <c r="FC113"/>
      <c r="FD113"/>
      <c r="FE113"/>
      <c r="FF113"/>
      <c r="FG113"/>
      <c r="FH113"/>
      <c r="FI113"/>
      <c r="FJ113"/>
      <c r="FK113"/>
      <c r="FL113"/>
      <c r="FM113"/>
      <c r="FN113"/>
      <c r="FO113"/>
      <c r="FP113"/>
      <c r="FQ113"/>
      <c r="FR113"/>
      <c r="FS113"/>
      <c r="FT113"/>
      <c r="FU113"/>
      <c r="FV113"/>
      <c r="FW113"/>
      <c r="FX113"/>
      <c r="FY113"/>
      <c r="FZ113"/>
      <c r="GA113"/>
      <c r="GB113"/>
      <c r="GC113"/>
      <c r="GD113"/>
      <c r="GE113"/>
      <c r="GF113"/>
      <c r="GG113"/>
      <c r="GH113"/>
      <c r="GI113"/>
      <c r="GJ113"/>
      <c r="GK113"/>
      <c r="GL113"/>
      <c r="GM113"/>
      <c r="GN113"/>
      <c r="GO113"/>
      <c r="GP113"/>
      <c r="GQ113"/>
      <c r="GR113"/>
      <c r="GS113"/>
      <c r="GT113"/>
      <c r="GU113"/>
      <c r="GV113"/>
      <c r="GW113"/>
      <c r="GX113"/>
      <c r="GY113"/>
      <c r="GZ113"/>
      <c r="HA113"/>
      <c r="HB113"/>
      <c r="HC113"/>
      <c r="HD113"/>
      <c r="HE113"/>
      <c r="HF113"/>
      <c r="HG113"/>
      <c r="HH113"/>
      <c r="HI113"/>
      <c r="HJ113"/>
      <c r="HK113"/>
      <c r="HL113"/>
      <c r="HM113"/>
      <c r="HN113"/>
      <c r="HO113"/>
      <c r="HP113"/>
      <c r="HQ113"/>
      <c r="HR113"/>
      <c r="HS113"/>
      <c r="HT113"/>
      <c r="HU113"/>
      <c r="HV113"/>
      <c r="HW113"/>
      <c r="HX113"/>
      <c r="HY113"/>
      <c r="HZ113"/>
      <c r="IA113"/>
      <c r="IB113"/>
      <c r="IC113"/>
      <c r="ID113"/>
      <c r="IE113"/>
      <c r="IF113"/>
      <c r="IG113"/>
      <c r="IH113"/>
      <c r="II113"/>
      <c r="IJ113"/>
      <c r="IK113"/>
      <c r="IL113"/>
      <c r="IM113"/>
      <c r="IN113"/>
      <c r="IO113"/>
      <c r="IP113"/>
      <c r="IQ113"/>
      <c r="IR113"/>
      <c r="IS113"/>
      <c r="IT113"/>
      <c r="IU113"/>
      <c r="IV113"/>
      <c r="IW113"/>
      <c r="IX113"/>
      <c r="IY113"/>
      <c r="IZ113"/>
      <c r="JA113"/>
      <c r="JB113"/>
      <c r="JC113"/>
      <c r="JD113"/>
      <c r="JE113"/>
      <c r="JF113"/>
      <c r="JG113"/>
      <c r="JH113"/>
      <c r="JI113"/>
      <c r="JJ113"/>
      <c r="JK113"/>
      <c r="JL113"/>
      <c r="JM113"/>
      <c r="JN113"/>
      <c r="JO113"/>
      <c r="JP113"/>
      <c r="JQ113"/>
      <c r="JR113"/>
      <c r="JS113"/>
      <c r="JT113"/>
      <c r="JU113"/>
      <c r="JV113"/>
      <c r="JW113"/>
      <c r="JX113"/>
      <c r="JY113"/>
      <c r="JZ113"/>
      <c r="KA113"/>
      <c r="KB113"/>
      <c r="KC113"/>
      <c r="KD113"/>
      <c r="KE113"/>
      <c r="KF113"/>
      <c r="KG113"/>
      <c r="KH113"/>
      <c r="KI113"/>
      <c r="KJ113"/>
      <c r="KK113"/>
      <c r="KL113"/>
      <c r="KM113"/>
      <c r="KN113"/>
      <c r="KO113"/>
      <c r="KP113"/>
      <c r="KQ113"/>
      <c r="KR113"/>
      <c r="KS113"/>
      <c r="KT113"/>
      <c r="KU113"/>
      <c r="KV113"/>
      <c r="KW113"/>
      <c r="KX113"/>
      <c r="KY113"/>
      <c r="KZ113"/>
      <c r="LA113"/>
      <c r="LB113"/>
      <c r="LC113"/>
      <c r="LD113"/>
      <c r="LE113"/>
      <c r="LF113"/>
      <c r="LG113"/>
      <c r="LH113"/>
      <c r="LI113"/>
      <c r="LJ113"/>
      <c r="LK113"/>
      <c r="LL113"/>
      <c r="LM113"/>
      <c r="LN113"/>
      <c r="LO113"/>
      <c r="LP113"/>
      <c r="LQ113"/>
      <c r="LR113"/>
      <c r="LS113"/>
      <c r="LT113"/>
      <c r="LU113"/>
      <c r="LV113"/>
      <c r="LW113"/>
      <c r="LX113"/>
      <c r="LY113"/>
      <c r="LZ113"/>
      <c r="MA113"/>
      <c r="MB113"/>
      <c r="MC113"/>
      <c r="MD113"/>
      <c r="ME113"/>
      <c r="MF113"/>
      <c r="MG113"/>
      <c r="MH113"/>
      <c r="MI113"/>
      <c r="MJ113"/>
      <c r="MK113"/>
      <c r="ML113"/>
      <c r="MM113"/>
      <c r="MN113"/>
      <c r="MO113"/>
      <c r="MP113"/>
      <c r="MQ113"/>
      <c r="MR113"/>
      <c r="MS113"/>
      <c r="MT113"/>
      <c r="MU113"/>
      <c r="MV113"/>
      <c r="MW113"/>
      <c r="MX113"/>
      <c r="MY113"/>
      <c r="MZ113"/>
      <c r="NA113"/>
      <c r="NB113"/>
      <c r="NC113"/>
      <c r="ND113"/>
      <c r="NE113"/>
      <c r="NF113"/>
      <c r="NG113"/>
      <c r="NH113"/>
      <c r="NI113"/>
      <c r="NJ113"/>
      <c r="NK113"/>
      <c r="NL113"/>
      <c r="NM113"/>
      <c r="NN113"/>
      <c r="NO113"/>
      <c r="NP113"/>
      <c r="NQ113"/>
      <c r="NR113"/>
      <c r="NS113"/>
      <c r="NT113"/>
      <c r="NU113"/>
      <c r="NV113"/>
      <c r="NW113"/>
      <c r="NX113"/>
      <c r="NY113"/>
      <c r="NZ113"/>
      <c r="OA113"/>
      <c r="OB113"/>
      <c r="OC113"/>
      <c r="OD113"/>
      <c r="OE113"/>
      <c r="OF113"/>
      <c r="OG113"/>
      <c r="OH113"/>
      <c r="OI113"/>
      <c r="OJ113"/>
      <c r="OK113"/>
      <c r="OL113"/>
      <c r="OM113"/>
      <c r="ON113"/>
      <c r="OO113"/>
      <c r="OP113"/>
      <c r="OQ113"/>
      <c r="OR113"/>
      <c r="OS113"/>
      <c r="OT113"/>
      <c r="OU113"/>
      <c r="OV113"/>
      <c r="OW113"/>
      <c r="OX113"/>
      <c r="OY113"/>
      <c r="OZ113"/>
      <c r="PA113"/>
      <c r="PB113"/>
      <c r="PC113"/>
      <c r="PD113"/>
      <c r="PE113"/>
      <c r="PF113"/>
      <c r="PG113"/>
      <c r="PH113"/>
      <c r="PI113"/>
      <c r="PJ113"/>
      <c r="PK113"/>
      <c r="PL113"/>
      <c r="PM113"/>
      <c r="PN113"/>
      <c r="PO113"/>
      <c r="PP113"/>
      <c r="PQ113"/>
      <c r="PR113"/>
      <c r="PS113"/>
      <c r="PT113"/>
      <c r="PU113"/>
      <c r="PV113"/>
      <c r="PW113"/>
      <c r="PX113"/>
      <c r="PY113"/>
      <c r="PZ113"/>
      <c r="QA113"/>
      <c r="QB113"/>
      <c r="QC113"/>
      <c r="QD113"/>
      <c r="QE113"/>
      <c r="QF113"/>
      <c r="QG113"/>
      <c r="QH113"/>
      <c r="QI113"/>
      <c r="QJ113"/>
      <c r="QK113"/>
      <c r="QL113"/>
      <c r="QM113"/>
      <c r="QN113"/>
      <c r="QO113"/>
      <c r="QP113"/>
      <c r="QQ113"/>
      <c r="QR113"/>
      <c r="QS113"/>
      <c r="QT113"/>
      <c r="QU113"/>
      <c r="QV113"/>
      <c r="QW113"/>
      <c r="QX113"/>
      <c r="QY113"/>
      <c r="QZ113"/>
      <c r="RA113"/>
      <c r="RB113"/>
      <c r="RC113"/>
      <c r="RD113"/>
      <c r="RE113"/>
      <c r="RF113"/>
      <c r="RG113"/>
      <c r="RH113"/>
      <c r="RI113"/>
      <c r="RJ113"/>
      <c r="RK113"/>
      <c r="RL113"/>
      <c r="RM113"/>
      <c r="RN113"/>
      <c r="RO113"/>
      <c r="RP113"/>
      <c r="RQ113"/>
      <c r="RR113"/>
      <c r="RS113"/>
      <c r="RT113"/>
      <c r="RU113"/>
      <c r="RV113"/>
      <c r="RW113"/>
      <c r="RX113"/>
      <c r="RY113"/>
      <c r="RZ113"/>
      <c r="SA113"/>
      <c r="SB113"/>
      <c r="SC113"/>
      <c r="SD113"/>
      <c r="SE113"/>
      <c r="SF113"/>
      <c r="SG113"/>
      <c r="SH113"/>
      <c r="SI113"/>
      <c r="SJ113"/>
      <c r="SK113"/>
      <c r="SL113"/>
      <c r="SM113"/>
      <c r="SN113"/>
      <c r="SO113"/>
      <c r="SP113"/>
      <c r="SQ113"/>
      <c r="SR113"/>
      <c r="SS113"/>
      <c r="ST113"/>
      <c r="SU113"/>
      <c r="SV113"/>
      <c r="SW113"/>
      <c r="SX113"/>
      <c r="SY113"/>
      <c r="SZ113"/>
      <c r="TA113"/>
      <c r="TB113"/>
      <c r="TC113"/>
      <c r="TD113"/>
      <c r="TE113"/>
      <c r="TF113"/>
      <c r="TG113"/>
      <c r="TH113"/>
      <c r="TI113"/>
      <c r="TJ113"/>
      <c r="TK113"/>
      <c r="TL113"/>
      <c r="TM113"/>
      <c r="TN113"/>
      <c r="TO113"/>
      <c r="TP113"/>
      <c r="TQ113"/>
      <c r="TR113"/>
      <c r="TS113"/>
      <c r="TT113"/>
      <c r="TU113"/>
      <c r="TV113"/>
      <c r="TW113"/>
      <c r="TX113"/>
      <c r="TY113"/>
      <c r="TZ113"/>
      <c r="UA113"/>
      <c r="UB113"/>
      <c r="UC113"/>
      <c r="UD113"/>
      <c r="UE113"/>
      <c r="UF113"/>
      <c r="UG113"/>
      <c r="UH113"/>
      <c r="UI113"/>
      <c r="UJ113"/>
      <c r="UK113"/>
      <c r="UL113"/>
      <c r="UM113"/>
      <c r="UN113"/>
      <c r="UO113"/>
      <c r="UP113"/>
      <c r="UQ113"/>
      <c r="UR113"/>
      <c r="US113"/>
      <c r="UT113"/>
      <c r="UU113"/>
      <c r="UV113"/>
      <c r="UW113"/>
      <c r="UX113"/>
      <c r="UY113"/>
      <c r="UZ113"/>
      <c r="VA113"/>
      <c r="VB113"/>
      <c r="VC113"/>
      <c r="VD113"/>
      <c r="VE113"/>
      <c r="VF113"/>
      <c r="VG113"/>
      <c r="VH113"/>
      <c r="VI113"/>
      <c r="VJ113"/>
      <c r="VK113"/>
      <c r="VL113"/>
      <c r="VM113"/>
      <c r="VN113"/>
      <c r="VO113"/>
      <c r="VP113"/>
      <c r="VQ113"/>
      <c r="VR113"/>
      <c r="VS113"/>
      <c r="VT113"/>
      <c r="VU113"/>
      <c r="VV113"/>
      <c r="VW113"/>
      <c r="VX113"/>
      <c r="VY113"/>
      <c r="VZ113"/>
      <c r="WA113"/>
      <c r="WB113"/>
      <c r="WC113"/>
      <c r="WD113"/>
      <c r="WE113"/>
      <c r="WF113"/>
      <c r="WG113"/>
      <c r="WH113"/>
      <c r="WI113"/>
      <c r="WJ113"/>
      <c r="WK113"/>
      <c r="WL113"/>
      <c r="WM113"/>
      <c r="WN113"/>
      <c r="WO113"/>
      <c r="WP113"/>
      <c r="WQ113"/>
      <c r="WR113"/>
      <c r="WS113"/>
      <c r="WT113"/>
      <c r="WU113"/>
      <c r="WV113"/>
      <c r="WW113"/>
      <c r="WX113"/>
      <c r="WY113"/>
      <c r="WZ113"/>
      <c r="XA113"/>
      <c r="XB113"/>
      <c r="XC113"/>
      <c r="XD113"/>
      <c r="XE113"/>
      <c r="XF113"/>
      <c r="XG113"/>
      <c r="XH113"/>
      <c r="XI113"/>
      <c r="XJ113"/>
      <c r="XK113"/>
      <c r="XL113"/>
      <c r="XM113"/>
      <c r="XN113"/>
      <c r="XO113"/>
      <c r="XP113"/>
      <c r="XQ113"/>
      <c r="XR113"/>
      <c r="XS113"/>
      <c r="XT113"/>
      <c r="XU113"/>
      <c r="XV113"/>
      <c r="XW113"/>
      <c r="XX113"/>
      <c r="XY113"/>
      <c r="XZ113"/>
      <c r="YA113"/>
      <c r="YB113"/>
      <c r="YC113"/>
      <c r="YD113"/>
      <c r="YE113"/>
      <c r="YF113"/>
      <c r="YG113"/>
      <c r="YH113"/>
      <c r="YI113"/>
      <c r="YJ113"/>
      <c r="YK113"/>
      <c r="YL113"/>
      <c r="YM113"/>
      <c r="YN113"/>
      <c r="YO113"/>
      <c r="YP113"/>
      <c r="YQ113"/>
      <c r="YR113"/>
      <c r="YS113"/>
      <c r="YT113"/>
      <c r="YU113"/>
      <c r="YV113"/>
      <c r="YW113"/>
      <c r="YX113"/>
      <c r="YY113"/>
      <c r="YZ113"/>
      <c r="ZA113"/>
      <c r="ZB113"/>
      <c r="ZC113"/>
      <c r="ZD113"/>
      <c r="ZE113"/>
      <c r="ZF113"/>
      <c r="ZG113"/>
      <c r="ZH113"/>
      <c r="ZI113"/>
      <c r="ZJ113"/>
      <c r="ZK113"/>
      <c r="ZL113"/>
      <c r="ZM113"/>
      <c r="ZN113"/>
      <c r="ZO113"/>
      <c r="ZP113"/>
      <c r="ZQ113"/>
      <c r="ZR113"/>
      <c r="ZS113"/>
      <c r="ZT113"/>
      <c r="ZU113"/>
      <c r="ZV113"/>
      <c r="ZW113"/>
      <c r="ZX113"/>
      <c r="ZY113"/>
      <c r="ZZ113"/>
      <c r="AAA113"/>
      <c r="AAB113"/>
      <c r="AAC113"/>
      <c r="AAD113"/>
      <c r="AAE113"/>
      <c r="AAF113"/>
      <c r="AAG113"/>
      <c r="AAH113"/>
      <c r="AAI113"/>
      <c r="AAJ113"/>
      <c r="AAK113"/>
      <c r="AAL113"/>
      <c r="AAM113"/>
      <c r="AAN113"/>
      <c r="AAO113"/>
      <c r="AAP113"/>
      <c r="AAQ113"/>
      <c r="AAR113"/>
      <c r="AAS113"/>
      <c r="AAT113"/>
      <c r="AAU113"/>
      <c r="AAV113"/>
      <c r="AAW113"/>
      <c r="AAX113"/>
      <c r="AAY113"/>
      <c r="AAZ113"/>
      <c r="ABA113"/>
      <c r="ABB113"/>
      <c r="ABC113"/>
      <c r="ABD113"/>
      <c r="ABE113"/>
      <c r="ABF113"/>
      <c r="ABG113"/>
      <c r="ABH113"/>
      <c r="ABI113"/>
      <c r="ABJ113"/>
      <c r="ABK113"/>
      <c r="ABL113"/>
      <c r="ABM113"/>
      <c r="ABN113"/>
      <c r="ABO113"/>
      <c r="ABP113"/>
      <c r="ABQ113"/>
      <c r="ABR113"/>
      <c r="ABS113"/>
      <c r="ABT113"/>
      <c r="ABU113"/>
      <c r="ABV113"/>
      <c r="ABW113"/>
      <c r="ABX113"/>
      <c r="ABY113"/>
      <c r="ABZ113"/>
      <c r="ACA113"/>
      <c r="ACB113"/>
      <c r="ACC113"/>
      <c r="ACD113"/>
      <c r="ACE113"/>
      <c r="ACF113"/>
      <c r="ACG113"/>
      <c r="ACH113"/>
      <c r="ACI113"/>
      <c r="ACJ113"/>
      <c r="ACK113"/>
      <c r="ACL113"/>
      <c r="ACM113"/>
      <c r="ACN113"/>
      <c r="ACO113"/>
      <c r="ACP113"/>
      <c r="ACQ113"/>
      <c r="ACR113"/>
      <c r="ACS113"/>
      <c r="ACT113"/>
      <c r="ACU113"/>
      <c r="ACV113"/>
      <c r="ACW113"/>
      <c r="ACX113"/>
      <c r="ACY113"/>
      <c r="ACZ113"/>
      <c r="ADA113"/>
      <c r="ADB113"/>
      <c r="ADC113"/>
      <c r="ADD113"/>
      <c r="ADE113"/>
      <c r="ADF113"/>
      <c r="ADG113"/>
      <c r="ADH113"/>
      <c r="ADI113"/>
      <c r="ADJ113"/>
      <c r="ADK113"/>
      <c r="ADL113"/>
      <c r="ADM113"/>
      <c r="ADN113"/>
      <c r="ADO113"/>
      <c r="ADP113"/>
      <c r="ADQ113"/>
      <c r="ADR113"/>
      <c r="ADS113"/>
      <c r="ADT113"/>
      <c r="ADU113"/>
      <c r="ADV113"/>
      <c r="ADW113"/>
      <c r="ADX113"/>
      <c r="ADY113"/>
      <c r="ADZ113"/>
      <c r="AEA113"/>
      <c r="AEB113"/>
      <c r="AEC113"/>
      <c r="AED113"/>
      <c r="AEE113"/>
      <c r="AEF113"/>
      <c r="AEG113"/>
      <c r="AEH113"/>
      <c r="AEI113"/>
      <c r="AEJ113"/>
      <c r="AEK113"/>
      <c r="AEL113"/>
      <c r="AEM113"/>
      <c r="AEN113"/>
      <c r="AEO113"/>
      <c r="AEP113"/>
      <c r="AEQ113"/>
      <c r="AER113"/>
      <c r="AES113"/>
      <c r="AET113"/>
      <c r="AEU113"/>
      <c r="AEV113"/>
      <c r="AEW113"/>
      <c r="AEX113"/>
      <c r="AEY113"/>
      <c r="AEZ113"/>
      <c r="AFA113"/>
      <c r="AFB113"/>
      <c r="AFC113"/>
      <c r="AFD113"/>
      <c r="AFE113"/>
      <c r="AFF113"/>
      <c r="AFG113"/>
      <c r="AFH113"/>
      <c r="AFI113"/>
      <c r="AFJ113"/>
      <c r="AFK113"/>
      <c r="AFL113"/>
      <c r="AFM113"/>
      <c r="AFN113"/>
      <c r="AFO113"/>
      <c r="AFP113"/>
      <c r="AFQ113"/>
      <c r="AFR113"/>
      <c r="AFS113"/>
      <c r="AFT113"/>
      <c r="AFU113"/>
      <c r="AFV113"/>
      <c r="AFW113"/>
      <c r="AFX113"/>
      <c r="AFY113"/>
      <c r="AFZ113"/>
      <c r="AGA113"/>
      <c r="AGB113"/>
      <c r="AGC113"/>
      <c r="AGD113"/>
      <c r="AGE113"/>
      <c r="AGF113"/>
      <c r="AGG113"/>
      <c r="AGH113"/>
      <c r="AGI113"/>
      <c r="AGJ113"/>
      <c r="AGK113"/>
      <c r="AGL113"/>
      <c r="AGM113"/>
      <c r="AGN113"/>
      <c r="AGO113"/>
      <c r="AGP113"/>
      <c r="AGQ113"/>
      <c r="AGR113"/>
      <c r="AGS113"/>
      <c r="AGT113"/>
      <c r="AGU113"/>
      <c r="AGV113"/>
      <c r="AGW113"/>
      <c r="AGX113"/>
      <c r="AGY113"/>
      <c r="AGZ113"/>
      <c r="AHA113"/>
      <c r="AHB113"/>
      <c r="AHC113"/>
      <c r="AHD113"/>
      <c r="AHE113"/>
      <c r="AHF113"/>
      <c r="AHG113"/>
      <c r="AHH113"/>
      <c r="AHI113"/>
      <c r="AHJ113"/>
      <c r="AHK113"/>
      <c r="AHL113"/>
      <c r="AHM113"/>
      <c r="AHN113"/>
      <c r="AHO113"/>
      <c r="AHP113"/>
      <c r="AHQ113"/>
      <c r="AHR113"/>
      <c r="AHS113"/>
      <c r="AHT113"/>
      <c r="AHU113"/>
      <c r="AHV113"/>
      <c r="AHW113"/>
      <c r="AHX113"/>
      <c r="AHY113"/>
      <c r="AHZ113"/>
      <c r="AIA113"/>
      <c r="AIB113"/>
      <c r="AIC113"/>
      <c r="AID113"/>
      <c r="AIE113"/>
      <c r="AIF113"/>
      <c r="AIG113"/>
      <c r="AIH113"/>
      <c r="AII113"/>
      <c r="AIJ113"/>
      <c r="AIK113"/>
      <c r="AIL113"/>
      <c r="AIM113"/>
      <c r="AIN113"/>
      <c r="AIO113"/>
      <c r="AIP113"/>
      <c r="AIQ113"/>
      <c r="AIR113"/>
      <c r="AIS113"/>
      <c r="AIT113"/>
      <c r="AIU113"/>
      <c r="AIV113"/>
      <c r="AIW113"/>
      <c r="AIX113"/>
      <c r="AIY113"/>
      <c r="AIZ113"/>
      <c r="AJA113"/>
      <c r="AJB113"/>
      <c r="AJC113"/>
      <c r="AJD113"/>
      <c r="AJE113"/>
      <c r="AJF113"/>
      <c r="AJG113"/>
      <c r="AJH113"/>
      <c r="AJI113"/>
      <c r="AJJ113"/>
      <c r="AJK113"/>
      <c r="AJL113"/>
      <c r="AJM113"/>
      <c r="AJN113"/>
      <c r="AJO113"/>
      <c r="AJP113"/>
      <c r="AJQ113"/>
      <c r="AJR113"/>
      <c r="AJS113"/>
      <c r="AJT113"/>
      <c r="AJU113"/>
      <c r="AJV113"/>
      <c r="AJW113"/>
      <c r="AJX113"/>
      <c r="AJY113"/>
      <c r="AJZ113"/>
      <c r="AKA113"/>
      <c r="AKB113"/>
      <c r="AKC113"/>
      <c r="AKD113"/>
      <c r="AKE113"/>
      <c r="AKF113"/>
      <c r="AKG113"/>
      <c r="AKH113"/>
      <c r="AKI113"/>
      <c r="AKJ113"/>
      <c r="AKK113"/>
      <c r="AKL113"/>
      <c r="AKM113"/>
      <c r="AKN113"/>
      <c r="AKO113"/>
      <c r="AKP113"/>
      <c r="AKQ113"/>
      <c r="AKR113"/>
      <c r="AKS113"/>
      <c r="AKT113"/>
      <c r="AKU113"/>
      <c r="AKV113"/>
      <c r="AKW113"/>
      <c r="AKX113"/>
      <c r="AKY113"/>
      <c r="AKZ113"/>
      <c r="ALA113"/>
      <c r="ALB113"/>
      <c r="ALC113"/>
      <c r="ALD113"/>
      <c r="ALE113"/>
      <c r="ALF113"/>
      <c r="ALG113"/>
      <c r="ALH113"/>
      <c r="ALI113"/>
      <c r="ALJ113"/>
      <c r="ALK113"/>
      <c r="ALL113"/>
      <c r="ALM113"/>
      <c r="ALN113"/>
      <c r="ALO113"/>
      <c r="ALP113"/>
      <c r="ALQ113"/>
      <c r="ALR113"/>
      <c r="ALS113"/>
      <c r="ALT113"/>
      <c r="ALU113"/>
      <c r="ALV113"/>
      <c r="ALW113"/>
      <c r="ALX113"/>
      <c r="ALY113"/>
      <c r="ALZ113"/>
      <c r="AMA113"/>
      <c r="AMB113"/>
      <c r="AMC113"/>
      <c r="AMD113"/>
      <c r="AME113"/>
      <c r="AMF113"/>
      <c r="AMG113"/>
      <c r="AMH113"/>
      <c r="AMJ113"/>
      <c r="AMK113"/>
    </row>
    <row r="114" spans="1:1025" ht="15" customHeight="1" x14ac:dyDescent="0.2">
      <c r="A114" s="328" t="s">
        <v>296</v>
      </c>
      <c r="B114" s="46" t="s">
        <v>166</v>
      </c>
      <c r="C114" s="46">
        <v>2</v>
      </c>
      <c r="D114" s="339">
        <v>58.38</v>
      </c>
      <c r="E114" s="341">
        <v>63.97</v>
      </c>
      <c r="F114" s="41">
        <f>(D114+E114)/2</f>
        <v>61.174999999999997</v>
      </c>
      <c r="G114" s="450">
        <f>(C114*F114)/12</f>
        <v>10.195833333333333</v>
      </c>
      <c r="H114" s="57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/>
      <c r="AQ114"/>
      <c r="AR114"/>
      <c r="AS114"/>
      <c r="AT114"/>
      <c r="AU114"/>
      <c r="AV114"/>
      <c r="AW114"/>
      <c r="AX114"/>
      <c r="AY114"/>
      <c r="AZ114"/>
      <c r="BA114"/>
      <c r="BB114"/>
      <c r="BC114"/>
      <c r="BD114"/>
      <c r="BE114"/>
      <c r="BF114"/>
      <c r="BG114"/>
      <c r="BH114"/>
      <c r="BI114"/>
      <c r="BJ114"/>
      <c r="BK114"/>
      <c r="BL114"/>
      <c r="BM114"/>
      <c r="BN114"/>
      <c r="BO114"/>
      <c r="BP114"/>
      <c r="BQ114"/>
      <c r="BR114"/>
      <c r="BS114"/>
      <c r="BT114"/>
      <c r="BU114"/>
      <c r="BV114"/>
      <c r="BW114"/>
      <c r="BX114"/>
      <c r="BY114"/>
      <c r="BZ114"/>
      <c r="CA114"/>
      <c r="CB114"/>
      <c r="CC114"/>
      <c r="CD114"/>
      <c r="CE114"/>
      <c r="CF114"/>
      <c r="CG114"/>
      <c r="CH114"/>
      <c r="CI114"/>
      <c r="CJ114"/>
      <c r="CK114"/>
      <c r="CL114"/>
      <c r="CM114"/>
      <c r="CN114"/>
      <c r="CO114"/>
      <c r="CP114"/>
      <c r="CQ114"/>
      <c r="CR114"/>
      <c r="CS114"/>
      <c r="CT114"/>
      <c r="CU114"/>
      <c r="CV114"/>
      <c r="CW114"/>
      <c r="CX114"/>
      <c r="CY114"/>
      <c r="CZ114"/>
      <c r="DA114"/>
      <c r="DB114"/>
      <c r="DC114"/>
      <c r="DD114"/>
      <c r="DE114"/>
      <c r="DF114"/>
      <c r="DG114"/>
      <c r="DH114"/>
      <c r="DI114"/>
      <c r="DJ114"/>
      <c r="DK114"/>
      <c r="DL114"/>
      <c r="DM114"/>
      <c r="DN114"/>
      <c r="DO114"/>
      <c r="DP114"/>
      <c r="DQ114"/>
      <c r="DR114"/>
      <c r="DS114"/>
      <c r="DT114"/>
      <c r="DU114"/>
      <c r="DV114"/>
      <c r="DW114"/>
      <c r="DX114"/>
      <c r="DY114"/>
      <c r="DZ114"/>
      <c r="EA114"/>
      <c r="EB114"/>
      <c r="EC114"/>
      <c r="ED114"/>
      <c r="EE114"/>
      <c r="EF114"/>
      <c r="EG114"/>
      <c r="EH114"/>
      <c r="EI114"/>
      <c r="EJ114"/>
      <c r="EK114"/>
      <c r="EL114"/>
      <c r="EM114"/>
      <c r="EN114"/>
      <c r="EO114"/>
      <c r="EP114"/>
      <c r="EQ114"/>
      <c r="ER114"/>
      <c r="ES114"/>
      <c r="ET114"/>
      <c r="EU114"/>
      <c r="EV114"/>
      <c r="EW114"/>
      <c r="EX114"/>
      <c r="EY114"/>
      <c r="EZ114"/>
      <c r="FA114"/>
      <c r="FB114"/>
      <c r="FC114"/>
      <c r="FD114"/>
      <c r="FE114"/>
      <c r="FF114"/>
      <c r="FG114"/>
      <c r="FH114"/>
      <c r="FI114"/>
      <c r="FJ114"/>
      <c r="FK114"/>
      <c r="FL114"/>
      <c r="FM114"/>
      <c r="FN114"/>
      <c r="FO114"/>
      <c r="FP114"/>
      <c r="FQ114"/>
      <c r="FR114"/>
      <c r="FS114"/>
      <c r="FT114"/>
      <c r="FU114"/>
      <c r="FV114"/>
      <c r="FW114"/>
      <c r="FX114"/>
      <c r="FY114"/>
      <c r="FZ114"/>
      <c r="GA114"/>
      <c r="GB114"/>
      <c r="GC114"/>
      <c r="GD114"/>
      <c r="GE114"/>
      <c r="GF114"/>
      <c r="GG114"/>
      <c r="GH114"/>
      <c r="GI114"/>
      <c r="GJ114"/>
      <c r="GK114"/>
      <c r="GL114"/>
      <c r="GM114"/>
      <c r="GN114"/>
      <c r="GO114"/>
      <c r="GP114"/>
      <c r="GQ114"/>
      <c r="GR114"/>
      <c r="GS114"/>
      <c r="GT114"/>
      <c r="GU114"/>
      <c r="GV114"/>
      <c r="GW114"/>
      <c r="GX114"/>
      <c r="GY114"/>
      <c r="GZ114"/>
      <c r="HA114"/>
      <c r="HB114"/>
      <c r="HC114"/>
      <c r="HD114"/>
      <c r="HE114"/>
      <c r="HF114"/>
      <c r="HG114"/>
      <c r="HH114"/>
      <c r="HI114"/>
      <c r="HJ114"/>
      <c r="HK114"/>
      <c r="HL114"/>
      <c r="HM114"/>
      <c r="HN114"/>
      <c r="HO114"/>
      <c r="HP114"/>
      <c r="HQ114"/>
      <c r="HR114"/>
      <c r="HS114"/>
      <c r="HT114"/>
      <c r="HU114"/>
      <c r="HV114"/>
      <c r="HW114"/>
      <c r="HX114"/>
      <c r="HY114"/>
      <c r="HZ114"/>
      <c r="IA114"/>
      <c r="IB114"/>
      <c r="IC114"/>
      <c r="ID114"/>
      <c r="IE114"/>
      <c r="IF114"/>
      <c r="IG114"/>
      <c r="IH114"/>
      <c r="II114"/>
      <c r="IJ114"/>
      <c r="IK114"/>
      <c r="IL114"/>
      <c r="IM114"/>
      <c r="IN114"/>
      <c r="IO114"/>
      <c r="IP114"/>
      <c r="IQ114"/>
      <c r="IR114"/>
      <c r="IS114"/>
      <c r="IT114"/>
      <c r="IU114"/>
      <c r="IV114"/>
      <c r="IW114"/>
      <c r="IX114"/>
      <c r="IY114"/>
      <c r="IZ114"/>
      <c r="JA114"/>
      <c r="JB114"/>
      <c r="JC114"/>
      <c r="JD114"/>
      <c r="JE114"/>
      <c r="JF114"/>
      <c r="JG114"/>
      <c r="JH114"/>
      <c r="JI114"/>
      <c r="JJ114"/>
      <c r="JK114"/>
      <c r="JL114"/>
      <c r="JM114"/>
      <c r="JN114"/>
      <c r="JO114"/>
      <c r="JP114"/>
      <c r="JQ114"/>
      <c r="JR114"/>
      <c r="JS114"/>
      <c r="JT114"/>
      <c r="JU114"/>
      <c r="JV114"/>
      <c r="JW114"/>
      <c r="JX114"/>
      <c r="JY114"/>
      <c r="JZ114"/>
      <c r="KA114"/>
      <c r="KB114"/>
      <c r="KC114"/>
      <c r="KD114"/>
      <c r="KE114"/>
      <c r="KF114"/>
      <c r="KG114"/>
      <c r="KH114"/>
      <c r="KI114"/>
      <c r="KJ114"/>
      <c r="KK114"/>
      <c r="KL114"/>
      <c r="KM114"/>
      <c r="KN114"/>
      <c r="KO114"/>
      <c r="KP114"/>
      <c r="KQ114"/>
      <c r="KR114"/>
      <c r="KS114"/>
      <c r="KT114"/>
      <c r="KU114"/>
      <c r="KV114"/>
      <c r="KW114"/>
      <c r="KX114"/>
      <c r="KY114"/>
      <c r="KZ114"/>
      <c r="LA114"/>
      <c r="LB114"/>
      <c r="LC114"/>
      <c r="LD114"/>
      <c r="LE114"/>
      <c r="LF114"/>
      <c r="LG114"/>
      <c r="LH114"/>
      <c r="LI114"/>
      <c r="LJ114"/>
      <c r="LK114"/>
      <c r="LL114"/>
      <c r="LM114"/>
      <c r="LN114"/>
      <c r="LO114"/>
      <c r="LP114"/>
      <c r="LQ114"/>
      <c r="LR114"/>
      <c r="LS114"/>
      <c r="LT114"/>
      <c r="LU114"/>
      <c r="LV114"/>
      <c r="LW114"/>
      <c r="LX114"/>
      <c r="LY114"/>
      <c r="LZ114"/>
      <c r="MA114"/>
      <c r="MB114"/>
      <c r="MC114"/>
      <c r="MD114"/>
      <c r="ME114"/>
      <c r="MF114"/>
      <c r="MG114"/>
      <c r="MH114"/>
      <c r="MI114"/>
      <c r="MJ114"/>
      <c r="MK114"/>
      <c r="ML114"/>
      <c r="MM114"/>
      <c r="MN114"/>
      <c r="MO114"/>
      <c r="MP114"/>
      <c r="MQ114"/>
      <c r="MR114"/>
      <c r="MS114"/>
      <c r="MT114"/>
      <c r="MU114"/>
      <c r="MV114"/>
      <c r="MW114"/>
      <c r="MX114"/>
      <c r="MY114"/>
      <c r="MZ114"/>
      <c r="NA114"/>
      <c r="NB114"/>
      <c r="NC114"/>
      <c r="ND114"/>
      <c r="NE114"/>
      <c r="NF114"/>
      <c r="NG114"/>
      <c r="NH114"/>
      <c r="NI114"/>
      <c r="NJ114"/>
      <c r="NK114"/>
      <c r="NL114"/>
      <c r="NM114"/>
      <c r="NN114"/>
      <c r="NO114"/>
      <c r="NP114"/>
      <c r="NQ114"/>
      <c r="NR114"/>
      <c r="NS114"/>
      <c r="NT114"/>
      <c r="NU114"/>
      <c r="NV114"/>
      <c r="NW114"/>
      <c r="NX114"/>
      <c r="NY114"/>
      <c r="NZ114"/>
      <c r="OA114"/>
      <c r="OB114"/>
      <c r="OC114"/>
      <c r="OD114"/>
      <c r="OE114"/>
      <c r="OF114"/>
      <c r="OG114"/>
      <c r="OH114"/>
      <c r="OI114"/>
      <c r="OJ114"/>
      <c r="OK114"/>
      <c r="OL114"/>
      <c r="OM114"/>
      <c r="ON114"/>
      <c r="OO114"/>
      <c r="OP114"/>
      <c r="OQ114"/>
      <c r="OR114"/>
      <c r="OS114"/>
      <c r="OT114"/>
      <c r="OU114"/>
      <c r="OV114"/>
      <c r="OW114"/>
      <c r="OX114"/>
      <c r="OY114"/>
      <c r="OZ114"/>
      <c r="PA114"/>
      <c r="PB114"/>
      <c r="PC114"/>
      <c r="PD114"/>
      <c r="PE114"/>
      <c r="PF114"/>
      <c r="PG114"/>
      <c r="PH114"/>
      <c r="PI114"/>
      <c r="PJ114"/>
      <c r="PK114"/>
      <c r="PL114"/>
      <c r="PM114"/>
      <c r="PN114"/>
      <c r="PO114"/>
      <c r="PP114"/>
      <c r="PQ114"/>
      <c r="PR114"/>
      <c r="PS114"/>
      <c r="PT114"/>
      <c r="PU114"/>
      <c r="PV114"/>
      <c r="PW114"/>
      <c r="PX114"/>
      <c r="PY114"/>
      <c r="PZ114"/>
      <c r="QA114"/>
      <c r="QB114"/>
      <c r="QC114"/>
      <c r="QD114"/>
      <c r="QE114"/>
      <c r="QF114"/>
      <c r="QG114"/>
      <c r="QH114"/>
      <c r="QI114"/>
      <c r="QJ114"/>
      <c r="QK114"/>
      <c r="QL114"/>
      <c r="QM114"/>
      <c r="QN114"/>
      <c r="QO114"/>
      <c r="QP114"/>
      <c r="QQ114"/>
      <c r="QR114"/>
      <c r="QS114"/>
      <c r="QT114"/>
      <c r="QU114"/>
      <c r="QV114"/>
      <c r="QW114"/>
      <c r="QX114"/>
      <c r="QY114"/>
      <c r="QZ114"/>
      <c r="RA114"/>
      <c r="RB114"/>
      <c r="RC114"/>
      <c r="RD114"/>
      <c r="RE114"/>
      <c r="RF114"/>
      <c r="RG114"/>
      <c r="RH114"/>
      <c r="RI114"/>
      <c r="RJ114"/>
      <c r="RK114"/>
      <c r="RL114"/>
      <c r="RM114"/>
      <c r="RN114"/>
      <c r="RO114"/>
      <c r="RP114"/>
      <c r="RQ114"/>
      <c r="RR114"/>
      <c r="RS114"/>
      <c r="RT114"/>
      <c r="RU114"/>
      <c r="RV114"/>
      <c r="RW114"/>
      <c r="RX114"/>
      <c r="RY114"/>
      <c r="RZ114"/>
      <c r="SA114"/>
      <c r="SB114"/>
      <c r="SC114"/>
      <c r="SD114"/>
      <c r="SE114"/>
      <c r="SF114"/>
      <c r="SG114"/>
      <c r="SH114"/>
      <c r="SI114"/>
      <c r="SJ114"/>
      <c r="SK114"/>
      <c r="SL114"/>
      <c r="SM114"/>
      <c r="SN114"/>
      <c r="SO114"/>
      <c r="SP114"/>
      <c r="SQ114"/>
      <c r="SR114"/>
      <c r="SS114"/>
      <c r="ST114"/>
      <c r="SU114"/>
      <c r="SV114"/>
      <c r="SW114"/>
      <c r="SX114"/>
      <c r="SY114"/>
      <c r="SZ114"/>
      <c r="TA114"/>
      <c r="TB114"/>
      <c r="TC114"/>
      <c r="TD114"/>
      <c r="TE114"/>
      <c r="TF114"/>
      <c r="TG114"/>
      <c r="TH114"/>
      <c r="TI114"/>
      <c r="TJ114"/>
      <c r="TK114"/>
      <c r="TL114"/>
      <c r="TM114"/>
      <c r="TN114"/>
      <c r="TO114"/>
      <c r="TP114"/>
      <c r="TQ114"/>
      <c r="TR114"/>
      <c r="TS114"/>
      <c r="TT114"/>
      <c r="TU114"/>
      <c r="TV114"/>
      <c r="TW114"/>
      <c r="TX114"/>
      <c r="TY114"/>
      <c r="TZ114"/>
      <c r="UA114"/>
      <c r="UB114"/>
      <c r="UC114"/>
      <c r="UD114"/>
      <c r="UE114"/>
      <c r="UF114"/>
      <c r="UG114"/>
      <c r="UH114"/>
      <c r="UI114"/>
      <c r="UJ114"/>
      <c r="UK114"/>
      <c r="UL114"/>
      <c r="UM114"/>
      <c r="UN114"/>
      <c r="UO114"/>
      <c r="UP114"/>
      <c r="UQ114"/>
      <c r="UR114"/>
      <c r="US114"/>
      <c r="UT114"/>
      <c r="UU114"/>
      <c r="UV114"/>
      <c r="UW114"/>
      <c r="UX114"/>
      <c r="UY114"/>
      <c r="UZ114"/>
      <c r="VA114"/>
      <c r="VB114"/>
      <c r="VC114"/>
      <c r="VD114"/>
      <c r="VE114"/>
      <c r="VF114"/>
      <c r="VG114"/>
      <c r="VH114"/>
      <c r="VI114"/>
      <c r="VJ114"/>
      <c r="VK114"/>
      <c r="VL114"/>
      <c r="VM114"/>
      <c r="VN114"/>
      <c r="VO114"/>
      <c r="VP114"/>
      <c r="VQ114"/>
      <c r="VR114"/>
      <c r="VS114"/>
      <c r="VT114"/>
      <c r="VU114"/>
      <c r="VV114"/>
      <c r="VW114"/>
      <c r="VX114"/>
      <c r="VY114"/>
      <c r="VZ114"/>
      <c r="WA114"/>
      <c r="WB114"/>
      <c r="WC114"/>
      <c r="WD114"/>
      <c r="WE114"/>
      <c r="WF114"/>
      <c r="WG114"/>
      <c r="WH114"/>
      <c r="WI114"/>
      <c r="WJ114"/>
      <c r="WK114"/>
      <c r="WL114"/>
      <c r="WM114"/>
      <c r="WN114"/>
      <c r="WO114"/>
      <c r="WP114"/>
      <c r="WQ114"/>
      <c r="WR114"/>
      <c r="WS114"/>
      <c r="WT114"/>
      <c r="WU114"/>
      <c r="WV114"/>
      <c r="WW114"/>
      <c r="WX114"/>
      <c r="WY114"/>
      <c r="WZ114"/>
      <c r="XA114"/>
      <c r="XB114"/>
      <c r="XC114"/>
      <c r="XD114"/>
      <c r="XE114"/>
      <c r="XF114"/>
      <c r="XG114"/>
      <c r="XH114"/>
      <c r="XI114"/>
      <c r="XJ114"/>
      <c r="XK114"/>
      <c r="XL114"/>
      <c r="XM114"/>
      <c r="XN114"/>
      <c r="XO114"/>
      <c r="XP114"/>
      <c r="XQ114"/>
      <c r="XR114"/>
      <c r="XS114"/>
      <c r="XT114"/>
      <c r="XU114"/>
      <c r="XV114"/>
      <c r="XW114"/>
      <c r="XX114"/>
      <c r="XY114"/>
      <c r="XZ114"/>
      <c r="YA114"/>
      <c r="YB114"/>
      <c r="YC114"/>
      <c r="YD114"/>
      <c r="YE114"/>
      <c r="YF114"/>
      <c r="YG114"/>
      <c r="YH114"/>
      <c r="YI114"/>
      <c r="YJ114"/>
      <c r="YK114"/>
      <c r="YL114"/>
      <c r="YM114"/>
      <c r="YN114"/>
      <c r="YO114"/>
      <c r="YP114"/>
      <c r="YQ114"/>
      <c r="YR114"/>
      <c r="YS114"/>
      <c r="YT114"/>
      <c r="YU114"/>
      <c r="YV114"/>
      <c r="YW114"/>
      <c r="YX114"/>
      <c r="YY114"/>
      <c r="YZ114"/>
      <c r="ZA114"/>
      <c r="ZB114"/>
      <c r="ZC114"/>
      <c r="ZD114"/>
      <c r="ZE114"/>
      <c r="ZF114"/>
      <c r="ZG114"/>
      <c r="ZH114"/>
      <c r="ZI114"/>
      <c r="ZJ114"/>
      <c r="ZK114"/>
      <c r="ZL114"/>
      <c r="ZM114"/>
      <c r="ZN114"/>
      <c r="ZO114"/>
      <c r="ZP114"/>
      <c r="ZQ114"/>
      <c r="ZR114"/>
      <c r="ZS114"/>
      <c r="ZT114"/>
      <c r="ZU114"/>
      <c r="ZV114"/>
      <c r="ZW114"/>
      <c r="ZX114"/>
      <c r="ZY114"/>
      <c r="ZZ114"/>
      <c r="AAA114"/>
      <c r="AAB114"/>
      <c r="AAC114"/>
      <c r="AAD114"/>
      <c r="AAE114"/>
      <c r="AAF114"/>
      <c r="AAG114"/>
      <c r="AAH114"/>
      <c r="AAI114"/>
      <c r="AAJ114"/>
      <c r="AAK114"/>
      <c r="AAL114"/>
      <c r="AAM114"/>
      <c r="AAN114"/>
      <c r="AAO114"/>
      <c r="AAP114"/>
      <c r="AAQ114"/>
      <c r="AAR114"/>
      <c r="AAS114"/>
      <c r="AAT114"/>
      <c r="AAU114"/>
      <c r="AAV114"/>
      <c r="AAW114"/>
      <c r="AAX114"/>
      <c r="AAY114"/>
      <c r="AAZ114"/>
      <c r="ABA114"/>
      <c r="ABB114"/>
      <c r="ABC114"/>
      <c r="ABD114"/>
      <c r="ABE114"/>
      <c r="ABF114"/>
      <c r="ABG114"/>
      <c r="ABH114"/>
      <c r="ABI114"/>
      <c r="ABJ114"/>
      <c r="ABK114"/>
      <c r="ABL114"/>
      <c r="ABM114"/>
      <c r="ABN114"/>
      <c r="ABO114"/>
      <c r="ABP114"/>
      <c r="ABQ114"/>
      <c r="ABR114"/>
      <c r="ABS114"/>
      <c r="ABT114"/>
      <c r="ABU114"/>
      <c r="ABV114"/>
      <c r="ABW114"/>
      <c r="ABX114"/>
      <c r="ABY114"/>
      <c r="ABZ114"/>
      <c r="ACA114"/>
      <c r="ACB114"/>
      <c r="ACC114"/>
      <c r="ACD114"/>
      <c r="ACE114"/>
      <c r="ACF114"/>
      <c r="ACG114"/>
      <c r="ACH114"/>
      <c r="ACI114"/>
      <c r="ACJ114"/>
      <c r="ACK114"/>
      <c r="ACL114"/>
      <c r="ACM114"/>
      <c r="ACN114"/>
      <c r="ACO114"/>
      <c r="ACP114"/>
      <c r="ACQ114"/>
      <c r="ACR114"/>
      <c r="ACS114"/>
      <c r="ACT114"/>
      <c r="ACU114"/>
      <c r="ACV114"/>
      <c r="ACW114"/>
      <c r="ACX114"/>
      <c r="ACY114"/>
      <c r="ACZ114"/>
      <c r="ADA114"/>
      <c r="ADB114"/>
      <c r="ADC114"/>
      <c r="ADD114"/>
      <c r="ADE114"/>
      <c r="ADF114"/>
      <c r="ADG114"/>
      <c r="ADH114"/>
      <c r="ADI114"/>
      <c r="ADJ114"/>
      <c r="ADK114"/>
      <c r="ADL114"/>
      <c r="ADM114"/>
      <c r="ADN114"/>
      <c r="ADO114"/>
      <c r="ADP114"/>
      <c r="ADQ114"/>
      <c r="ADR114"/>
      <c r="ADS114"/>
      <c r="ADT114"/>
      <c r="ADU114"/>
      <c r="ADV114"/>
      <c r="ADW114"/>
      <c r="ADX114"/>
      <c r="ADY114"/>
      <c r="ADZ114"/>
      <c r="AEA114"/>
      <c r="AEB114"/>
      <c r="AEC114"/>
      <c r="AED114"/>
      <c r="AEE114"/>
      <c r="AEF114"/>
      <c r="AEG114"/>
      <c r="AEH114"/>
      <c r="AEI114"/>
      <c r="AEJ114"/>
      <c r="AEK114"/>
      <c r="AEL114"/>
      <c r="AEM114"/>
      <c r="AEN114"/>
      <c r="AEO114"/>
      <c r="AEP114"/>
      <c r="AEQ114"/>
      <c r="AER114"/>
      <c r="AES114"/>
      <c r="AET114"/>
      <c r="AEU114"/>
      <c r="AEV114"/>
      <c r="AEW114"/>
      <c r="AEX114"/>
      <c r="AEY114"/>
      <c r="AEZ114"/>
      <c r="AFA114"/>
      <c r="AFB114"/>
      <c r="AFC114"/>
      <c r="AFD114"/>
      <c r="AFE114"/>
      <c r="AFF114"/>
      <c r="AFG114"/>
      <c r="AFH114"/>
      <c r="AFI114"/>
      <c r="AFJ114"/>
      <c r="AFK114"/>
      <c r="AFL114"/>
      <c r="AFM114"/>
      <c r="AFN114"/>
      <c r="AFO114"/>
      <c r="AFP114"/>
      <c r="AFQ114"/>
      <c r="AFR114"/>
      <c r="AFS114"/>
      <c r="AFT114"/>
      <c r="AFU114"/>
      <c r="AFV114"/>
      <c r="AFW114"/>
      <c r="AFX114"/>
      <c r="AFY114"/>
      <c r="AFZ114"/>
      <c r="AGA114"/>
      <c r="AGB114"/>
      <c r="AGC114"/>
      <c r="AGD114"/>
      <c r="AGE114"/>
      <c r="AGF114"/>
      <c r="AGG114"/>
      <c r="AGH114"/>
      <c r="AGI114"/>
      <c r="AGJ114"/>
      <c r="AGK114"/>
      <c r="AGL114"/>
      <c r="AGM114"/>
      <c r="AGN114"/>
      <c r="AGO114"/>
      <c r="AGP114"/>
      <c r="AGQ114"/>
      <c r="AGR114"/>
      <c r="AGS114"/>
      <c r="AGT114"/>
      <c r="AGU114"/>
      <c r="AGV114"/>
      <c r="AGW114"/>
      <c r="AGX114"/>
      <c r="AGY114"/>
      <c r="AGZ114"/>
      <c r="AHA114"/>
      <c r="AHB114"/>
      <c r="AHC114"/>
      <c r="AHD114"/>
      <c r="AHE114"/>
      <c r="AHF114"/>
      <c r="AHG114"/>
      <c r="AHH114"/>
      <c r="AHI114"/>
      <c r="AHJ114"/>
      <c r="AHK114"/>
      <c r="AHL114"/>
      <c r="AHM114"/>
      <c r="AHN114"/>
      <c r="AHO114"/>
      <c r="AHP114"/>
      <c r="AHQ114"/>
      <c r="AHR114"/>
      <c r="AHS114"/>
      <c r="AHT114"/>
      <c r="AHU114"/>
      <c r="AHV114"/>
      <c r="AHW114"/>
      <c r="AHX114"/>
      <c r="AHY114"/>
      <c r="AHZ114"/>
      <c r="AIA114"/>
      <c r="AIB114"/>
      <c r="AIC114"/>
      <c r="AID114"/>
      <c r="AIE114"/>
      <c r="AIF114"/>
      <c r="AIG114"/>
      <c r="AIH114"/>
      <c r="AII114"/>
      <c r="AIJ114"/>
      <c r="AIK114"/>
      <c r="AIL114"/>
      <c r="AIM114"/>
      <c r="AIN114"/>
      <c r="AIO114"/>
      <c r="AIP114"/>
      <c r="AIQ114"/>
      <c r="AIR114"/>
      <c r="AIS114"/>
      <c r="AIT114"/>
      <c r="AIU114"/>
      <c r="AIV114"/>
      <c r="AIW114"/>
      <c r="AIX114"/>
      <c r="AIY114"/>
      <c r="AIZ114"/>
      <c r="AJA114"/>
      <c r="AJB114"/>
      <c r="AJC114"/>
      <c r="AJD114"/>
      <c r="AJE114"/>
      <c r="AJF114"/>
      <c r="AJG114"/>
      <c r="AJH114"/>
      <c r="AJI114"/>
      <c r="AJJ114"/>
      <c r="AJK114"/>
      <c r="AJL114"/>
      <c r="AJM114"/>
      <c r="AJN114"/>
      <c r="AJO114"/>
      <c r="AJP114"/>
      <c r="AJQ114"/>
      <c r="AJR114"/>
      <c r="AJS114"/>
      <c r="AJT114"/>
      <c r="AJU114"/>
      <c r="AJV114"/>
      <c r="AJW114"/>
      <c r="AJX114"/>
      <c r="AJY114"/>
      <c r="AJZ114"/>
      <c r="AKA114"/>
      <c r="AKB114"/>
      <c r="AKC114"/>
      <c r="AKD114"/>
      <c r="AKE114"/>
      <c r="AKF114"/>
      <c r="AKG114"/>
      <c r="AKH114"/>
      <c r="AKI114"/>
      <c r="AKJ114"/>
      <c r="AKK114"/>
      <c r="AKL114"/>
      <c r="AKM114"/>
      <c r="AKN114"/>
      <c r="AKO114"/>
      <c r="AKP114"/>
      <c r="AKQ114"/>
      <c r="AKR114"/>
      <c r="AKS114"/>
      <c r="AKT114"/>
      <c r="AKU114"/>
      <c r="AKV114"/>
      <c r="AKW114"/>
      <c r="AKX114"/>
      <c r="AKY114"/>
      <c r="AKZ114"/>
      <c r="ALA114"/>
      <c r="ALB114"/>
      <c r="ALC114"/>
      <c r="ALD114"/>
      <c r="ALE114"/>
      <c r="ALF114"/>
      <c r="ALG114"/>
      <c r="ALH114"/>
      <c r="ALI114"/>
      <c r="ALJ114"/>
      <c r="ALK114"/>
      <c r="ALL114"/>
      <c r="ALM114"/>
      <c r="ALN114"/>
      <c r="ALO114"/>
      <c r="ALP114"/>
      <c r="ALQ114"/>
      <c r="ALR114"/>
      <c r="ALS114"/>
      <c r="ALT114"/>
      <c r="ALU114"/>
      <c r="ALV114"/>
      <c r="ALW114"/>
      <c r="ALX114"/>
      <c r="ALY114"/>
      <c r="ALZ114"/>
      <c r="AMA114"/>
      <c r="AMB114"/>
      <c r="AMC114"/>
      <c r="AMD114"/>
      <c r="AME114"/>
      <c r="AMF114"/>
      <c r="AMG114"/>
      <c r="AMH114"/>
      <c r="AMJ114"/>
      <c r="AMK114"/>
    </row>
    <row r="115" spans="1:1025" ht="15" customHeight="1" x14ac:dyDescent="0.2">
      <c r="A115" s="328" t="s">
        <v>297</v>
      </c>
      <c r="B115" s="46" t="s">
        <v>166</v>
      </c>
      <c r="C115" s="46">
        <v>1</v>
      </c>
      <c r="D115" s="339">
        <v>9.18</v>
      </c>
      <c r="E115" s="341">
        <v>9.3699999999999992</v>
      </c>
      <c r="F115" s="41">
        <f>(D115+E115)/2</f>
        <v>9.2749999999999986</v>
      </c>
      <c r="G115" s="450">
        <f>(C115*F115)/12</f>
        <v>0.77291666666666659</v>
      </c>
      <c r="H115" s="57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/>
      <c r="AQ115"/>
      <c r="AR115"/>
      <c r="AS115"/>
      <c r="AT115"/>
      <c r="AU115"/>
      <c r="AV115"/>
      <c r="AW115"/>
      <c r="AX115"/>
      <c r="AY115"/>
      <c r="AZ115"/>
      <c r="BA115"/>
      <c r="BB115"/>
      <c r="BC115"/>
      <c r="BD115"/>
      <c r="BE115"/>
      <c r="BF115"/>
      <c r="BG115"/>
      <c r="BH115"/>
      <c r="BI115"/>
      <c r="BJ115"/>
      <c r="BK115"/>
      <c r="BL115"/>
      <c r="BM115"/>
      <c r="BN115"/>
      <c r="BO115"/>
      <c r="BP115"/>
      <c r="BQ115"/>
      <c r="BR115"/>
      <c r="BS115"/>
      <c r="BT115"/>
      <c r="BU115"/>
      <c r="BV115"/>
      <c r="BW115"/>
      <c r="BX115"/>
      <c r="BY115"/>
      <c r="BZ115"/>
      <c r="CA115"/>
      <c r="CB115"/>
      <c r="CC115"/>
      <c r="CD115"/>
      <c r="CE115"/>
      <c r="CF115"/>
      <c r="CG115"/>
      <c r="CH115"/>
      <c r="CI115"/>
      <c r="CJ115"/>
      <c r="CK115"/>
      <c r="CL115"/>
      <c r="CM115"/>
      <c r="CN115"/>
      <c r="CO115"/>
      <c r="CP115"/>
      <c r="CQ115"/>
      <c r="CR115"/>
      <c r="CS115"/>
      <c r="CT115"/>
      <c r="CU115"/>
      <c r="CV115"/>
      <c r="CW115"/>
      <c r="CX115"/>
      <c r="CY115"/>
      <c r="CZ115"/>
      <c r="DA115"/>
      <c r="DB115"/>
      <c r="DC115"/>
      <c r="DD115"/>
      <c r="DE115"/>
      <c r="DF115"/>
      <c r="DG115"/>
      <c r="DH115"/>
      <c r="DI115"/>
      <c r="DJ115"/>
      <c r="DK115"/>
      <c r="DL115"/>
      <c r="DM115"/>
      <c r="DN115"/>
      <c r="DO115"/>
      <c r="DP115"/>
      <c r="DQ115"/>
      <c r="DR115"/>
      <c r="DS115"/>
      <c r="DT115"/>
      <c r="DU115"/>
      <c r="DV115"/>
      <c r="DW115"/>
      <c r="DX115"/>
      <c r="DY115"/>
      <c r="DZ115"/>
      <c r="EA115"/>
      <c r="EB115"/>
      <c r="EC115"/>
      <c r="ED115"/>
      <c r="EE115"/>
      <c r="EF115"/>
      <c r="EG115"/>
      <c r="EH115"/>
      <c r="EI115"/>
      <c r="EJ115"/>
      <c r="EK115"/>
      <c r="EL115"/>
      <c r="EM115"/>
      <c r="EN115"/>
      <c r="EO115"/>
      <c r="EP115"/>
      <c r="EQ115"/>
      <c r="ER115"/>
      <c r="ES115"/>
      <c r="ET115"/>
      <c r="EU115"/>
      <c r="EV115"/>
      <c r="EW115"/>
      <c r="EX115"/>
      <c r="EY115"/>
      <c r="EZ115"/>
      <c r="FA115"/>
      <c r="FB115"/>
      <c r="FC115"/>
      <c r="FD115"/>
      <c r="FE115"/>
      <c r="FF115"/>
      <c r="FG115"/>
      <c r="FH115"/>
      <c r="FI115"/>
      <c r="FJ115"/>
      <c r="FK115"/>
      <c r="FL115"/>
      <c r="FM115"/>
      <c r="FN115"/>
      <c r="FO115"/>
      <c r="FP115"/>
      <c r="FQ115"/>
      <c r="FR115"/>
      <c r="FS115"/>
      <c r="FT115"/>
      <c r="FU115"/>
      <c r="FV115"/>
      <c r="FW115"/>
      <c r="FX115"/>
      <c r="FY115"/>
      <c r="FZ115"/>
      <c r="GA115"/>
      <c r="GB115"/>
      <c r="GC115"/>
      <c r="GD115"/>
      <c r="GE115"/>
      <c r="GF115"/>
      <c r="GG115"/>
      <c r="GH115"/>
      <c r="GI115"/>
      <c r="GJ115"/>
      <c r="GK115"/>
      <c r="GL115"/>
      <c r="GM115"/>
      <c r="GN115"/>
      <c r="GO115"/>
      <c r="GP115"/>
      <c r="GQ115"/>
      <c r="GR115"/>
      <c r="GS115"/>
      <c r="GT115"/>
      <c r="GU115"/>
      <c r="GV115"/>
      <c r="GW115"/>
      <c r="GX115"/>
      <c r="GY115"/>
      <c r="GZ115"/>
      <c r="HA115"/>
      <c r="HB115"/>
      <c r="HC115"/>
      <c r="HD115"/>
      <c r="HE115"/>
      <c r="HF115"/>
      <c r="HG115"/>
      <c r="HH115"/>
      <c r="HI115"/>
      <c r="HJ115"/>
      <c r="HK115"/>
      <c r="HL115"/>
      <c r="HM115"/>
      <c r="HN115"/>
      <c r="HO115"/>
      <c r="HP115"/>
      <c r="HQ115"/>
      <c r="HR115"/>
      <c r="HS115"/>
      <c r="HT115"/>
      <c r="HU115"/>
      <c r="HV115"/>
      <c r="HW115"/>
      <c r="HX115"/>
      <c r="HY115"/>
      <c r="HZ115"/>
      <c r="IA115"/>
      <c r="IB115"/>
      <c r="IC115"/>
      <c r="ID115"/>
      <c r="IE115"/>
      <c r="IF115"/>
      <c r="IG115"/>
      <c r="IH115"/>
      <c r="II115"/>
      <c r="IJ115"/>
      <c r="IK115"/>
      <c r="IL115"/>
      <c r="IM115"/>
      <c r="IN115"/>
      <c r="IO115"/>
      <c r="IP115"/>
      <c r="IQ115"/>
      <c r="IR115"/>
      <c r="IS115"/>
      <c r="IT115"/>
      <c r="IU115"/>
      <c r="IV115"/>
      <c r="IW115"/>
      <c r="IX115"/>
      <c r="IY115"/>
      <c r="IZ115"/>
      <c r="JA115"/>
      <c r="JB115"/>
      <c r="JC115"/>
      <c r="JD115"/>
      <c r="JE115"/>
      <c r="JF115"/>
      <c r="JG115"/>
      <c r="JH115"/>
      <c r="JI115"/>
      <c r="JJ115"/>
      <c r="JK115"/>
      <c r="JL115"/>
      <c r="JM115"/>
      <c r="JN115"/>
      <c r="JO115"/>
      <c r="JP115"/>
      <c r="JQ115"/>
      <c r="JR115"/>
      <c r="JS115"/>
      <c r="JT115"/>
      <c r="JU115"/>
      <c r="JV115"/>
      <c r="JW115"/>
      <c r="JX115"/>
      <c r="JY115"/>
      <c r="JZ115"/>
      <c r="KA115"/>
      <c r="KB115"/>
      <c r="KC115"/>
      <c r="KD115"/>
      <c r="KE115"/>
      <c r="KF115"/>
      <c r="KG115"/>
      <c r="KH115"/>
      <c r="KI115"/>
      <c r="KJ115"/>
      <c r="KK115"/>
      <c r="KL115"/>
      <c r="KM115"/>
      <c r="KN115"/>
      <c r="KO115"/>
      <c r="KP115"/>
      <c r="KQ115"/>
      <c r="KR115"/>
      <c r="KS115"/>
      <c r="KT115"/>
      <c r="KU115"/>
      <c r="KV115"/>
      <c r="KW115"/>
      <c r="KX115"/>
      <c r="KY115"/>
      <c r="KZ115"/>
      <c r="LA115"/>
      <c r="LB115"/>
      <c r="LC115"/>
      <c r="LD115"/>
      <c r="LE115"/>
      <c r="LF115"/>
      <c r="LG115"/>
      <c r="LH115"/>
      <c r="LI115"/>
      <c r="LJ115"/>
      <c r="LK115"/>
      <c r="LL115"/>
      <c r="LM115"/>
      <c r="LN115"/>
      <c r="LO115"/>
      <c r="LP115"/>
      <c r="LQ115"/>
      <c r="LR115"/>
      <c r="LS115"/>
      <c r="LT115"/>
      <c r="LU115"/>
      <c r="LV115"/>
      <c r="LW115"/>
      <c r="LX115"/>
      <c r="LY115"/>
      <c r="LZ115"/>
      <c r="MA115"/>
      <c r="MB115"/>
      <c r="MC115"/>
      <c r="MD115"/>
      <c r="ME115"/>
      <c r="MF115"/>
      <c r="MG115"/>
      <c r="MH115"/>
      <c r="MI115"/>
      <c r="MJ115"/>
      <c r="MK115"/>
      <c r="ML115"/>
      <c r="MM115"/>
      <c r="MN115"/>
      <c r="MO115"/>
      <c r="MP115"/>
      <c r="MQ115"/>
      <c r="MR115"/>
      <c r="MS115"/>
      <c r="MT115"/>
      <c r="MU115"/>
      <c r="MV115"/>
      <c r="MW115"/>
      <c r="MX115"/>
      <c r="MY115"/>
      <c r="MZ115"/>
      <c r="NA115"/>
      <c r="NB115"/>
      <c r="NC115"/>
      <c r="ND115"/>
      <c r="NE115"/>
      <c r="NF115"/>
      <c r="NG115"/>
      <c r="NH115"/>
      <c r="NI115"/>
      <c r="NJ115"/>
      <c r="NK115"/>
      <c r="NL115"/>
      <c r="NM115"/>
      <c r="NN115"/>
      <c r="NO115"/>
      <c r="NP115"/>
      <c r="NQ115"/>
      <c r="NR115"/>
      <c r="NS115"/>
      <c r="NT115"/>
      <c r="NU115"/>
      <c r="NV115"/>
      <c r="NW115"/>
      <c r="NX115"/>
      <c r="NY115"/>
      <c r="NZ115"/>
      <c r="OA115"/>
      <c r="OB115"/>
      <c r="OC115"/>
      <c r="OD115"/>
      <c r="OE115"/>
      <c r="OF115"/>
      <c r="OG115"/>
      <c r="OH115"/>
      <c r="OI115"/>
      <c r="OJ115"/>
      <c r="OK115"/>
      <c r="OL115"/>
      <c r="OM115"/>
      <c r="ON115"/>
      <c r="OO115"/>
      <c r="OP115"/>
      <c r="OQ115"/>
      <c r="OR115"/>
      <c r="OS115"/>
      <c r="OT115"/>
      <c r="OU115"/>
      <c r="OV115"/>
      <c r="OW115"/>
      <c r="OX115"/>
      <c r="OY115"/>
      <c r="OZ115"/>
      <c r="PA115"/>
      <c r="PB115"/>
      <c r="PC115"/>
      <c r="PD115"/>
      <c r="PE115"/>
      <c r="PF115"/>
      <c r="PG115"/>
      <c r="PH115"/>
      <c r="PI115"/>
      <c r="PJ115"/>
      <c r="PK115"/>
      <c r="PL115"/>
      <c r="PM115"/>
      <c r="PN115"/>
      <c r="PO115"/>
      <c r="PP115"/>
      <c r="PQ115"/>
      <c r="PR115"/>
      <c r="PS115"/>
      <c r="PT115"/>
      <c r="PU115"/>
      <c r="PV115"/>
      <c r="PW115"/>
      <c r="PX115"/>
      <c r="PY115"/>
      <c r="PZ115"/>
      <c r="QA115"/>
      <c r="QB115"/>
      <c r="QC115"/>
      <c r="QD115"/>
      <c r="QE115"/>
      <c r="QF115"/>
      <c r="QG115"/>
      <c r="QH115"/>
      <c r="QI115"/>
      <c r="QJ115"/>
      <c r="QK115"/>
      <c r="QL115"/>
      <c r="QM115"/>
      <c r="QN115"/>
      <c r="QO115"/>
      <c r="QP115"/>
      <c r="QQ115"/>
      <c r="QR115"/>
      <c r="QS115"/>
      <c r="QT115"/>
      <c r="QU115"/>
      <c r="QV115"/>
      <c r="QW115"/>
      <c r="QX115"/>
      <c r="QY115"/>
      <c r="QZ115"/>
      <c r="RA115"/>
      <c r="RB115"/>
      <c r="RC115"/>
      <c r="RD115"/>
      <c r="RE115"/>
      <c r="RF115"/>
      <c r="RG115"/>
      <c r="RH115"/>
      <c r="RI115"/>
      <c r="RJ115"/>
      <c r="RK115"/>
      <c r="RL115"/>
      <c r="RM115"/>
      <c r="RN115"/>
      <c r="RO115"/>
      <c r="RP115"/>
      <c r="RQ115"/>
      <c r="RR115"/>
      <c r="RS115"/>
      <c r="RT115"/>
      <c r="RU115"/>
      <c r="RV115"/>
      <c r="RW115"/>
      <c r="RX115"/>
      <c r="RY115"/>
      <c r="RZ115"/>
      <c r="SA115"/>
      <c r="SB115"/>
      <c r="SC115"/>
      <c r="SD115"/>
      <c r="SE115"/>
      <c r="SF115"/>
      <c r="SG115"/>
      <c r="SH115"/>
      <c r="SI115"/>
      <c r="SJ115"/>
      <c r="SK115"/>
      <c r="SL115"/>
      <c r="SM115"/>
      <c r="SN115"/>
      <c r="SO115"/>
      <c r="SP115"/>
      <c r="SQ115"/>
      <c r="SR115"/>
      <c r="SS115"/>
      <c r="ST115"/>
      <c r="SU115"/>
      <c r="SV115"/>
      <c r="SW115"/>
      <c r="SX115"/>
      <c r="SY115"/>
      <c r="SZ115"/>
      <c r="TA115"/>
      <c r="TB115"/>
      <c r="TC115"/>
      <c r="TD115"/>
      <c r="TE115"/>
      <c r="TF115"/>
      <c r="TG115"/>
      <c r="TH115"/>
      <c r="TI115"/>
      <c r="TJ115"/>
      <c r="TK115"/>
      <c r="TL115"/>
      <c r="TM115"/>
      <c r="TN115"/>
      <c r="TO115"/>
      <c r="TP115"/>
      <c r="TQ115"/>
      <c r="TR115"/>
      <c r="TS115"/>
      <c r="TT115"/>
      <c r="TU115"/>
      <c r="TV115"/>
      <c r="TW115"/>
      <c r="TX115"/>
      <c r="TY115"/>
      <c r="TZ115"/>
      <c r="UA115"/>
      <c r="UB115"/>
      <c r="UC115"/>
      <c r="UD115"/>
      <c r="UE115"/>
      <c r="UF115"/>
      <c r="UG115"/>
      <c r="UH115"/>
      <c r="UI115"/>
      <c r="UJ115"/>
      <c r="UK115"/>
      <c r="UL115"/>
      <c r="UM115"/>
      <c r="UN115"/>
      <c r="UO115"/>
      <c r="UP115"/>
      <c r="UQ115"/>
      <c r="UR115"/>
      <c r="US115"/>
      <c r="UT115"/>
      <c r="UU115"/>
      <c r="UV115"/>
      <c r="UW115"/>
      <c r="UX115"/>
      <c r="UY115"/>
      <c r="UZ115"/>
      <c r="VA115"/>
      <c r="VB115"/>
      <c r="VC115"/>
      <c r="VD115"/>
      <c r="VE115"/>
      <c r="VF115"/>
      <c r="VG115"/>
      <c r="VH115"/>
      <c r="VI115"/>
      <c r="VJ115"/>
      <c r="VK115"/>
      <c r="VL115"/>
      <c r="VM115"/>
      <c r="VN115"/>
      <c r="VO115"/>
      <c r="VP115"/>
      <c r="VQ115"/>
      <c r="VR115"/>
      <c r="VS115"/>
      <c r="VT115"/>
      <c r="VU115"/>
      <c r="VV115"/>
      <c r="VW115"/>
      <c r="VX115"/>
      <c r="VY115"/>
      <c r="VZ115"/>
      <c r="WA115"/>
      <c r="WB115"/>
      <c r="WC115"/>
      <c r="WD115"/>
      <c r="WE115"/>
      <c r="WF115"/>
      <c r="WG115"/>
      <c r="WH115"/>
      <c r="WI115"/>
      <c r="WJ115"/>
      <c r="WK115"/>
      <c r="WL115"/>
      <c r="WM115"/>
      <c r="WN115"/>
      <c r="WO115"/>
      <c r="WP115"/>
      <c r="WQ115"/>
      <c r="WR115"/>
      <c r="WS115"/>
      <c r="WT115"/>
      <c r="WU115"/>
      <c r="WV115"/>
      <c r="WW115"/>
      <c r="WX115"/>
      <c r="WY115"/>
      <c r="WZ115"/>
      <c r="XA115"/>
      <c r="XB115"/>
      <c r="XC115"/>
      <c r="XD115"/>
      <c r="XE115"/>
      <c r="XF115"/>
      <c r="XG115"/>
      <c r="XH115"/>
      <c r="XI115"/>
      <c r="XJ115"/>
      <c r="XK115"/>
      <c r="XL115"/>
      <c r="XM115"/>
      <c r="XN115"/>
      <c r="XO115"/>
      <c r="XP115"/>
      <c r="XQ115"/>
      <c r="XR115"/>
      <c r="XS115"/>
      <c r="XT115"/>
      <c r="XU115"/>
      <c r="XV115"/>
      <c r="XW115"/>
      <c r="XX115"/>
      <c r="XY115"/>
      <c r="XZ115"/>
      <c r="YA115"/>
      <c r="YB115"/>
      <c r="YC115"/>
      <c r="YD115"/>
      <c r="YE115"/>
      <c r="YF115"/>
      <c r="YG115"/>
      <c r="YH115"/>
      <c r="YI115"/>
      <c r="YJ115"/>
      <c r="YK115"/>
      <c r="YL115"/>
      <c r="YM115"/>
      <c r="YN115"/>
      <c r="YO115"/>
      <c r="YP115"/>
      <c r="YQ115"/>
      <c r="YR115"/>
      <c r="YS115"/>
      <c r="YT115"/>
      <c r="YU115"/>
      <c r="YV115"/>
      <c r="YW115"/>
      <c r="YX115"/>
      <c r="YY115"/>
      <c r="YZ115"/>
      <c r="ZA115"/>
      <c r="ZB115"/>
      <c r="ZC115"/>
      <c r="ZD115"/>
      <c r="ZE115"/>
      <c r="ZF115"/>
      <c r="ZG115"/>
      <c r="ZH115"/>
      <c r="ZI115"/>
      <c r="ZJ115"/>
      <c r="ZK115"/>
      <c r="ZL115"/>
      <c r="ZM115"/>
      <c r="ZN115"/>
      <c r="ZO115"/>
      <c r="ZP115"/>
      <c r="ZQ115"/>
      <c r="ZR115"/>
      <c r="ZS115"/>
      <c r="ZT115"/>
      <c r="ZU115"/>
      <c r="ZV115"/>
      <c r="ZW115"/>
      <c r="ZX115"/>
      <c r="ZY115"/>
      <c r="ZZ115"/>
      <c r="AAA115"/>
      <c r="AAB115"/>
      <c r="AAC115"/>
      <c r="AAD115"/>
      <c r="AAE115"/>
      <c r="AAF115"/>
      <c r="AAG115"/>
      <c r="AAH115"/>
      <c r="AAI115"/>
      <c r="AAJ115"/>
      <c r="AAK115"/>
      <c r="AAL115"/>
      <c r="AAM115"/>
      <c r="AAN115"/>
      <c r="AAO115"/>
      <c r="AAP115"/>
      <c r="AAQ115"/>
      <c r="AAR115"/>
      <c r="AAS115"/>
      <c r="AAT115"/>
      <c r="AAU115"/>
      <c r="AAV115"/>
      <c r="AAW115"/>
      <c r="AAX115"/>
      <c r="AAY115"/>
      <c r="AAZ115"/>
      <c r="ABA115"/>
      <c r="ABB115"/>
      <c r="ABC115"/>
      <c r="ABD115"/>
      <c r="ABE115"/>
      <c r="ABF115"/>
      <c r="ABG115"/>
      <c r="ABH115"/>
      <c r="ABI115"/>
      <c r="ABJ115"/>
      <c r="ABK115"/>
      <c r="ABL115"/>
      <c r="ABM115"/>
      <c r="ABN115"/>
      <c r="ABO115"/>
      <c r="ABP115"/>
      <c r="ABQ115"/>
      <c r="ABR115"/>
      <c r="ABS115"/>
      <c r="ABT115"/>
      <c r="ABU115"/>
      <c r="ABV115"/>
      <c r="ABW115"/>
      <c r="ABX115"/>
      <c r="ABY115"/>
      <c r="ABZ115"/>
      <c r="ACA115"/>
      <c r="ACB115"/>
      <c r="ACC115"/>
      <c r="ACD115"/>
      <c r="ACE115"/>
      <c r="ACF115"/>
      <c r="ACG115"/>
      <c r="ACH115"/>
      <c r="ACI115"/>
      <c r="ACJ115"/>
      <c r="ACK115"/>
      <c r="ACL115"/>
      <c r="ACM115"/>
      <c r="ACN115"/>
      <c r="ACO115"/>
      <c r="ACP115"/>
      <c r="ACQ115"/>
      <c r="ACR115"/>
      <c r="ACS115"/>
      <c r="ACT115"/>
      <c r="ACU115"/>
      <c r="ACV115"/>
      <c r="ACW115"/>
      <c r="ACX115"/>
      <c r="ACY115"/>
      <c r="ACZ115"/>
      <c r="ADA115"/>
      <c r="ADB115"/>
      <c r="ADC115"/>
      <c r="ADD115"/>
      <c r="ADE115"/>
      <c r="ADF115"/>
      <c r="ADG115"/>
      <c r="ADH115"/>
      <c r="ADI115"/>
      <c r="ADJ115"/>
      <c r="ADK115"/>
      <c r="ADL115"/>
      <c r="ADM115"/>
      <c r="ADN115"/>
      <c r="ADO115"/>
      <c r="ADP115"/>
      <c r="ADQ115"/>
      <c r="ADR115"/>
      <c r="ADS115"/>
      <c r="ADT115"/>
      <c r="ADU115"/>
      <c r="ADV115"/>
      <c r="ADW115"/>
      <c r="ADX115"/>
      <c r="ADY115"/>
      <c r="ADZ115"/>
      <c r="AEA115"/>
      <c r="AEB115"/>
      <c r="AEC115"/>
      <c r="AED115"/>
      <c r="AEE115"/>
      <c r="AEF115"/>
      <c r="AEG115"/>
      <c r="AEH115"/>
      <c r="AEI115"/>
      <c r="AEJ115"/>
      <c r="AEK115"/>
      <c r="AEL115"/>
      <c r="AEM115"/>
      <c r="AEN115"/>
      <c r="AEO115"/>
      <c r="AEP115"/>
      <c r="AEQ115"/>
      <c r="AER115"/>
      <c r="AES115"/>
      <c r="AET115"/>
      <c r="AEU115"/>
      <c r="AEV115"/>
      <c r="AEW115"/>
      <c r="AEX115"/>
      <c r="AEY115"/>
      <c r="AEZ115"/>
      <c r="AFA115"/>
      <c r="AFB115"/>
      <c r="AFC115"/>
      <c r="AFD115"/>
      <c r="AFE115"/>
      <c r="AFF115"/>
      <c r="AFG115"/>
      <c r="AFH115"/>
      <c r="AFI115"/>
      <c r="AFJ115"/>
      <c r="AFK115"/>
      <c r="AFL115"/>
      <c r="AFM115"/>
      <c r="AFN115"/>
      <c r="AFO115"/>
      <c r="AFP115"/>
      <c r="AFQ115"/>
      <c r="AFR115"/>
      <c r="AFS115"/>
      <c r="AFT115"/>
      <c r="AFU115"/>
      <c r="AFV115"/>
      <c r="AFW115"/>
      <c r="AFX115"/>
      <c r="AFY115"/>
      <c r="AFZ115"/>
      <c r="AGA115"/>
      <c r="AGB115"/>
      <c r="AGC115"/>
      <c r="AGD115"/>
      <c r="AGE115"/>
      <c r="AGF115"/>
      <c r="AGG115"/>
      <c r="AGH115"/>
      <c r="AGI115"/>
      <c r="AGJ115"/>
      <c r="AGK115"/>
      <c r="AGL115"/>
      <c r="AGM115"/>
      <c r="AGN115"/>
      <c r="AGO115"/>
      <c r="AGP115"/>
      <c r="AGQ115"/>
      <c r="AGR115"/>
      <c r="AGS115"/>
      <c r="AGT115"/>
      <c r="AGU115"/>
      <c r="AGV115"/>
      <c r="AGW115"/>
      <c r="AGX115"/>
      <c r="AGY115"/>
      <c r="AGZ115"/>
      <c r="AHA115"/>
      <c r="AHB115"/>
      <c r="AHC115"/>
      <c r="AHD115"/>
      <c r="AHE115"/>
      <c r="AHF115"/>
      <c r="AHG115"/>
      <c r="AHH115"/>
      <c r="AHI115"/>
      <c r="AHJ115"/>
      <c r="AHK115"/>
      <c r="AHL115"/>
      <c r="AHM115"/>
      <c r="AHN115"/>
      <c r="AHO115"/>
      <c r="AHP115"/>
      <c r="AHQ115"/>
      <c r="AHR115"/>
      <c r="AHS115"/>
      <c r="AHT115"/>
      <c r="AHU115"/>
      <c r="AHV115"/>
      <c r="AHW115"/>
      <c r="AHX115"/>
      <c r="AHY115"/>
      <c r="AHZ115"/>
      <c r="AIA115"/>
      <c r="AIB115"/>
      <c r="AIC115"/>
      <c r="AID115"/>
      <c r="AIE115"/>
      <c r="AIF115"/>
      <c r="AIG115"/>
      <c r="AIH115"/>
      <c r="AII115"/>
      <c r="AIJ115"/>
      <c r="AIK115"/>
      <c r="AIL115"/>
      <c r="AIM115"/>
      <c r="AIN115"/>
      <c r="AIO115"/>
      <c r="AIP115"/>
      <c r="AIQ115"/>
      <c r="AIR115"/>
      <c r="AIS115"/>
      <c r="AIT115"/>
      <c r="AIU115"/>
      <c r="AIV115"/>
      <c r="AIW115"/>
      <c r="AIX115"/>
      <c r="AIY115"/>
      <c r="AIZ115"/>
      <c r="AJA115"/>
      <c r="AJB115"/>
      <c r="AJC115"/>
      <c r="AJD115"/>
      <c r="AJE115"/>
      <c r="AJF115"/>
      <c r="AJG115"/>
      <c r="AJH115"/>
      <c r="AJI115"/>
      <c r="AJJ115"/>
      <c r="AJK115"/>
      <c r="AJL115"/>
      <c r="AJM115"/>
      <c r="AJN115"/>
      <c r="AJO115"/>
      <c r="AJP115"/>
      <c r="AJQ115"/>
      <c r="AJR115"/>
      <c r="AJS115"/>
      <c r="AJT115"/>
      <c r="AJU115"/>
      <c r="AJV115"/>
      <c r="AJW115"/>
      <c r="AJX115"/>
      <c r="AJY115"/>
      <c r="AJZ115"/>
      <c r="AKA115"/>
      <c r="AKB115"/>
      <c r="AKC115"/>
      <c r="AKD115"/>
      <c r="AKE115"/>
      <c r="AKF115"/>
      <c r="AKG115"/>
      <c r="AKH115"/>
      <c r="AKI115"/>
      <c r="AKJ115"/>
      <c r="AKK115"/>
      <c r="AKL115"/>
      <c r="AKM115"/>
      <c r="AKN115"/>
      <c r="AKO115"/>
      <c r="AKP115"/>
      <c r="AKQ115"/>
      <c r="AKR115"/>
      <c r="AKS115"/>
      <c r="AKT115"/>
      <c r="AKU115"/>
      <c r="AKV115"/>
      <c r="AKW115"/>
      <c r="AKX115"/>
      <c r="AKY115"/>
      <c r="AKZ115"/>
      <c r="ALA115"/>
      <c r="ALB115"/>
      <c r="ALC115"/>
      <c r="ALD115"/>
      <c r="ALE115"/>
      <c r="ALF115"/>
      <c r="ALG115"/>
      <c r="ALH115"/>
      <c r="ALI115"/>
      <c r="ALJ115"/>
      <c r="ALK115"/>
      <c r="ALL115"/>
      <c r="ALM115"/>
      <c r="ALN115"/>
      <c r="ALO115"/>
      <c r="ALP115"/>
      <c r="ALQ115"/>
      <c r="ALR115"/>
      <c r="ALS115"/>
      <c r="ALT115"/>
      <c r="ALU115"/>
      <c r="ALV115"/>
      <c r="ALW115"/>
      <c r="ALX115"/>
      <c r="ALY115"/>
      <c r="ALZ115"/>
      <c r="AMA115"/>
      <c r="AMB115"/>
      <c r="AMC115"/>
      <c r="AMD115"/>
      <c r="AME115"/>
      <c r="AMF115"/>
      <c r="AMG115"/>
      <c r="AMH115"/>
      <c r="AMJ115"/>
      <c r="AMK115"/>
    </row>
    <row r="116" spans="1:1025" ht="15" customHeight="1" x14ac:dyDescent="0.2">
      <c r="A116" s="336" t="s">
        <v>298</v>
      </c>
      <c r="B116" s="49" t="s">
        <v>186</v>
      </c>
      <c r="C116" s="49">
        <v>2</v>
      </c>
      <c r="D116" s="340">
        <v>82.38</v>
      </c>
      <c r="E116" s="342">
        <v>84.97</v>
      </c>
      <c r="F116" s="41">
        <f>(D116+E116)/2</f>
        <v>83.674999999999997</v>
      </c>
      <c r="G116" s="450">
        <f>(C116*F116)/12</f>
        <v>13.945833333333333</v>
      </c>
      <c r="H116" s="57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/>
      <c r="AQ116"/>
      <c r="AR116"/>
      <c r="AS116"/>
      <c r="AT116"/>
      <c r="AU116"/>
      <c r="AV116"/>
      <c r="AW116"/>
      <c r="AX116"/>
      <c r="AY116"/>
      <c r="AZ116"/>
      <c r="BA116"/>
      <c r="BB116"/>
      <c r="BC116"/>
      <c r="BD116"/>
      <c r="BE116"/>
      <c r="BF116"/>
      <c r="BG116"/>
      <c r="BH116"/>
      <c r="BI116"/>
      <c r="BJ116"/>
      <c r="BK116"/>
      <c r="BL116"/>
      <c r="BM116"/>
      <c r="BN116"/>
      <c r="BO116"/>
      <c r="BP116"/>
      <c r="BQ116"/>
      <c r="BR116"/>
      <c r="BS116"/>
      <c r="BT116"/>
      <c r="BU116"/>
      <c r="BV116"/>
      <c r="BW116"/>
      <c r="BX116"/>
      <c r="BY116"/>
      <c r="BZ116"/>
      <c r="CA116"/>
      <c r="CB116"/>
      <c r="CC116"/>
      <c r="CD116"/>
      <c r="CE116"/>
      <c r="CF116"/>
      <c r="CG116"/>
      <c r="CH116"/>
      <c r="CI116"/>
      <c r="CJ116"/>
      <c r="CK116"/>
      <c r="CL116"/>
      <c r="CM116"/>
      <c r="CN116"/>
      <c r="CO116"/>
      <c r="CP116"/>
      <c r="CQ116"/>
      <c r="CR116"/>
      <c r="CS116"/>
      <c r="CT116"/>
      <c r="CU116"/>
      <c r="CV116"/>
      <c r="CW116"/>
      <c r="CX116"/>
      <c r="CY116"/>
      <c r="CZ116"/>
      <c r="DA116"/>
      <c r="DB116"/>
      <c r="DC116"/>
      <c r="DD116"/>
      <c r="DE116"/>
      <c r="DF116"/>
      <c r="DG116"/>
      <c r="DH116"/>
      <c r="DI116"/>
      <c r="DJ116"/>
      <c r="DK116"/>
      <c r="DL116"/>
      <c r="DM116"/>
      <c r="DN116"/>
      <c r="DO116"/>
      <c r="DP116"/>
      <c r="DQ116"/>
      <c r="DR116"/>
      <c r="DS116"/>
      <c r="DT116"/>
      <c r="DU116"/>
      <c r="DV116"/>
      <c r="DW116"/>
      <c r="DX116"/>
      <c r="DY116"/>
      <c r="DZ116"/>
      <c r="EA116"/>
      <c r="EB116"/>
      <c r="EC116"/>
      <c r="ED116"/>
      <c r="EE116"/>
      <c r="EF116"/>
      <c r="EG116"/>
      <c r="EH116"/>
      <c r="EI116"/>
      <c r="EJ116"/>
      <c r="EK116"/>
      <c r="EL116"/>
      <c r="EM116"/>
      <c r="EN116"/>
      <c r="EO116"/>
      <c r="EP116"/>
      <c r="EQ116"/>
      <c r="ER116"/>
      <c r="ES116"/>
      <c r="ET116"/>
      <c r="EU116"/>
      <c r="EV116"/>
      <c r="EW116"/>
      <c r="EX116"/>
      <c r="EY116"/>
      <c r="EZ116"/>
      <c r="FA116"/>
      <c r="FB116"/>
      <c r="FC116"/>
      <c r="FD116"/>
      <c r="FE116"/>
      <c r="FF116"/>
      <c r="FG116"/>
      <c r="FH116"/>
      <c r="FI116"/>
      <c r="FJ116"/>
      <c r="FK116"/>
      <c r="FL116"/>
      <c r="FM116"/>
      <c r="FN116"/>
      <c r="FO116"/>
      <c r="FP116"/>
      <c r="FQ116"/>
      <c r="FR116"/>
      <c r="FS116"/>
      <c r="FT116"/>
      <c r="FU116"/>
      <c r="FV116"/>
      <c r="FW116"/>
      <c r="FX116"/>
      <c r="FY116"/>
      <c r="FZ116"/>
      <c r="GA116"/>
      <c r="GB116"/>
      <c r="GC116"/>
      <c r="GD116"/>
      <c r="GE116"/>
      <c r="GF116"/>
      <c r="GG116"/>
      <c r="GH116"/>
      <c r="GI116"/>
      <c r="GJ116"/>
      <c r="GK116"/>
      <c r="GL116"/>
      <c r="GM116"/>
      <c r="GN116"/>
      <c r="GO116"/>
      <c r="GP116"/>
      <c r="GQ116"/>
      <c r="GR116"/>
      <c r="GS116"/>
      <c r="GT116"/>
      <c r="GU116"/>
      <c r="GV116"/>
      <c r="GW116"/>
      <c r="GX116"/>
      <c r="GY116"/>
      <c r="GZ116"/>
      <c r="HA116"/>
      <c r="HB116"/>
      <c r="HC116"/>
      <c r="HD116"/>
      <c r="HE116"/>
      <c r="HF116"/>
      <c r="HG116"/>
      <c r="HH116"/>
      <c r="HI116"/>
      <c r="HJ116"/>
      <c r="HK116"/>
      <c r="HL116"/>
      <c r="HM116"/>
      <c r="HN116"/>
      <c r="HO116"/>
      <c r="HP116"/>
      <c r="HQ116"/>
      <c r="HR116"/>
      <c r="HS116"/>
      <c r="HT116"/>
      <c r="HU116"/>
      <c r="HV116"/>
      <c r="HW116"/>
      <c r="HX116"/>
      <c r="HY116"/>
      <c r="HZ116"/>
      <c r="IA116"/>
      <c r="IB116"/>
      <c r="IC116"/>
      <c r="ID116"/>
      <c r="IE116"/>
      <c r="IF116"/>
      <c r="IG116"/>
      <c r="IH116"/>
      <c r="II116"/>
      <c r="IJ116"/>
      <c r="IK116"/>
      <c r="IL116"/>
      <c r="IM116"/>
      <c r="IN116"/>
      <c r="IO116"/>
      <c r="IP116"/>
      <c r="IQ116"/>
      <c r="IR116"/>
      <c r="IS116"/>
      <c r="IT116"/>
      <c r="IU116"/>
      <c r="IV116"/>
      <c r="IW116"/>
      <c r="IX116"/>
      <c r="IY116"/>
      <c r="IZ116"/>
      <c r="JA116"/>
      <c r="JB116"/>
      <c r="JC116"/>
      <c r="JD116"/>
      <c r="JE116"/>
      <c r="JF116"/>
      <c r="JG116"/>
      <c r="JH116"/>
      <c r="JI116"/>
      <c r="JJ116"/>
      <c r="JK116"/>
      <c r="JL116"/>
      <c r="JM116"/>
      <c r="JN116"/>
      <c r="JO116"/>
      <c r="JP116"/>
      <c r="JQ116"/>
      <c r="JR116"/>
      <c r="JS116"/>
      <c r="JT116"/>
      <c r="JU116"/>
      <c r="JV116"/>
      <c r="JW116"/>
      <c r="JX116"/>
      <c r="JY116"/>
      <c r="JZ116"/>
      <c r="KA116"/>
      <c r="KB116"/>
      <c r="KC116"/>
      <c r="KD116"/>
      <c r="KE116"/>
      <c r="KF116"/>
      <c r="KG116"/>
      <c r="KH116"/>
      <c r="KI116"/>
      <c r="KJ116"/>
      <c r="KK116"/>
      <c r="KL116"/>
      <c r="KM116"/>
      <c r="KN116"/>
      <c r="KO116"/>
      <c r="KP116"/>
      <c r="KQ116"/>
      <c r="KR116"/>
      <c r="KS116"/>
      <c r="KT116"/>
      <c r="KU116"/>
      <c r="KV116"/>
      <c r="KW116"/>
      <c r="KX116"/>
      <c r="KY116"/>
      <c r="KZ116"/>
      <c r="LA116"/>
      <c r="LB116"/>
      <c r="LC116"/>
      <c r="LD116"/>
      <c r="LE116"/>
      <c r="LF116"/>
      <c r="LG116"/>
      <c r="LH116"/>
      <c r="LI116"/>
      <c r="LJ116"/>
      <c r="LK116"/>
      <c r="LL116"/>
      <c r="LM116"/>
      <c r="LN116"/>
      <c r="LO116"/>
      <c r="LP116"/>
      <c r="LQ116"/>
      <c r="LR116"/>
      <c r="LS116"/>
      <c r="LT116"/>
      <c r="LU116"/>
      <c r="LV116"/>
      <c r="LW116"/>
      <c r="LX116"/>
      <c r="LY116"/>
      <c r="LZ116"/>
      <c r="MA116"/>
      <c r="MB116"/>
      <c r="MC116"/>
      <c r="MD116"/>
      <c r="ME116"/>
      <c r="MF116"/>
      <c r="MG116"/>
      <c r="MH116"/>
      <c r="MI116"/>
      <c r="MJ116"/>
      <c r="MK116"/>
      <c r="ML116"/>
      <c r="MM116"/>
      <c r="MN116"/>
      <c r="MO116"/>
      <c r="MP116"/>
      <c r="MQ116"/>
      <c r="MR116"/>
      <c r="MS116"/>
      <c r="MT116"/>
      <c r="MU116"/>
      <c r="MV116"/>
      <c r="MW116"/>
      <c r="MX116"/>
      <c r="MY116"/>
      <c r="MZ116"/>
      <c r="NA116"/>
      <c r="NB116"/>
      <c r="NC116"/>
      <c r="ND116"/>
      <c r="NE116"/>
      <c r="NF116"/>
      <c r="NG116"/>
      <c r="NH116"/>
      <c r="NI116"/>
      <c r="NJ116"/>
      <c r="NK116"/>
      <c r="NL116"/>
      <c r="NM116"/>
      <c r="NN116"/>
      <c r="NO116"/>
      <c r="NP116"/>
      <c r="NQ116"/>
      <c r="NR116"/>
      <c r="NS116"/>
      <c r="NT116"/>
      <c r="NU116"/>
      <c r="NV116"/>
      <c r="NW116"/>
      <c r="NX116"/>
      <c r="NY116"/>
      <c r="NZ116"/>
      <c r="OA116"/>
      <c r="OB116"/>
      <c r="OC116"/>
      <c r="OD116"/>
      <c r="OE116"/>
      <c r="OF116"/>
      <c r="OG116"/>
      <c r="OH116"/>
      <c r="OI116"/>
      <c r="OJ116"/>
      <c r="OK116"/>
      <c r="OL116"/>
      <c r="OM116"/>
      <c r="ON116"/>
      <c r="OO116"/>
      <c r="OP116"/>
      <c r="OQ116"/>
      <c r="OR116"/>
      <c r="OS116"/>
      <c r="OT116"/>
      <c r="OU116"/>
      <c r="OV116"/>
      <c r="OW116"/>
      <c r="OX116"/>
      <c r="OY116"/>
      <c r="OZ116"/>
      <c r="PA116"/>
      <c r="PB116"/>
      <c r="PC116"/>
      <c r="PD116"/>
      <c r="PE116"/>
      <c r="PF116"/>
      <c r="PG116"/>
      <c r="PH116"/>
      <c r="PI116"/>
      <c r="PJ116"/>
      <c r="PK116"/>
      <c r="PL116"/>
      <c r="PM116"/>
      <c r="PN116"/>
      <c r="PO116"/>
      <c r="PP116"/>
      <c r="PQ116"/>
      <c r="PR116"/>
      <c r="PS116"/>
      <c r="PT116"/>
      <c r="PU116"/>
      <c r="PV116"/>
      <c r="PW116"/>
      <c r="PX116"/>
      <c r="PY116"/>
      <c r="PZ116"/>
      <c r="QA116"/>
      <c r="QB116"/>
      <c r="QC116"/>
      <c r="QD116"/>
      <c r="QE116"/>
      <c r="QF116"/>
      <c r="QG116"/>
      <c r="QH116"/>
      <c r="QI116"/>
      <c r="QJ116"/>
      <c r="QK116"/>
      <c r="QL116"/>
      <c r="QM116"/>
      <c r="QN116"/>
      <c r="QO116"/>
      <c r="QP116"/>
      <c r="QQ116"/>
      <c r="QR116"/>
      <c r="QS116"/>
      <c r="QT116"/>
      <c r="QU116"/>
      <c r="QV116"/>
      <c r="QW116"/>
      <c r="QX116"/>
      <c r="QY116"/>
      <c r="QZ116"/>
      <c r="RA116"/>
      <c r="RB116"/>
      <c r="RC116"/>
      <c r="RD116"/>
      <c r="RE116"/>
      <c r="RF116"/>
      <c r="RG116"/>
      <c r="RH116"/>
      <c r="RI116"/>
      <c r="RJ116"/>
      <c r="RK116"/>
      <c r="RL116"/>
      <c r="RM116"/>
      <c r="RN116"/>
      <c r="RO116"/>
      <c r="RP116"/>
      <c r="RQ116"/>
      <c r="RR116"/>
      <c r="RS116"/>
      <c r="RT116"/>
      <c r="RU116"/>
      <c r="RV116"/>
      <c r="RW116"/>
      <c r="RX116"/>
      <c r="RY116"/>
      <c r="RZ116"/>
      <c r="SA116"/>
      <c r="SB116"/>
      <c r="SC116"/>
      <c r="SD116"/>
      <c r="SE116"/>
      <c r="SF116"/>
      <c r="SG116"/>
      <c r="SH116"/>
      <c r="SI116"/>
      <c r="SJ116"/>
      <c r="SK116"/>
      <c r="SL116"/>
      <c r="SM116"/>
      <c r="SN116"/>
      <c r="SO116"/>
      <c r="SP116"/>
      <c r="SQ116"/>
      <c r="SR116"/>
      <c r="SS116"/>
      <c r="ST116"/>
      <c r="SU116"/>
      <c r="SV116"/>
      <c r="SW116"/>
      <c r="SX116"/>
      <c r="SY116"/>
      <c r="SZ116"/>
      <c r="TA116"/>
      <c r="TB116"/>
      <c r="TC116"/>
      <c r="TD116"/>
      <c r="TE116"/>
      <c r="TF116"/>
      <c r="TG116"/>
      <c r="TH116"/>
      <c r="TI116"/>
      <c r="TJ116"/>
      <c r="TK116"/>
      <c r="TL116"/>
      <c r="TM116"/>
      <c r="TN116"/>
      <c r="TO116"/>
      <c r="TP116"/>
      <c r="TQ116"/>
      <c r="TR116"/>
      <c r="TS116"/>
      <c r="TT116"/>
      <c r="TU116"/>
      <c r="TV116"/>
      <c r="TW116"/>
      <c r="TX116"/>
      <c r="TY116"/>
      <c r="TZ116"/>
      <c r="UA116"/>
      <c r="UB116"/>
      <c r="UC116"/>
      <c r="UD116"/>
      <c r="UE116"/>
      <c r="UF116"/>
      <c r="UG116"/>
      <c r="UH116"/>
      <c r="UI116"/>
      <c r="UJ116"/>
      <c r="UK116"/>
      <c r="UL116"/>
      <c r="UM116"/>
      <c r="UN116"/>
      <c r="UO116"/>
      <c r="UP116"/>
      <c r="UQ116"/>
      <c r="UR116"/>
      <c r="US116"/>
      <c r="UT116"/>
      <c r="UU116"/>
      <c r="UV116"/>
      <c r="UW116"/>
      <c r="UX116"/>
      <c r="UY116"/>
      <c r="UZ116"/>
      <c r="VA116"/>
      <c r="VB116"/>
      <c r="VC116"/>
      <c r="VD116"/>
      <c r="VE116"/>
      <c r="VF116"/>
      <c r="VG116"/>
      <c r="VH116"/>
      <c r="VI116"/>
      <c r="VJ116"/>
      <c r="VK116"/>
      <c r="VL116"/>
      <c r="VM116"/>
      <c r="VN116"/>
      <c r="VO116"/>
      <c r="VP116"/>
      <c r="VQ116"/>
      <c r="VR116"/>
      <c r="VS116"/>
      <c r="VT116"/>
      <c r="VU116"/>
      <c r="VV116"/>
      <c r="VW116"/>
      <c r="VX116"/>
      <c r="VY116"/>
      <c r="VZ116"/>
      <c r="WA116"/>
      <c r="WB116"/>
      <c r="WC116"/>
      <c r="WD116"/>
      <c r="WE116"/>
      <c r="WF116"/>
      <c r="WG116"/>
      <c r="WH116"/>
      <c r="WI116"/>
      <c r="WJ116"/>
      <c r="WK116"/>
      <c r="WL116"/>
      <c r="WM116"/>
      <c r="WN116"/>
      <c r="WO116"/>
      <c r="WP116"/>
      <c r="WQ116"/>
      <c r="WR116"/>
      <c r="WS116"/>
      <c r="WT116"/>
      <c r="WU116"/>
      <c r="WV116"/>
      <c r="WW116"/>
      <c r="WX116"/>
      <c r="WY116"/>
      <c r="WZ116"/>
      <c r="XA116"/>
      <c r="XB116"/>
      <c r="XC116"/>
      <c r="XD116"/>
      <c r="XE116"/>
      <c r="XF116"/>
      <c r="XG116"/>
      <c r="XH116"/>
      <c r="XI116"/>
      <c r="XJ116"/>
      <c r="XK116"/>
      <c r="XL116"/>
      <c r="XM116"/>
      <c r="XN116"/>
      <c r="XO116"/>
      <c r="XP116"/>
      <c r="XQ116"/>
      <c r="XR116"/>
      <c r="XS116"/>
      <c r="XT116"/>
      <c r="XU116"/>
      <c r="XV116"/>
      <c r="XW116"/>
      <c r="XX116"/>
      <c r="XY116"/>
      <c r="XZ116"/>
      <c r="YA116"/>
      <c r="YB116"/>
      <c r="YC116"/>
      <c r="YD116"/>
      <c r="YE116"/>
      <c r="YF116"/>
      <c r="YG116"/>
      <c r="YH116"/>
      <c r="YI116"/>
      <c r="YJ116"/>
      <c r="YK116"/>
      <c r="YL116"/>
      <c r="YM116"/>
      <c r="YN116"/>
      <c r="YO116"/>
      <c r="YP116"/>
      <c r="YQ116"/>
      <c r="YR116"/>
      <c r="YS116"/>
      <c r="YT116"/>
      <c r="YU116"/>
      <c r="YV116"/>
      <c r="YW116"/>
      <c r="YX116"/>
      <c r="YY116"/>
      <c r="YZ116"/>
      <c r="ZA116"/>
      <c r="ZB116"/>
      <c r="ZC116"/>
      <c r="ZD116"/>
      <c r="ZE116"/>
      <c r="ZF116"/>
      <c r="ZG116"/>
      <c r="ZH116"/>
      <c r="ZI116"/>
      <c r="ZJ116"/>
      <c r="ZK116"/>
      <c r="ZL116"/>
      <c r="ZM116"/>
      <c r="ZN116"/>
      <c r="ZO116"/>
      <c r="ZP116"/>
      <c r="ZQ116"/>
      <c r="ZR116"/>
      <c r="ZS116"/>
      <c r="ZT116"/>
      <c r="ZU116"/>
      <c r="ZV116"/>
      <c r="ZW116"/>
      <c r="ZX116"/>
      <c r="ZY116"/>
      <c r="ZZ116"/>
      <c r="AAA116"/>
      <c r="AAB116"/>
      <c r="AAC116"/>
      <c r="AAD116"/>
      <c r="AAE116"/>
      <c r="AAF116"/>
      <c r="AAG116"/>
      <c r="AAH116"/>
      <c r="AAI116"/>
      <c r="AAJ116"/>
      <c r="AAK116"/>
      <c r="AAL116"/>
      <c r="AAM116"/>
      <c r="AAN116"/>
      <c r="AAO116"/>
      <c r="AAP116"/>
      <c r="AAQ116"/>
      <c r="AAR116"/>
      <c r="AAS116"/>
      <c r="AAT116"/>
      <c r="AAU116"/>
      <c r="AAV116"/>
      <c r="AAW116"/>
      <c r="AAX116"/>
      <c r="AAY116"/>
      <c r="AAZ116"/>
      <c r="ABA116"/>
      <c r="ABB116"/>
      <c r="ABC116"/>
      <c r="ABD116"/>
      <c r="ABE116"/>
      <c r="ABF116"/>
      <c r="ABG116"/>
      <c r="ABH116"/>
      <c r="ABI116"/>
      <c r="ABJ116"/>
      <c r="ABK116"/>
      <c r="ABL116"/>
      <c r="ABM116"/>
      <c r="ABN116"/>
      <c r="ABO116"/>
      <c r="ABP116"/>
      <c r="ABQ116"/>
      <c r="ABR116"/>
      <c r="ABS116"/>
      <c r="ABT116"/>
      <c r="ABU116"/>
      <c r="ABV116"/>
      <c r="ABW116"/>
      <c r="ABX116"/>
      <c r="ABY116"/>
      <c r="ABZ116"/>
      <c r="ACA116"/>
      <c r="ACB116"/>
      <c r="ACC116"/>
      <c r="ACD116"/>
      <c r="ACE116"/>
      <c r="ACF116"/>
      <c r="ACG116"/>
      <c r="ACH116"/>
      <c r="ACI116"/>
      <c r="ACJ116"/>
      <c r="ACK116"/>
      <c r="ACL116"/>
      <c r="ACM116"/>
      <c r="ACN116"/>
      <c r="ACO116"/>
      <c r="ACP116"/>
      <c r="ACQ116"/>
      <c r="ACR116"/>
      <c r="ACS116"/>
      <c r="ACT116"/>
      <c r="ACU116"/>
      <c r="ACV116"/>
      <c r="ACW116"/>
      <c r="ACX116"/>
      <c r="ACY116"/>
      <c r="ACZ116"/>
      <c r="ADA116"/>
      <c r="ADB116"/>
      <c r="ADC116"/>
      <c r="ADD116"/>
      <c r="ADE116"/>
      <c r="ADF116"/>
      <c r="ADG116"/>
      <c r="ADH116"/>
      <c r="ADI116"/>
      <c r="ADJ116"/>
      <c r="ADK116"/>
      <c r="ADL116"/>
      <c r="ADM116"/>
      <c r="ADN116"/>
      <c r="ADO116"/>
      <c r="ADP116"/>
      <c r="ADQ116"/>
      <c r="ADR116"/>
      <c r="ADS116"/>
      <c r="ADT116"/>
      <c r="ADU116"/>
      <c r="ADV116"/>
      <c r="ADW116"/>
      <c r="ADX116"/>
      <c r="ADY116"/>
      <c r="ADZ116"/>
      <c r="AEA116"/>
      <c r="AEB116"/>
      <c r="AEC116"/>
      <c r="AED116"/>
      <c r="AEE116"/>
      <c r="AEF116"/>
      <c r="AEG116"/>
      <c r="AEH116"/>
      <c r="AEI116"/>
      <c r="AEJ116"/>
      <c r="AEK116"/>
      <c r="AEL116"/>
      <c r="AEM116"/>
      <c r="AEN116"/>
      <c r="AEO116"/>
      <c r="AEP116"/>
      <c r="AEQ116"/>
      <c r="AER116"/>
      <c r="AES116"/>
      <c r="AET116"/>
      <c r="AEU116"/>
      <c r="AEV116"/>
      <c r="AEW116"/>
      <c r="AEX116"/>
      <c r="AEY116"/>
      <c r="AEZ116"/>
      <c r="AFA116"/>
      <c r="AFB116"/>
      <c r="AFC116"/>
      <c r="AFD116"/>
      <c r="AFE116"/>
      <c r="AFF116"/>
      <c r="AFG116"/>
      <c r="AFH116"/>
      <c r="AFI116"/>
      <c r="AFJ116"/>
      <c r="AFK116"/>
      <c r="AFL116"/>
      <c r="AFM116"/>
      <c r="AFN116"/>
      <c r="AFO116"/>
      <c r="AFP116"/>
      <c r="AFQ116"/>
      <c r="AFR116"/>
      <c r="AFS116"/>
      <c r="AFT116"/>
      <c r="AFU116"/>
      <c r="AFV116"/>
      <c r="AFW116"/>
      <c r="AFX116"/>
      <c r="AFY116"/>
      <c r="AFZ116"/>
      <c r="AGA116"/>
      <c r="AGB116"/>
      <c r="AGC116"/>
      <c r="AGD116"/>
      <c r="AGE116"/>
      <c r="AGF116"/>
      <c r="AGG116"/>
      <c r="AGH116"/>
      <c r="AGI116"/>
      <c r="AGJ116"/>
      <c r="AGK116"/>
      <c r="AGL116"/>
      <c r="AGM116"/>
      <c r="AGN116"/>
      <c r="AGO116"/>
      <c r="AGP116"/>
      <c r="AGQ116"/>
      <c r="AGR116"/>
      <c r="AGS116"/>
      <c r="AGT116"/>
      <c r="AGU116"/>
      <c r="AGV116"/>
      <c r="AGW116"/>
      <c r="AGX116"/>
      <c r="AGY116"/>
      <c r="AGZ116"/>
      <c r="AHA116"/>
      <c r="AHB116"/>
      <c r="AHC116"/>
      <c r="AHD116"/>
      <c r="AHE116"/>
      <c r="AHF116"/>
      <c r="AHG116"/>
      <c r="AHH116"/>
      <c r="AHI116"/>
      <c r="AHJ116"/>
      <c r="AHK116"/>
      <c r="AHL116"/>
      <c r="AHM116"/>
      <c r="AHN116"/>
      <c r="AHO116"/>
      <c r="AHP116"/>
      <c r="AHQ116"/>
      <c r="AHR116"/>
      <c r="AHS116"/>
      <c r="AHT116"/>
      <c r="AHU116"/>
      <c r="AHV116"/>
      <c r="AHW116"/>
      <c r="AHX116"/>
      <c r="AHY116"/>
      <c r="AHZ116"/>
      <c r="AIA116"/>
      <c r="AIB116"/>
      <c r="AIC116"/>
      <c r="AID116"/>
      <c r="AIE116"/>
      <c r="AIF116"/>
      <c r="AIG116"/>
      <c r="AIH116"/>
      <c r="AII116"/>
      <c r="AIJ116"/>
      <c r="AIK116"/>
      <c r="AIL116"/>
      <c r="AIM116"/>
      <c r="AIN116"/>
      <c r="AIO116"/>
      <c r="AIP116"/>
      <c r="AIQ116"/>
      <c r="AIR116"/>
      <c r="AIS116"/>
      <c r="AIT116"/>
      <c r="AIU116"/>
      <c r="AIV116"/>
      <c r="AIW116"/>
      <c r="AIX116"/>
      <c r="AIY116"/>
      <c r="AIZ116"/>
      <c r="AJA116"/>
      <c r="AJB116"/>
      <c r="AJC116"/>
      <c r="AJD116"/>
      <c r="AJE116"/>
      <c r="AJF116"/>
      <c r="AJG116"/>
      <c r="AJH116"/>
      <c r="AJI116"/>
      <c r="AJJ116"/>
      <c r="AJK116"/>
      <c r="AJL116"/>
      <c r="AJM116"/>
      <c r="AJN116"/>
      <c r="AJO116"/>
      <c r="AJP116"/>
      <c r="AJQ116"/>
      <c r="AJR116"/>
      <c r="AJS116"/>
      <c r="AJT116"/>
      <c r="AJU116"/>
      <c r="AJV116"/>
      <c r="AJW116"/>
      <c r="AJX116"/>
      <c r="AJY116"/>
      <c r="AJZ116"/>
      <c r="AKA116"/>
      <c r="AKB116"/>
      <c r="AKC116"/>
      <c r="AKD116"/>
      <c r="AKE116"/>
      <c r="AKF116"/>
      <c r="AKG116"/>
      <c r="AKH116"/>
      <c r="AKI116"/>
      <c r="AKJ116"/>
      <c r="AKK116"/>
      <c r="AKL116"/>
      <c r="AKM116"/>
      <c r="AKN116"/>
      <c r="AKO116"/>
      <c r="AKP116"/>
      <c r="AKQ116"/>
      <c r="AKR116"/>
      <c r="AKS116"/>
      <c r="AKT116"/>
      <c r="AKU116"/>
      <c r="AKV116"/>
      <c r="AKW116"/>
      <c r="AKX116"/>
      <c r="AKY116"/>
      <c r="AKZ116"/>
      <c r="ALA116"/>
      <c r="ALB116"/>
      <c r="ALC116"/>
      <c r="ALD116"/>
      <c r="ALE116"/>
      <c r="ALF116"/>
      <c r="ALG116"/>
      <c r="ALH116"/>
      <c r="ALI116"/>
      <c r="ALJ116"/>
      <c r="ALK116"/>
      <c r="ALL116"/>
      <c r="ALM116"/>
      <c r="ALN116"/>
      <c r="ALO116"/>
      <c r="ALP116"/>
      <c r="ALQ116"/>
      <c r="ALR116"/>
      <c r="ALS116"/>
      <c r="ALT116"/>
      <c r="ALU116"/>
      <c r="ALV116"/>
      <c r="ALW116"/>
      <c r="ALX116"/>
      <c r="ALY116"/>
      <c r="ALZ116"/>
      <c r="AMA116"/>
      <c r="AMB116"/>
      <c r="AMC116"/>
      <c r="AMD116"/>
      <c r="AME116"/>
      <c r="AMF116"/>
      <c r="AMG116"/>
      <c r="AMH116"/>
      <c r="AMJ116"/>
      <c r="AMK116"/>
    </row>
    <row r="117" spans="1:1025" ht="20.25" customHeight="1" x14ac:dyDescent="0.2">
      <c r="A117" s="946" t="s">
        <v>299</v>
      </c>
      <c r="B117" s="947"/>
      <c r="C117" s="947"/>
      <c r="D117" s="947"/>
      <c r="E117" s="947"/>
      <c r="F117" s="948"/>
      <c r="G117" s="454">
        <f>G105</f>
        <v>27.875416666666666</v>
      </c>
      <c r="H117" s="5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  <c r="AH117"/>
      <c r="AI117"/>
      <c r="AJ117"/>
      <c r="AK117"/>
      <c r="AL117"/>
      <c r="AM117"/>
      <c r="AN117"/>
      <c r="AO117"/>
      <c r="AP117"/>
      <c r="AQ117"/>
      <c r="AR117"/>
      <c r="AS117"/>
      <c r="AT117"/>
      <c r="AU117"/>
      <c r="AV117"/>
      <c r="AW117"/>
      <c r="AX117"/>
      <c r="AY117"/>
      <c r="AZ117"/>
      <c r="BA117"/>
      <c r="BB117"/>
      <c r="BC117"/>
      <c r="BD117"/>
      <c r="BE117"/>
      <c r="BF117"/>
      <c r="BG117"/>
      <c r="BH117"/>
      <c r="BI117"/>
      <c r="BJ117"/>
      <c r="BK117"/>
      <c r="BL117"/>
      <c r="BM117"/>
      <c r="BN117"/>
      <c r="BO117"/>
      <c r="BP117"/>
      <c r="BQ117"/>
      <c r="BR117"/>
      <c r="BS117"/>
      <c r="BT117"/>
      <c r="BU117"/>
      <c r="BV117"/>
      <c r="BW117"/>
      <c r="BX117"/>
      <c r="BY117"/>
      <c r="BZ117"/>
      <c r="CA117"/>
      <c r="CB117"/>
      <c r="CC117"/>
      <c r="CD117"/>
      <c r="CE117"/>
      <c r="CF117"/>
      <c r="CG117"/>
      <c r="CH117"/>
      <c r="CI117"/>
      <c r="CJ117"/>
      <c r="CK117"/>
      <c r="CL117"/>
      <c r="CM117"/>
      <c r="CN117"/>
      <c r="CO117"/>
      <c r="CP117"/>
      <c r="CQ117"/>
      <c r="CR117"/>
      <c r="CS117"/>
      <c r="CT117"/>
      <c r="CU117"/>
      <c r="CV117"/>
      <c r="CW117"/>
      <c r="CX117"/>
      <c r="CY117"/>
      <c r="CZ117"/>
      <c r="DA117"/>
      <c r="DB117"/>
      <c r="DC117"/>
      <c r="DD117"/>
      <c r="DE117"/>
      <c r="DF117"/>
      <c r="DG117"/>
      <c r="DH117"/>
      <c r="DI117"/>
      <c r="DJ117"/>
      <c r="DK117"/>
      <c r="DL117"/>
      <c r="DM117"/>
      <c r="DN117"/>
      <c r="DO117"/>
      <c r="DP117"/>
      <c r="DQ117"/>
      <c r="DR117"/>
      <c r="DS117"/>
      <c r="DT117"/>
      <c r="DU117"/>
      <c r="DV117"/>
      <c r="DW117"/>
      <c r="DX117"/>
      <c r="DY117"/>
      <c r="DZ117"/>
      <c r="EA117"/>
      <c r="EB117"/>
      <c r="EC117"/>
      <c r="ED117"/>
      <c r="EE117"/>
      <c r="EF117"/>
      <c r="EG117"/>
      <c r="EH117"/>
      <c r="EI117"/>
      <c r="EJ117"/>
      <c r="EK117"/>
      <c r="EL117"/>
      <c r="EM117"/>
      <c r="EN117"/>
      <c r="EO117"/>
      <c r="EP117"/>
      <c r="EQ117"/>
      <c r="ER117"/>
      <c r="ES117"/>
      <c r="ET117"/>
      <c r="EU117"/>
      <c r="EV117"/>
      <c r="EW117"/>
      <c r="EX117"/>
      <c r="EY117"/>
      <c r="EZ117"/>
      <c r="FA117"/>
      <c r="FB117"/>
      <c r="FC117"/>
      <c r="FD117"/>
      <c r="FE117"/>
      <c r="FF117"/>
      <c r="FG117"/>
      <c r="FH117"/>
      <c r="FI117"/>
      <c r="FJ117"/>
      <c r="FK117"/>
      <c r="FL117"/>
      <c r="FM117"/>
      <c r="FN117"/>
      <c r="FO117"/>
      <c r="FP117"/>
      <c r="FQ117"/>
      <c r="FR117"/>
      <c r="FS117"/>
      <c r="FT117"/>
      <c r="FU117"/>
      <c r="FV117"/>
      <c r="FW117"/>
      <c r="FX117"/>
      <c r="FY117"/>
      <c r="FZ117"/>
      <c r="GA117"/>
      <c r="GB117"/>
      <c r="GC117"/>
      <c r="GD117"/>
      <c r="GE117"/>
      <c r="GF117"/>
      <c r="GG117"/>
      <c r="GH117"/>
      <c r="GI117"/>
      <c r="GJ117"/>
      <c r="GK117"/>
      <c r="GL117"/>
      <c r="GM117"/>
      <c r="GN117"/>
      <c r="GO117"/>
      <c r="GP117"/>
      <c r="GQ117"/>
      <c r="GR117"/>
      <c r="GS117"/>
      <c r="GT117"/>
      <c r="GU117"/>
      <c r="GV117"/>
      <c r="GW117"/>
      <c r="GX117"/>
      <c r="GY117"/>
      <c r="GZ117"/>
      <c r="HA117"/>
      <c r="HB117"/>
      <c r="HC117"/>
      <c r="HD117"/>
      <c r="HE117"/>
      <c r="HF117"/>
      <c r="HG117"/>
      <c r="HH117"/>
      <c r="HI117"/>
      <c r="HJ117"/>
      <c r="HK117"/>
      <c r="HL117"/>
      <c r="HM117"/>
      <c r="HN117"/>
      <c r="HO117"/>
      <c r="HP117"/>
      <c r="HQ117"/>
      <c r="HR117"/>
      <c r="HS117"/>
      <c r="HT117"/>
      <c r="HU117"/>
      <c r="HV117"/>
      <c r="HW117"/>
      <c r="HX117"/>
      <c r="HY117"/>
      <c r="HZ117"/>
      <c r="IA117"/>
      <c r="IB117"/>
      <c r="IC117"/>
      <c r="ID117"/>
      <c r="IE117"/>
      <c r="IF117"/>
      <c r="IG117"/>
      <c r="IH117"/>
      <c r="II117"/>
      <c r="IJ117"/>
      <c r="IK117"/>
      <c r="IL117"/>
      <c r="IM117"/>
      <c r="IN117"/>
      <c r="IO117"/>
      <c r="IP117"/>
      <c r="IQ117"/>
      <c r="IR117"/>
      <c r="IS117"/>
      <c r="IT117"/>
      <c r="IU117"/>
      <c r="IV117"/>
      <c r="IW117"/>
      <c r="IX117"/>
      <c r="IY117"/>
      <c r="IZ117"/>
      <c r="JA117"/>
      <c r="JB117"/>
      <c r="JC117"/>
      <c r="JD117"/>
      <c r="JE117"/>
      <c r="JF117"/>
      <c r="JG117"/>
      <c r="JH117"/>
      <c r="JI117"/>
      <c r="JJ117"/>
      <c r="JK117"/>
      <c r="JL117"/>
      <c r="JM117"/>
      <c r="JN117"/>
      <c r="JO117"/>
      <c r="JP117"/>
      <c r="JQ117"/>
      <c r="JR117"/>
      <c r="JS117"/>
      <c r="JT117"/>
      <c r="JU117"/>
      <c r="JV117"/>
      <c r="JW117"/>
      <c r="JX117"/>
      <c r="JY117"/>
      <c r="JZ117"/>
      <c r="KA117"/>
      <c r="KB117"/>
      <c r="KC117"/>
      <c r="KD117"/>
      <c r="KE117"/>
      <c r="KF117"/>
      <c r="KG117"/>
      <c r="KH117"/>
      <c r="KI117"/>
      <c r="KJ117"/>
      <c r="KK117"/>
      <c r="KL117"/>
      <c r="KM117"/>
      <c r="KN117"/>
      <c r="KO117"/>
      <c r="KP117"/>
      <c r="KQ117"/>
      <c r="KR117"/>
      <c r="KS117"/>
      <c r="KT117"/>
      <c r="KU117"/>
      <c r="KV117"/>
      <c r="KW117"/>
      <c r="KX117"/>
      <c r="KY117"/>
      <c r="KZ117"/>
      <c r="LA117"/>
      <c r="LB117"/>
      <c r="LC117"/>
      <c r="LD117"/>
      <c r="LE117"/>
      <c r="LF117"/>
      <c r="LG117"/>
      <c r="LH117"/>
      <c r="LI117"/>
      <c r="LJ117"/>
      <c r="LK117"/>
      <c r="LL117"/>
      <c r="LM117"/>
      <c r="LN117"/>
      <c r="LO117"/>
      <c r="LP117"/>
      <c r="LQ117"/>
      <c r="LR117"/>
      <c r="LS117"/>
      <c r="LT117"/>
      <c r="LU117"/>
      <c r="LV117"/>
      <c r="LW117"/>
      <c r="LX117"/>
      <c r="LY117"/>
      <c r="LZ117"/>
      <c r="MA117"/>
      <c r="MB117"/>
      <c r="MC117"/>
      <c r="MD117"/>
      <c r="ME117"/>
      <c r="MF117"/>
      <c r="MG117"/>
      <c r="MH117"/>
      <c r="MI117"/>
      <c r="MJ117"/>
      <c r="MK117"/>
      <c r="ML117"/>
      <c r="MM117"/>
      <c r="MN117"/>
      <c r="MO117"/>
      <c r="MP117"/>
      <c r="MQ117"/>
      <c r="MR117"/>
      <c r="MS117"/>
      <c r="MT117"/>
      <c r="MU117"/>
      <c r="MV117"/>
      <c r="MW117"/>
      <c r="MX117"/>
      <c r="MY117"/>
      <c r="MZ117"/>
      <c r="NA117"/>
      <c r="NB117"/>
      <c r="NC117"/>
      <c r="ND117"/>
      <c r="NE117"/>
      <c r="NF117"/>
      <c r="NG117"/>
      <c r="NH117"/>
      <c r="NI117"/>
      <c r="NJ117"/>
      <c r="NK117"/>
      <c r="NL117"/>
      <c r="NM117"/>
      <c r="NN117"/>
      <c r="NO117"/>
      <c r="NP117"/>
      <c r="NQ117"/>
      <c r="NR117"/>
      <c r="NS117"/>
      <c r="NT117"/>
      <c r="NU117"/>
      <c r="NV117"/>
      <c r="NW117"/>
      <c r="NX117"/>
      <c r="NY117"/>
      <c r="NZ117"/>
      <c r="OA117"/>
      <c r="OB117"/>
      <c r="OC117"/>
      <c r="OD117"/>
      <c r="OE117"/>
      <c r="OF117"/>
      <c r="OG117"/>
      <c r="OH117"/>
      <c r="OI117"/>
      <c r="OJ117"/>
      <c r="OK117"/>
      <c r="OL117"/>
      <c r="OM117"/>
      <c r="ON117"/>
      <c r="OO117"/>
      <c r="OP117"/>
      <c r="OQ117"/>
      <c r="OR117"/>
      <c r="OS117"/>
      <c r="OT117"/>
      <c r="OU117"/>
      <c r="OV117"/>
      <c r="OW117"/>
      <c r="OX117"/>
      <c r="OY117"/>
      <c r="OZ117"/>
      <c r="PA117"/>
      <c r="PB117"/>
      <c r="PC117"/>
      <c r="PD117"/>
      <c r="PE117"/>
      <c r="PF117"/>
      <c r="PG117"/>
      <c r="PH117"/>
      <c r="PI117"/>
      <c r="PJ117"/>
      <c r="PK117"/>
      <c r="PL117"/>
      <c r="PM117"/>
      <c r="PN117"/>
      <c r="PO117"/>
      <c r="PP117"/>
      <c r="PQ117"/>
      <c r="PR117"/>
      <c r="PS117"/>
      <c r="PT117"/>
      <c r="PU117"/>
      <c r="PV117"/>
      <c r="PW117"/>
      <c r="PX117"/>
      <c r="PY117"/>
      <c r="PZ117"/>
      <c r="QA117"/>
      <c r="QB117"/>
      <c r="QC117"/>
      <c r="QD117"/>
      <c r="QE117"/>
      <c r="QF117"/>
      <c r="QG117"/>
      <c r="QH117"/>
      <c r="QI117"/>
      <c r="QJ117"/>
      <c r="QK117"/>
      <c r="QL117"/>
      <c r="QM117"/>
      <c r="QN117"/>
      <c r="QO117"/>
      <c r="QP117"/>
      <c r="QQ117"/>
      <c r="QR117"/>
      <c r="QS117"/>
      <c r="QT117"/>
      <c r="QU117"/>
      <c r="QV117"/>
      <c r="QW117"/>
      <c r="QX117"/>
      <c r="QY117"/>
      <c r="QZ117"/>
      <c r="RA117"/>
      <c r="RB117"/>
      <c r="RC117"/>
      <c r="RD117"/>
      <c r="RE117"/>
      <c r="RF117"/>
      <c r="RG117"/>
      <c r="RH117"/>
      <c r="RI117"/>
      <c r="RJ117"/>
      <c r="RK117"/>
      <c r="RL117"/>
      <c r="RM117"/>
      <c r="RN117"/>
      <c r="RO117"/>
      <c r="RP117"/>
      <c r="RQ117"/>
      <c r="RR117"/>
      <c r="RS117"/>
      <c r="RT117"/>
      <c r="RU117"/>
      <c r="RV117"/>
      <c r="RW117"/>
      <c r="RX117"/>
      <c r="RY117"/>
      <c r="RZ117"/>
      <c r="SA117"/>
      <c r="SB117"/>
      <c r="SC117"/>
      <c r="SD117"/>
      <c r="SE117"/>
      <c r="SF117"/>
      <c r="SG117"/>
      <c r="SH117"/>
      <c r="SI117"/>
      <c r="SJ117"/>
      <c r="SK117"/>
      <c r="SL117"/>
      <c r="SM117"/>
      <c r="SN117"/>
      <c r="SO117"/>
      <c r="SP117"/>
      <c r="SQ117"/>
      <c r="SR117"/>
      <c r="SS117"/>
      <c r="ST117"/>
      <c r="SU117"/>
      <c r="SV117"/>
      <c r="SW117"/>
      <c r="SX117"/>
      <c r="SY117"/>
      <c r="SZ117"/>
      <c r="TA117"/>
      <c r="TB117"/>
      <c r="TC117"/>
      <c r="TD117"/>
      <c r="TE117"/>
      <c r="TF117"/>
      <c r="TG117"/>
      <c r="TH117"/>
      <c r="TI117"/>
      <c r="TJ117"/>
      <c r="TK117"/>
      <c r="TL117"/>
      <c r="TM117"/>
      <c r="TN117"/>
      <c r="TO117"/>
      <c r="TP117"/>
      <c r="TQ117"/>
      <c r="TR117"/>
      <c r="TS117"/>
      <c r="TT117"/>
      <c r="TU117"/>
      <c r="TV117"/>
      <c r="TW117"/>
      <c r="TX117"/>
      <c r="TY117"/>
      <c r="TZ117"/>
      <c r="UA117"/>
      <c r="UB117"/>
      <c r="UC117"/>
      <c r="UD117"/>
      <c r="UE117"/>
      <c r="UF117"/>
      <c r="UG117"/>
      <c r="UH117"/>
      <c r="UI117"/>
      <c r="UJ117"/>
      <c r="UK117"/>
      <c r="UL117"/>
      <c r="UM117"/>
      <c r="UN117"/>
      <c r="UO117"/>
      <c r="UP117"/>
      <c r="UQ117"/>
      <c r="UR117"/>
      <c r="US117"/>
      <c r="UT117"/>
      <c r="UU117"/>
      <c r="UV117"/>
      <c r="UW117"/>
      <c r="UX117"/>
      <c r="UY117"/>
      <c r="UZ117"/>
      <c r="VA117"/>
      <c r="VB117"/>
      <c r="VC117"/>
      <c r="VD117"/>
      <c r="VE117"/>
      <c r="VF117"/>
      <c r="VG117"/>
      <c r="VH117"/>
      <c r="VI117"/>
      <c r="VJ117"/>
      <c r="VK117"/>
      <c r="VL117"/>
      <c r="VM117"/>
      <c r="VN117"/>
      <c r="VO117"/>
      <c r="VP117"/>
      <c r="VQ117"/>
      <c r="VR117"/>
      <c r="VS117"/>
      <c r="VT117"/>
      <c r="VU117"/>
      <c r="VV117"/>
      <c r="VW117"/>
      <c r="VX117"/>
      <c r="VY117"/>
      <c r="VZ117"/>
      <c r="WA117"/>
      <c r="WB117"/>
      <c r="WC117"/>
      <c r="WD117"/>
      <c r="WE117"/>
      <c r="WF117"/>
      <c r="WG117"/>
      <c r="WH117"/>
      <c r="WI117"/>
      <c r="WJ117"/>
      <c r="WK117"/>
      <c r="WL117"/>
      <c r="WM117"/>
      <c r="WN117"/>
      <c r="WO117"/>
      <c r="WP117"/>
      <c r="WQ117"/>
      <c r="WR117"/>
      <c r="WS117"/>
      <c r="WT117"/>
      <c r="WU117"/>
      <c r="WV117"/>
      <c r="WW117"/>
      <c r="WX117"/>
      <c r="WY117"/>
      <c r="WZ117"/>
      <c r="XA117"/>
      <c r="XB117"/>
      <c r="XC117"/>
      <c r="XD117"/>
      <c r="XE117"/>
      <c r="XF117"/>
      <c r="XG117"/>
      <c r="XH117"/>
      <c r="XI117"/>
      <c r="XJ117"/>
      <c r="XK117"/>
      <c r="XL117"/>
      <c r="XM117"/>
      <c r="XN117"/>
      <c r="XO117"/>
      <c r="XP117"/>
      <c r="XQ117"/>
      <c r="XR117"/>
      <c r="XS117"/>
      <c r="XT117"/>
      <c r="XU117"/>
      <c r="XV117"/>
      <c r="XW117"/>
      <c r="XX117"/>
      <c r="XY117"/>
      <c r="XZ117"/>
      <c r="YA117"/>
      <c r="YB117"/>
      <c r="YC117"/>
      <c r="YD117"/>
      <c r="YE117"/>
      <c r="YF117"/>
      <c r="YG117"/>
      <c r="YH117"/>
      <c r="YI117"/>
      <c r="YJ117"/>
      <c r="YK117"/>
      <c r="YL117"/>
      <c r="YM117"/>
      <c r="YN117"/>
      <c r="YO117"/>
      <c r="YP117"/>
      <c r="YQ117"/>
      <c r="YR117"/>
      <c r="YS117"/>
      <c r="YT117"/>
      <c r="YU117"/>
      <c r="YV117"/>
      <c r="YW117"/>
      <c r="YX117"/>
      <c r="YY117"/>
      <c r="YZ117"/>
      <c r="ZA117"/>
      <c r="ZB117"/>
      <c r="ZC117"/>
      <c r="ZD117"/>
      <c r="ZE117"/>
      <c r="ZF117"/>
      <c r="ZG117"/>
      <c r="ZH117"/>
      <c r="ZI117"/>
      <c r="ZJ117"/>
      <c r="ZK117"/>
      <c r="ZL117"/>
      <c r="ZM117"/>
      <c r="ZN117"/>
      <c r="ZO117"/>
      <c r="ZP117"/>
      <c r="ZQ117"/>
      <c r="ZR117"/>
      <c r="ZS117"/>
      <c r="ZT117"/>
      <c r="ZU117"/>
      <c r="ZV117"/>
      <c r="ZW117"/>
      <c r="ZX117"/>
      <c r="ZY117"/>
      <c r="ZZ117"/>
      <c r="AAA117"/>
      <c r="AAB117"/>
      <c r="AAC117"/>
      <c r="AAD117"/>
      <c r="AAE117"/>
      <c r="AAF117"/>
      <c r="AAG117"/>
      <c r="AAH117"/>
      <c r="AAI117"/>
      <c r="AAJ117"/>
      <c r="AAK117"/>
      <c r="AAL117"/>
      <c r="AAM117"/>
      <c r="AAN117"/>
      <c r="AAO117"/>
      <c r="AAP117"/>
      <c r="AAQ117"/>
      <c r="AAR117"/>
      <c r="AAS117"/>
      <c r="AAT117"/>
      <c r="AAU117"/>
      <c r="AAV117"/>
      <c r="AAW117"/>
      <c r="AAX117"/>
      <c r="AAY117"/>
      <c r="AAZ117"/>
      <c r="ABA117"/>
      <c r="ABB117"/>
      <c r="ABC117"/>
      <c r="ABD117"/>
      <c r="ABE117"/>
      <c r="ABF117"/>
      <c r="ABG117"/>
      <c r="ABH117"/>
      <c r="ABI117"/>
      <c r="ABJ117"/>
      <c r="ABK117"/>
      <c r="ABL117"/>
      <c r="ABM117"/>
      <c r="ABN117"/>
      <c r="ABO117"/>
      <c r="ABP117"/>
      <c r="ABQ117"/>
      <c r="ABR117"/>
      <c r="ABS117"/>
      <c r="ABT117"/>
      <c r="ABU117"/>
      <c r="ABV117"/>
      <c r="ABW117"/>
      <c r="ABX117"/>
      <c r="ABY117"/>
      <c r="ABZ117"/>
      <c r="ACA117"/>
      <c r="ACB117"/>
      <c r="ACC117"/>
      <c r="ACD117"/>
      <c r="ACE117"/>
      <c r="ACF117"/>
      <c r="ACG117"/>
      <c r="ACH117"/>
      <c r="ACI117"/>
      <c r="ACJ117"/>
      <c r="ACK117"/>
      <c r="ACL117"/>
      <c r="ACM117"/>
      <c r="ACN117"/>
      <c r="ACO117"/>
      <c r="ACP117"/>
      <c r="ACQ117"/>
      <c r="ACR117"/>
      <c r="ACS117"/>
      <c r="ACT117"/>
      <c r="ACU117"/>
      <c r="ACV117"/>
      <c r="ACW117"/>
      <c r="ACX117"/>
      <c r="ACY117"/>
      <c r="ACZ117"/>
      <c r="ADA117"/>
      <c r="ADB117"/>
      <c r="ADC117"/>
      <c r="ADD117"/>
      <c r="ADE117"/>
      <c r="ADF117"/>
      <c r="ADG117"/>
      <c r="ADH117"/>
      <c r="ADI117"/>
      <c r="ADJ117"/>
      <c r="ADK117"/>
      <c r="ADL117"/>
      <c r="ADM117"/>
      <c r="ADN117"/>
      <c r="ADO117"/>
      <c r="ADP117"/>
      <c r="ADQ117"/>
      <c r="ADR117"/>
      <c r="ADS117"/>
      <c r="ADT117"/>
      <c r="ADU117"/>
      <c r="ADV117"/>
      <c r="ADW117"/>
      <c r="ADX117"/>
      <c r="ADY117"/>
      <c r="ADZ117"/>
      <c r="AEA117"/>
      <c r="AEB117"/>
      <c r="AEC117"/>
      <c r="AED117"/>
      <c r="AEE117"/>
      <c r="AEF117"/>
      <c r="AEG117"/>
      <c r="AEH117"/>
      <c r="AEI117"/>
      <c r="AEJ117"/>
      <c r="AEK117"/>
      <c r="AEL117"/>
      <c r="AEM117"/>
      <c r="AEN117"/>
      <c r="AEO117"/>
      <c r="AEP117"/>
      <c r="AEQ117"/>
      <c r="AER117"/>
      <c r="AES117"/>
      <c r="AET117"/>
      <c r="AEU117"/>
      <c r="AEV117"/>
      <c r="AEW117"/>
      <c r="AEX117"/>
      <c r="AEY117"/>
      <c r="AEZ117"/>
      <c r="AFA117"/>
      <c r="AFB117"/>
      <c r="AFC117"/>
      <c r="AFD117"/>
      <c r="AFE117"/>
      <c r="AFF117"/>
      <c r="AFG117"/>
      <c r="AFH117"/>
      <c r="AFI117"/>
      <c r="AFJ117"/>
      <c r="AFK117"/>
      <c r="AFL117"/>
      <c r="AFM117"/>
      <c r="AFN117"/>
      <c r="AFO117"/>
      <c r="AFP117"/>
      <c r="AFQ117"/>
      <c r="AFR117"/>
      <c r="AFS117"/>
      <c r="AFT117"/>
      <c r="AFU117"/>
      <c r="AFV117"/>
      <c r="AFW117"/>
      <c r="AFX117"/>
      <c r="AFY117"/>
      <c r="AFZ117"/>
      <c r="AGA117"/>
      <c r="AGB117"/>
      <c r="AGC117"/>
      <c r="AGD117"/>
      <c r="AGE117"/>
      <c r="AGF117"/>
      <c r="AGG117"/>
      <c r="AGH117"/>
      <c r="AGI117"/>
      <c r="AGJ117"/>
      <c r="AGK117"/>
      <c r="AGL117"/>
      <c r="AGM117"/>
      <c r="AGN117"/>
      <c r="AGO117"/>
      <c r="AGP117"/>
      <c r="AGQ117"/>
      <c r="AGR117"/>
      <c r="AGS117"/>
      <c r="AGT117"/>
      <c r="AGU117"/>
      <c r="AGV117"/>
      <c r="AGW117"/>
      <c r="AGX117"/>
      <c r="AGY117"/>
      <c r="AGZ117"/>
      <c r="AHA117"/>
      <c r="AHB117"/>
      <c r="AHC117"/>
      <c r="AHD117"/>
      <c r="AHE117"/>
      <c r="AHF117"/>
      <c r="AHG117"/>
      <c r="AHH117"/>
      <c r="AHI117"/>
      <c r="AHJ117"/>
      <c r="AHK117"/>
      <c r="AHL117"/>
      <c r="AHM117"/>
      <c r="AHN117"/>
      <c r="AHO117"/>
      <c r="AHP117"/>
      <c r="AHQ117"/>
      <c r="AHR117"/>
      <c r="AHS117"/>
      <c r="AHT117"/>
      <c r="AHU117"/>
      <c r="AHV117"/>
      <c r="AHW117"/>
      <c r="AHX117"/>
      <c r="AHY117"/>
      <c r="AHZ117"/>
      <c r="AIA117"/>
      <c r="AIB117"/>
      <c r="AIC117"/>
      <c r="AID117"/>
      <c r="AIE117"/>
      <c r="AIF117"/>
      <c r="AIG117"/>
      <c r="AIH117"/>
      <c r="AII117"/>
      <c r="AIJ117"/>
      <c r="AIK117"/>
      <c r="AIL117"/>
      <c r="AIM117"/>
      <c r="AIN117"/>
      <c r="AIO117"/>
      <c r="AIP117"/>
      <c r="AIQ117"/>
      <c r="AIR117"/>
      <c r="AIS117"/>
      <c r="AIT117"/>
      <c r="AIU117"/>
      <c r="AIV117"/>
      <c r="AIW117"/>
      <c r="AIX117"/>
      <c r="AIY117"/>
      <c r="AIZ117"/>
      <c r="AJA117"/>
      <c r="AJB117"/>
      <c r="AJC117"/>
      <c r="AJD117"/>
      <c r="AJE117"/>
      <c r="AJF117"/>
      <c r="AJG117"/>
      <c r="AJH117"/>
      <c r="AJI117"/>
      <c r="AJJ117"/>
      <c r="AJK117"/>
      <c r="AJL117"/>
      <c r="AJM117"/>
      <c r="AJN117"/>
      <c r="AJO117"/>
      <c r="AJP117"/>
      <c r="AJQ117"/>
      <c r="AJR117"/>
      <c r="AJS117"/>
      <c r="AJT117"/>
      <c r="AJU117"/>
      <c r="AJV117"/>
      <c r="AJW117"/>
      <c r="AJX117"/>
      <c r="AJY117"/>
      <c r="AJZ117"/>
      <c r="AKA117"/>
      <c r="AKB117"/>
      <c r="AKC117"/>
      <c r="AKD117"/>
      <c r="AKE117"/>
      <c r="AKF117"/>
      <c r="AKG117"/>
      <c r="AKH117"/>
      <c r="AKI117"/>
      <c r="AKJ117"/>
      <c r="AKK117"/>
      <c r="AKL117"/>
      <c r="AKM117"/>
      <c r="AKN117"/>
      <c r="AKO117"/>
      <c r="AKP117"/>
      <c r="AKQ117"/>
      <c r="AKR117"/>
      <c r="AKS117"/>
      <c r="AKT117"/>
      <c r="AKU117"/>
      <c r="AKV117"/>
      <c r="AKW117"/>
      <c r="AKX117"/>
      <c r="AKY117"/>
      <c r="AKZ117"/>
      <c r="ALA117"/>
      <c r="ALB117"/>
      <c r="ALC117"/>
      <c r="ALD117"/>
      <c r="ALE117"/>
      <c r="ALF117"/>
      <c r="ALG117"/>
      <c r="ALH117"/>
      <c r="ALI117"/>
      <c r="ALJ117"/>
      <c r="ALK117"/>
      <c r="ALL117"/>
      <c r="ALM117"/>
      <c r="ALN117"/>
      <c r="ALO117"/>
      <c r="ALP117"/>
      <c r="ALQ117"/>
      <c r="ALR117"/>
      <c r="ALS117"/>
      <c r="ALT117"/>
      <c r="ALU117"/>
      <c r="ALV117"/>
      <c r="ALW117"/>
      <c r="ALX117"/>
      <c r="ALY117"/>
      <c r="ALZ117"/>
      <c r="AMA117"/>
      <c r="AMB117"/>
      <c r="AMC117"/>
      <c r="AMD117"/>
      <c r="AME117"/>
      <c r="AMF117"/>
      <c r="AMG117"/>
      <c r="AMH117"/>
      <c r="AMJ117"/>
      <c r="AMK117"/>
    </row>
    <row r="118" spans="1:1025" ht="20.25" customHeight="1" x14ac:dyDescent="0.2">
      <c r="A118" s="949" t="s">
        <v>300</v>
      </c>
      <c r="B118" s="950"/>
      <c r="C118" s="950"/>
      <c r="D118" s="950"/>
      <c r="E118" s="950"/>
      <c r="F118" s="951"/>
      <c r="G118" s="455">
        <f>G112</f>
        <v>34.030416666666667</v>
      </c>
      <c r="H118" s="57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  <c r="AG118"/>
      <c r="AH118"/>
      <c r="AI118"/>
      <c r="AJ118"/>
      <c r="AK118"/>
      <c r="AL118"/>
      <c r="AM118"/>
      <c r="AN118"/>
      <c r="AO118"/>
      <c r="AP118"/>
      <c r="AQ118"/>
      <c r="AR118"/>
      <c r="AS118"/>
      <c r="AT118"/>
      <c r="AU118"/>
      <c r="AV118"/>
      <c r="AW118"/>
      <c r="AX118"/>
      <c r="AY118"/>
      <c r="AZ118"/>
      <c r="BA118"/>
      <c r="BB118"/>
      <c r="BC118"/>
      <c r="BD118"/>
      <c r="BE118"/>
      <c r="BF118"/>
      <c r="BG118"/>
      <c r="BH118"/>
      <c r="BI118"/>
      <c r="BJ118"/>
      <c r="BK118"/>
      <c r="BL118"/>
      <c r="BM118"/>
      <c r="BN118"/>
      <c r="BO118"/>
      <c r="BP118"/>
      <c r="BQ118"/>
      <c r="BR118"/>
      <c r="BS118"/>
      <c r="BT118"/>
      <c r="BU118"/>
      <c r="BV118"/>
      <c r="BW118"/>
      <c r="BX118"/>
      <c r="BY118"/>
      <c r="BZ118"/>
      <c r="CA118"/>
      <c r="CB118"/>
      <c r="CC118"/>
      <c r="CD118"/>
      <c r="CE118"/>
      <c r="CF118"/>
      <c r="CG118"/>
      <c r="CH118"/>
      <c r="CI118"/>
      <c r="CJ118"/>
      <c r="CK118"/>
      <c r="CL118"/>
      <c r="CM118"/>
      <c r="CN118"/>
      <c r="CO118"/>
      <c r="CP118"/>
      <c r="CQ118"/>
      <c r="CR118"/>
      <c r="CS118"/>
      <c r="CT118"/>
      <c r="CU118"/>
      <c r="CV118"/>
      <c r="CW118"/>
      <c r="CX118"/>
      <c r="CY118"/>
      <c r="CZ118"/>
      <c r="DA118"/>
      <c r="DB118"/>
      <c r="DC118"/>
      <c r="DD118"/>
      <c r="DE118"/>
      <c r="DF118"/>
      <c r="DG118"/>
      <c r="DH118"/>
      <c r="DI118"/>
      <c r="DJ118"/>
      <c r="DK118"/>
      <c r="DL118"/>
      <c r="DM118"/>
      <c r="DN118"/>
      <c r="DO118"/>
      <c r="DP118"/>
      <c r="DQ118"/>
      <c r="DR118"/>
      <c r="DS118"/>
      <c r="DT118"/>
      <c r="DU118"/>
      <c r="DV118"/>
      <c r="DW118"/>
      <c r="DX118"/>
      <c r="DY118"/>
      <c r="DZ118"/>
      <c r="EA118"/>
      <c r="EB118"/>
      <c r="EC118"/>
      <c r="ED118"/>
      <c r="EE118"/>
      <c r="EF118"/>
      <c r="EG118"/>
      <c r="EH118"/>
      <c r="EI118"/>
      <c r="EJ118"/>
      <c r="EK118"/>
      <c r="EL118"/>
      <c r="EM118"/>
      <c r="EN118"/>
      <c r="EO118"/>
      <c r="EP118"/>
      <c r="EQ118"/>
      <c r="ER118"/>
      <c r="ES118"/>
      <c r="ET118"/>
      <c r="EU118"/>
      <c r="EV118"/>
      <c r="EW118"/>
      <c r="EX118"/>
      <c r="EY118"/>
      <c r="EZ118"/>
      <c r="FA118"/>
      <c r="FB118"/>
      <c r="FC118"/>
      <c r="FD118"/>
      <c r="FE118"/>
      <c r="FF118"/>
      <c r="FG118"/>
      <c r="FH118"/>
      <c r="FI118"/>
      <c r="FJ118"/>
      <c r="FK118"/>
      <c r="FL118"/>
      <c r="FM118"/>
      <c r="FN118"/>
      <c r="FO118"/>
      <c r="FP118"/>
      <c r="FQ118"/>
      <c r="FR118"/>
      <c r="FS118"/>
      <c r="FT118"/>
      <c r="FU118"/>
      <c r="FV118"/>
      <c r="FW118"/>
      <c r="FX118"/>
      <c r="FY118"/>
      <c r="FZ118"/>
      <c r="GA118"/>
      <c r="GB118"/>
      <c r="GC118"/>
      <c r="GD118"/>
      <c r="GE118"/>
      <c r="GF118"/>
      <c r="GG118"/>
      <c r="GH118"/>
      <c r="GI118"/>
      <c r="GJ118"/>
      <c r="GK118"/>
      <c r="GL118"/>
      <c r="GM118"/>
      <c r="GN118"/>
      <c r="GO118"/>
      <c r="GP118"/>
      <c r="GQ118"/>
      <c r="GR118"/>
      <c r="GS118"/>
      <c r="GT118"/>
      <c r="GU118"/>
      <c r="GV118"/>
      <c r="GW118"/>
      <c r="GX118"/>
      <c r="GY118"/>
      <c r="GZ118"/>
      <c r="HA118"/>
      <c r="HB118"/>
      <c r="HC118"/>
      <c r="HD118"/>
      <c r="HE118"/>
      <c r="HF118"/>
      <c r="HG118"/>
      <c r="HH118"/>
      <c r="HI118"/>
      <c r="HJ118"/>
      <c r="HK118"/>
      <c r="HL118"/>
      <c r="HM118"/>
      <c r="HN118"/>
      <c r="HO118"/>
      <c r="HP118"/>
      <c r="HQ118"/>
      <c r="HR118"/>
      <c r="HS118"/>
      <c r="HT118"/>
      <c r="HU118"/>
      <c r="HV118"/>
      <c r="HW118"/>
      <c r="HX118"/>
      <c r="HY118"/>
      <c r="HZ118"/>
      <c r="IA118"/>
      <c r="IB118"/>
      <c r="IC118"/>
      <c r="ID118"/>
      <c r="IE118"/>
      <c r="IF118"/>
      <c r="IG118"/>
      <c r="IH118"/>
      <c r="II118"/>
      <c r="IJ118"/>
      <c r="IK118"/>
      <c r="IL118"/>
      <c r="IM118"/>
      <c r="IN118"/>
      <c r="IO118"/>
      <c r="IP118"/>
      <c r="IQ118"/>
      <c r="IR118"/>
      <c r="IS118"/>
      <c r="IT118"/>
      <c r="IU118"/>
      <c r="IV118"/>
      <c r="IW118"/>
      <c r="IX118"/>
      <c r="IY118"/>
      <c r="IZ118"/>
      <c r="JA118"/>
      <c r="JB118"/>
      <c r="JC118"/>
      <c r="JD118"/>
      <c r="JE118"/>
      <c r="JF118"/>
      <c r="JG118"/>
      <c r="JH118"/>
      <c r="JI118"/>
      <c r="JJ118"/>
      <c r="JK118"/>
      <c r="JL118"/>
      <c r="JM118"/>
      <c r="JN118"/>
      <c r="JO118"/>
      <c r="JP118"/>
      <c r="JQ118"/>
      <c r="JR118"/>
      <c r="JS118"/>
      <c r="JT118"/>
      <c r="JU118"/>
      <c r="JV118"/>
      <c r="JW118"/>
      <c r="JX118"/>
      <c r="JY118"/>
      <c r="JZ118"/>
      <c r="KA118"/>
      <c r="KB118"/>
      <c r="KC118"/>
      <c r="KD118"/>
      <c r="KE118"/>
      <c r="KF118"/>
      <c r="KG118"/>
      <c r="KH118"/>
      <c r="KI118"/>
      <c r="KJ118"/>
      <c r="KK118"/>
      <c r="KL118"/>
      <c r="KM118"/>
      <c r="KN118"/>
      <c r="KO118"/>
      <c r="KP118"/>
      <c r="KQ118"/>
      <c r="KR118"/>
      <c r="KS118"/>
      <c r="KT118"/>
      <c r="KU118"/>
      <c r="KV118"/>
      <c r="KW118"/>
      <c r="KX118"/>
      <c r="KY118"/>
      <c r="KZ118"/>
      <c r="LA118"/>
      <c r="LB118"/>
      <c r="LC118"/>
      <c r="LD118"/>
      <c r="LE118"/>
      <c r="LF118"/>
      <c r="LG118"/>
      <c r="LH118"/>
      <c r="LI118"/>
      <c r="LJ118"/>
      <c r="LK118"/>
      <c r="LL118"/>
      <c r="LM118"/>
      <c r="LN118"/>
      <c r="LO118"/>
      <c r="LP118"/>
      <c r="LQ118"/>
      <c r="LR118"/>
      <c r="LS118"/>
      <c r="LT118"/>
      <c r="LU118"/>
      <c r="LV118"/>
      <c r="LW118"/>
      <c r="LX118"/>
      <c r="LY118"/>
      <c r="LZ118"/>
      <c r="MA118"/>
      <c r="MB118"/>
      <c r="MC118"/>
      <c r="MD118"/>
      <c r="ME118"/>
      <c r="MF118"/>
      <c r="MG118"/>
      <c r="MH118"/>
      <c r="MI118"/>
      <c r="MJ118"/>
      <c r="MK118"/>
      <c r="ML118"/>
      <c r="MM118"/>
      <c r="MN118"/>
      <c r="MO118"/>
      <c r="MP118"/>
      <c r="MQ118"/>
      <c r="MR118"/>
      <c r="MS118"/>
      <c r="MT118"/>
      <c r="MU118"/>
      <c r="MV118"/>
      <c r="MW118"/>
      <c r="MX118"/>
      <c r="MY118"/>
      <c r="MZ118"/>
      <c r="NA118"/>
      <c r="NB118"/>
      <c r="NC118"/>
      <c r="ND118"/>
      <c r="NE118"/>
      <c r="NF118"/>
      <c r="NG118"/>
      <c r="NH118"/>
      <c r="NI118"/>
      <c r="NJ118"/>
      <c r="NK118"/>
      <c r="NL118"/>
      <c r="NM118"/>
      <c r="NN118"/>
      <c r="NO118"/>
      <c r="NP118"/>
      <c r="NQ118"/>
      <c r="NR118"/>
      <c r="NS118"/>
      <c r="NT118"/>
      <c r="NU118"/>
      <c r="NV118"/>
      <c r="NW118"/>
      <c r="NX118"/>
      <c r="NY118"/>
      <c r="NZ118"/>
      <c r="OA118"/>
      <c r="OB118"/>
      <c r="OC118"/>
      <c r="OD118"/>
      <c r="OE118"/>
      <c r="OF118"/>
      <c r="OG118"/>
      <c r="OH118"/>
      <c r="OI118"/>
      <c r="OJ118"/>
      <c r="OK118"/>
      <c r="OL118"/>
      <c r="OM118"/>
      <c r="ON118"/>
      <c r="OO118"/>
      <c r="OP118"/>
      <c r="OQ118"/>
      <c r="OR118"/>
      <c r="OS118"/>
      <c r="OT118"/>
      <c r="OU118"/>
      <c r="OV118"/>
      <c r="OW118"/>
      <c r="OX118"/>
      <c r="OY118"/>
      <c r="OZ118"/>
      <c r="PA118"/>
      <c r="PB118"/>
      <c r="PC118"/>
      <c r="PD118"/>
      <c r="PE118"/>
      <c r="PF118"/>
      <c r="PG118"/>
      <c r="PH118"/>
      <c r="PI118"/>
      <c r="PJ118"/>
      <c r="PK118"/>
      <c r="PL118"/>
      <c r="PM118"/>
      <c r="PN118"/>
      <c r="PO118"/>
      <c r="PP118"/>
      <c r="PQ118"/>
      <c r="PR118"/>
      <c r="PS118"/>
      <c r="PT118"/>
      <c r="PU118"/>
      <c r="PV118"/>
      <c r="PW118"/>
      <c r="PX118"/>
      <c r="PY118"/>
      <c r="PZ118"/>
      <c r="QA118"/>
      <c r="QB118"/>
      <c r="QC118"/>
      <c r="QD118"/>
      <c r="QE118"/>
      <c r="QF118"/>
      <c r="QG118"/>
      <c r="QH118"/>
      <c r="QI118"/>
      <c r="QJ118"/>
      <c r="QK118"/>
      <c r="QL118"/>
      <c r="QM118"/>
      <c r="QN118"/>
      <c r="QO118"/>
      <c r="QP118"/>
      <c r="QQ118"/>
      <c r="QR118"/>
      <c r="QS118"/>
      <c r="QT118"/>
      <c r="QU118"/>
      <c r="QV118"/>
      <c r="QW118"/>
      <c r="QX118"/>
      <c r="QY118"/>
      <c r="QZ118"/>
      <c r="RA118"/>
      <c r="RB118"/>
      <c r="RC118"/>
      <c r="RD118"/>
      <c r="RE118"/>
      <c r="RF118"/>
      <c r="RG118"/>
      <c r="RH118"/>
      <c r="RI118"/>
      <c r="RJ118"/>
      <c r="RK118"/>
      <c r="RL118"/>
      <c r="RM118"/>
      <c r="RN118"/>
      <c r="RO118"/>
      <c r="RP118"/>
      <c r="RQ118"/>
      <c r="RR118"/>
      <c r="RS118"/>
      <c r="RT118"/>
      <c r="RU118"/>
      <c r="RV118"/>
      <c r="RW118"/>
      <c r="RX118"/>
      <c r="RY118"/>
      <c r="RZ118"/>
      <c r="SA118"/>
      <c r="SB118"/>
      <c r="SC118"/>
      <c r="SD118"/>
      <c r="SE118"/>
      <c r="SF118"/>
      <c r="SG118"/>
      <c r="SH118"/>
      <c r="SI118"/>
      <c r="SJ118"/>
      <c r="SK118"/>
      <c r="SL118"/>
      <c r="SM118"/>
      <c r="SN118"/>
      <c r="SO118"/>
      <c r="SP118"/>
      <c r="SQ118"/>
      <c r="SR118"/>
      <c r="SS118"/>
      <c r="ST118"/>
      <c r="SU118"/>
      <c r="SV118"/>
      <c r="SW118"/>
      <c r="SX118"/>
      <c r="SY118"/>
      <c r="SZ118"/>
      <c r="TA118"/>
      <c r="TB118"/>
      <c r="TC118"/>
      <c r="TD118"/>
      <c r="TE118"/>
      <c r="TF118"/>
      <c r="TG118"/>
      <c r="TH118"/>
      <c r="TI118"/>
      <c r="TJ118"/>
      <c r="TK118"/>
      <c r="TL118"/>
      <c r="TM118"/>
      <c r="TN118"/>
      <c r="TO118"/>
      <c r="TP118"/>
      <c r="TQ118"/>
      <c r="TR118"/>
      <c r="TS118"/>
      <c r="TT118"/>
      <c r="TU118"/>
      <c r="TV118"/>
      <c r="TW118"/>
      <c r="TX118"/>
      <c r="TY118"/>
      <c r="TZ118"/>
      <c r="UA118"/>
      <c r="UB118"/>
      <c r="UC118"/>
      <c r="UD118"/>
      <c r="UE118"/>
      <c r="UF118"/>
      <c r="UG118"/>
      <c r="UH118"/>
      <c r="UI118"/>
      <c r="UJ118"/>
      <c r="UK118"/>
      <c r="UL118"/>
      <c r="UM118"/>
      <c r="UN118"/>
      <c r="UO118"/>
      <c r="UP118"/>
      <c r="UQ118"/>
      <c r="UR118"/>
      <c r="US118"/>
      <c r="UT118"/>
      <c r="UU118"/>
      <c r="UV118"/>
      <c r="UW118"/>
      <c r="UX118"/>
      <c r="UY118"/>
      <c r="UZ118"/>
      <c r="VA118"/>
      <c r="VB118"/>
      <c r="VC118"/>
      <c r="VD118"/>
      <c r="VE118"/>
      <c r="VF118"/>
      <c r="VG118"/>
      <c r="VH118"/>
      <c r="VI118"/>
      <c r="VJ118"/>
      <c r="VK118"/>
      <c r="VL118"/>
      <c r="VM118"/>
      <c r="VN118"/>
      <c r="VO118"/>
      <c r="VP118"/>
      <c r="VQ118"/>
      <c r="VR118"/>
      <c r="VS118"/>
      <c r="VT118"/>
      <c r="VU118"/>
      <c r="VV118"/>
      <c r="VW118"/>
      <c r="VX118"/>
      <c r="VY118"/>
      <c r="VZ118"/>
      <c r="WA118"/>
      <c r="WB118"/>
      <c r="WC118"/>
      <c r="WD118"/>
      <c r="WE118"/>
      <c r="WF118"/>
      <c r="WG118"/>
      <c r="WH118"/>
      <c r="WI118"/>
      <c r="WJ118"/>
      <c r="WK118"/>
      <c r="WL118"/>
      <c r="WM118"/>
      <c r="WN118"/>
      <c r="WO118"/>
      <c r="WP118"/>
      <c r="WQ118"/>
      <c r="WR118"/>
      <c r="WS118"/>
      <c r="WT118"/>
      <c r="WU118"/>
      <c r="WV118"/>
      <c r="WW118"/>
      <c r="WX118"/>
      <c r="WY118"/>
      <c r="WZ118"/>
      <c r="XA118"/>
      <c r="XB118"/>
      <c r="XC118"/>
      <c r="XD118"/>
      <c r="XE118"/>
      <c r="XF118"/>
      <c r="XG118"/>
      <c r="XH118"/>
      <c r="XI118"/>
      <c r="XJ118"/>
      <c r="XK118"/>
      <c r="XL118"/>
      <c r="XM118"/>
      <c r="XN118"/>
      <c r="XO118"/>
      <c r="XP118"/>
      <c r="XQ118"/>
      <c r="XR118"/>
      <c r="XS118"/>
      <c r="XT118"/>
      <c r="XU118"/>
      <c r="XV118"/>
      <c r="XW118"/>
      <c r="XX118"/>
      <c r="XY118"/>
      <c r="XZ118"/>
      <c r="YA118"/>
      <c r="YB118"/>
      <c r="YC118"/>
      <c r="YD118"/>
      <c r="YE118"/>
      <c r="YF118"/>
      <c r="YG118"/>
      <c r="YH118"/>
      <c r="YI118"/>
      <c r="YJ118"/>
      <c r="YK118"/>
      <c r="YL118"/>
      <c r="YM118"/>
      <c r="YN118"/>
      <c r="YO118"/>
      <c r="YP118"/>
      <c r="YQ118"/>
      <c r="YR118"/>
      <c r="YS118"/>
      <c r="YT118"/>
      <c r="YU118"/>
      <c r="YV118"/>
      <c r="YW118"/>
      <c r="YX118"/>
      <c r="YY118"/>
      <c r="YZ118"/>
      <c r="ZA118"/>
      <c r="ZB118"/>
      <c r="ZC118"/>
      <c r="ZD118"/>
      <c r="ZE118"/>
      <c r="ZF118"/>
      <c r="ZG118"/>
      <c r="ZH118"/>
      <c r="ZI118"/>
      <c r="ZJ118"/>
      <c r="ZK118"/>
      <c r="ZL118"/>
      <c r="ZM118"/>
      <c r="ZN118"/>
      <c r="ZO118"/>
      <c r="ZP118"/>
      <c r="ZQ118"/>
      <c r="ZR118"/>
      <c r="ZS118"/>
      <c r="ZT118"/>
      <c r="ZU118"/>
      <c r="ZV118"/>
      <c r="ZW118"/>
      <c r="ZX118"/>
      <c r="ZY118"/>
      <c r="ZZ118"/>
      <c r="AAA118"/>
      <c r="AAB118"/>
      <c r="AAC118"/>
      <c r="AAD118"/>
      <c r="AAE118"/>
      <c r="AAF118"/>
      <c r="AAG118"/>
      <c r="AAH118"/>
      <c r="AAI118"/>
      <c r="AAJ118"/>
      <c r="AAK118"/>
      <c r="AAL118"/>
      <c r="AAM118"/>
      <c r="AAN118"/>
      <c r="AAO118"/>
      <c r="AAP118"/>
      <c r="AAQ118"/>
      <c r="AAR118"/>
      <c r="AAS118"/>
      <c r="AAT118"/>
      <c r="AAU118"/>
      <c r="AAV118"/>
      <c r="AAW118"/>
      <c r="AAX118"/>
      <c r="AAY118"/>
      <c r="AAZ118"/>
      <c r="ABA118"/>
      <c r="ABB118"/>
      <c r="ABC118"/>
      <c r="ABD118"/>
      <c r="ABE118"/>
      <c r="ABF118"/>
      <c r="ABG118"/>
      <c r="ABH118"/>
      <c r="ABI118"/>
      <c r="ABJ118"/>
      <c r="ABK118"/>
      <c r="ABL118"/>
      <c r="ABM118"/>
      <c r="ABN118"/>
      <c r="ABO118"/>
      <c r="ABP118"/>
      <c r="ABQ118"/>
      <c r="ABR118"/>
      <c r="ABS118"/>
      <c r="ABT118"/>
      <c r="ABU118"/>
      <c r="ABV118"/>
      <c r="ABW118"/>
      <c r="ABX118"/>
      <c r="ABY118"/>
      <c r="ABZ118"/>
      <c r="ACA118"/>
      <c r="ACB118"/>
      <c r="ACC118"/>
      <c r="ACD118"/>
      <c r="ACE118"/>
      <c r="ACF118"/>
      <c r="ACG118"/>
      <c r="ACH118"/>
      <c r="ACI118"/>
      <c r="ACJ118"/>
      <c r="ACK118"/>
      <c r="ACL118"/>
      <c r="ACM118"/>
      <c r="ACN118"/>
      <c r="ACO118"/>
      <c r="ACP118"/>
      <c r="ACQ118"/>
      <c r="ACR118"/>
      <c r="ACS118"/>
      <c r="ACT118"/>
      <c r="ACU118"/>
      <c r="ACV118"/>
      <c r="ACW118"/>
      <c r="ACX118"/>
      <c r="ACY118"/>
      <c r="ACZ118"/>
      <c r="ADA118"/>
      <c r="ADB118"/>
      <c r="ADC118"/>
      <c r="ADD118"/>
      <c r="ADE118"/>
      <c r="ADF118"/>
      <c r="ADG118"/>
      <c r="ADH118"/>
      <c r="ADI118"/>
      <c r="ADJ118"/>
      <c r="ADK118"/>
      <c r="ADL118"/>
      <c r="ADM118"/>
      <c r="ADN118"/>
      <c r="ADO118"/>
      <c r="ADP118"/>
      <c r="ADQ118"/>
      <c r="ADR118"/>
      <c r="ADS118"/>
      <c r="ADT118"/>
      <c r="ADU118"/>
      <c r="ADV118"/>
      <c r="ADW118"/>
      <c r="ADX118"/>
      <c r="ADY118"/>
      <c r="ADZ118"/>
      <c r="AEA118"/>
      <c r="AEB118"/>
      <c r="AEC118"/>
      <c r="AED118"/>
      <c r="AEE118"/>
      <c r="AEF118"/>
      <c r="AEG118"/>
      <c r="AEH118"/>
      <c r="AEI118"/>
      <c r="AEJ118"/>
      <c r="AEK118"/>
      <c r="AEL118"/>
      <c r="AEM118"/>
      <c r="AEN118"/>
      <c r="AEO118"/>
      <c r="AEP118"/>
      <c r="AEQ118"/>
      <c r="AER118"/>
      <c r="AES118"/>
      <c r="AET118"/>
      <c r="AEU118"/>
      <c r="AEV118"/>
      <c r="AEW118"/>
      <c r="AEX118"/>
      <c r="AEY118"/>
      <c r="AEZ118"/>
      <c r="AFA118"/>
      <c r="AFB118"/>
      <c r="AFC118"/>
      <c r="AFD118"/>
      <c r="AFE118"/>
      <c r="AFF118"/>
      <c r="AFG118"/>
      <c r="AFH118"/>
      <c r="AFI118"/>
      <c r="AFJ118"/>
      <c r="AFK118"/>
      <c r="AFL118"/>
      <c r="AFM118"/>
      <c r="AFN118"/>
      <c r="AFO118"/>
      <c r="AFP118"/>
      <c r="AFQ118"/>
      <c r="AFR118"/>
      <c r="AFS118"/>
      <c r="AFT118"/>
      <c r="AFU118"/>
      <c r="AFV118"/>
      <c r="AFW118"/>
      <c r="AFX118"/>
      <c r="AFY118"/>
      <c r="AFZ118"/>
      <c r="AGA118"/>
      <c r="AGB118"/>
      <c r="AGC118"/>
      <c r="AGD118"/>
      <c r="AGE118"/>
      <c r="AGF118"/>
      <c r="AGG118"/>
      <c r="AGH118"/>
      <c r="AGI118"/>
      <c r="AGJ118"/>
      <c r="AGK118"/>
      <c r="AGL118"/>
      <c r="AGM118"/>
      <c r="AGN118"/>
      <c r="AGO118"/>
      <c r="AGP118"/>
      <c r="AGQ118"/>
      <c r="AGR118"/>
      <c r="AGS118"/>
      <c r="AGT118"/>
      <c r="AGU118"/>
      <c r="AGV118"/>
      <c r="AGW118"/>
      <c r="AGX118"/>
      <c r="AGY118"/>
      <c r="AGZ118"/>
      <c r="AHA118"/>
      <c r="AHB118"/>
      <c r="AHC118"/>
      <c r="AHD118"/>
      <c r="AHE118"/>
      <c r="AHF118"/>
      <c r="AHG118"/>
      <c r="AHH118"/>
      <c r="AHI118"/>
      <c r="AHJ118"/>
      <c r="AHK118"/>
      <c r="AHL118"/>
      <c r="AHM118"/>
      <c r="AHN118"/>
      <c r="AHO118"/>
      <c r="AHP118"/>
      <c r="AHQ118"/>
      <c r="AHR118"/>
      <c r="AHS118"/>
      <c r="AHT118"/>
      <c r="AHU118"/>
      <c r="AHV118"/>
      <c r="AHW118"/>
      <c r="AHX118"/>
      <c r="AHY118"/>
      <c r="AHZ118"/>
      <c r="AIA118"/>
      <c r="AIB118"/>
      <c r="AIC118"/>
      <c r="AID118"/>
      <c r="AIE118"/>
      <c r="AIF118"/>
      <c r="AIG118"/>
      <c r="AIH118"/>
      <c r="AII118"/>
      <c r="AIJ118"/>
      <c r="AIK118"/>
      <c r="AIL118"/>
      <c r="AIM118"/>
      <c r="AIN118"/>
      <c r="AIO118"/>
      <c r="AIP118"/>
      <c r="AIQ118"/>
      <c r="AIR118"/>
      <c r="AIS118"/>
      <c r="AIT118"/>
      <c r="AIU118"/>
      <c r="AIV118"/>
      <c r="AIW118"/>
      <c r="AIX118"/>
      <c r="AIY118"/>
      <c r="AIZ118"/>
      <c r="AJA118"/>
      <c r="AJB118"/>
      <c r="AJC118"/>
      <c r="AJD118"/>
      <c r="AJE118"/>
      <c r="AJF118"/>
      <c r="AJG118"/>
      <c r="AJH118"/>
      <c r="AJI118"/>
      <c r="AJJ118"/>
      <c r="AJK118"/>
      <c r="AJL118"/>
      <c r="AJM118"/>
      <c r="AJN118"/>
      <c r="AJO118"/>
      <c r="AJP118"/>
      <c r="AJQ118"/>
      <c r="AJR118"/>
      <c r="AJS118"/>
      <c r="AJT118"/>
      <c r="AJU118"/>
      <c r="AJV118"/>
      <c r="AJW118"/>
      <c r="AJX118"/>
      <c r="AJY118"/>
      <c r="AJZ118"/>
      <c r="AKA118"/>
      <c r="AKB118"/>
      <c r="AKC118"/>
      <c r="AKD118"/>
      <c r="AKE118"/>
      <c r="AKF118"/>
      <c r="AKG118"/>
      <c r="AKH118"/>
      <c r="AKI118"/>
      <c r="AKJ118"/>
      <c r="AKK118"/>
      <c r="AKL118"/>
      <c r="AKM118"/>
      <c r="AKN118"/>
      <c r="AKO118"/>
      <c r="AKP118"/>
      <c r="AKQ118"/>
      <c r="AKR118"/>
      <c r="AKS118"/>
      <c r="AKT118"/>
      <c r="AKU118"/>
      <c r="AKV118"/>
      <c r="AKW118"/>
      <c r="AKX118"/>
      <c r="AKY118"/>
      <c r="AKZ118"/>
      <c r="ALA118"/>
      <c r="ALB118"/>
      <c r="ALC118"/>
      <c r="ALD118"/>
      <c r="ALE118"/>
      <c r="ALF118"/>
      <c r="ALG118"/>
      <c r="ALH118"/>
      <c r="ALI118"/>
      <c r="ALJ118"/>
      <c r="ALK118"/>
      <c r="ALL118"/>
      <c r="ALM118"/>
      <c r="ALN118"/>
      <c r="ALO118"/>
      <c r="ALP118"/>
      <c r="ALQ118"/>
      <c r="ALR118"/>
      <c r="ALS118"/>
      <c r="ALT118"/>
      <c r="ALU118"/>
      <c r="ALV118"/>
      <c r="ALW118"/>
      <c r="ALX118"/>
      <c r="ALY118"/>
      <c r="ALZ118"/>
      <c r="AMA118"/>
      <c r="AMB118"/>
      <c r="AMC118"/>
      <c r="AMD118"/>
      <c r="AME118"/>
      <c r="AMF118"/>
      <c r="AMG118"/>
      <c r="AMH118"/>
      <c r="AMJ118"/>
      <c r="AMK118"/>
    </row>
    <row r="119" spans="1:1025" x14ac:dyDescent="0.2">
      <c r="A119" s="56"/>
      <c r="B119" s="57"/>
      <c r="C119" s="57"/>
      <c r="D119" s="57"/>
      <c r="E119" s="57"/>
      <c r="F119" s="57"/>
      <c r="G119" s="57"/>
      <c r="H119" s="57"/>
      <c r="I119" s="57"/>
      <c r="J119" s="57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  <c r="AH119"/>
      <c r="AI119"/>
      <c r="AJ119"/>
      <c r="AK119"/>
      <c r="AL119"/>
      <c r="AM119"/>
      <c r="AN119"/>
      <c r="AO119"/>
      <c r="AP119"/>
      <c r="AQ119"/>
      <c r="AR119"/>
      <c r="AS119"/>
      <c r="AT119"/>
      <c r="AU119"/>
      <c r="AV119"/>
      <c r="AW119"/>
      <c r="AX119"/>
      <c r="AY119"/>
      <c r="AZ119"/>
      <c r="BA119"/>
      <c r="BB119"/>
      <c r="BC119"/>
      <c r="BD119"/>
      <c r="BE119"/>
      <c r="BF119"/>
      <c r="BG119"/>
      <c r="BH119"/>
      <c r="BI119"/>
      <c r="BJ119"/>
      <c r="BK119"/>
      <c r="BL119"/>
      <c r="BM119"/>
      <c r="BN119"/>
      <c r="BO119"/>
      <c r="BP119"/>
      <c r="BQ119"/>
      <c r="BR119"/>
      <c r="BS119"/>
      <c r="BT119"/>
      <c r="BU119"/>
      <c r="BV119"/>
      <c r="BW119"/>
      <c r="BX119"/>
      <c r="BY119"/>
      <c r="BZ119"/>
      <c r="CA119"/>
      <c r="CB119"/>
      <c r="CC119"/>
      <c r="CD119"/>
      <c r="CE119"/>
      <c r="CF119"/>
      <c r="CG119"/>
      <c r="CH119"/>
      <c r="CI119"/>
      <c r="CJ119"/>
      <c r="CK119"/>
      <c r="CL119"/>
      <c r="CM119"/>
      <c r="CN119"/>
      <c r="CO119"/>
      <c r="CP119"/>
      <c r="CQ119"/>
      <c r="CR119"/>
      <c r="CS119"/>
      <c r="CT119"/>
      <c r="CU119"/>
      <c r="CV119"/>
      <c r="CW119"/>
      <c r="CX119"/>
      <c r="CY119"/>
      <c r="CZ119"/>
      <c r="DA119"/>
      <c r="DB119"/>
      <c r="DC119"/>
      <c r="DD119"/>
      <c r="DE119"/>
      <c r="DF119"/>
      <c r="DG119"/>
      <c r="DH119"/>
      <c r="DI119"/>
      <c r="DJ119"/>
      <c r="DK119"/>
      <c r="DL119"/>
      <c r="DM119"/>
      <c r="DN119"/>
      <c r="DO119"/>
      <c r="DP119"/>
      <c r="DQ119"/>
      <c r="DR119"/>
      <c r="DS119"/>
      <c r="DT119"/>
      <c r="DU119"/>
      <c r="DV119"/>
      <c r="DW119"/>
      <c r="DX119"/>
      <c r="DY119"/>
      <c r="DZ119"/>
      <c r="EA119"/>
      <c r="EB119"/>
      <c r="EC119"/>
      <c r="ED119"/>
      <c r="EE119"/>
      <c r="EF119"/>
      <c r="EG119"/>
      <c r="EH119"/>
      <c r="EI119"/>
      <c r="EJ119"/>
      <c r="EK119"/>
      <c r="EL119"/>
      <c r="EM119"/>
      <c r="EN119"/>
      <c r="EO119"/>
      <c r="EP119"/>
      <c r="EQ119"/>
      <c r="ER119"/>
      <c r="ES119"/>
      <c r="ET119"/>
      <c r="EU119"/>
      <c r="EV119"/>
      <c r="EW119"/>
      <c r="EX119"/>
      <c r="EY119"/>
      <c r="EZ119"/>
      <c r="FA119"/>
      <c r="FB119"/>
      <c r="FC119"/>
      <c r="FD119"/>
      <c r="FE119"/>
      <c r="FF119"/>
      <c r="FG119"/>
      <c r="FH119"/>
      <c r="FI119"/>
      <c r="FJ119"/>
      <c r="FK119"/>
      <c r="FL119"/>
      <c r="FM119"/>
      <c r="FN119"/>
      <c r="FO119"/>
      <c r="FP119"/>
      <c r="FQ119"/>
      <c r="FR119"/>
      <c r="FS119"/>
      <c r="FT119"/>
      <c r="FU119"/>
      <c r="FV119"/>
      <c r="FW119"/>
      <c r="FX119"/>
      <c r="FY119"/>
      <c r="FZ119"/>
      <c r="GA119"/>
      <c r="GB119"/>
      <c r="GC119"/>
      <c r="GD119"/>
      <c r="GE119"/>
      <c r="GF119"/>
      <c r="GG119"/>
      <c r="GH119"/>
      <c r="GI119"/>
      <c r="GJ119"/>
      <c r="GK119"/>
      <c r="GL119"/>
      <c r="GM119"/>
      <c r="GN119"/>
      <c r="GO119"/>
      <c r="GP119"/>
      <c r="GQ119"/>
      <c r="GR119"/>
      <c r="GS119"/>
      <c r="GT119"/>
      <c r="GU119"/>
      <c r="GV119"/>
      <c r="GW119"/>
      <c r="GX119"/>
      <c r="GY119"/>
      <c r="GZ119"/>
      <c r="HA119"/>
      <c r="HB119"/>
      <c r="HC119"/>
      <c r="HD119"/>
      <c r="HE119"/>
      <c r="HF119"/>
      <c r="HG119"/>
      <c r="HH119"/>
      <c r="HI119"/>
      <c r="HJ119"/>
      <c r="HK119"/>
      <c r="HL119"/>
      <c r="HM119"/>
      <c r="HN119"/>
      <c r="HO119"/>
      <c r="HP119"/>
      <c r="HQ119"/>
      <c r="HR119"/>
      <c r="HS119"/>
      <c r="HT119"/>
      <c r="HU119"/>
      <c r="HV119"/>
      <c r="HW119"/>
      <c r="HX119"/>
      <c r="HY119"/>
      <c r="HZ119"/>
      <c r="IA119"/>
      <c r="IB119"/>
      <c r="IC119"/>
      <c r="ID119"/>
      <c r="IE119"/>
      <c r="IF119"/>
      <c r="IG119"/>
      <c r="IH119"/>
      <c r="II119"/>
      <c r="IJ119"/>
      <c r="IK119"/>
      <c r="IL119"/>
      <c r="IM119"/>
      <c r="IN119"/>
      <c r="IO119"/>
      <c r="IP119"/>
      <c r="IQ119"/>
      <c r="IR119"/>
      <c r="IS119"/>
      <c r="IT119"/>
      <c r="IU119"/>
      <c r="IV119"/>
      <c r="IW119"/>
      <c r="IX119"/>
      <c r="IY119"/>
      <c r="IZ119"/>
      <c r="JA119"/>
      <c r="JB119"/>
      <c r="JC119"/>
      <c r="JD119"/>
      <c r="JE119"/>
      <c r="JF119"/>
      <c r="JG119"/>
      <c r="JH119"/>
      <c r="JI119"/>
      <c r="JJ119"/>
      <c r="JK119"/>
      <c r="JL119"/>
      <c r="JM119"/>
      <c r="JN119"/>
      <c r="JO119"/>
      <c r="JP119"/>
      <c r="JQ119"/>
      <c r="JR119"/>
      <c r="JS119"/>
      <c r="JT119"/>
      <c r="JU119"/>
      <c r="JV119"/>
      <c r="JW119"/>
      <c r="JX119"/>
      <c r="JY119"/>
      <c r="JZ119"/>
      <c r="KA119"/>
      <c r="KB119"/>
      <c r="KC119"/>
      <c r="KD119"/>
      <c r="KE119"/>
      <c r="KF119"/>
      <c r="KG119"/>
      <c r="KH119"/>
      <c r="KI119"/>
      <c r="KJ119"/>
      <c r="KK119"/>
      <c r="KL119"/>
      <c r="KM119"/>
      <c r="KN119"/>
      <c r="KO119"/>
      <c r="KP119"/>
      <c r="KQ119"/>
      <c r="KR119"/>
      <c r="KS119"/>
      <c r="KT119"/>
      <c r="KU119"/>
      <c r="KV119"/>
      <c r="KW119"/>
      <c r="KX119"/>
      <c r="KY119"/>
      <c r="KZ119"/>
      <c r="LA119"/>
      <c r="LB119"/>
      <c r="LC119"/>
      <c r="LD119"/>
      <c r="LE119"/>
      <c r="LF119"/>
      <c r="LG119"/>
      <c r="LH119"/>
      <c r="LI119"/>
      <c r="LJ119"/>
      <c r="LK119"/>
      <c r="LL119"/>
      <c r="LM119"/>
      <c r="LN119"/>
      <c r="LO119"/>
      <c r="LP119"/>
      <c r="LQ119"/>
      <c r="LR119"/>
      <c r="LS119"/>
      <c r="LT119"/>
      <c r="LU119"/>
      <c r="LV119"/>
      <c r="LW119"/>
      <c r="LX119"/>
      <c r="LY119"/>
      <c r="LZ119"/>
      <c r="MA119"/>
      <c r="MB119"/>
      <c r="MC119"/>
      <c r="MD119"/>
      <c r="ME119"/>
      <c r="MF119"/>
      <c r="MG119"/>
      <c r="MH119"/>
      <c r="MI119"/>
      <c r="MJ119"/>
      <c r="MK119"/>
      <c r="ML119"/>
      <c r="MM119"/>
      <c r="MN119"/>
      <c r="MO119"/>
      <c r="MP119"/>
      <c r="MQ119"/>
      <c r="MR119"/>
      <c r="MS119"/>
      <c r="MT119"/>
      <c r="MU119"/>
      <c r="MV119"/>
      <c r="MW119"/>
      <c r="MX119"/>
      <c r="MY119"/>
      <c r="MZ119"/>
      <c r="NA119"/>
      <c r="NB119"/>
      <c r="NC119"/>
      <c r="ND119"/>
      <c r="NE119"/>
      <c r="NF119"/>
      <c r="NG119"/>
      <c r="NH119"/>
      <c r="NI119"/>
      <c r="NJ119"/>
      <c r="NK119"/>
      <c r="NL119"/>
      <c r="NM119"/>
      <c r="NN119"/>
      <c r="NO119"/>
      <c r="NP119"/>
      <c r="NQ119"/>
      <c r="NR119"/>
      <c r="NS119"/>
      <c r="NT119"/>
      <c r="NU119"/>
      <c r="NV119"/>
      <c r="NW119"/>
      <c r="NX119"/>
      <c r="NY119"/>
      <c r="NZ119"/>
      <c r="OA119"/>
      <c r="OB119"/>
      <c r="OC119"/>
      <c r="OD119"/>
      <c r="OE119"/>
      <c r="OF119"/>
      <c r="OG119"/>
      <c r="OH119"/>
      <c r="OI119"/>
      <c r="OJ119"/>
      <c r="OK119"/>
      <c r="OL119"/>
      <c r="OM119"/>
      <c r="ON119"/>
      <c r="OO119"/>
      <c r="OP119"/>
      <c r="OQ119"/>
      <c r="OR119"/>
      <c r="OS119"/>
      <c r="OT119"/>
      <c r="OU119"/>
      <c r="OV119"/>
      <c r="OW119"/>
      <c r="OX119"/>
      <c r="OY119"/>
      <c r="OZ119"/>
      <c r="PA119"/>
      <c r="PB119"/>
      <c r="PC119"/>
      <c r="PD119"/>
      <c r="PE119"/>
      <c r="PF119"/>
      <c r="PG119"/>
      <c r="PH119"/>
      <c r="PI119"/>
      <c r="PJ119"/>
      <c r="PK119"/>
      <c r="PL119"/>
      <c r="PM119"/>
      <c r="PN119"/>
      <c r="PO119"/>
      <c r="PP119"/>
      <c r="PQ119"/>
      <c r="PR119"/>
      <c r="PS119"/>
      <c r="PT119"/>
      <c r="PU119"/>
      <c r="PV119"/>
      <c r="PW119"/>
      <c r="PX119"/>
      <c r="PY119"/>
      <c r="PZ119"/>
      <c r="QA119"/>
      <c r="QB119"/>
      <c r="QC119"/>
      <c r="QD119"/>
      <c r="QE119"/>
      <c r="QF119"/>
      <c r="QG119"/>
      <c r="QH119"/>
      <c r="QI119"/>
      <c r="QJ119"/>
      <c r="QK119"/>
      <c r="QL119"/>
      <c r="QM119"/>
      <c r="QN119"/>
      <c r="QO119"/>
      <c r="QP119"/>
      <c r="QQ119"/>
      <c r="QR119"/>
      <c r="QS119"/>
      <c r="QT119"/>
      <c r="QU119"/>
      <c r="QV119"/>
      <c r="QW119"/>
      <c r="QX119"/>
      <c r="QY119"/>
      <c r="QZ119"/>
      <c r="RA119"/>
      <c r="RB119"/>
      <c r="RC119"/>
      <c r="RD119"/>
      <c r="RE119"/>
      <c r="RF119"/>
      <c r="RG119"/>
      <c r="RH119"/>
      <c r="RI119"/>
      <c r="RJ119"/>
      <c r="RK119"/>
      <c r="RL119"/>
      <c r="RM119"/>
      <c r="RN119"/>
      <c r="RO119"/>
      <c r="RP119"/>
      <c r="RQ119"/>
      <c r="RR119"/>
      <c r="RS119"/>
      <c r="RT119"/>
      <c r="RU119"/>
      <c r="RV119"/>
      <c r="RW119"/>
      <c r="RX119"/>
      <c r="RY119"/>
      <c r="RZ119"/>
      <c r="SA119"/>
      <c r="SB119"/>
      <c r="SC119"/>
      <c r="SD119"/>
      <c r="SE119"/>
      <c r="SF119"/>
      <c r="SG119"/>
      <c r="SH119"/>
      <c r="SI119"/>
      <c r="SJ119"/>
      <c r="SK119"/>
      <c r="SL119"/>
      <c r="SM119"/>
      <c r="SN119"/>
      <c r="SO119"/>
      <c r="SP119"/>
      <c r="SQ119"/>
      <c r="SR119"/>
      <c r="SS119"/>
      <c r="ST119"/>
      <c r="SU119"/>
      <c r="SV119"/>
      <c r="SW119"/>
      <c r="SX119"/>
      <c r="SY119"/>
      <c r="SZ119"/>
      <c r="TA119"/>
      <c r="TB119"/>
      <c r="TC119"/>
      <c r="TD119"/>
      <c r="TE119"/>
      <c r="TF119"/>
      <c r="TG119"/>
      <c r="TH119"/>
      <c r="TI119"/>
      <c r="TJ119"/>
      <c r="TK119"/>
      <c r="TL119"/>
      <c r="TM119"/>
      <c r="TN119"/>
      <c r="TO119"/>
      <c r="TP119"/>
      <c r="TQ119"/>
      <c r="TR119"/>
      <c r="TS119"/>
      <c r="TT119"/>
      <c r="TU119"/>
      <c r="TV119"/>
      <c r="TW119"/>
      <c r="TX119"/>
      <c r="TY119"/>
      <c r="TZ119"/>
      <c r="UA119"/>
      <c r="UB119"/>
      <c r="UC119"/>
      <c r="UD119"/>
      <c r="UE119"/>
      <c r="UF119"/>
      <c r="UG119"/>
      <c r="UH119"/>
      <c r="UI119"/>
      <c r="UJ119"/>
      <c r="UK119"/>
      <c r="UL119"/>
      <c r="UM119"/>
      <c r="UN119"/>
      <c r="UO119"/>
      <c r="UP119"/>
      <c r="UQ119"/>
      <c r="UR119"/>
      <c r="US119"/>
      <c r="UT119"/>
      <c r="UU119"/>
      <c r="UV119"/>
      <c r="UW119"/>
      <c r="UX119"/>
      <c r="UY119"/>
      <c r="UZ119"/>
      <c r="VA119"/>
      <c r="VB119"/>
      <c r="VC119"/>
      <c r="VD119"/>
      <c r="VE119"/>
      <c r="VF119"/>
      <c r="VG119"/>
      <c r="VH119"/>
      <c r="VI119"/>
      <c r="VJ119"/>
      <c r="VK119"/>
      <c r="VL119"/>
      <c r="VM119"/>
      <c r="VN119"/>
      <c r="VO119"/>
      <c r="VP119"/>
      <c r="VQ119"/>
      <c r="VR119"/>
      <c r="VS119"/>
      <c r="VT119"/>
      <c r="VU119"/>
      <c r="VV119"/>
      <c r="VW119"/>
      <c r="VX119"/>
      <c r="VY119"/>
      <c r="VZ119"/>
      <c r="WA119"/>
      <c r="WB119"/>
      <c r="WC119"/>
      <c r="WD119"/>
      <c r="WE119"/>
      <c r="WF119"/>
      <c r="WG119"/>
      <c r="WH119"/>
      <c r="WI119"/>
      <c r="WJ119"/>
      <c r="WK119"/>
      <c r="WL119"/>
      <c r="WM119"/>
      <c r="WN119"/>
      <c r="WO119"/>
      <c r="WP119"/>
      <c r="WQ119"/>
      <c r="WR119"/>
      <c r="WS119"/>
      <c r="WT119"/>
      <c r="WU119"/>
      <c r="WV119"/>
      <c r="WW119"/>
      <c r="WX119"/>
      <c r="WY119"/>
      <c r="WZ119"/>
      <c r="XA119"/>
      <c r="XB119"/>
      <c r="XC119"/>
      <c r="XD119"/>
      <c r="XE119"/>
      <c r="XF119"/>
      <c r="XG119"/>
      <c r="XH119"/>
      <c r="XI119"/>
      <c r="XJ119"/>
      <c r="XK119"/>
      <c r="XL119"/>
      <c r="XM119"/>
      <c r="XN119"/>
      <c r="XO119"/>
      <c r="XP119"/>
      <c r="XQ119"/>
      <c r="XR119"/>
      <c r="XS119"/>
      <c r="XT119"/>
      <c r="XU119"/>
      <c r="XV119"/>
      <c r="XW119"/>
      <c r="XX119"/>
      <c r="XY119"/>
      <c r="XZ119"/>
      <c r="YA119"/>
      <c r="YB119"/>
      <c r="YC119"/>
      <c r="YD119"/>
      <c r="YE119"/>
      <c r="YF119"/>
      <c r="YG119"/>
      <c r="YH119"/>
      <c r="YI119"/>
      <c r="YJ119"/>
      <c r="YK119"/>
      <c r="YL119"/>
      <c r="YM119"/>
      <c r="YN119"/>
      <c r="YO119"/>
      <c r="YP119"/>
      <c r="YQ119"/>
      <c r="YR119"/>
      <c r="YS119"/>
      <c r="YT119"/>
      <c r="YU119"/>
      <c r="YV119"/>
      <c r="YW119"/>
      <c r="YX119"/>
      <c r="YY119"/>
      <c r="YZ119"/>
      <c r="ZA119"/>
      <c r="ZB119"/>
      <c r="ZC119"/>
      <c r="ZD119"/>
      <c r="ZE119"/>
      <c r="ZF119"/>
      <c r="ZG119"/>
      <c r="ZH119"/>
      <c r="ZI119"/>
      <c r="ZJ119"/>
      <c r="ZK119"/>
      <c r="ZL119"/>
      <c r="ZM119"/>
      <c r="ZN119"/>
      <c r="ZO119"/>
      <c r="ZP119"/>
      <c r="ZQ119"/>
      <c r="ZR119"/>
      <c r="ZS119"/>
      <c r="ZT119"/>
      <c r="ZU119"/>
      <c r="ZV119"/>
      <c r="ZW119"/>
      <c r="ZX119"/>
      <c r="ZY119"/>
      <c r="ZZ119"/>
      <c r="AAA119"/>
      <c r="AAB119"/>
      <c r="AAC119"/>
      <c r="AAD119"/>
      <c r="AAE119"/>
      <c r="AAF119"/>
      <c r="AAG119"/>
      <c r="AAH119"/>
      <c r="AAI119"/>
      <c r="AAJ119"/>
      <c r="AAK119"/>
      <c r="AAL119"/>
      <c r="AAM119"/>
      <c r="AAN119"/>
      <c r="AAO119"/>
      <c r="AAP119"/>
      <c r="AAQ119"/>
      <c r="AAR119"/>
      <c r="AAS119"/>
      <c r="AAT119"/>
      <c r="AAU119"/>
      <c r="AAV119"/>
      <c r="AAW119"/>
      <c r="AAX119"/>
      <c r="AAY119"/>
      <c r="AAZ119"/>
      <c r="ABA119"/>
      <c r="ABB119"/>
      <c r="ABC119"/>
      <c r="ABD119"/>
      <c r="ABE119"/>
      <c r="ABF119"/>
      <c r="ABG119"/>
      <c r="ABH119"/>
      <c r="ABI119"/>
      <c r="ABJ119"/>
      <c r="ABK119"/>
      <c r="ABL119"/>
      <c r="ABM119"/>
      <c r="ABN119"/>
      <c r="ABO119"/>
      <c r="ABP119"/>
      <c r="ABQ119"/>
      <c r="ABR119"/>
      <c r="ABS119"/>
      <c r="ABT119"/>
      <c r="ABU119"/>
      <c r="ABV119"/>
      <c r="ABW119"/>
      <c r="ABX119"/>
      <c r="ABY119"/>
      <c r="ABZ119"/>
      <c r="ACA119"/>
      <c r="ACB119"/>
      <c r="ACC119"/>
      <c r="ACD119"/>
      <c r="ACE119"/>
      <c r="ACF119"/>
      <c r="ACG119"/>
      <c r="ACH119"/>
      <c r="ACI119"/>
      <c r="ACJ119"/>
      <c r="ACK119"/>
      <c r="ACL119"/>
      <c r="ACM119"/>
      <c r="ACN119"/>
      <c r="ACO119"/>
      <c r="ACP119"/>
      <c r="ACQ119"/>
      <c r="ACR119"/>
      <c r="ACS119"/>
      <c r="ACT119"/>
      <c r="ACU119"/>
      <c r="ACV119"/>
      <c r="ACW119"/>
      <c r="ACX119"/>
      <c r="ACY119"/>
      <c r="ACZ119"/>
      <c r="ADA119"/>
      <c r="ADB119"/>
      <c r="ADC119"/>
      <c r="ADD119"/>
      <c r="ADE119"/>
      <c r="ADF119"/>
      <c r="ADG119"/>
      <c r="ADH119"/>
      <c r="ADI119"/>
      <c r="ADJ119"/>
      <c r="ADK119"/>
      <c r="ADL119"/>
      <c r="ADM119"/>
      <c r="ADN119"/>
      <c r="ADO119"/>
      <c r="ADP119"/>
      <c r="ADQ119"/>
      <c r="ADR119"/>
      <c r="ADS119"/>
      <c r="ADT119"/>
      <c r="ADU119"/>
      <c r="ADV119"/>
      <c r="ADW119"/>
      <c r="ADX119"/>
      <c r="ADY119"/>
      <c r="ADZ119"/>
      <c r="AEA119"/>
      <c r="AEB119"/>
      <c r="AEC119"/>
      <c r="AED119"/>
      <c r="AEE119"/>
      <c r="AEF119"/>
      <c r="AEG119"/>
      <c r="AEH119"/>
      <c r="AEI119"/>
      <c r="AEJ119"/>
      <c r="AEK119"/>
      <c r="AEL119"/>
      <c r="AEM119"/>
      <c r="AEN119"/>
      <c r="AEO119"/>
      <c r="AEP119"/>
      <c r="AEQ119"/>
      <c r="AER119"/>
      <c r="AES119"/>
      <c r="AET119"/>
      <c r="AEU119"/>
      <c r="AEV119"/>
      <c r="AEW119"/>
      <c r="AEX119"/>
      <c r="AEY119"/>
      <c r="AEZ119"/>
      <c r="AFA119"/>
      <c r="AFB119"/>
      <c r="AFC119"/>
      <c r="AFD119"/>
      <c r="AFE119"/>
      <c r="AFF119"/>
      <c r="AFG119"/>
      <c r="AFH119"/>
      <c r="AFI119"/>
      <c r="AFJ119"/>
      <c r="AFK119"/>
      <c r="AFL119"/>
      <c r="AFM119"/>
      <c r="AFN119"/>
      <c r="AFO119"/>
      <c r="AFP119"/>
      <c r="AFQ119"/>
      <c r="AFR119"/>
      <c r="AFS119"/>
      <c r="AFT119"/>
      <c r="AFU119"/>
      <c r="AFV119"/>
      <c r="AFW119"/>
      <c r="AFX119"/>
      <c r="AFY119"/>
      <c r="AFZ119"/>
      <c r="AGA119"/>
      <c r="AGB119"/>
      <c r="AGC119"/>
      <c r="AGD119"/>
      <c r="AGE119"/>
      <c r="AGF119"/>
      <c r="AGG119"/>
      <c r="AGH119"/>
      <c r="AGI119"/>
      <c r="AGJ119"/>
      <c r="AGK119"/>
      <c r="AGL119"/>
      <c r="AGM119"/>
      <c r="AGN119"/>
      <c r="AGO119"/>
      <c r="AGP119"/>
      <c r="AGQ119"/>
      <c r="AGR119"/>
      <c r="AGS119"/>
      <c r="AGT119"/>
      <c r="AGU119"/>
      <c r="AGV119"/>
      <c r="AGW119"/>
      <c r="AGX119"/>
      <c r="AGY119"/>
      <c r="AGZ119"/>
      <c r="AHA119"/>
      <c r="AHB119"/>
      <c r="AHC119"/>
      <c r="AHD119"/>
      <c r="AHE119"/>
      <c r="AHF119"/>
      <c r="AHG119"/>
      <c r="AHH119"/>
      <c r="AHI119"/>
      <c r="AHJ119"/>
      <c r="AHK119"/>
      <c r="AHL119"/>
      <c r="AHM119"/>
      <c r="AHN119"/>
      <c r="AHO119"/>
      <c r="AHP119"/>
      <c r="AHQ119"/>
      <c r="AHR119"/>
      <c r="AHS119"/>
      <c r="AHT119"/>
      <c r="AHU119"/>
      <c r="AHV119"/>
      <c r="AHW119"/>
      <c r="AHX119"/>
      <c r="AHY119"/>
      <c r="AHZ119"/>
      <c r="AIA119"/>
      <c r="AIB119"/>
      <c r="AIC119"/>
      <c r="AID119"/>
      <c r="AIE119"/>
      <c r="AIF119"/>
      <c r="AIG119"/>
      <c r="AIH119"/>
      <c r="AII119"/>
      <c r="AIJ119"/>
      <c r="AIK119"/>
      <c r="AIL119"/>
      <c r="AIM119"/>
      <c r="AIN119"/>
      <c r="AIO119"/>
      <c r="AIP119"/>
      <c r="AIQ119"/>
      <c r="AIR119"/>
      <c r="AIS119"/>
      <c r="AIT119"/>
      <c r="AIU119"/>
      <c r="AIV119"/>
      <c r="AIW119"/>
      <c r="AIX119"/>
      <c r="AIY119"/>
      <c r="AIZ119"/>
      <c r="AJA119"/>
      <c r="AJB119"/>
      <c r="AJC119"/>
      <c r="AJD119"/>
      <c r="AJE119"/>
      <c r="AJF119"/>
      <c r="AJG119"/>
      <c r="AJH119"/>
      <c r="AJI119"/>
      <c r="AJJ119"/>
      <c r="AJK119"/>
      <c r="AJL119"/>
      <c r="AJM119"/>
      <c r="AJN119"/>
      <c r="AJO119"/>
      <c r="AJP119"/>
      <c r="AJQ119"/>
      <c r="AJR119"/>
      <c r="AJS119"/>
      <c r="AJT119"/>
      <c r="AJU119"/>
      <c r="AJV119"/>
      <c r="AJW119"/>
      <c r="AJX119"/>
      <c r="AJY119"/>
      <c r="AJZ119"/>
      <c r="AKA119"/>
      <c r="AKB119"/>
      <c r="AKC119"/>
      <c r="AKD119"/>
      <c r="AKE119"/>
      <c r="AKF119"/>
      <c r="AKG119"/>
      <c r="AKH119"/>
      <c r="AKI119"/>
      <c r="AKJ119"/>
      <c r="AKK119"/>
      <c r="AKL119"/>
      <c r="AKM119"/>
      <c r="AKN119"/>
      <c r="AKO119"/>
      <c r="AKP119"/>
      <c r="AKQ119"/>
      <c r="AKR119"/>
      <c r="AKS119"/>
      <c r="AKT119"/>
      <c r="AKU119"/>
      <c r="AKV119"/>
      <c r="AKW119"/>
      <c r="AKX119"/>
      <c r="AKY119"/>
      <c r="AKZ119"/>
      <c r="ALA119"/>
      <c r="ALB119"/>
      <c r="ALC119"/>
      <c r="ALD119"/>
      <c r="ALE119"/>
      <c r="ALF119"/>
      <c r="ALG119"/>
      <c r="ALH119"/>
      <c r="ALI119"/>
      <c r="ALJ119"/>
      <c r="ALK119"/>
      <c r="ALL119"/>
      <c r="ALM119"/>
      <c r="ALN119"/>
      <c r="ALO119"/>
      <c r="ALP119"/>
      <c r="ALQ119"/>
      <c r="ALR119"/>
      <c r="ALS119"/>
      <c r="ALT119"/>
      <c r="ALU119"/>
      <c r="ALV119"/>
      <c r="ALW119"/>
      <c r="ALX119"/>
      <c r="ALY119"/>
      <c r="ALZ119"/>
      <c r="AMA119"/>
      <c r="AMB119"/>
      <c r="AMC119"/>
      <c r="AMD119"/>
      <c r="AME119"/>
      <c r="AMF119"/>
      <c r="AMG119"/>
      <c r="AMH119"/>
      <c r="AMI119"/>
      <c r="AMJ119"/>
    </row>
    <row r="120" spans="1:1025" ht="20.25" customHeight="1" x14ac:dyDescent="0.2">
      <c r="A120" s="934" t="s">
        <v>301</v>
      </c>
      <c r="B120" s="935"/>
      <c r="C120" s="935"/>
      <c r="D120" s="935"/>
      <c r="E120" s="935"/>
      <c r="F120" s="935"/>
      <c r="G120" s="935"/>
      <c r="H120" s="935"/>
      <c r="I120" s="936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  <c r="AH120"/>
      <c r="AI120"/>
      <c r="AJ120"/>
      <c r="AK120"/>
      <c r="AL120"/>
      <c r="AM120"/>
      <c r="AN120"/>
      <c r="AO120"/>
      <c r="AP120"/>
      <c r="AQ120"/>
      <c r="AR120"/>
      <c r="AS120"/>
      <c r="AT120"/>
      <c r="AU120"/>
      <c r="AV120"/>
      <c r="AW120"/>
      <c r="AX120"/>
      <c r="AY120"/>
      <c r="AZ120"/>
      <c r="BA120"/>
      <c r="BB120"/>
      <c r="BC120"/>
      <c r="BD120"/>
      <c r="BE120"/>
      <c r="BF120"/>
      <c r="BG120"/>
      <c r="BH120"/>
      <c r="BI120"/>
      <c r="BJ120"/>
      <c r="BK120"/>
      <c r="BL120"/>
      <c r="BM120"/>
      <c r="BN120"/>
      <c r="BO120"/>
      <c r="BP120"/>
      <c r="BQ120"/>
      <c r="BR120"/>
      <c r="BS120"/>
      <c r="BT120"/>
      <c r="BU120"/>
      <c r="BV120"/>
      <c r="BW120"/>
      <c r="BX120"/>
      <c r="BY120"/>
      <c r="BZ120"/>
      <c r="CA120"/>
      <c r="CB120"/>
      <c r="CC120"/>
      <c r="CD120"/>
      <c r="CE120"/>
      <c r="CF120"/>
      <c r="CG120"/>
      <c r="CH120"/>
      <c r="CI120"/>
      <c r="CJ120"/>
      <c r="CK120"/>
      <c r="CL120"/>
      <c r="CM120"/>
      <c r="CN120"/>
      <c r="CO120"/>
      <c r="CP120"/>
      <c r="CQ120"/>
      <c r="CR120"/>
      <c r="CS120"/>
      <c r="CT120"/>
      <c r="CU120"/>
      <c r="CV120"/>
      <c r="CW120"/>
      <c r="CX120"/>
      <c r="CY120"/>
      <c r="CZ120"/>
      <c r="DA120"/>
      <c r="DB120"/>
      <c r="DC120"/>
      <c r="DD120"/>
      <c r="DE120"/>
      <c r="DF120"/>
      <c r="DG120"/>
      <c r="DH120"/>
      <c r="DI120"/>
      <c r="DJ120"/>
      <c r="DK120"/>
      <c r="DL120"/>
      <c r="DM120"/>
      <c r="DN120"/>
      <c r="DO120"/>
      <c r="DP120"/>
      <c r="DQ120"/>
      <c r="DR120"/>
      <c r="DS120"/>
      <c r="DT120"/>
      <c r="DU120"/>
      <c r="DV120"/>
      <c r="DW120"/>
      <c r="DX120"/>
      <c r="DY120"/>
      <c r="DZ120"/>
      <c r="EA120"/>
      <c r="EB120"/>
      <c r="EC120"/>
      <c r="ED120"/>
      <c r="EE120"/>
      <c r="EF120"/>
      <c r="EG120"/>
      <c r="EH120"/>
      <c r="EI120"/>
      <c r="EJ120"/>
      <c r="EK120"/>
      <c r="EL120"/>
      <c r="EM120"/>
      <c r="EN120"/>
      <c r="EO120"/>
      <c r="EP120"/>
      <c r="EQ120"/>
      <c r="ER120"/>
      <c r="ES120"/>
      <c r="ET120"/>
      <c r="EU120"/>
      <c r="EV120"/>
      <c r="EW120"/>
      <c r="EX120"/>
      <c r="EY120"/>
      <c r="EZ120"/>
      <c r="FA120"/>
      <c r="FB120"/>
      <c r="FC120"/>
      <c r="FD120"/>
      <c r="FE120"/>
      <c r="FF120"/>
      <c r="FG120"/>
      <c r="FH120"/>
      <c r="FI120"/>
      <c r="FJ120"/>
      <c r="FK120"/>
      <c r="FL120"/>
      <c r="FM120"/>
      <c r="FN120"/>
      <c r="FO120"/>
      <c r="FP120"/>
      <c r="FQ120"/>
      <c r="FR120"/>
      <c r="FS120"/>
      <c r="FT120"/>
      <c r="FU120"/>
      <c r="FV120"/>
      <c r="FW120"/>
      <c r="FX120"/>
      <c r="FY120"/>
      <c r="FZ120"/>
      <c r="GA120"/>
      <c r="GB120"/>
      <c r="GC120"/>
      <c r="GD120"/>
      <c r="GE120"/>
      <c r="GF120"/>
      <c r="GG120"/>
      <c r="GH120"/>
      <c r="GI120"/>
      <c r="GJ120"/>
      <c r="GK120"/>
      <c r="GL120"/>
      <c r="GM120"/>
      <c r="GN120"/>
      <c r="GO120"/>
      <c r="GP120"/>
      <c r="GQ120"/>
      <c r="GR120"/>
      <c r="GS120"/>
      <c r="GT120"/>
      <c r="GU120"/>
      <c r="GV120"/>
      <c r="GW120"/>
      <c r="GX120"/>
      <c r="GY120"/>
      <c r="GZ120"/>
      <c r="HA120"/>
      <c r="HB120"/>
      <c r="HC120"/>
      <c r="HD120"/>
      <c r="HE120"/>
      <c r="HF120"/>
      <c r="HG120"/>
      <c r="HH120"/>
      <c r="HI120"/>
      <c r="HJ120"/>
      <c r="HK120"/>
      <c r="HL120"/>
      <c r="HM120"/>
      <c r="HN120"/>
      <c r="HO120"/>
      <c r="HP120"/>
      <c r="HQ120"/>
      <c r="HR120"/>
      <c r="HS120"/>
      <c r="HT120"/>
      <c r="HU120"/>
      <c r="HV120"/>
      <c r="HW120"/>
      <c r="HX120"/>
      <c r="HY120"/>
      <c r="HZ120"/>
      <c r="IA120"/>
      <c r="IB120"/>
      <c r="IC120"/>
      <c r="ID120"/>
      <c r="IE120"/>
      <c r="IF120"/>
      <c r="IG120"/>
      <c r="IH120"/>
      <c r="II120"/>
      <c r="IJ120"/>
      <c r="IK120"/>
      <c r="IL120"/>
      <c r="IM120"/>
      <c r="IN120"/>
      <c r="IO120"/>
      <c r="IP120"/>
      <c r="IQ120"/>
      <c r="IR120"/>
      <c r="IS120"/>
      <c r="IT120"/>
      <c r="IU120"/>
      <c r="IV120"/>
      <c r="IW120"/>
      <c r="IX120"/>
      <c r="IY120"/>
      <c r="IZ120"/>
      <c r="JA120"/>
      <c r="JB120"/>
      <c r="JC120"/>
      <c r="JD120"/>
      <c r="JE120"/>
      <c r="JF120"/>
      <c r="JG120"/>
      <c r="JH120"/>
      <c r="JI120"/>
      <c r="JJ120"/>
      <c r="JK120"/>
      <c r="JL120"/>
      <c r="JM120"/>
      <c r="JN120"/>
      <c r="JO120"/>
      <c r="JP120"/>
      <c r="JQ120"/>
      <c r="JR120"/>
      <c r="JS120"/>
      <c r="JT120"/>
      <c r="JU120"/>
      <c r="JV120"/>
      <c r="JW120"/>
      <c r="JX120"/>
      <c r="JY120"/>
      <c r="JZ120"/>
      <c r="KA120"/>
      <c r="KB120"/>
      <c r="KC120"/>
      <c r="KD120"/>
      <c r="KE120"/>
      <c r="KF120"/>
      <c r="KG120"/>
      <c r="KH120"/>
      <c r="KI120"/>
      <c r="KJ120"/>
      <c r="KK120"/>
      <c r="KL120"/>
      <c r="KM120"/>
      <c r="KN120"/>
      <c r="KO120"/>
      <c r="KP120"/>
      <c r="KQ120"/>
      <c r="KR120"/>
      <c r="KS120"/>
      <c r="KT120"/>
      <c r="KU120"/>
      <c r="KV120"/>
      <c r="KW120"/>
      <c r="KX120"/>
      <c r="KY120"/>
      <c r="KZ120"/>
      <c r="LA120"/>
      <c r="LB120"/>
      <c r="LC120"/>
      <c r="LD120"/>
      <c r="LE120"/>
      <c r="LF120"/>
      <c r="LG120"/>
      <c r="LH120"/>
      <c r="LI120"/>
      <c r="LJ120"/>
      <c r="LK120"/>
      <c r="LL120"/>
      <c r="LM120"/>
      <c r="LN120"/>
      <c r="LO120"/>
      <c r="LP120"/>
      <c r="LQ120"/>
      <c r="LR120"/>
      <c r="LS120"/>
      <c r="LT120"/>
      <c r="LU120"/>
      <c r="LV120"/>
      <c r="LW120"/>
      <c r="LX120"/>
      <c r="LY120"/>
      <c r="LZ120"/>
      <c r="MA120"/>
      <c r="MB120"/>
      <c r="MC120"/>
      <c r="MD120"/>
      <c r="ME120"/>
      <c r="MF120"/>
      <c r="MG120"/>
      <c r="MH120"/>
      <c r="MI120"/>
      <c r="MJ120"/>
      <c r="MK120"/>
      <c r="ML120"/>
      <c r="MM120"/>
      <c r="MN120"/>
      <c r="MO120"/>
      <c r="MP120"/>
      <c r="MQ120"/>
      <c r="MR120"/>
      <c r="MS120"/>
      <c r="MT120"/>
      <c r="MU120"/>
      <c r="MV120"/>
      <c r="MW120"/>
      <c r="MX120"/>
      <c r="MY120"/>
      <c r="MZ120"/>
      <c r="NA120"/>
      <c r="NB120"/>
      <c r="NC120"/>
      <c r="ND120"/>
      <c r="NE120"/>
      <c r="NF120"/>
      <c r="NG120"/>
      <c r="NH120"/>
      <c r="NI120"/>
      <c r="NJ120"/>
      <c r="NK120"/>
      <c r="NL120"/>
      <c r="NM120"/>
      <c r="NN120"/>
      <c r="NO120"/>
      <c r="NP120"/>
      <c r="NQ120"/>
      <c r="NR120"/>
      <c r="NS120"/>
      <c r="NT120"/>
      <c r="NU120"/>
      <c r="NV120"/>
      <c r="NW120"/>
      <c r="NX120"/>
      <c r="NY120"/>
      <c r="NZ120"/>
      <c r="OA120"/>
      <c r="OB120"/>
      <c r="OC120"/>
      <c r="OD120"/>
      <c r="OE120"/>
      <c r="OF120"/>
      <c r="OG120"/>
      <c r="OH120"/>
      <c r="OI120"/>
      <c r="OJ120"/>
      <c r="OK120"/>
      <c r="OL120"/>
      <c r="OM120"/>
      <c r="ON120"/>
      <c r="OO120"/>
      <c r="OP120"/>
      <c r="OQ120"/>
      <c r="OR120"/>
      <c r="OS120"/>
      <c r="OT120"/>
      <c r="OU120"/>
      <c r="OV120"/>
      <c r="OW120"/>
      <c r="OX120"/>
      <c r="OY120"/>
      <c r="OZ120"/>
      <c r="PA120"/>
      <c r="PB120"/>
      <c r="PC120"/>
      <c r="PD120"/>
      <c r="PE120"/>
      <c r="PF120"/>
      <c r="PG120"/>
      <c r="PH120"/>
      <c r="PI120"/>
      <c r="PJ120"/>
      <c r="PK120"/>
      <c r="PL120"/>
      <c r="PM120"/>
      <c r="PN120"/>
      <c r="PO120"/>
      <c r="PP120"/>
      <c r="PQ120"/>
      <c r="PR120"/>
      <c r="PS120"/>
      <c r="PT120"/>
      <c r="PU120"/>
      <c r="PV120"/>
      <c r="PW120"/>
      <c r="PX120"/>
      <c r="PY120"/>
      <c r="PZ120"/>
      <c r="QA120"/>
      <c r="QB120"/>
      <c r="QC120"/>
      <c r="QD120"/>
      <c r="QE120"/>
      <c r="QF120"/>
      <c r="QG120"/>
      <c r="QH120"/>
      <c r="QI120"/>
      <c r="QJ120"/>
      <c r="QK120"/>
      <c r="QL120"/>
      <c r="QM120"/>
      <c r="QN120"/>
      <c r="QO120"/>
      <c r="QP120"/>
      <c r="QQ120"/>
      <c r="QR120"/>
      <c r="QS120"/>
      <c r="QT120"/>
      <c r="QU120"/>
      <c r="QV120"/>
      <c r="QW120"/>
      <c r="QX120"/>
      <c r="QY120"/>
      <c r="QZ120"/>
      <c r="RA120"/>
      <c r="RB120"/>
      <c r="RC120"/>
      <c r="RD120"/>
      <c r="RE120"/>
      <c r="RF120"/>
      <c r="RG120"/>
      <c r="RH120"/>
      <c r="RI120"/>
      <c r="RJ120"/>
      <c r="RK120"/>
      <c r="RL120"/>
      <c r="RM120"/>
      <c r="RN120"/>
      <c r="RO120"/>
      <c r="RP120"/>
      <c r="RQ120"/>
      <c r="RR120"/>
      <c r="RS120"/>
      <c r="RT120"/>
      <c r="RU120"/>
      <c r="RV120"/>
      <c r="RW120"/>
      <c r="RX120"/>
      <c r="RY120"/>
      <c r="RZ120"/>
      <c r="SA120"/>
      <c r="SB120"/>
      <c r="SC120"/>
      <c r="SD120"/>
      <c r="SE120"/>
      <c r="SF120"/>
      <c r="SG120"/>
      <c r="SH120"/>
      <c r="SI120"/>
      <c r="SJ120"/>
      <c r="SK120"/>
      <c r="SL120"/>
      <c r="SM120"/>
      <c r="SN120"/>
      <c r="SO120"/>
      <c r="SP120"/>
      <c r="SQ120"/>
      <c r="SR120"/>
      <c r="SS120"/>
      <c r="ST120"/>
      <c r="SU120"/>
      <c r="SV120"/>
      <c r="SW120"/>
      <c r="SX120"/>
      <c r="SY120"/>
      <c r="SZ120"/>
      <c r="TA120"/>
      <c r="TB120"/>
      <c r="TC120"/>
      <c r="TD120"/>
      <c r="TE120"/>
      <c r="TF120"/>
      <c r="TG120"/>
      <c r="TH120"/>
      <c r="TI120"/>
      <c r="TJ120"/>
      <c r="TK120"/>
      <c r="TL120"/>
      <c r="TM120"/>
      <c r="TN120"/>
      <c r="TO120"/>
      <c r="TP120"/>
      <c r="TQ120"/>
      <c r="TR120"/>
      <c r="TS120"/>
      <c r="TT120"/>
      <c r="TU120"/>
      <c r="TV120"/>
      <c r="TW120"/>
      <c r="TX120"/>
      <c r="TY120"/>
      <c r="TZ120"/>
      <c r="UA120"/>
      <c r="UB120"/>
      <c r="UC120"/>
      <c r="UD120"/>
      <c r="UE120"/>
      <c r="UF120"/>
      <c r="UG120"/>
      <c r="UH120"/>
      <c r="UI120"/>
      <c r="UJ120"/>
      <c r="UK120"/>
      <c r="UL120"/>
      <c r="UM120"/>
      <c r="UN120"/>
      <c r="UO120"/>
      <c r="UP120"/>
      <c r="UQ120"/>
      <c r="UR120"/>
      <c r="US120"/>
      <c r="UT120"/>
      <c r="UU120"/>
      <c r="UV120"/>
      <c r="UW120"/>
      <c r="UX120"/>
      <c r="UY120"/>
      <c r="UZ120"/>
      <c r="VA120"/>
      <c r="VB120"/>
      <c r="VC120"/>
      <c r="VD120"/>
      <c r="VE120"/>
      <c r="VF120"/>
      <c r="VG120"/>
      <c r="VH120"/>
      <c r="VI120"/>
      <c r="VJ120"/>
      <c r="VK120"/>
      <c r="VL120"/>
      <c r="VM120"/>
      <c r="VN120"/>
      <c r="VO120"/>
      <c r="VP120"/>
      <c r="VQ120"/>
      <c r="VR120"/>
      <c r="VS120"/>
      <c r="VT120"/>
      <c r="VU120"/>
      <c r="VV120"/>
      <c r="VW120"/>
      <c r="VX120"/>
      <c r="VY120"/>
      <c r="VZ120"/>
      <c r="WA120"/>
      <c r="WB120"/>
      <c r="WC120"/>
      <c r="WD120"/>
      <c r="WE120"/>
      <c r="WF120"/>
      <c r="WG120"/>
      <c r="WH120"/>
      <c r="WI120"/>
      <c r="WJ120"/>
      <c r="WK120"/>
      <c r="WL120"/>
      <c r="WM120"/>
      <c r="WN120"/>
      <c r="WO120"/>
      <c r="WP120"/>
      <c r="WQ120"/>
      <c r="WR120"/>
      <c r="WS120"/>
      <c r="WT120"/>
      <c r="WU120"/>
      <c r="WV120"/>
      <c r="WW120"/>
      <c r="WX120"/>
      <c r="WY120"/>
      <c r="WZ120"/>
      <c r="XA120"/>
      <c r="XB120"/>
      <c r="XC120"/>
      <c r="XD120"/>
      <c r="XE120"/>
      <c r="XF120"/>
      <c r="XG120"/>
      <c r="XH120"/>
      <c r="XI120"/>
      <c r="XJ120"/>
      <c r="XK120"/>
      <c r="XL120"/>
      <c r="XM120"/>
      <c r="XN120"/>
      <c r="XO120"/>
      <c r="XP120"/>
      <c r="XQ120"/>
      <c r="XR120"/>
      <c r="XS120"/>
      <c r="XT120"/>
      <c r="XU120"/>
      <c r="XV120"/>
      <c r="XW120"/>
      <c r="XX120"/>
      <c r="XY120"/>
      <c r="XZ120"/>
      <c r="YA120"/>
      <c r="YB120"/>
      <c r="YC120"/>
      <c r="YD120"/>
      <c r="YE120"/>
      <c r="YF120"/>
      <c r="YG120"/>
      <c r="YH120"/>
      <c r="YI120"/>
      <c r="YJ120"/>
      <c r="YK120"/>
      <c r="YL120"/>
      <c r="YM120"/>
      <c r="YN120"/>
      <c r="YO120"/>
      <c r="YP120"/>
      <c r="YQ120"/>
      <c r="YR120"/>
      <c r="YS120"/>
      <c r="YT120"/>
      <c r="YU120"/>
      <c r="YV120"/>
      <c r="YW120"/>
      <c r="YX120"/>
      <c r="YY120"/>
      <c r="YZ120"/>
      <c r="ZA120"/>
      <c r="ZB120"/>
      <c r="ZC120"/>
      <c r="ZD120"/>
      <c r="ZE120"/>
      <c r="ZF120"/>
      <c r="ZG120"/>
      <c r="ZH120"/>
      <c r="ZI120"/>
      <c r="ZJ120"/>
      <c r="ZK120"/>
      <c r="ZL120"/>
      <c r="ZM120"/>
      <c r="ZN120"/>
      <c r="ZO120"/>
      <c r="ZP120"/>
      <c r="ZQ120"/>
      <c r="ZR120"/>
      <c r="ZS120"/>
      <c r="ZT120"/>
      <c r="ZU120"/>
      <c r="ZV120"/>
      <c r="ZW120"/>
      <c r="ZX120"/>
      <c r="ZY120"/>
      <c r="ZZ120"/>
      <c r="AAA120"/>
      <c r="AAB120"/>
      <c r="AAC120"/>
      <c r="AAD120"/>
      <c r="AAE120"/>
      <c r="AAF120"/>
      <c r="AAG120"/>
      <c r="AAH120"/>
      <c r="AAI120"/>
      <c r="AAJ120"/>
      <c r="AAK120"/>
      <c r="AAL120"/>
      <c r="AAM120"/>
      <c r="AAN120"/>
      <c r="AAO120"/>
      <c r="AAP120"/>
      <c r="AAQ120"/>
      <c r="AAR120"/>
      <c r="AAS120"/>
      <c r="AAT120"/>
      <c r="AAU120"/>
      <c r="AAV120"/>
      <c r="AAW120"/>
      <c r="AAX120"/>
      <c r="AAY120"/>
      <c r="AAZ120"/>
      <c r="ABA120"/>
      <c r="ABB120"/>
      <c r="ABC120"/>
      <c r="ABD120"/>
      <c r="ABE120"/>
      <c r="ABF120"/>
      <c r="ABG120"/>
      <c r="ABH120"/>
      <c r="ABI120"/>
      <c r="ABJ120"/>
      <c r="ABK120"/>
      <c r="ABL120"/>
      <c r="ABM120"/>
      <c r="ABN120"/>
      <c r="ABO120"/>
      <c r="ABP120"/>
      <c r="ABQ120"/>
      <c r="ABR120"/>
      <c r="ABS120"/>
      <c r="ABT120"/>
      <c r="ABU120"/>
      <c r="ABV120"/>
      <c r="ABW120"/>
      <c r="ABX120"/>
      <c r="ABY120"/>
      <c r="ABZ120"/>
      <c r="ACA120"/>
      <c r="ACB120"/>
      <c r="ACC120"/>
      <c r="ACD120"/>
      <c r="ACE120"/>
      <c r="ACF120"/>
      <c r="ACG120"/>
      <c r="ACH120"/>
      <c r="ACI120"/>
      <c r="ACJ120"/>
      <c r="ACK120"/>
      <c r="ACL120"/>
      <c r="ACM120"/>
      <c r="ACN120"/>
      <c r="ACO120"/>
      <c r="ACP120"/>
      <c r="ACQ120"/>
      <c r="ACR120"/>
      <c r="ACS120"/>
      <c r="ACT120"/>
      <c r="ACU120"/>
      <c r="ACV120"/>
      <c r="ACW120"/>
      <c r="ACX120"/>
      <c r="ACY120"/>
      <c r="ACZ120"/>
      <c r="ADA120"/>
      <c r="ADB120"/>
      <c r="ADC120"/>
      <c r="ADD120"/>
      <c r="ADE120"/>
      <c r="ADF120"/>
      <c r="ADG120"/>
      <c r="ADH120"/>
      <c r="ADI120"/>
      <c r="ADJ120"/>
      <c r="ADK120"/>
      <c r="ADL120"/>
      <c r="ADM120"/>
      <c r="ADN120"/>
      <c r="ADO120"/>
      <c r="ADP120"/>
      <c r="ADQ120"/>
      <c r="ADR120"/>
      <c r="ADS120"/>
      <c r="ADT120"/>
      <c r="ADU120"/>
      <c r="ADV120"/>
      <c r="ADW120"/>
      <c r="ADX120"/>
      <c r="ADY120"/>
      <c r="ADZ120"/>
      <c r="AEA120"/>
      <c r="AEB120"/>
      <c r="AEC120"/>
      <c r="AED120"/>
      <c r="AEE120"/>
      <c r="AEF120"/>
      <c r="AEG120"/>
      <c r="AEH120"/>
      <c r="AEI120"/>
      <c r="AEJ120"/>
      <c r="AEK120"/>
      <c r="AEL120"/>
      <c r="AEM120"/>
      <c r="AEN120"/>
      <c r="AEO120"/>
      <c r="AEP120"/>
      <c r="AEQ120"/>
      <c r="AER120"/>
      <c r="AES120"/>
      <c r="AET120"/>
      <c r="AEU120"/>
      <c r="AEV120"/>
      <c r="AEW120"/>
      <c r="AEX120"/>
      <c r="AEY120"/>
      <c r="AEZ120"/>
      <c r="AFA120"/>
      <c r="AFB120"/>
      <c r="AFC120"/>
      <c r="AFD120"/>
      <c r="AFE120"/>
      <c r="AFF120"/>
      <c r="AFG120"/>
      <c r="AFH120"/>
      <c r="AFI120"/>
      <c r="AFJ120"/>
      <c r="AFK120"/>
      <c r="AFL120"/>
      <c r="AFM120"/>
      <c r="AFN120"/>
      <c r="AFO120"/>
      <c r="AFP120"/>
      <c r="AFQ120"/>
      <c r="AFR120"/>
      <c r="AFS120"/>
      <c r="AFT120"/>
      <c r="AFU120"/>
      <c r="AFV120"/>
      <c r="AFW120"/>
      <c r="AFX120"/>
      <c r="AFY120"/>
      <c r="AFZ120"/>
      <c r="AGA120"/>
      <c r="AGB120"/>
      <c r="AGC120"/>
      <c r="AGD120"/>
      <c r="AGE120"/>
      <c r="AGF120"/>
      <c r="AGG120"/>
      <c r="AGH120"/>
      <c r="AGI120"/>
      <c r="AGJ120"/>
      <c r="AGK120"/>
      <c r="AGL120"/>
      <c r="AGM120"/>
      <c r="AGN120"/>
      <c r="AGO120"/>
      <c r="AGP120"/>
      <c r="AGQ120"/>
      <c r="AGR120"/>
      <c r="AGS120"/>
      <c r="AGT120"/>
      <c r="AGU120"/>
      <c r="AGV120"/>
      <c r="AGW120"/>
      <c r="AGX120"/>
      <c r="AGY120"/>
      <c r="AGZ120"/>
      <c r="AHA120"/>
      <c r="AHB120"/>
      <c r="AHC120"/>
      <c r="AHD120"/>
      <c r="AHE120"/>
      <c r="AHF120"/>
      <c r="AHG120"/>
      <c r="AHH120"/>
      <c r="AHI120"/>
      <c r="AHJ120"/>
      <c r="AHK120"/>
      <c r="AHL120"/>
      <c r="AHM120"/>
      <c r="AHN120"/>
      <c r="AHO120"/>
      <c r="AHP120"/>
      <c r="AHQ120"/>
      <c r="AHR120"/>
      <c r="AHS120"/>
      <c r="AHT120"/>
      <c r="AHU120"/>
      <c r="AHV120"/>
      <c r="AHW120"/>
      <c r="AHX120"/>
      <c r="AHY120"/>
      <c r="AHZ120"/>
      <c r="AIA120"/>
      <c r="AIB120"/>
      <c r="AIC120"/>
      <c r="AID120"/>
      <c r="AIE120"/>
      <c r="AIF120"/>
      <c r="AIG120"/>
      <c r="AIH120"/>
      <c r="AII120"/>
      <c r="AIJ120"/>
      <c r="AIK120"/>
      <c r="AIL120"/>
      <c r="AIM120"/>
      <c r="AIN120"/>
      <c r="AIO120"/>
      <c r="AIP120"/>
      <c r="AIQ120"/>
      <c r="AIR120"/>
      <c r="AIS120"/>
      <c r="AIT120"/>
      <c r="AIU120"/>
      <c r="AIV120"/>
      <c r="AIW120"/>
      <c r="AIX120"/>
      <c r="AIY120"/>
      <c r="AIZ120"/>
      <c r="AJA120"/>
      <c r="AJB120"/>
      <c r="AJC120"/>
      <c r="AJD120"/>
      <c r="AJE120"/>
      <c r="AJF120"/>
      <c r="AJG120"/>
      <c r="AJH120"/>
      <c r="AJI120"/>
      <c r="AJJ120"/>
      <c r="AJK120"/>
      <c r="AJL120"/>
      <c r="AJM120"/>
      <c r="AJN120"/>
      <c r="AJO120"/>
      <c r="AJP120"/>
      <c r="AJQ120"/>
      <c r="AJR120"/>
      <c r="AJS120"/>
      <c r="AJT120"/>
      <c r="AJU120"/>
      <c r="AJV120"/>
      <c r="AJW120"/>
      <c r="AJX120"/>
      <c r="AJY120"/>
      <c r="AJZ120"/>
      <c r="AKA120"/>
      <c r="AKB120"/>
      <c r="AKC120"/>
      <c r="AKD120"/>
      <c r="AKE120"/>
      <c r="AKF120"/>
      <c r="AKG120"/>
      <c r="AKH120"/>
      <c r="AKI120"/>
      <c r="AKJ120"/>
      <c r="AKK120"/>
      <c r="AKL120"/>
      <c r="AKM120"/>
      <c r="AKN120"/>
      <c r="AKO120"/>
      <c r="AKP120"/>
      <c r="AKQ120"/>
      <c r="AKR120"/>
      <c r="AKS120"/>
      <c r="AKT120"/>
      <c r="AKU120"/>
      <c r="AKV120"/>
      <c r="AKW120"/>
      <c r="AKX120"/>
      <c r="AKY120"/>
      <c r="AKZ120"/>
      <c r="ALA120"/>
      <c r="ALB120"/>
      <c r="ALC120"/>
      <c r="ALD120"/>
      <c r="ALE120"/>
      <c r="ALF120"/>
      <c r="ALG120"/>
      <c r="ALH120"/>
      <c r="ALI120"/>
      <c r="ALJ120"/>
      <c r="ALK120"/>
      <c r="ALL120"/>
      <c r="ALM120"/>
      <c r="ALN120"/>
      <c r="ALO120"/>
      <c r="ALP120"/>
      <c r="ALQ120"/>
      <c r="ALR120"/>
      <c r="ALS120"/>
      <c r="ALT120"/>
      <c r="ALU120"/>
      <c r="ALV120"/>
      <c r="ALW120"/>
      <c r="ALX120"/>
      <c r="ALY120"/>
      <c r="ALZ120"/>
      <c r="AMA120"/>
      <c r="AMB120"/>
      <c r="AMC120"/>
      <c r="AMD120"/>
      <c r="AME120"/>
      <c r="AMF120"/>
      <c r="AMG120"/>
      <c r="AMH120"/>
      <c r="AMJ120"/>
      <c r="AMK120"/>
    </row>
    <row r="121" spans="1:1025" s="69" customFormat="1" ht="59.25" customHeight="1" x14ac:dyDescent="0.2">
      <c r="A121" s="444" t="s">
        <v>132</v>
      </c>
      <c r="B121" s="76" t="s">
        <v>133</v>
      </c>
      <c r="C121" s="76" t="s">
        <v>302</v>
      </c>
      <c r="D121" s="76" t="s">
        <v>303</v>
      </c>
      <c r="E121" s="76" t="s">
        <v>239</v>
      </c>
      <c r="F121" s="77" t="s">
        <v>304</v>
      </c>
      <c r="G121" s="77" t="s">
        <v>285</v>
      </c>
      <c r="H121" s="78" t="s">
        <v>305</v>
      </c>
      <c r="I121" s="445" t="s">
        <v>306</v>
      </c>
    </row>
    <row r="122" spans="1:1025" ht="20.25" customHeight="1" x14ac:dyDescent="0.2">
      <c r="A122" s="906" t="s">
        <v>307</v>
      </c>
      <c r="B122" s="907"/>
      <c r="C122" s="907"/>
      <c r="D122" s="907"/>
      <c r="E122" s="907"/>
      <c r="F122" s="907"/>
      <c r="G122" s="908"/>
      <c r="H122" s="434">
        <f>SUM(H123:H127)</f>
        <v>122.52333333333333</v>
      </c>
      <c r="I122" s="434">
        <f>SUM(I123:I127)</f>
        <v>142.21333333333334</v>
      </c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  <c r="AJ122"/>
      <c r="AK122"/>
      <c r="AL122"/>
      <c r="AM122"/>
      <c r="AN122"/>
      <c r="AO122"/>
      <c r="AP122"/>
      <c r="AQ122"/>
      <c r="AR122"/>
      <c r="AS122"/>
      <c r="AT122"/>
      <c r="AU122"/>
      <c r="AV122"/>
      <c r="AW122"/>
      <c r="AX122"/>
      <c r="AY122"/>
      <c r="AZ122"/>
      <c r="BA122"/>
      <c r="BB122"/>
      <c r="BC122"/>
      <c r="BD122"/>
      <c r="BE122"/>
      <c r="BF122"/>
      <c r="BG122"/>
      <c r="BH122"/>
      <c r="BI122"/>
      <c r="BJ122"/>
      <c r="BK122"/>
      <c r="BL122"/>
      <c r="BM122"/>
      <c r="BN122"/>
      <c r="BO122"/>
      <c r="BP122"/>
      <c r="BQ122"/>
      <c r="BR122"/>
      <c r="BS122"/>
      <c r="BT122"/>
      <c r="BU122"/>
      <c r="BV122"/>
      <c r="BW122"/>
      <c r="BX122"/>
      <c r="BY122"/>
      <c r="BZ122"/>
      <c r="CA122"/>
      <c r="CB122"/>
      <c r="CC122"/>
      <c r="CD122"/>
      <c r="CE122"/>
      <c r="CF122"/>
      <c r="CG122"/>
      <c r="CH122"/>
      <c r="CI122"/>
      <c r="CJ122"/>
      <c r="CK122"/>
      <c r="CL122"/>
      <c r="CM122"/>
      <c r="CN122"/>
      <c r="CO122"/>
      <c r="CP122"/>
      <c r="CQ122"/>
      <c r="CR122"/>
      <c r="CS122"/>
      <c r="CT122"/>
      <c r="CU122"/>
      <c r="CV122"/>
      <c r="CW122"/>
      <c r="CX122"/>
      <c r="CY122"/>
      <c r="CZ122"/>
      <c r="DA122"/>
      <c r="DB122"/>
      <c r="DC122"/>
      <c r="DD122"/>
      <c r="DE122"/>
      <c r="DF122"/>
      <c r="DG122"/>
      <c r="DH122"/>
      <c r="DI122"/>
      <c r="DJ122"/>
      <c r="DK122"/>
      <c r="DL122"/>
      <c r="DM122"/>
      <c r="DN122"/>
      <c r="DO122"/>
      <c r="DP122"/>
      <c r="DQ122"/>
      <c r="DR122"/>
      <c r="DS122"/>
      <c r="DT122"/>
      <c r="DU122"/>
      <c r="DV122"/>
      <c r="DW122"/>
      <c r="DX122"/>
      <c r="DY122"/>
      <c r="DZ122"/>
      <c r="EA122"/>
      <c r="EB122"/>
      <c r="EC122"/>
      <c r="ED122"/>
      <c r="EE122"/>
      <c r="EF122"/>
      <c r="EG122"/>
      <c r="EH122"/>
      <c r="EI122"/>
      <c r="EJ122"/>
      <c r="EK122"/>
      <c r="EL122"/>
      <c r="EM122"/>
      <c r="EN122"/>
      <c r="EO122"/>
      <c r="EP122"/>
      <c r="EQ122"/>
      <c r="ER122"/>
      <c r="ES122"/>
      <c r="ET122"/>
      <c r="EU122"/>
      <c r="EV122"/>
      <c r="EW122"/>
      <c r="EX122"/>
      <c r="EY122"/>
      <c r="EZ122"/>
      <c r="FA122"/>
      <c r="FB122"/>
      <c r="FC122"/>
      <c r="FD122"/>
      <c r="FE122"/>
      <c r="FF122"/>
      <c r="FG122"/>
      <c r="FH122"/>
      <c r="FI122"/>
      <c r="FJ122"/>
      <c r="FK122"/>
      <c r="FL122"/>
      <c r="FM122"/>
      <c r="FN122"/>
      <c r="FO122"/>
      <c r="FP122"/>
      <c r="FQ122"/>
      <c r="FR122"/>
      <c r="FS122"/>
      <c r="FT122"/>
      <c r="FU122"/>
      <c r="FV122"/>
      <c r="FW122"/>
      <c r="FX122"/>
      <c r="FY122"/>
      <c r="FZ122"/>
      <c r="GA122"/>
      <c r="GB122"/>
      <c r="GC122"/>
      <c r="GD122"/>
      <c r="GE122"/>
      <c r="GF122"/>
      <c r="GG122"/>
      <c r="GH122"/>
      <c r="GI122"/>
      <c r="GJ122"/>
      <c r="GK122"/>
      <c r="GL122"/>
      <c r="GM122"/>
      <c r="GN122"/>
      <c r="GO122"/>
      <c r="GP122"/>
      <c r="GQ122"/>
      <c r="GR122"/>
      <c r="GS122"/>
      <c r="GT122"/>
      <c r="GU122"/>
      <c r="GV122"/>
      <c r="GW122"/>
      <c r="GX122"/>
      <c r="GY122"/>
      <c r="GZ122"/>
      <c r="HA122"/>
      <c r="HB122"/>
      <c r="HC122"/>
      <c r="HD122"/>
      <c r="HE122"/>
      <c r="HF122"/>
      <c r="HG122"/>
      <c r="HH122"/>
      <c r="HI122"/>
      <c r="HJ122"/>
      <c r="HK122"/>
      <c r="HL122"/>
      <c r="HM122"/>
      <c r="HN122"/>
      <c r="HO122"/>
      <c r="HP122"/>
      <c r="HQ122"/>
      <c r="HR122"/>
      <c r="HS122"/>
      <c r="HT122"/>
      <c r="HU122"/>
      <c r="HV122"/>
      <c r="HW122"/>
      <c r="HX122"/>
      <c r="HY122"/>
      <c r="HZ122"/>
      <c r="IA122"/>
      <c r="IB122"/>
      <c r="IC122"/>
      <c r="ID122"/>
      <c r="IE122"/>
      <c r="IF122"/>
      <c r="IG122"/>
      <c r="IH122"/>
      <c r="II122"/>
      <c r="IJ122"/>
      <c r="IK122"/>
      <c r="IL122"/>
      <c r="IM122"/>
      <c r="IN122"/>
      <c r="IO122"/>
      <c r="IP122"/>
      <c r="IQ122"/>
      <c r="IR122"/>
      <c r="IS122"/>
      <c r="IT122"/>
      <c r="IU122"/>
      <c r="IV122"/>
      <c r="IW122"/>
      <c r="IX122"/>
      <c r="IY122"/>
      <c r="IZ122"/>
      <c r="JA122"/>
      <c r="JB122"/>
      <c r="JC122"/>
      <c r="JD122"/>
      <c r="JE122"/>
      <c r="JF122"/>
      <c r="JG122"/>
      <c r="JH122"/>
      <c r="JI122"/>
      <c r="JJ122"/>
      <c r="JK122"/>
      <c r="JL122"/>
      <c r="JM122"/>
      <c r="JN122"/>
      <c r="JO122"/>
      <c r="JP122"/>
      <c r="JQ122"/>
      <c r="JR122"/>
      <c r="JS122"/>
      <c r="JT122"/>
      <c r="JU122"/>
      <c r="JV122"/>
      <c r="JW122"/>
      <c r="JX122"/>
      <c r="JY122"/>
      <c r="JZ122"/>
      <c r="KA122"/>
      <c r="KB122"/>
      <c r="KC122"/>
      <c r="KD122"/>
      <c r="KE122"/>
      <c r="KF122"/>
      <c r="KG122"/>
      <c r="KH122"/>
      <c r="KI122"/>
      <c r="KJ122"/>
      <c r="KK122"/>
      <c r="KL122"/>
      <c r="KM122"/>
      <c r="KN122"/>
      <c r="KO122"/>
      <c r="KP122"/>
      <c r="KQ122"/>
      <c r="KR122"/>
      <c r="KS122"/>
      <c r="KT122"/>
      <c r="KU122"/>
      <c r="KV122"/>
      <c r="KW122"/>
      <c r="KX122"/>
      <c r="KY122"/>
      <c r="KZ122"/>
      <c r="LA122"/>
      <c r="LB122"/>
      <c r="LC122"/>
      <c r="LD122"/>
      <c r="LE122"/>
      <c r="LF122"/>
      <c r="LG122"/>
      <c r="LH122"/>
      <c r="LI122"/>
      <c r="LJ122"/>
      <c r="LK122"/>
      <c r="LL122"/>
      <c r="LM122"/>
      <c r="LN122"/>
      <c r="LO122"/>
      <c r="LP122"/>
      <c r="LQ122"/>
      <c r="LR122"/>
      <c r="LS122"/>
      <c r="LT122"/>
      <c r="LU122"/>
      <c r="LV122"/>
      <c r="LW122"/>
      <c r="LX122"/>
      <c r="LY122"/>
      <c r="LZ122"/>
      <c r="MA122"/>
      <c r="MB122"/>
      <c r="MC122"/>
      <c r="MD122"/>
      <c r="ME122"/>
      <c r="MF122"/>
      <c r="MG122"/>
      <c r="MH122"/>
      <c r="MI122"/>
      <c r="MJ122"/>
      <c r="MK122"/>
      <c r="ML122"/>
      <c r="MM122"/>
      <c r="MN122"/>
      <c r="MO122"/>
      <c r="MP122"/>
      <c r="MQ122"/>
      <c r="MR122"/>
      <c r="MS122"/>
      <c r="MT122"/>
      <c r="MU122"/>
      <c r="MV122"/>
      <c r="MW122"/>
      <c r="MX122"/>
      <c r="MY122"/>
      <c r="MZ122"/>
      <c r="NA122"/>
      <c r="NB122"/>
      <c r="NC122"/>
      <c r="ND122"/>
      <c r="NE122"/>
      <c r="NF122"/>
      <c r="NG122"/>
      <c r="NH122"/>
      <c r="NI122"/>
      <c r="NJ122"/>
      <c r="NK122"/>
      <c r="NL122"/>
      <c r="NM122"/>
      <c r="NN122"/>
      <c r="NO122"/>
      <c r="NP122"/>
      <c r="NQ122"/>
      <c r="NR122"/>
      <c r="NS122"/>
      <c r="NT122"/>
      <c r="NU122"/>
      <c r="NV122"/>
      <c r="NW122"/>
      <c r="NX122"/>
      <c r="NY122"/>
      <c r="NZ122"/>
      <c r="OA122"/>
      <c r="OB122"/>
      <c r="OC122"/>
      <c r="OD122"/>
      <c r="OE122"/>
      <c r="OF122"/>
      <c r="OG122"/>
      <c r="OH122"/>
      <c r="OI122"/>
      <c r="OJ122"/>
      <c r="OK122"/>
      <c r="OL122"/>
      <c r="OM122"/>
      <c r="ON122"/>
      <c r="OO122"/>
      <c r="OP122"/>
      <c r="OQ122"/>
      <c r="OR122"/>
      <c r="OS122"/>
      <c r="OT122"/>
      <c r="OU122"/>
      <c r="OV122"/>
      <c r="OW122"/>
      <c r="OX122"/>
      <c r="OY122"/>
      <c r="OZ122"/>
      <c r="PA122"/>
      <c r="PB122"/>
      <c r="PC122"/>
      <c r="PD122"/>
      <c r="PE122"/>
      <c r="PF122"/>
      <c r="PG122"/>
      <c r="PH122"/>
      <c r="PI122"/>
      <c r="PJ122"/>
      <c r="PK122"/>
      <c r="PL122"/>
      <c r="PM122"/>
      <c r="PN122"/>
      <c r="PO122"/>
      <c r="PP122"/>
      <c r="PQ122"/>
      <c r="PR122"/>
      <c r="PS122"/>
      <c r="PT122"/>
      <c r="PU122"/>
      <c r="PV122"/>
      <c r="PW122"/>
      <c r="PX122"/>
      <c r="PY122"/>
      <c r="PZ122"/>
      <c r="QA122"/>
      <c r="QB122"/>
      <c r="QC122"/>
      <c r="QD122"/>
      <c r="QE122"/>
      <c r="QF122"/>
      <c r="QG122"/>
      <c r="QH122"/>
      <c r="QI122"/>
      <c r="QJ122"/>
      <c r="QK122"/>
      <c r="QL122"/>
      <c r="QM122"/>
      <c r="QN122"/>
      <c r="QO122"/>
      <c r="QP122"/>
      <c r="QQ122"/>
      <c r="QR122"/>
      <c r="QS122"/>
      <c r="QT122"/>
      <c r="QU122"/>
      <c r="QV122"/>
      <c r="QW122"/>
      <c r="QX122"/>
      <c r="QY122"/>
      <c r="QZ122"/>
      <c r="RA122"/>
      <c r="RB122"/>
      <c r="RC122"/>
      <c r="RD122"/>
      <c r="RE122"/>
      <c r="RF122"/>
      <c r="RG122"/>
      <c r="RH122"/>
      <c r="RI122"/>
      <c r="RJ122"/>
      <c r="RK122"/>
      <c r="RL122"/>
      <c r="RM122"/>
      <c r="RN122"/>
      <c r="RO122"/>
      <c r="RP122"/>
      <c r="RQ122"/>
      <c r="RR122"/>
      <c r="RS122"/>
      <c r="RT122"/>
      <c r="RU122"/>
      <c r="RV122"/>
      <c r="RW122"/>
      <c r="RX122"/>
      <c r="RY122"/>
      <c r="RZ122"/>
      <c r="SA122"/>
      <c r="SB122"/>
      <c r="SC122"/>
      <c r="SD122"/>
      <c r="SE122"/>
      <c r="SF122"/>
      <c r="SG122"/>
      <c r="SH122"/>
      <c r="SI122"/>
      <c r="SJ122"/>
      <c r="SK122"/>
      <c r="SL122"/>
      <c r="SM122"/>
      <c r="SN122"/>
      <c r="SO122"/>
      <c r="SP122"/>
      <c r="SQ122"/>
      <c r="SR122"/>
      <c r="SS122"/>
      <c r="ST122"/>
      <c r="SU122"/>
      <c r="SV122"/>
      <c r="SW122"/>
      <c r="SX122"/>
      <c r="SY122"/>
      <c r="SZ122"/>
      <c r="TA122"/>
      <c r="TB122"/>
      <c r="TC122"/>
      <c r="TD122"/>
      <c r="TE122"/>
      <c r="TF122"/>
      <c r="TG122"/>
      <c r="TH122"/>
      <c r="TI122"/>
      <c r="TJ122"/>
      <c r="TK122"/>
      <c r="TL122"/>
      <c r="TM122"/>
      <c r="TN122"/>
      <c r="TO122"/>
      <c r="TP122"/>
      <c r="TQ122"/>
      <c r="TR122"/>
      <c r="TS122"/>
      <c r="TT122"/>
      <c r="TU122"/>
      <c r="TV122"/>
      <c r="TW122"/>
      <c r="TX122"/>
      <c r="TY122"/>
      <c r="TZ122"/>
      <c r="UA122"/>
      <c r="UB122"/>
      <c r="UC122"/>
      <c r="UD122"/>
      <c r="UE122"/>
      <c r="UF122"/>
      <c r="UG122"/>
      <c r="UH122"/>
      <c r="UI122"/>
      <c r="UJ122"/>
      <c r="UK122"/>
      <c r="UL122"/>
      <c r="UM122"/>
      <c r="UN122"/>
      <c r="UO122"/>
      <c r="UP122"/>
      <c r="UQ122"/>
      <c r="UR122"/>
      <c r="US122"/>
      <c r="UT122"/>
      <c r="UU122"/>
      <c r="UV122"/>
      <c r="UW122"/>
      <c r="UX122"/>
      <c r="UY122"/>
      <c r="UZ122"/>
      <c r="VA122"/>
      <c r="VB122"/>
      <c r="VC122"/>
      <c r="VD122"/>
      <c r="VE122"/>
      <c r="VF122"/>
      <c r="VG122"/>
      <c r="VH122"/>
      <c r="VI122"/>
      <c r="VJ122"/>
      <c r="VK122"/>
      <c r="VL122"/>
      <c r="VM122"/>
      <c r="VN122"/>
      <c r="VO122"/>
      <c r="VP122"/>
      <c r="VQ122"/>
      <c r="VR122"/>
      <c r="VS122"/>
      <c r="VT122"/>
      <c r="VU122"/>
      <c r="VV122"/>
      <c r="VW122"/>
      <c r="VX122"/>
      <c r="VY122"/>
      <c r="VZ122"/>
      <c r="WA122"/>
      <c r="WB122"/>
      <c r="WC122"/>
      <c r="WD122"/>
      <c r="WE122"/>
      <c r="WF122"/>
      <c r="WG122"/>
      <c r="WH122"/>
      <c r="WI122"/>
      <c r="WJ122"/>
      <c r="WK122"/>
      <c r="WL122"/>
      <c r="WM122"/>
      <c r="WN122"/>
      <c r="WO122"/>
      <c r="WP122"/>
      <c r="WQ122"/>
      <c r="WR122"/>
      <c r="WS122"/>
      <c r="WT122"/>
      <c r="WU122"/>
      <c r="WV122"/>
      <c r="WW122"/>
      <c r="WX122"/>
      <c r="WY122"/>
      <c r="WZ122"/>
      <c r="XA122"/>
      <c r="XB122"/>
      <c r="XC122"/>
      <c r="XD122"/>
      <c r="XE122"/>
      <c r="XF122"/>
      <c r="XG122"/>
      <c r="XH122"/>
      <c r="XI122"/>
      <c r="XJ122"/>
      <c r="XK122"/>
      <c r="XL122"/>
      <c r="XM122"/>
      <c r="XN122"/>
      <c r="XO122"/>
      <c r="XP122"/>
      <c r="XQ122"/>
      <c r="XR122"/>
      <c r="XS122"/>
      <c r="XT122"/>
      <c r="XU122"/>
      <c r="XV122"/>
      <c r="XW122"/>
      <c r="XX122"/>
      <c r="XY122"/>
      <c r="XZ122"/>
      <c r="YA122"/>
      <c r="YB122"/>
      <c r="YC122"/>
      <c r="YD122"/>
      <c r="YE122"/>
      <c r="YF122"/>
      <c r="YG122"/>
      <c r="YH122"/>
      <c r="YI122"/>
      <c r="YJ122"/>
      <c r="YK122"/>
      <c r="YL122"/>
      <c r="YM122"/>
      <c r="YN122"/>
      <c r="YO122"/>
      <c r="YP122"/>
      <c r="YQ122"/>
      <c r="YR122"/>
      <c r="YS122"/>
      <c r="YT122"/>
      <c r="YU122"/>
      <c r="YV122"/>
      <c r="YW122"/>
      <c r="YX122"/>
      <c r="YY122"/>
      <c r="YZ122"/>
      <c r="ZA122"/>
      <c r="ZB122"/>
      <c r="ZC122"/>
      <c r="ZD122"/>
      <c r="ZE122"/>
      <c r="ZF122"/>
      <c r="ZG122"/>
      <c r="ZH122"/>
      <c r="ZI122"/>
      <c r="ZJ122"/>
      <c r="ZK122"/>
      <c r="ZL122"/>
      <c r="ZM122"/>
      <c r="ZN122"/>
      <c r="ZO122"/>
      <c r="ZP122"/>
      <c r="ZQ122"/>
      <c r="ZR122"/>
      <c r="ZS122"/>
      <c r="ZT122"/>
      <c r="ZU122"/>
      <c r="ZV122"/>
      <c r="ZW122"/>
      <c r="ZX122"/>
      <c r="ZY122"/>
      <c r="ZZ122"/>
      <c r="AAA122"/>
      <c r="AAB122"/>
      <c r="AAC122"/>
      <c r="AAD122"/>
      <c r="AAE122"/>
      <c r="AAF122"/>
      <c r="AAG122"/>
      <c r="AAH122"/>
      <c r="AAI122"/>
      <c r="AAJ122"/>
      <c r="AAK122"/>
      <c r="AAL122"/>
      <c r="AAM122"/>
      <c r="AAN122"/>
      <c r="AAO122"/>
      <c r="AAP122"/>
      <c r="AAQ122"/>
      <c r="AAR122"/>
      <c r="AAS122"/>
      <c r="AAT122"/>
      <c r="AAU122"/>
      <c r="AAV122"/>
      <c r="AAW122"/>
      <c r="AAX122"/>
      <c r="AAY122"/>
      <c r="AAZ122"/>
      <c r="ABA122"/>
      <c r="ABB122"/>
      <c r="ABC122"/>
      <c r="ABD122"/>
      <c r="ABE122"/>
      <c r="ABF122"/>
      <c r="ABG122"/>
      <c r="ABH122"/>
      <c r="ABI122"/>
      <c r="ABJ122"/>
      <c r="ABK122"/>
      <c r="ABL122"/>
      <c r="ABM122"/>
      <c r="ABN122"/>
      <c r="ABO122"/>
      <c r="ABP122"/>
      <c r="ABQ122"/>
      <c r="ABR122"/>
      <c r="ABS122"/>
      <c r="ABT122"/>
      <c r="ABU122"/>
      <c r="ABV122"/>
      <c r="ABW122"/>
      <c r="ABX122"/>
      <c r="ABY122"/>
      <c r="ABZ122"/>
      <c r="ACA122"/>
      <c r="ACB122"/>
      <c r="ACC122"/>
      <c r="ACD122"/>
      <c r="ACE122"/>
      <c r="ACF122"/>
      <c r="ACG122"/>
      <c r="ACH122"/>
      <c r="ACI122"/>
      <c r="ACJ122"/>
      <c r="ACK122"/>
      <c r="ACL122"/>
      <c r="ACM122"/>
      <c r="ACN122"/>
      <c r="ACO122"/>
      <c r="ACP122"/>
      <c r="ACQ122"/>
      <c r="ACR122"/>
      <c r="ACS122"/>
      <c r="ACT122"/>
      <c r="ACU122"/>
      <c r="ACV122"/>
      <c r="ACW122"/>
      <c r="ACX122"/>
      <c r="ACY122"/>
      <c r="ACZ122"/>
      <c r="ADA122"/>
      <c r="ADB122"/>
      <c r="ADC122"/>
      <c r="ADD122"/>
      <c r="ADE122"/>
      <c r="ADF122"/>
      <c r="ADG122"/>
      <c r="ADH122"/>
      <c r="ADI122"/>
      <c r="ADJ122"/>
      <c r="ADK122"/>
      <c r="ADL122"/>
      <c r="ADM122"/>
      <c r="ADN122"/>
      <c r="ADO122"/>
      <c r="ADP122"/>
      <c r="ADQ122"/>
      <c r="ADR122"/>
      <c r="ADS122"/>
      <c r="ADT122"/>
      <c r="ADU122"/>
      <c r="ADV122"/>
      <c r="ADW122"/>
      <c r="ADX122"/>
      <c r="ADY122"/>
      <c r="ADZ122"/>
      <c r="AEA122"/>
      <c r="AEB122"/>
      <c r="AEC122"/>
      <c r="AED122"/>
      <c r="AEE122"/>
      <c r="AEF122"/>
      <c r="AEG122"/>
      <c r="AEH122"/>
      <c r="AEI122"/>
      <c r="AEJ122"/>
      <c r="AEK122"/>
      <c r="AEL122"/>
      <c r="AEM122"/>
      <c r="AEN122"/>
      <c r="AEO122"/>
      <c r="AEP122"/>
      <c r="AEQ122"/>
      <c r="AER122"/>
      <c r="AES122"/>
      <c r="AET122"/>
      <c r="AEU122"/>
      <c r="AEV122"/>
      <c r="AEW122"/>
      <c r="AEX122"/>
      <c r="AEY122"/>
      <c r="AEZ122"/>
      <c r="AFA122"/>
      <c r="AFB122"/>
      <c r="AFC122"/>
      <c r="AFD122"/>
      <c r="AFE122"/>
      <c r="AFF122"/>
      <c r="AFG122"/>
      <c r="AFH122"/>
      <c r="AFI122"/>
      <c r="AFJ122"/>
      <c r="AFK122"/>
      <c r="AFL122"/>
      <c r="AFM122"/>
      <c r="AFN122"/>
      <c r="AFO122"/>
      <c r="AFP122"/>
      <c r="AFQ122"/>
      <c r="AFR122"/>
      <c r="AFS122"/>
      <c r="AFT122"/>
      <c r="AFU122"/>
      <c r="AFV122"/>
      <c r="AFW122"/>
      <c r="AFX122"/>
      <c r="AFY122"/>
      <c r="AFZ122"/>
      <c r="AGA122"/>
      <c r="AGB122"/>
      <c r="AGC122"/>
      <c r="AGD122"/>
      <c r="AGE122"/>
      <c r="AGF122"/>
      <c r="AGG122"/>
      <c r="AGH122"/>
      <c r="AGI122"/>
      <c r="AGJ122"/>
      <c r="AGK122"/>
      <c r="AGL122"/>
      <c r="AGM122"/>
      <c r="AGN122"/>
      <c r="AGO122"/>
      <c r="AGP122"/>
      <c r="AGQ122"/>
      <c r="AGR122"/>
      <c r="AGS122"/>
      <c r="AGT122"/>
      <c r="AGU122"/>
      <c r="AGV122"/>
      <c r="AGW122"/>
      <c r="AGX122"/>
      <c r="AGY122"/>
      <c r="AGZ122"/>
      <c r="AHA122"/>
      <c r="AHB122"/>
      <c r="AHC122"/>
      <c r="AHD122"/>
      <c r="AHE122"/>
      <c r="AHF122"/>
      <c r="AHG122"/>
      <c r="AHH122"/>
      <c r="AHI122"/>
      <c r="AHJ122"/>
      <c r="AHK122"/>
      <c r="AHL122"/>
      <c r="AHM122"/>
      <c r="AHN122"/>
      <c r="AHO122"/>
      <c r="AHP122"/>
      <c r="AHQ122"/>
      <c r="AHR122"/>
      <c r="AHS122"/>
      <c r="AHT122"/>
      <c r="AHU122"/>
      <c r="AHV122"/>
      <c r="AHW122"/>
      <c r="AHX122"/>
      <c r="AHY122"/>
      <c r="AHZ122"/>
      <c r="AIA122"/>
      <c r="AIB122"/>
      <c r="AIC122"/>
      <c r="AID122"/>
      <c r="AIE122"/>
      <c r="AIF122"/>
      <c r="AIG122"/>
      <c r="AIH122"/>
      <c r="AII122"/>
      <c r="AIJ122"/>
      <c r="AIK122"/>
      <c r="AIL122"/>
      <c r="AIM122"/>
      <c r="AIN122"/>
      <c r="AIO122"/>
      <c r="AIP122"/>
      <c r="AIQ122"/>
      <c r="AIR122"/>
      <c r="AIS122"/>
      <c r="AIT122"/>
      <c r="AIU122"/>
      <c r="AIV122"/>
      <c r="AIW122"/>
      <c r="AIX122"/>
      <c r="AIY122"/>
      <c r="AIZ122"/>
      <c r="AJA122"/>
      <c r="AJB122"/>
      <c r="AJC122"/>
      <c r="AJD122"/>
      <c r="AJE122"/>
      <c r="AJF122"/>
      <c r="AJG122"/>
      <c r="AJH122"/>
      <c r="AJI122"/>
      <c r="AJJ122"/>
      <c r="AJK122"/>
      <c r="AJL122"/>
      <c r="AJM122"/>
      <c r="AJN122"/>
      <c r="AJO122"/>
      <c r="AJP122"/>
      <c r="AJQ122"/>
      <c r="AJR122"/>
      <c r="AJS122"/>
      <c r="AJT122"/>
      <c r="AJU122"/>
      <c r="AJV122"/>
      <c r="AJW122"/>
      <c r="AJX122"/>
      <c r="AJY122"/>
      <c r="AJZ122"/>
      <c r="AKA122"/>
      <c r="AKB122"/>
      <c r="AKC122"/>
      <c r="AKD122"/>
      <c r="AKE122"/>
      <c r="AKF122"/>
      <c r="AKG122"/>
      <c r="AKH122"/>
      <c r="AKI122"/>
      <c r="AKJ122"/>
      <c r="AKK122"/>
      <c r="AKL122"/>
      <c r="AKM122"/>
      <c r="AKN122"/>
      <c r="AKO122"/>
      <c r="AKP122"/>
      <c r="AKQ122"/>
      <c r="AKR122"/>
      <c r="AKS122"/>
      <c r="AKT122"/>
      <c r="AKU122"/>
      <c r="AKV122"/>
      <c r="AKW122"/>
      <c r="AKX122"/>
      <c r="AKY122"/>
      <c r="AKZ122"/>
      <c r="ALA122"/>
      <c r="ALB122"/>
      <c r="ALC122"/>
      <c r="ALD122"/>
      <c r="ALE122"/>
      <c r="ALF122"/>
      <c r="ALG122"/>
      <c r="ALH122"/>
      <c r="ALI122"/>
      <c r="ALJ122"/>
      <c r="ALK122"/>
      <c r="ALL122"/>
      <c r="ALM122"/>
      <c r="ALN122"/>
      <c r="ALO122"/>
      <c r="ALP122"/>
      <c r="ALQ122"/>
      <c r="ALR122"/>
      <c r="ALS122"/>
      <c r="ALT122"/>
      <c r="ALU122"/>
      <c r="ALV122"/>
      <c r="ALW122"/>
      <c r="ALX122"/>
      <c r="ALY122"/>
      <c r="ALZ122"/>
      <c r="AMA122"/>
      <c r="AMB122"/>
      <c r="AMC122"/>
      <c r="AMD122"/>
      <c r="AME122"/>
      <c r="AMF122"/>
      <c r="AMG122"/>
      <c r="AMI122"/>
      <c r="AMJ122"/>
      <c r="AMK122"/>
    </row>
    <row r="123" spans="1:1025" ht="15" customHeight="1" x14ac:dyDescent="0.2">
      <c r="A123" s="328" t="s">
        <v>308</v>
      </c>
      <c r="B123" s="260" t="s">
        <v>166</v>
      </c>
      <c r="C123" s="261">
        <f>22</f>
        <v>22</v>
      </c>
      <c r="D123" s="261">
        <f>22</f>
        <v>22</v>
      </c>
      <c r="E123" s="339">
        <v>2.83</v>
      </c>
      <c r="F123" s="331">
        <v>4.34</v>
      </c>
      <c r="G123" s="41">
        <f>(E123+F123)/2</f>
        <v>3.585</v>
      </c>
      <c r="H123" s="86">
        <f>C123*G123</f>
        <v>78.87</v>
      </c>
      <c r="I123" s="86">
        <f>D123*G123</f>
        <v>78.87</v>
      </c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  <c r="AH123"/>
      <c r="AI123"/>
      <c r="AJ123"/>
      <c r="AK123"/>
      <c r="AL123"/>
      <c r="AM123"/>
      <c r="AN123"/>
      <c r="AO123"/>
      <c r="AP123"/>
      <c r="AQ123"/>
      <c r="AR123"/>
      <c r="AS123"/>
      <c r="AT123"/>
      <c r="AU123"/>
      <c r="AV123"/>
      <c r="AW123"/>
      <c r="AX123"/>
      <c r="AY123"/>
      <c r="AZ123"/>
      <c r="BA123"/>
      <c r="BB123"/>
      <c r="BC123"/>
      <c r="BD123"/>
      <c r="BE123"/>
      <c r="BF123"/>
      <c r="BG123"/>
      <c r="BH123"/>
      <c r="BI123"/>
      <c r="BJ123"/>
      <c r="BK123"/>
      <c r="BL123"/>
      <c r="BM123"/>
      <c r="BN123"/>
      <c r="BO123"/>
      <c r="BP123"/>
      <c r="BQ123"/>
      <c r="BR123"/>
      <c r="BS123"/>
      <c r="BT123"/>
      <c r="BU123"/>
      <c r="BV123"/>
      <c r="BW123"/>
      <c r="BX123"/>
      <c r="BY123"/>
      <c r="BZ123"/>
      <c r="CA123"/>
      <c r="CB123"/>
      <c r="CC123"/>
      <c r="CD123"/>
      <c r="CE123"/>
      <c r="CF123"/>
      <c r="CG123"/>
      <c r="CH123"/>
      <c r="CI123"/>
      <c r="CJ123"/>
      <c r="CK123"/>
      <c r="CL123"/>
      <c r="CM123"/>
      <c r="CN123"/>
      <c r="CO123"/>
      <c r="CP123"/>
      <c r="CQ123"/>
      <c r="CR123"/>
      <c r="CS123"/>
      <c r="CT123"/>
      <c r="CU123"/>
      <c r="CV123"/>
      <c r="CW123"/>
      <c r="CX123"/>
      <c r="CY123"/>
      <c r="CZ123"/>
      <c r="DA123"/>
      <c r="DB123"/>
      <c r="DC123"/>
      <c r="DD123"/>
      <c r="DE123"/>
      <c r="DF123"/>
      <c r="DG123"/>
      <c r="DH123"/>
      <c r="DI123"/>
      <c r="DJ123"/>
      <c r="DK123"/>
      <c r="DL123"/>
      <c r="DM123"/>
      <c r="DN123"/>
      <c r="DO123"/>
      <c r="DP123"/>
      <c r="DQ123"/>
      <c r="DR123"/>
      <c r="DS123"/>
      <c r="DT123"/>
      <c r="DU123"/>
      <c r="DV123"/>
      <c r="DW123"/>
      <c r="DX123"/>
      <c r="DY123"/>
      <c r="DZ123"/>
      <c r="EA123"/>
      <c r="EB123"/>
      <c r="EC123"/>
      <c r="ED123"/>
      <c r="EE123"/>
      <c r="EF123"/>
      <c r="EG123"/>
      <c r="EH123"/>
      <c r="EI123"/>
      <c r="EJ123"/>
      <c r="EK123"/>
      <c r="EL123"/>
      <c r="EM123"/>
      <c r="EN123"/>
      <c r="EO123"/>
      <c r="EP123"/>
      <c r="EQ123"/>
      <c r="ER123"/>
      <c r="ES123"/>
      <c r="ET123"/>
      <c r="EU123"/>
      <c r="EV123"/>
      <c r="EW123"/>
      <c r="EX123"/>
      <c r="EY123"/>
      <c r="EZ123"/>
      <c r="FA123"/>
      <c r="FB123"/>
      <c r="FC123"/>
      <c r="FD123"/>
      <c r="FE123"/>
      <c r="FF123"/>
      <c r="FG123"/>
      <c r="FH123"/>
      <c r="FI123"/>
      <c r="FJ123"/>
      <c r="FK123"/>
      <c r="FL123"/>
      <c r="FM123"/>
      <c r="FN123"/>
      <c r="FO123"/>
      <c r="FP123"/>
      <c r="FQ123"/>
      <c r="FR123"/>
      <c r="FS123"/>
      <c r="FT123"/>
      <c r="FU123"/>
      <c r="FV123"/>
      <c r="FW123"/>
      <c r="FX123"/>
      <c r="FY123"/>
      <c r="FZ123"/>
      <c r="GA123"/>
      <c r="GB123"/>
      <c r="GC123"/>
      <c r="GD123"/>
      <c r="GE123"/>
      <c r="GF123"/>
      <c r="GG123"/>
      <c r="GH123"/>
      <c r="GI123"/>
      <c r="GJ123"/>
      <c r="GK123"/>
      <c r="GL123"/>
      <c r="GM123"/>
      <c r="GN123"/>
      <c r="GO123"/>
      <c r="GP123"/>
      <c r="GQ123"/>
      <c r="GR123"/>
      <c r="GS123"/>
      <c r="GT123"/>
      <c r="GU123"/>
      <c r="GV123"/>
      <c r="GW123"/>
      <c r="GX123"/>
      <c r="GY123"/>
      <c r="GZ123"/>
      <c r="HA123"/>
      <c r="HB123"/>
      <c r="HC123"/>
      <c r="HD123"/>
      <c r="HE123"/>
      <c r="HF123"/>
      <c r="HG123"/>
      <c r="HH123"/>
      <c r="HI123"/>
      <c r="HJ123"/>
      <c r="HK123"/>
      <c r="HL123"/>
      <c r="HM123"/>
      <c r="HN123"/>
      <c r="HO123"/>
      <c r="HP123"/>
      <c r="HQ123"/>
      <c r="HR123"/>
      <c r="HS123"/>
      <c r="HT123"/>
      <c r="HU123"/>
      <c r="HV123"/>
      <c r="HW123"/>
      <c r="HX123"/>
      <c r="HY123"/>
      <c r="HZ123"/>
      <c r="IA123"/>
      <c r="IB123"/>
      <c r="IC123"/>
      <c r="ID123"/>
      <c r="IE123"/>
      <c r="IF123"/>
      <c r="IG123"/>
      <c r="IH123"/>
      <c r="II123"/>
      <c r="IJ123"/>
      <c r="IK123"/>
      <c r="IL123"/>
      <c r="IM123"/>
      <c r="IN123"/>
      <c r="IO123"/>
      <c r="IP123"/>
      <c r="IQ123"/>
      <c r="IR123"/>
      <c r="IS123"/>
      <c r="IT123"/>
      <c r="IU123"/>
      <c r="IV123"/>
      <c r="IW123"/>
      <c r="IX123"/>
      <c r="IY123"/>
      <c r="IZ123"/>
      <c r="JA123"/>
      <c r="JB123"/>
      <c r="JC123"/>
      <c r="JD123"/>
      <c r="JE123"/>
      <c r="JF123"/>
      <c r="JG123"/>
      <c r="JH123"/>
      <c r="JI123"/>
      <c r="JJ123"/>
      <c r="JK123"/>
      <c r="JL123"/>
      <c r="JM123"/>
      <c r="JN123"/>
      <c r="JO123"/>
      <c r="JP123"/>
      <c r="JQ123"/>
      <c r="JR123"/>
      <c r="JS123"/>
      <c r="JT123"/>
      <c r="JU123"/>
      <c r="JV123"/>
      <c r="JW123"/>
      <c r="JX123"/>
      <c r="JY123"/>
      <c r="JZ123"/>
      <c r="KA123"/>
      <c r="KB123"/>
      <c r="KC123"/>
      <c r="KD123"/>
      <c r="KE123"/>
      <c r="KF123"/>
      <c r="KG123"/>
      <c r="KH123"/>
      <c r="KI123"/>
      <c r="KJ123"/>
      <c r="KK123"/>
      <c r="KL123"/>
      <c r="KM123"/>
      <c r="KN123"/>
      <c r="KO123"/>
      <c r="KP123"/>
      <c r="KQ123"/>
      <c r="KR123"/>
      <c r="KS123"/>
      <c r="KT123"/>
      <c r="KU123"/>
      <c r="KV123"/>
      <c r="KW123"/>
      <c r="KX123"/>
      <c r="KY123"/>
      <c r="KZ123"/>
      <c r="LA123"/>
      <c r="LB123"/>
      <c r="LC123"/>
      <c r="LD123"/>
      <c r="LE123"/>
      <c r="LF123"/>
      <c r="LG123"/>
      <c r="LH123"/>
      <c r="LI123"/>
      <c r="LJ123"/>
      <c r="LK123"/>
      <c r="LL123"/>
      <c r="LM123"/>
      <c r="LN123"/>
      <c r="LO123"/>
      <c r="LP123"/>
      <c r="LQ123"/>
      <c r="LR123"/>
      <c r="LS123"/>
      <c r="LT123"/>
      <c r="LU123"/>
      <c r="LV123"/>
      <c r="LW123"/>
      <c r="LX123"/>
      <c r="LY123"/>
      <c r="LZ123"/>
      <c r="MA123"/>
      <c r="MB123"/>
      <c r="MC123"/>
      <c r="MD123"/>
      <c r="ME123"/>
      <c r="MF123"/>
      <c r="MG123"/>
      <c r="MH123"/>
      <c r="MI123"/>
      <c r="MJ123"/>
      <c r="MK123"/>
      <c r="ML123"/>
      <c r="MM123"/>
      <c r="MN123"/>
      <c r="MO123"/>
      <c r="MP123"/>
      <c r="MQ123"/>
      <c r="MR123"/>
      <c r="MS123"/>
      <c r="MT123"/>
      <c r="MU123"/>
      <c r="MV123"/>
      <c r="MW123"/>
      <c r="MX123"/>
      <c r="MY123"/>
      <c r="MZ123"/>
      <c r="NA123"/>
      <c r="NB123"/>
      <c r="NC123"/>
      <c r="ND123"/>
      <c r="NE123"/>
      <c r="NF123"/>
      <c r="NG123"/>
      <c r="NH123"/>
      <c r="NI123"/>
      <c r="NJ123"/>
      <c r="NK123"/>
      <c r="NL123"/>
      <c r="NM123"/>
      <c r="NN123"/>
      <c r="NO123"/>
      <c r="NP123"/>
      <c r="NQ123"/>
      <c r="NR123"/>
      <c r="NS123"/>
      <c r="NT123"/>
      <c r="NU123"/>
      <c r="NV123"/>
      <c r="NW123"/>
      <c r="NX123"/>
      <c r="NY123"/>
      <c r="NZ123"/>
      <c r="OA123"/>
      <c r="OB123"/>
      <c r="OC123"/>
      <c r="OD123"/>
      <c r="OE123"/>
      <c r="OF123"/>
      <c r="OG123"/>
      <c r="OH123"/>
      <c r="OI123"/>
      <c r="OJ123"/>
      <c r="OK123"/>
      <c r="OL123"/>
      <c r="OM123"/>
      <c r="ON123"/>
      <c r="OO123"/>
      <c r="OP123"/>
      <c r="OQ123"/>
      <c r="OR123"/>
      <c r="OS123"/>
      <c r="OT123"/>
      <c r="OU123"/>
      <c r="OV123"/>
      <c r="OW123"/>
      <c r="OX123"/>
      <c r="OY123"/>
      <c r="OZ123"/>
      <c r="PA123"/>
      <c r="PB123"/>
      <c r="PC123"/>
      <c r="PD123"/>
      <c r="PE123"/>
      <c r="PF123"/>
      <c r="PG123"/>
      <c r="PH123"/>
      <c r="PI123"/>
      <c r="PJ123"/>
      <c r="PK123"/>
      <c r="PL123"/>
      <c r="PM123"/>
      <c r="PN123"/>
      <c r="PO123"/>
      <c r="PP123"/>
      <c r="PQ123"/>
      <c r="PR123"/>
      <c r="PS123"/>
      <c r="PT123"/>
      <c r="PU123"/>
      <c r="PV123"/>
      <c r="PW123"/>
      <c r="PX123"/>
      <c r="PY123"/>
      <c r="PZ123"/>
      <c r="QA123"/>
      <c r="QB123"/>
      <c r="QC123"/>
      <c r="QD123"/>
      <c r="QE123"/>
      <c r="QF123"/>
      <c r="QG123"/>
      <c r="QH123"/>
      <c r="QI123"/>
      <c r="QJ123"/>
      <c r="QK123"/>
      <c r="QL123"/>
      <c r="QM123"/>
      <c r="QN123"/>
      <c r="QO123"/>
      <c r="QP123"/>
      <c r="QQ123"/>
      <c r="QR123"/>
      <c r="QS123"/>
      <c r="QT123"/>
      <c r="QU123"/>
      <c r="QV123"/>
      <c r="QW123"/>
      <c r="QX123"/>
      <c r="QY123"/>
      <c r="QZ123"/>
      <c r="RA123"/>
      <c r="RB123"/>
      <c r="RC123"/>
      <c r="RD123"/>
      <c r="RE123"/>
      <c r="RF123"/>
      <c r="RG123"/>
      <c r="RH123"/>
      <c r="RI123"/>
      <c r="RJ123"/>
      <c r="RK123"/>
      <c r="RL123"/>
      <c r="RM123"/>
      <c r="RN123"/>
      <c r="RO123"/>
      <c r="RP123"/>
      <c r="RQ123"/>
      <c r="RR123"/>
      <c r="RS123"/>
      <c r="RT123"/>
      <c r="RU123"/>
      <c r="RV123"/>
      <c r="RW123"/>
      <c r="RX123"/>
      <c r="RY123"/>
      <c r="RZ123"/>
      <c r="SA123"/>
      <c r="SB123"/>
      <c r="SC123"/>
      <c r="SD123"/>
      <c r="SE123"/>
      <c r="SF123"/>
      <c r="SG123"/>
      <c r="SH123"/>
      <c r="SI123"/>
      <c r="SJ123"/>
      <c r="SK123"/>
      <c r="SL123"/>
      <c r="SM123"/>
      <c r="SN123"/>
      <c r="SO123"/>
      <c r="SP123"/>
      <c r="SQ123"/>
      <c r="SR123"/>
      <c r="SS123"/>
      <c r="ST123"/>
      <c r="SU123"/>
      <c r="SV123"/>
      <c r="SW123"/>
      <c r="SX123"/>
      <c r="SY123"/>
      <c r="SZ123"/>
      <c r="TA123"/>
      <c r="TB123"/>
      <c r="TC123"/>
      <c r="TD123"/>
      <c r="TE123"/>
      <c r="TF123"/>
      <c r="TG123"/>
      <c r="TH123"/>
      <c r="TI123"/>
      <c r="TJ123"/>
      <c r="TK123"/>
      <c r="TL123"/>
      <c r="TM123"/>
      <c r="TN123"/>
      <c r="TO123"/>
      <c r="TP123"/>
      <c r="TQ123"/>
      <c r="TR123"/>
      <c r="TS123"/>
      <c r="TT123"/>
      <c r="TU123"/>
      <c r="TV123"/>
      <c r="TW123"/>
      <c r="TX123"/>
      <c r="TY123"/>
      <c r="TZ123"/>
      <c r="UA123"/>
      <c r="UB123"/>
      <c r="UC123"/>
      <c r="UD123"/>
      <c r="UE123"/>
      <c r="UF123"/>
      <c r="UG123"/>
      <c r="UH123"/>
      <c r="UI123"/>
      <c r="UJ123"/>
      <c r="UK123"/>
      <c r="UL123"/>
      <c r="UM123"/>
      <c r="UN123"/>
      <c r="UO123"/>
      <c r="UP123"/>
      <c r="UQ123"/>
      <c r="UR123"/>
      <c r="US123"/>
      <c r="UT123"/>
      <c r="UU123"/>
      <c r="UV123"/>
      <c r="UW123"/>
      <c r="UX123"/>
      <c r="UY123"/>
      <c r="UZ123"/>
      <c r="VA123"/>
      <c r="VB123"/>
      <c r="VC123"/>
      <c r="VD123"/>
      <c r="VE123"/>
      <c r="VF123"/>
      <c r="VG123"/>
      <c r="VH123"/>
      <c r="VI123"/>
      <c r="VJ123"/>
      <c r="VK123"/>
      <c r="VL123"/>
      <c r="VM123"/>
      <c r="VN123"/>
      <c r="VO123"/>
      <c r="VP123"/>
      <c r="VQ123"/>
      <c r="VR123"/>
      <c r="VS123"/>
      <c r="VT123"/>
      <c r="VU123"/>
      <c r="VV123"/>
      <c r="VW123"/>
      <c r="VX123"/>
      <c r="VY123"/>
      <c r="VZ123"/>
      <c r="WA123"/>
      <c r="WB123"/>
      <c r="WC123"/>
      <c r="WD123"/>
      <c r="WE123"/>
      <c r="WF123"/>
      <c r="WG123"/>
      <c r="WH123"/>
      <c r="WI123"/>
      <c r="WJ123"/>
      <c r="WK123"/>
      <c r="WL123"/>
      <c r="WM123"/>
      <c r="WN123"/>
      <c r="WO123"/>
      <c r="WP123"/>
      <c r="WQ123"/>
      <c r="WR123"/>
      <c r="WS123"/>
      <c r="WT123"/>
      <c r="WU123"/>
      <c r="WV123"/>
      <c r="WW123"/>
      <c r="WX123"/>
      <c r="WY123"/>
      <c r="WZ123"/>
      <c r="XA123"/>
      <c r="XB123"/>
      <c r="XC123"/>
      <c r="XD123"/>
      <c r="XE123"/>
      <c r="XF123"/>
      <c r="XG123"/>
      <c r="XH123"/>
      <c r="XI123"/>
      <c r="XJ123"/>
      <c r="XK123"/>
      <c r="XL123"/>
      <c r="XM123"/>
      <c r="XN123"/>
      <c r="XO123"/>
      <c r="XP123"/>
      <c r="XQ123"/>
      <c r="XR123"/>
      <c r="XS123"/>
      <c r="XT123"/>
      <c r="XU123"/>
      <c r="XV123"/>
      <c r="XW123"/>
      <c r="XX123"/>
      <c r="XY123"/>
      <c r="XZ123"/>
      <c r="YA123"/>
      <c r="YB123"/>
      <c r="YC123"/>
      <c r="YD123"/>
      <c r="YE123"/>
      <c r="YF123"/>
      <c r="YG123"/>
      <c r="YH123"/>
      <c r="YI123"/>
      <c r="YJ123"/>
      <c r="YK123"/>
      <c r="YL123"/>
      <c r="YM123"/>
      <c r="YN123"/>
      <c r="YO123"/>
      <c r="YP123"/>
      <c r="YQ123"/>
      <c r="YR123"/>
      <c r="YS123"/>
      <c r="YT123"/>
      <c r="YU123"/>
      <c r="YV123"/>
      <c r="YW123"/>
      <c r="YX123"/>
      <c r="YY123"/>
      <c r="YZ123"/>
      <c r="ZA123"/>
      <c r="ZB123"/>
      <c r="ZC123"/>
      <c r="ZD123"/>
      <c r="ZE123"/>
      <c r="ZF123"/>
      <c r="ZG123"/>
      <c r="ZH123"/>
      <c r="ZI123"/>
      <c r="ZJ123"/>
      <c r="ZK123"/>
      <c r="ZL123"/>
      <c r="ZM123"/>
      <c r="ZN123"/>
      <c r="ZO123"/>
      <c r="ZP123"/>
      <c r="ZQ123"/>
      <c r="ZR123"/>
      <c r="ZS123"/>
      <c r="ZT123"/>
      <c r="ZU123"/>
      <c r="ZV123"/>
      <c r="ZW123"/>
      <c r="ZX123"/>
      <c r="ZY123"/>
      <c r="ZZ123"/>
      <c r="AAA123"/>
      <c r="AAB123"/>
      <c r="AAC123"/>
      <c r="AAD123"/>
      <c r="AAE123"/>
      <c r="AAF123"/>
      <c r="AAG123"/>
      <c r="AAH123"/>
      <c r="AAI123"/>
      <c r="AAJ123"/>
      <c r="AAK123"/>
      <c r="AAL123"/>
      <c r="AAM123"/>
      <c r="AAN123"/>
      <c r="AAO123"/>
      <c r="AAP123"/>
      <c r="AAQ123"/>
      <c r="AAR123"/>
      <c r="AAS123"/>
      <c r="AAT123"/>
      <c r="AAU123"/>
      <c r="AAV123"/>
      <c r="AAW123"/>
      <c r="AAX123"/>
      <c r="AAY123"/>
      <c r="AAZ123"/>
      <c r="ABA123"/>
      <c r="ABB123"/>
      <c r="ABC123"/>
      <c r="ABD123"/>
      <c r="ABE123"/>
      <c r="ABF123"/>
      <c r="ABG123"/>
      <c r="ABH123"/>
      <c r="ABI123"/>
      <c r="ABJ123"/>
      <c r="ABK123"/>
      <c r="ABL123"/>
      <c r="ABM123"/>
      <c r="ABN123"/>
      <c r="ABO123"/>
      <c r="ABP123"/>
      <c r="ABQ123"/>
      <c r="ABR123"/>
      <c r="ABS123"/>
      <c r="ABT123"/>
      <c r="ABU123"/>
      <c r="ABV123"/>
      <c r="ABW123"/>
      <c r="ABX123"/>
      <c r="ABY123"/>
      <c r="ABZ123"/>
      <c r="ACA123"/>
      <c r="ACB123"/>
      <c r="ACC123"/>
      <c r="ACD123"/>
      <c r="ACE123"/>
      <c r="ACF123"/>
      <c r="ACG123"/>
      <c r="ACH123"/>
      <c r="ACI123"/>
      <c r="ACJ123"/>
      <c r="ACK123"/>
      <c r="ACL123"/>
      <c r="ACM123"/>
      <c r="ACN123"/>
      <c r="ACO123"/>
      <c r="ACP123"/>
      <c r="ACQ123"/>
      <c r="ACR123"/>
      <c r="ACS123"/>
      <c r="ACT123"/>
      <c r="ACU123"/>
      <c r="ACV123"/>
      <c r="ACW123"/>
      <c r="ACX123"/>
      <c r="ACY123"/>
      <c r="ACZ123"/>
      <c r="ADA123"/>
      <c r="ADB123"/>
      <c r="ADC123"/>
      <c r="ADD123"/>
      <c r="ADE123"/>
      <c r="ADF123"/>
      <c r="ADG123"/>
      <c r="ADH123"/>
      <c r="ADI123"/>
      <c r="ADJ123"/>
      <c r="ADK123"/>
      <c r="ADL123"/>
      <c r="ADM123"/>
      <c r="ADN123"/>
      <c r="ADO123"/>
      <c r="ADP123"/>
      <c r="ADQ123"/>
      <c r="ADR123"/>
      <c r="ADS123"/>
      <c r="ADT123"/>
      <c r="ADU123"/>
      <c r="ADV123"/>
      <c r="ADW123"/>
      <c r="ADX123"/>
      <c r="ADY123"/>
      <c r="ADZ123"/>
      <c r="AEA123"/>
      <c r="AEB123"/>
      <c r="AEC123"/>
      <c r="AED123"/>
      <c r="AEE123"/>
      <c r="AEF123"/>
      <c r="AEG123"/>
      <c r="AEH123"/>
      <c r="AEI123"/>
      <c r="AEJ123"/>
      <c r="AEK123"/>
      <c r="AEL123"/>
      <c r="AEM123"/>
      <c r="AEN123"/>
      <c r="AEO123"/>
      <c r="AEP123"/>
      <c r="AEQ123"/>
      <c r="AER123"/>
      <c r="AES123"/>
      <c r="AET123"/>
      <c r="AEU123"/>
      <c r="AEV123"/>
      <c r="AEW123"/>
      <c r="AEX123"/>
      <c r="AEY123"/>
      <c r="AEZ123"/>
      <c r="AFA123"/>
      <c r="AFB123"/>
      <c r="AFC123"/>
      <c r="AFD123"/>
      <c r="AFE123"/>
      <c r="AFF123"/>
      <c r="AFG123"/>
      <c r="AFH123"/>
      <c r="AFI123"/>
      <c r="AFJ123"/>
      <c r="AFK123"/>
      <c r="AFL123"/>
      <c r="AFM123"/>
      <c r="AFN123"/>
      <c r="AFO123"/>
      <c r="AFP123"/>
      <c r="AFQ123"/>
      <c r="AFR123"/>
      <c r="AFS123"/>
      <c r="AFT123"/>
      <c r="AFU123"/>
      <c r="AFV123"/>
      <c r="AFW123"/>
      <c r="AFX123"/>
      <c r="AFY123"/>
      <c r="AFZ123"/>
      <c r="AGA123"/>
      <c r="AGB123"/>
      <c r="AGC123"/>
      <c r="AGD123"/>
      <c r="AGE123"/>
      <c r="AGF123"/>
      <c r="AGG123"/>
      <c r="AGH123"/>
      <c r="AGI123"/>
      <c r="AGJ123"/>
      <c r="AGK123"/>
      <c r="AGL123"/>
      <c r="AGM123"/>
      <c r="AGN123"/>
      <c r="AGO123"/>
      <c r="AGP123"/>
      <c r="AGQ123"/>
      <c r="AGR123"/>
      <c r="AGS123"/>
      <c r="AGT123"/>
      <c r="AGU123"/>
      <c r="AGV123"/>
      <c r="AGW123"/>
      <c r="AGX123"/>
      <c r="AGY123"/>
      <c r="AGZ123"/>
      <c r="AHA123"/>
      <c r="AHB123"/>
      <c r="AHC123"/>
      <c r="AHD123"/>
      <c r="AHE123"/>
      <c r="AHF123"/>
      <c r="AHG123"/>
      <c r="AHH123"/>
      <c r="AHI123"/>
      <c r="AHJ123"/>
      <c r="AHK123"/>
      <c r="AHL123"/>
      <c r="AHM123"/>
      <c r="AHN123"/>
      <c r="AHO123"/>
      <c r="AHP123"/>
      <c r="AHQ123"/>
      <c r="AHR123"/>
      <c r="AHS123"/>
      <c r="AHT123"/>
      <c r="AHU123"/>
      <c r="AHV123"/>
      <c r="AHW123"/>
      <c r="AHX123"/>
      <c r="AHY123"/>
      <c r="AHZ123"/>
      <c r="AIA123"/>
      <c r="AIB123"/>
      <c r="AIC123"/>
      <c r="AID123"/>
      <c r="AIE123"/>
      <c r="AIF123"/>
      <c r="AIG123"/>
      <c r="AIH123"/>
      <c r="AII123"/>
      <c r="AIJ123"/>
      <c r="AIK123"/>
      <c r="AIL123"/>
      <c r="AIM123"/>
      <c r="AIN123"/>
      <c r="AIO123"/>
      <c r="AIP123"/>
      <c r="AIQ123"/>
      <c r="AIR123"/>
      <c r="AIS123"/>
      <c r="AIT123"/>
      <c r="AIU123"/>
      <c r="AIV123"/>
      <c r="AIW123"/>
      <c r="AIX123"/>
      <c r="AIY123"/>
      <c r="AIZ123"/>
      <c r="AJA123"/>
      <c r="AJB123"/>
      <c r="AJC123"/>
      <c r="AJD123"/>
      <c r="AJE123"/>
      <c r="AJF123"/>
      <c r="AJG123"/>
      <c r="AJH123"/>
      <c r="AJI123"/>
      <c r="AJJ123"/>
      <c r="AJK123"/>
      <c r="AJL123"/>
      <c r="AJM123"/>
      <c r="AJN123"/>
      <c r="AJO123"/>
      <c r="AJP123"/>
      <c r="AJQ123"/>
      <c r="AJR123"/>
      <c r="AJS123"/>
      <c r="AJT123"/>
      <c r="AJU123"/>
      <c r="AJV123"/>
      <c r="AJW123"/>
      <c r="AJX123"/>
      <c r="AJY123"/>
      <c r="AJZ123"/>
      <c r="AKA123"/>
      <c r="AKB123"/>
      <c r="AKC123"/>
      <c r="AKD123"/>
      <c r="AKE123"/>
      <c r="AKF123"/>
      <c r="AKG123"/>
      <c r="AKH123"/>
      <c r="AKI123"/>
      <c r="AKJ123"/>
      <c r="AKK123"/>
      <c r="AKL123"/>
      <c r="AKM123"/>
      <c r="AKN123"/>
      <c r="AKO123"/>
      <c r="AKP123"/>
      <c r="AKQ123"/>
      <c r="AKR123"/>
      <c r="AKS123"/>
      <c r="AKT123"/>
      <c r="AKU123"/>
      <c r="AKV123"/>
      <c r="AKW123"/>
      <c r="AKX123"/>
      <c r="AKY123"/>
      <c r="AKZ123"/>
      <c r="ALA123"/>
      <c r="ALB123"/>
      <c r="ALC123"/>
      <c r="ALD123"/>
      <c r="ALE123"/>
      <c r="ALF123"/>
      <c r="ALG123"/>
      <c r="ALH123"/>
      <c r="ALI123"/>
      <c r="ALJ123"/>
      <c r="ALK123"/>
      <c r="ALL123"/>
      <c r="ALM123"/>
      <c r="ALN123"/>
      <c r="ALO123"/>
      <c r="ALP123"/>
      <c r="ALQ123"/>
      <c r="ALR123"/>
      <c r="ALS123"/>
      <c r="ALT123"/>
      <c r="ALU123"/>
      <c r="ALV123"/>
      <c r="ALW123"/>
      <c r="ALX123"/>
      <c r="ALY123"/>
      <c r="ALZ123"/>
      <c r="AMA123"/>
      <c r="AMB123"/>
      <c r="AMC123"/>
      <c r="AMD123"/>
      <c r="AME123"/>
      <c r="AMF123"/>
      <c r="AMH123"/>
      <c r="AMI123"/>
      <c r="AMJ123"/>
      <c r="AMK123"/>
    </row>
    <row r="124" spans="1:1025" ht="15" customHeight="1" x14ac:dyDescent="0.2">
      <c r="A124" s="328" t="s">
        <v>309</v>
      </c>
      <c r="B124" s="91" t="s">
        <v>166</v>
      </c>
      <c r="C124" s="257">
        <f>1/6</f>
        <v>0.16666666666666666</v>
      </c>
      <c r="D124" s="435">
        <f>1/6</f>
        <v>0.16666666666666666</v>
      </c>
      <c r="E124" s="339">
        <v>9.4499999999999993</v>
      </c>
      <c r="F124" s="331">
        <v>7.51</v>
      </c>
      <c r="G124" s="81">
        <f>(E124+F124)/2</f>
        <v>8.48</v>
      </c>
      <c r="H124" s="82">
        <f>C124*G124</f>
        <v>1.4133333333333333</v>
      </c>
      <c r="I124" s="79">
        <f t="shared" ref="I124:I127" si="11">D124*G124</f>
        <v>1.4133333333333333</v>
      </c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/>
      <c r="AQ124"/>
      <c r="AR124"/>
      <c r="AS124"/>
      <c r="AT124"/>
      <c r="AU124"/>
      <c r="AV124"/>
      <c r="AW124"/>
      <c r="AX124"/>
      <c r="AY124"/>
      <c r="AZ124"/>
      <c r="BA124"/>
      <c r="BB124"/>
      <c r="BC124"/>
      <c r="BD124"/>
      <c r="BE124"/>
      <c r="BF124"/>
      <c r="BG124"/>
      <c r="BH124"/>
      <c r="BI124"/>
      <c r="BJ124"/>
      <c r="BK124"/>
      <c r="BL124"/>
      <c r="BM124"/>
      <c r="BN124"/>
      <c r="BO124"/>
      <c r="BP124"/>
      <c r="BQ124"/>
      <c r="BR124"/>
      <c r="BS124"/>
      <c r="BT124"/>
      <c r="BU124"/>
      <c r="BV124"/>
      <c r="BW124"/>
      <c r="BX124"/>
      <c r="BY124"/>
      <c r="BZ124"/>
      <c r="CA124"/>
      <c r="CB124"/>
      <c r="CC124"/>
      <c r="CD124"/>
      <c r="CE124"/>
      <c r="CF124"/>
      <c r="CG124"/>
      <c r="CH124"/>
      <c r="CI124"/>
      <c r="CJ124"/>
      <c r="CK124"/>
      <c r="CL124"/>
      <c r="CM124"/>
      <c r="CN124"/>
      <c r="CO124"/>
      <c r="CP124"/>
      <c r="CQ124"/>
      <c r="CR124"/>
      <c r="CS124"/>
      <c r="CT124"/>
      <c r="CU124"/>
      <c r="CV124"/>
      <c r="CW124"/>
      <c r="CX124"/>
      <c r="CY124"/>
      <c r="CZ124"/>
      <c r="DA124"/>
      <c r="DB124"/>
      <c r="DC124"/>
      <c r="DD124"/>
      <c r="DE124"/>
      <c r="DF124"/>
      <c r="DG124"/>
      <c r="DH124"/>
      <c r="DI124"/>
      <c r="DJ124"/>
      <c r="DK124"/>
      <c r="DL124"/>
      <c r="DM124"/>
      <c r="DN124"/>
      <c r="DO124"/>
      <c r="DP124"/>
      <c r="DQ124"/>
      <c r="DR124"/>
      <c r="DS124"/>
      <c r="DT124"/>
      <c r="DU124"/>
      <c r="DV124"/>
      <c r="DW124"/>
      <c r="DX124"/>
      <c r="DY124"/>
      <c r="DZ124"/>
      <c r="EA124"/>
      <c r="EB124"/>
      <c r="EC124"/>
      <c r="ED124"/>
      <c r="EE124"/>
      <c r="EF124"/>
      <c r="EG124"/>
      <c r="EH124"/>
      <c r="EI124"/>
      <c r="EJ124"/>
      <c r="EK124"/>
      <c r="EL124"/>
      <c r="EM124"/>
      <c r="EN124"/>
      <c r="EO124"/>
      <c r="EP124"/>
      <c r="EQ124"/>
      <c r="ER124"/>
      <c r="ES124"/>
      <c r="ET124"/>
      <c r="EU124"/>
      <c r="EV124"/>
      <c r="EW124"/>
      <c r="EX124"/>
      <c r="EY124"/>
      <c r="EZ124"/>
      <c r="FA124"/>
      <c r="FB124"/>
      <c r="FC124"/>
      <c r="FD124"/>
      <c r="FE124"/>
      <c r="FF124"/>
      <c r="FG124"/>
      <c r="FH124"/>
      <c r="FI124"/>
      <c r="FJ124"/>
      <c r="FK124"/>
      <c r="FL124"/>
      <c r="FM124"/>
      <c r="FN124"/>
      <c r="FO124"/>
      <c r="FP124"/>
      <c r="FQ124"/>
      <c r="FR124"/>
      <c r="FS124"/>
      <c r="FT124"/>
      <c r="FU124"/>
      <c r="FV124"/>
      <c r="FW124"/>
      <c r="FX124"/>
      <c r="FY124"/>
      <c r="FZ124"/>
      <c r="GA124"/>
      <c r="GB124"/>
      <c r="GC124"/>
      <c r="GD124"/>
      <c r="GE124"/>
      <c r="GF124"/>
      <c r="GG124"/>
      <c r="GH124"/>
      <c r="GI124"/>
      <c r="GJ124"/>
      <c r="GK124"/>
      <c r="GL124"/>
      <c r="GM124"/>
      <c r="GN124"/>
      <c r="GO124"/>
      <c r="GP124"/>
      <c r="GQ124"/>
      <c r="GR124"/>
      <c r="GS124"/>
      <c r="GT124"/>
      <c r="GU124"/>
      <c r="GV124"/>
      <c r="GW124"/>
      <c r="GX124"/>
      <c r="GY124"/>
      <c r="GZ124"/>
      <c r="HA124"/>
      <c r="HB124"/>
      <c r="HC124"/>
      <c r="HD124"/>
      <c r="HE124"/>
      <c r="HF124"/>
      <c r="HG124"/>
      <c r="HH124"/>
      <c r="HI124"/>
      <c r="HJ124"/>
      <c r="HK124"/>
      <c r="HL124"/>
      <c r="HM124"/>
      <c r="HN124"/>
      <c r="HO124"/>
      <c r="HP124"/>
      <c r="HQ124"/>
      <c r="HR124"/>
      <c r="HS124"/>
      <c r="HT124"/>
      <c r="HU124"/>
      <c r="HV124"/>
      <c r="HW124"/>
      <c r="HX124"/>
      <c r="HY124"/>
      <c r="HZ124"/>
      <c r="IA124"/>
      <c r="IB124"/>
      <c r="IC124"/>
      <c r="ID124"/>
      <c r="IE124"/>
      <c r="IF124"/>
      <c r="IG124"/>
      <c r="IH124"/>
      <c r="II124"/>
      <c r="IJ124"/>
      <c r="IK124"/>
      <c r="IL124"/>
      <c r="IM124"/>
      <c r="IN124"/>
      <c r="IO124"/>
      <c r="IP124"/>
      <c r="IQ124"/>
      <c r="IR124"/>
      <c r="IS124"/>
      <c r="IT124"/>
      <c r="IU124"/>
      <c r="IV124"/>
      <c r="IW124"/>
      <c r="IX124"/>
      <c r="IY124"/>
      <c r="IZ124"/>
      <c r="JA124"/>
      <c r="JB124"/>
      <c r="JC124"/>
      <c r="JD124"/>
      <c r="JE124"/>
      <c r="JF124"/>
      <c r="JG124"/>
      <c r="JH124"/>
      <c r="JI124"/>
      <c r="JJ124"/>
      <c r="JK124"/>
      <c r="JL124"/>
      <c r="JM124"/>
      <c r="JN124"/>
      <c r="JO124"/>
      <c r="JP124"/>
      <c r="JQ124"/>
      <c r="JR124"/>
      <c r="JS124"/>
      <c r="JT124"/>
      <c r="JU124"/>
      <c r="JV124"/>
      <c r="JW124"/>
      <c r="JX124"/>
      <c r="JY124"/>
      <c r="JZ124"/>
      <c r="KA124"/>
      <c r="KB124"/>
      <c r="KC124"/>
      <c r="KD124"/>
      <c r="KE124"/>
      <c r="KF124"/>
      <c r="KG124"/>
      <c r="KH124"/>
      <c r="KI124"/>
      <c r="KJ124"/>
      <c r="KK124"/>
      <c r="KL124"/>
      <c r="KM124"/>
      <c r="KN124"/>
      <c r="KO124"/>
      <c r="KP124"/>
      <c r="KQ124"/>
      <c r="KR124"/>
      <c r="KS124"/>
      <c r="KT124"/>
      <c r="KU124"/>
      <c r="KV124"/>
      <c r="KW124"/>
      <c r="KX124"/>
      <c r="KY124"/>
      <c r="KZ124"/>
      <c r="LA124"/>
      <c r="LB124"/>
      <c r="LC124"/>
      <c r="LD124"/>
      <c r="LE124"/>
      <c r="LF124"/>
      <c r="LG124"/>
      <c r="LH124"/>
      <c r="LI124"/>
      <c r="LJ124"/>
      <c r="LK124"/>
      <c r="LL124"/>
      <c r="LM124"/>
      <c r="LN124"/>
      <c r="LO124"/>
      <c r="LP124"/>
      <c r="LQ124"/>
      <c r="LR124"/>
      <c r="LS124"/>
      <c r="LT124"/>
      <c r="LU124"/>
      <c r="LV124"/>
      <c r="LW124"/>
      <c r="LX124"/>
      <c r="LY124"/>
      <c r="LZ124"/>
      <c r="MA124"/>
      <c r="MB124"/>
      <c r="MC124"/>
      <c r="MD124"/>
      <c r="ME124"/>
      <c r="MF124"/>
      <c r="MG124"/>
      <c r="MH124"/>
      <c r="MI124"/>
      <c r="MJ124"/>
      <c r="MK124"/>
      <c r="ML124"/>
      <c r="MM124"/>
      <c r="MN124"/>
      <c r="MO124"/>
      <c r="MP124"/>
      <c r="MQ124"/>
      <c r="MR124"/>
      <c r="MS124"/>
      <c r="MT124"/>
      <c r="MU124"/>
      <c r="MV124"/>
      <c r="MW124"/>
      <c r="MX124"/>
      <c r="MY124"/>
      <c r="MZ124"/>
      <c r="NA124"/>
      <c r="NB124"/>
      <c r="NC124"/>
      <c r="ND124"/>
      <c r="NE124"/>
      <c r="NF124"/>
      <c r="NG124"/>
      <c r="NH124"/>
      <c r="NI124"/>
      <c r="NJ124"/>
      <c r="NK124"/>
      <c r="NL124"/>
      <c r="NM124"/>
      <c r="NN124"/>
      <c r="NO124"/>
      <c r="NP124"/>
      <c r="NQ124"/>
      <c r="NR124"/>
      <c r="NS124"/>
      <c r="NT124"/>
      <c r="NU124"/>
      <c r="NV124"/>
      <c r="NW124"/>
      <c r="NX124"/>
      <c r="NY124"/>
      <c r="NZ124"/>
      <c r="OA124"/>
      <c r="OB124"/>
      <c r="OC124"/>
      <c r="OD124"/>
      <c r="OE124"/>
      <c r="OF124"/>
      <c r="OG124"/>
      <c r="OH124"/>
      <c r="OI124"/>
      <c r="OJ124"/>
      <c r="OK124"/>
      <c r="OL124"/>
      <c r="OM124"/>
      <c r="ON124"/>
      <c r="OO124"/>
      <c r="OP124"/>
      <c r="OQ124"/>
      <c r="OR124"/>
      <c r="OS124"/>
      <c r="OT124"/>
      <c r="OU124"/>
      <c r="OV124"/>
      <c r="OW124"/>
      <c r="OX124"/>
      <c r="OY124"/>
      <c r="OZ124"/>
      <c r="PA124"/>
      <c r="PB124"/>
      <c r="PC124"/>
      <c r="PD124"/>
      <c r="PE124"/>
      <c r="PF124"/>
      <c r="PG124"/>
      <c r="PH124"/>
      <c r="PI124"/>
      <c r="PJ124"/>
      <c r="PK124"/>
      <c r="PL124"/>
      <c r="PM124"/>
      <c r="PN124"/>
      <c r="PO124"/>
      <c r="PP124"/>
      <c r="PQ124"/>
      <c r="PR124"/>
      <c r="PS124"/>
      <c r="PT124"/>
      <c r="PU124"/>
      <c r="PV124"/>
      <c r="PW124"/>
      <c r="PX124"/>
      <c r="PY124"/>
      <c r="PZ124"/>
      <c r="QA124"/>
      <c r="QB124"/>
      <c r="QC124"/>
      <c r="QD124"/>
      <c r="QE124"/>
      <c r="QF124"/>
      <c r="QG124"/>
      <c r="QH124"/>
      <c r="QI124"/>
      <c r="QJ124"/>
      <c r="QK124"/>
      <c r="QL124"/>
      <c r="QM124"/>
      <c r="QN124"/>
      <c r="QO124"/>
      <c r="QP124"/>
      <c r="QQ124"/>
      <c r="QR124"/>
      <c r="QS124"/>
      <c r="QT124"/>
      <c r="QU124"/>
      <c r="QV124"/>
      <c r="QW124"/>
      <c r="QX124"/>
      <c r="QY124"/>
      <c r="QZ124"/>
      <c r="RA124"/>
      <c r="RB124"/>
      <c r="RC124"/>
      <c r="RD124"/>
      <c r="RE124"/>
      <c r="RF124"/>
      <c r="RG124"/>
      <c r="RH124"/>
      <c r="RI124"/>
      <c r="RJ124"/>
      <c r="RK124"/>
      <c r="RL124"/>
      <c r="RM124"/>
      <c r="RN124"/>
      <c r="RO124"/>
      <c r="RP124"/>
      <c r="RQ124"/>
      <c r="RR124"/>
      <c r="RS124"/>
      <c r="RT124"/>
      <c r="RU124"/>
      <c r="RV124"/>
      <c r="RW124"/>
      <c r="RX124"/>
      <c r="RY124"/>
      <c r="RZ124"/>
      <c r="SA124"/>
      <c r="SB124"/>
      <c r="SC124"/>
      <c r="SD124"/>
      <c r="SE124"/>
      <c r="SF124"/>
      <c r="SG124"/>
      <c r="SH124"/>
      <c r="SI124"/>
      <c r="SJ124"/>
      <c r="SK124"/>
      <c r="SL124"/>
      <c r="SM124"/>
      <c r="SN124"/>
      <c r="SO124"/>
      <c r="SP124"/>
      <c r="SQ124"/>
      <c r="SR124"/>
      <c r="SS124"/>
      <c r="ST124"/>
      <c r="SU124"/>
      <c r="SV124"/>
      <c r="SW124"/>
      <c r="SX124"/>
      <c r="SY124"/>
      <c r="SZ124"/>
      <c r="TA124"/>
      <c r="TB124"/>
      <c r="TC124"/>
      <c r="TD124"/>
      <c r="TE124"/>
      <c r="TF124"/>
      <c r="TG124"/>
      <c r="TH124"/>
      <c r="TI124"/>
      <c r="TJ124"/>
      <c r="TK124"/>
      <c r="TL124"/>
      <c r="TM124"/>
      <c r="TN124"/>
      <c r="TO124"/>
      <c r="TP124"/>
      <c r="TQ124"/>
      <c r="TR124"/>
      <c r="TS124"/>
      <c r="TT124"/>
      <c r="TU124"/>
      <c r="TV124"/>
      <c r="TW124"/>
      <c r="TX124"/>
      <c r="TY124"/>
      <c r="TZ124"/>
      <c r="UA124"/>
      <c r="UB124"/>
      <c r="UC124"/>
      <c r="UD124"/>
      <c r="UE124"/>
      <c r="UF124"/>
      <c r="UG124"/>
      <c r="UH124"/>
      <c r="UI124"/>
      <c r="UJ124"/>
      <c r="UK124"/>
      <c r="UL124"/>
      <c r="UM124"/>
      <c r="UN124"/>
      <c r="UO124"/>
      <c r="UP124"/>
      <c r="UQ124"/>
      <c r="UR124"/>
      <c r="US124"/>
      <c r="UT124"/>
      <c r="UU124"/>
      <c r="UV124"/>
      <c r="UW124"/>
      <c r="UX124"/>
      <c r="UY124"/>
      <c r="UZ124"/>
      <c r="VA124"/>
      <c r="VB124"/>
      <c r="VC124"/>
      <c r="VD124"/>
      <c r="VE124"/>
      <c r="VF124"/>
      <c r="VG124"/>
      <c r="VH124"/>
      <c r="VI124"/>
      <c r="VJ124"/>
      <c r="VK124"/>
      <c r="VL124"/>
      <c r="VM124"/>
      <c r="VN124"/>
      <c r="VO124"/>
      <c r="VP124"/>
      <c r="VQ124"/>
      <c r="VR124"/>
      <c r="VS124"/>
      <c r="VT124"/>
      <c r="VU124"/>
      <c r="VV124"/>
      <c r="VW124"/>
      <c r="VX124"/>
      <c r="VY124"/>
      <c r="VZ124"/>
      <c r="WA124"/>
      <c r="WB124"/>
      <c r="WC124"/>
      <c r="WD124"/>
      <c r="WE124"/>
      <c r="WF124"/>
      <c r="WG124"/>
      <c r="WH124"/>
      <c r="WI124"/>
      <c r="WJ124"/>
      <c r="WK124"/>
      <c r="WL124"/>
      <c r="WM124"/>
      <c r="WN124"/>
      <c r="WO124"/>
      <c r="WP124"/>
      <c r="WQ124"/>
      <c r="WR124"/>
      <c r="WS124"/>
      <c r="WT124"/>
      <c r="WU124"/>
      <c r="WV124"/>
      <c r="WW124"/>
      <c r="WX124"/>
      <c r="WY124"/>
      <c r="WZ124"/>
      <c r="XA124"/>
      <c r="XB124"/>
      <c r="XC124"/>
      <c r="XD124"/>
      <c r="XE124"/>
      <c r="XF124"/>
      <c r="XG124"/>
      <c r="XH124"/>
      <c r="XI124"/>
      <c r="XJ124"/>
      <c r="XK124"/>
      <c r="XL124"/>
      <c r="XM124"/>
      <c r="XN124"/>
      <c r="XO124"/>
      <c r="XP124"/>
      <c r="XQ124"/>
      <c r="XR124"/>
      <c r="XS124"/>
      <c r="XT124"/>
      <c r="XU124"/>
      <c r="XV124"/>
      <c r="XW124"/>
      <c r="XX124"/>
      <c r="XY124"/>
      <c r="XZ124"/>
      <c r="YA124"/>
      <c r="YB124"/>
      <c r="YC124"/>
      <c r="YD124"/>
      <c r="YE124"/>
      <c r="YF124"/>
      <c r="YG124"/>
      <c r="YH124"/>
      <c r="YI124"/>
      <c r="YJ124"/>
      <c r="YK124"/>
      <c r="YL124"/>
      <c r="YM124"/>
      <c r="YN124"/>
      <c r="YO124"/>
      <c r="YP124"/>
      <c r="YQ124"/>
      <c r="YR124"/>
      <c r="YS124"/>
      <c r="YT124"/>
      <c r="YU124"/>
      <c r="YV124"/>
      <c r="YW124"/>
      <c r="YX124"/>
      <c r="YY124"/>
      <c r="YZ124"/>
      <c r="ZA124"/>
      <c r="ZB124"/>
      <c r="ZC124"/>
      <c r="ZD124"/>
      <c r="ZE124"/>
      <c r="ZF124"/>
      <c r="ZG124"/>
      <c r="ZH124"/>
      <c r="ZI124"/>
      <c r="ZJ124"/>
      <c r="ZK124"/>
      <c r="ZL124"/>
      <c r="ZM124"/>
      <c r="ZN124"/>
      <c r="ZO124"/>
      <c r="ZP124"/>
      <c r="ZQ124"/>
      <c r="ZR124"/>
      <c r="ZS124"/>
      <c r="ZT124"/>
      <c r="ZU124"/>
      <c r="ZV124"/>
      <c r="ZW124"/>
      <c r="ZX124"/>
      <c r="ZY124"/>
      <c r="ZZ124"/>
      <c r="AAA124"/>
      <c r="AAB124"/>
      <c r="AAC124"/>
      <c r="AAD124"/>
      <c r="AAE124"/>
      <c r="AAF124"/>
      <c r="AAG124"/>
      <c r="AAH124"/>
      <c r="AAI124"/>
      <c r="AAJ124"/>
      <c r="AAK124"/>
      <c r="AAL124"/>
      <c r="AAM124"/>
      <c r="AAN124"/>
      <c r="AAO124"/>
      <c r="AAP124"/>
      <c r="AAQ124"/>
      <c r="AAR124"/>
      <c r="AAS124"/>
      <c r="AAT124"/>
      <c r="AAU124"/>
      <c r="AAV124"/>
      <c r="AAW124"/>
      <c r="AAX124"/>
      <c r="AAY124"/>
      <c r="AAZ124"/>
      <c r="ABA124"/>
      <c r="ABB124"/>
      <c r="ABC124"/>
      <c r="ABD124"/>
      <c r="ABE124"/>
      <c r="ABF124"/>
      <c r="ABG124"/>
      <c r="ABH124"/>
      <c r="ABI124"/>
      <c r="ABJ124"/>
      <c r="ABK124"/>
      <c r="ABL124"/>
      <c r="ABM124"/>
      <c r="ABN124"/>
      <c r="ABO124"/>
      <c r="ABP124"/>
      <c r="ABQ124"/>
      <c r="ABR124"/>
      <c r="ABS124"/>
      <c r="ABT124"/>
      <c r="ABU124"/>
      <c r="ABV124"/>
      <c r="ABW124"/>
      <c r="ABX124"/>
      <c r="ABY124"/>
      <c r="ABZ124"/>
      <c r="ACA124"/>
      <c r="ACB124"/>
      <c r="ACC124"/>
      <c r="ACD124"/>
      <c r="ACE124"/>
      <c r="ACF124"/>
      <c r="ACG124"/>
      <c r="ACH124"/>
      <c r="ACI124"/>
      <c r="ACJ124"/>
      <c r="ACK124"/>
      <c r="ACL124"/>
      <c r="ACM124"/>
      <c r="ACN124"/>
      <c r="ACO124"/>
      <c r="ACP124"/>
      <c r="ACQ124"/>
      <c r="ACR124"/>
      <c r="ACS124"/>
      <c r="ACT124"/>
      <c r="ACU124"/>
      <c r="ACV124"/>
      <c r="ACW124"/>
      <c r="ACX124"/>
      <c r="ACY124"/>
      <c r="ACZ124"/>
      <c r="ADA124"/>
      <c r="ADB124"/>
      <c r="ADC124"/>
      <c r="ADD124"/>
      <c r="ADE124"/>
      <c r="ADF124"/>
      <c r="ADG124"/>
      <c r="ADH124"/>
      <c r="ADI124"/>
      <c r="ADJ124"/>
      <c r="ADK124"/>
      <c r="ADL124"/>
      <c r="ADM124"/>
      <c r="ADN124"/>
      <c r="ADO124"/>
      <c r="ADP124"/>
      <c r="ADQ124"/>
      <c r="ADR124"/>
      <c r="ADS124"/>
      <c r="ADT124"/>
      <c r="ADU124"/>
      <c r="ADV124"/>
      <c r="ADW124"/>
      <c r="ADX124"/>
      <c r="ADY124"/>
      <c r="ADZ124"/>
      <c r="AEA124"/>
      <c r="AEB124"/>
      <c r="AEC124"/>
      <c r="AED124"/>
      <c r="AEE124"/>
      <c r="AEF124"/>
      <c r="AEG124"/>
      <c r="AEH124"/>
      <c r="AEI124"/>
      <c r="AEJ124"/>
      <c r="AEK124"/>
      <c r="AEL124"/>
      <c r="AEM124"/>
      <c r="AEN124"/>
      <c r="AEO124"/>
      <c r="AEP124"/>
      <c r="AEQ124"/>
      <c r="AER124"/>
      <c r="AES124"/>
      <c r="AET124"/>
      <c r="AEU124"/>
      <c r="AEV124"/>
      <c r="AEW124"/>
      <c r="AEX124"/>
      <c r="AEY124"/>
      <c r="AEZ124"/>
      <c r="AFA124"/>
      <c r="AFB124"/>
      <c r="AFC124"/>
      <c r="AFD124"/>
      <c r="AFE124"/>
      <c r="AFF124"/>
      <c r="AFG124"/>
      <c r="AFH124"/>
      <c r="AFI124"/>
      <c r="AFJ124"/>
      <c r="AFK124"/>
      <c r="AFL124"/>
      <c r="AFM124"/>
      <c r="AFN124"/>
      <c r="AFO124"/>
      <c r="AFP124"/>
      <c r="AFQ124"/>
      <c r="AFR124"/>
      <c r="AFS124"/>
      <c r="AFT124"/>
      <c r="AFU124"/>
      <c r="AFV124"/>
      <c r="AFW124"/>
      <c r="AFX124"/>
      <c r="AFY124"/>
      <c r="AFZ124"/>
      <c r="AGA124"/>
      <c r="AGB124"/>
      <c r="AGC124"/>
      <c r="AGD124"/>
      <c r="AGE124"/>
      <c r="AGF124"/>
      <c r="AGG124"/>
      <c r="AGH124"/>
      <c r="AGI124"/>
      <c r="AGJ124"/>
      <c r="AGK124"/>
      <c r="AGL124"/>
      <c r="AGM124"/>
      <c r="AGN124"/>
      <c r="AGO124"/>
      <c r="AGP124"/>
      <c r="AGQ124"/>
      <c r="AGR124"/>
      <c r="AGS124"/>
      <c r="AGT124"/>
      <c r="AGU124"/>
      <c r="AGV124"/>
      <c r="AGW124"/>
      <c r="AGX124"/>
      <c r="AGY124"/>
      <c r="AGZ124"/>
      <c r="AHA124"/>
      <c r="AHB124"/>
      <c r="AHC124"/>
      <c r="AHD124"/>
      <c r="AHE124"/>
      <c r="AHF124"/>
      <c r="AHG124"/>
      <c r="AHH124"/>
      <c r="AHI124"/>
      <c r="AHJ124"/>
      <c r="AHK124"/>
      <c r="AHL124"/>
      <c r="AHM124"/>
      <c r="AHN124"/>
      <c r="AHO124"/>
      <c r="AHP124"/>
      <c r="AHQ124"/>
      <c r="AHR124"/>
      <c r="AHS124"/>
      <c r="AHT124"/>
      <c r="AHU124"/>
      <c r="AHV124"/>
      <c r="AHW124"/>
      <c r="AHX124"/>
      <c r="AHY124"/>
      <c r="AHZ124"/>
      <c r="AIA124"/>
      <c r="AIB124"/>
      <c r="AIC124"/>
      <c r="AID124"/>
      <c r="AIE124"/>
      <c r="AIF124"/>
      <c r="AIG124"/>
      <c r="AIH124"/>
      <c r="AII124"/>
      <c r="AIJ124"/>
      <c r="AIK124"/>
      <c r="AIL124"/>
      <c r="AIM124"/>
      <c r="AIN124"/>
      <c r="AIO124"/>
      <c r="AIP124"/>
      <c r="AIQ124"/>
      <c r="AIR124"/>
      <c r="AIS124"/>
      <c r="AIT124"/>
      <c r="AIU124"/>
      <c r="AIV124"/>
      <c r="AIW124"/>
      <c r="AIX124"/>
      <c r="AIY124"/>
      <c r="AIZ124"/>
      <c r="AJA124"/>
      <c r="AJB124"/>
      <c r="AJC124"/>
      <c r="AJD124"/>
      <c r="AJE124"/>
      <c r="AJF124"/>
      <c r="AJG124"/>
      <c r="AJH124"/>
      <c r="AJI124"/>
      <c r="AJJ124"/>
      <c r="AJK124"/>
      <c r="AJL124"/>
      <c r="AJM124"/>
      <c r="AJN124"/>
      <c r="AJO124"/>
      <c r="AJP124"/>
      <c r="AJQ124"/>
      <c r="AJR124"/>
      <c r="AJS124"/>
      <c r="AJT124"/>
      <c r="AJU124"/>
      <c r="AJV124"/>
      <c r="AJW124"/>
      <c r="AJX124"/>
      <c r="AJY124"/>
      <c r="AJZ124"/>
      <c r="AKA124"/>
      <c r="AKB124"/>
      <c r="AKC124"/>
      <c r="AKD124"/>
      <c r="AKE124"/>
      <c r="AKF124"/>
      <c r="AKG124"/>
      <c r="AKH124"/>
      <c r="AKI124"/>
      <c r="AKJ124"/>
      <c r="AKK124"/>
      <c r="AKL124"/>
      <c r="AKM124"/>
      <c r="AKN124"/>
      <c r="AKO124"/>
      <c r="AKP124"/>
      <c r="AKQ124"/>
      <c r="AKR124"/>
      <c r="AKS124"/>
      <c r="AKT124"/>
      <c r="AKU124"/>
      <c r="AKV124"/>
      <c r="AKW124"/>
      <c r="AKX124"/>
      <c r="AKY124"/>
      <c r="AKZ124"/>
      <c r="ALA124"/>
      <c r="ALB124"/>
      <c r="ALC124"/>
      <c r="ALD124"/>
      <c r="ALE124"/>
      <c r="ALF124"/>
      <c r="ALG124"/>
      <c r="ALH124"/>
      <c r="ALI124"/>
      <c r="ALJ124"/>
      <c r="ALK124"/>
      <c r="ALL124"/>
      <c r="ALM124"/>
      <c r="ALN124"/>
      <c r="ALO124"/>
      <c r="ALP124"/>
      <c r="ALQ124"/>
      <c r="ALR124"/>
      <c r="ALS124"/>
      <c r="ALT124"/>
      <c r="ALU124"/>
      <c r="ALV124"/>
      <c r="ALW124"/>
      <c r="ALX124"/>
      <c r="ALY124"/>
      <c r="ALZ124"/>
      <c r="AMA124"/>
      <c r="AMB124"/>
      <c r="AMC124"/>
      <c r="AMD124"/>
      <c r="AME124"/>
      <c r="AMF124"/>
      <c r="AMH124"/>
      <c r="AMI124"/>
      <c r="AMJ124"/>
      <c r="AMK124"/>
    </row>
    <row r="125" spans="1:1025" ht="15" customHeight="1" x14ac:dyDescent="0.2">
      <c r="A125" s="328" t="s">
        <v>310</v>
      </c>
      <c r="B125" s="91" t="s">
        <v>186</v>
      </c>
      <c r="C125" s="256">
        <f>2*22</f>
        <v>44</v>
      </c>
      <c r="D125" s="261">
        <f>3*22</f>
        <v>66</v>
      </c>
      <c r="E125" s="339">
        <v>0.61</v>
      </c>
      <c r="F125" s="331">
        <v>0.54</v>
      </c>
      <c r="G125" s="81">
        <f>(E125+F125)/2</f>
        <v>0.57499999999999996</v>
      </c>
      <c r="H125" s="82">
        <f>C125*G125</f>
        <v>25.299999999999997</v>
      </c>
      <c r="I125" s="79">
        <f t="shared" si="11"/>
        <v>37.949999999999996</v>
      </c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/>
      <c r="AQ125"/>
      <c r="AR125"/>
      <c r="AS125"/>
      <c r="AT125"/>
      <c r="AU125"/>
      <c r="AV125"/>
      <c r="AW125"/>
      <c r="AX125"/>
      <c r="AY125"/>
      <c r="AZ125"/>
      <c r="BA125"/>
      <c r="BB125"/>
      <c r="BC125"/>
      <c r="BD125"/>
      <c r="BE125"/>
      <c r="BF125"/>
      <c r="BG125"/>
      <c r="BH125"/>
      <c r="BI125"/>
      <c r="BJ125"/>
      <c r="BK125"/>
      <c r="BL125"/>
      <c r="BM125"/>
      <c r="BN125"/>
      <c r="BO125"/>
      <c r="BP125"/>
      <c r="BQ125"/>
      <c r="BR125"/>
      <c r="BS125"/>
      <c r="BT125"/>
      <c r="BU125"/>
      <c r="BV125"/>
      <c r="BW125"/>
      <c r="BX125"/>
      <c r="BY125"/>
      <c r="BZ125"/>
      <c r="CA125"/>
      <c r="CB125"/>
      <c r="CC125"/>
      <c r="CD125"/>
      <c r="CE125"/>
      <c r="CF125"/>
      <c r="CG125"/>
      <c r="CH125"/>
      <c r="CI125"/>
      <c r="CJ125"/>
      <c r="CK125"/>
      <c r="CL125"/>
      <c r="CM125"/>
      <c r="CN125"/>
      <c r="CO125"/>
      <c r="CP125"/>
      <c r="CQ125"/>
      <c r="CR125"/>
      <c r="CS125"/>
      <c r="CT125"/>
      <c r="CU125"/>
      <c r="CV125"/>
      <c r="CW125"/>
      <c r="CX125"/>
      <c r="CY125"/>
      <c r="CZ125"/>
      <c r="DA125"/>
      <c r="DB125"/>
      <c r="DC125"/>
      <c r="DD125"/>
      <c r="DE125"/>
      <c r="DF125"/>
      <c r="DG125"/>
      <c r="DH125"/>
      <c r="DI125"/>
      <c r="DJ125"/>
      <c r="DK125"/>
      <c r="DL125"/>
      <c r="DM125"/>
      <c r="DN125"/>
      <c r="DO125"/>
      <c r="DP125"/>
      <c r="DQ125"/>
      <c r="DR125"/>
      <c r="DS125"/>
      <c r="DT125"/>
      <c r="DU125"/>
      <c r="DV125"/>
      <c r="DW125"/>
      <c r="DX125"/>
      <c r="DY125"/>
      <c r="DZ125"/>
      <c r="EA125"/>
      <c r="EB125"/>
      <c r="EC125"/>
      <c r="ED125"/>
      <c r="EE125"/>
      <c r="EF125"/>
      <c r="EG125"/>
      <c r="EH125"/>
      <c r="EI125"/>
      <c r="EJ125"/>
      <c r="EK125"/>
      <c r="EL125"/>
      <c r="EM125"/>
      <c r="EN125"/>
      <c r="EO125"/>
      <c r="EP125"/>
      <c r="EQ125"/>
      <c r="ER125"/>
      <c r="ES125"/>
      <c r="ET125"/>
      <c r="EU125"/>
      <c r="EV125"/>
      <c r="EW125"/>
      <c r="EX125"/>
      <c r="EY125"/>
      <c r="EZ125"/>
      <c r="FA125"/>
      <c r="FB125"/>
      <c r="FC125"/>
      <c r="FD125"/>
      <c r="FE125"/>
      <c r="FF125"/>
      <c r="FG125"/>
      <c r="FH125"/>
      <c r="FI125"/>
      <c r="FJ125"/>
      <c r="FK125"/>
      <c r="FL125"/>
      <c r="FM125"/>
      <c r="FN125"/>
      <c r="FO125"/>
      <c r="FP125"/>
      <c r="FQ125"/>
      <c r="FR125"/>
      <c r="FS125"/>
      <c r="FT125"/>
      <c r="FU125"/>
      <c r="FV125"/>
      <c r="FW125"/>
      <c r="FX125"/>
      <c r="FY125"/>
      <c r="FZ125"/>
      <c r="GA125"/>
      <c r="GB125"/>
      <c r="GC125"/>
      <c r="GD125"/>
      <c r="GE125"/>
      <c r="GF125"/>
      <c r="GG125"/>
      <c r="GH125"/>
      <c r="GI125"/>
      <c r="GJ125"/>
      <c r="GK125"/>
      <c r="GL125"/>
      <c r="GM125"/>
      <c r="GN125"/>
      <c r="GO125"/>
      <c r="GP125"/>
      <c r="GQ125"/>
      <c r="GR125"/>
      <c r="GS125"/>
      <c r="GT125"/>
      <c r="GU125"/>
      <c r="GV125"/>
      <c r="GW125"/>
      <c r="GX125"/>
      <c r="GY125"/>
      <c r="GZ125"/>
      <c r="HA125"/>
      <c r="HB125"/>
      <c r="HC125"/>
      <c r="HD125"/>
      <c r="HE125"/>
      <c r="HF125"/>
      <c r="HG125"/>
      <c r="HH125"/>
      <c r="HI125"/>
      <c r="HJ125"/>
      <c r="HK125"/>
      <c r="HL125"/>
      <c r="HM125"/>
      <c r="HN125"/>
      <c r="HO125"/>
      <c r="HP125"/>
      <c r="HQ125"/>
      <c r="HR125"/>
      <c r="HS125"/>
      <c r="HT125"/>
      <c r="HU125"/>
      <c r="HV125"/>
      <c r="HW125"/>
      <c r="HX125"/>
      <c r="HY125"/>
      <c r="HZ125"/>
      <c r="IA125"/>
      <c r="IB125"/>
      <c r="IC125"/>
      <c r="ID125"/>
      <c r="IE125"/>
      <c r="IF125"/>
      <c r="IG125"/>
      <c r="IH125"/>
      <c r="II125"/>
      <c r="IJ125"/>
      <c r="IK125"/>
      <c r="IL125"/>
      <c r="IM125"/>
      <c r="IN125"/>
      <c r="IO125"/>
      <c r="IP125"/>
      <c r="IQ125"/>
      <c r="IR125"/>
      <c r="IS125"/>
      <c r="IT125"/>
      <c r="IU125"/>
      <c r="IV125"/>
      <c r="IW125"/>
      <c r="IX125"/>
      <c r="IY125"/>
      <c r="IZ125"/>
      <c r="JA125"/>
      <c r="JB125"/>
      <c r="JC125"/>
      <c r="JD125"/>
      <c r="JE125"/>
      <c r="JF125"/>
      <c r="JG125"/>
      <c r="JH125"/>
      <c r="JI125"/>
      <c r="JJ125"/>
      <c r="JK125"/>
      <c r="JL125"/>
      <c r="JM125"/>
      <c r="JN125"/>
      <c r="JO125"/>
      <c r="JP125"/>
      <c r="JQ125"/>
      <c r="JR125"/>
      <c r="JS125"/>
      <c r="JT125"/>
      <c r="JU125"/>
      <c r="JV125"/>
      <c r="JW125"/>
      <c r="JX125"/>
      <c r="JY125"/>
      <c r="JZ125"/>
      <c r="KA125"/>
      <c r="KB125"/>
      <c r="KC125"/>
      <c r="KD125"/>
      <c r="KE125"/>
      <c r="KF125"/>
      <c r="KG125"/>
      <c r="KH125"/>
      <c r="KI125"/>
      <c r="KJ125"/>
      <c r="KK125"/>
      <c r="KL125"/>
      <c r="KM125"/>
      <c r="KN125"/>
      <c r="KO125"/>
      <c r="KP125"/>
      <c r="KQ125"/>
      <c r="KR125"/>
      <c r="KS125"/>
      <c r="KT125"/>
      <c r="KU125"/>
      <c r="KV125"/>
      <c r="KW125"/>
      <c r="KX125"/>
      <c r="KY125"/>
      <c r="KZ125"/>
      <c r="LA125"/>
      <c r="LB125"/>
      <c r="LC125"/>
      <c r="LD125"/>
      <c r="LE125"/>
      <c r="LF125"/>
      <c r="LG125"/>
      <c r="LH125"/>
      <c r="LI125"/>
      <c r="LJ125"/>
      <c r="LK125"/>
      <c r="LL125"/>
      <c r="LM125"/>
      <c r="LN125"/>
      <c r="LO125"/>
      <c r="LP125"/>
      <c r="LQ125"/>
      <c r="LR125"/>
      <c r="LS125"/>
      <c r="LT125"/>
      <c r="LU125"/>
      <c r="LV125"/>
      <c r="LW125"/>
      <c r="LX125"/>
      <c r="LY125"/>
      <c r="LZ125"/>
      <c r="MA125"/>
      <c r="MB125"/>
      <c r="MC125"/>
      <c r="MD125"/>
      <c r="ME125"/>
      <c r="MF125"/>
      <c r="MG125"/>
      <c r="MH125"/>
      <c r="MI125"/>
      <c r="MJ125"/>
      <c r="MK125"/>
      <c r="ML125"/>
      <c r="MM125"/>
      <c r="MN125"/>
      <c r="MO125"/>
      <c r="MP125"/>
      <c r="MQ125"/>
      <c r="MR125"/>
      <c r="MS125"/>
      <c r="MT125"/>
      <c r="MU125"/>
      <c r="MV125"/>
      <c r="MW125"/>
      <c r="MX125"/>
      <c r="MY125"/>
      <c r="MZ125"/>
      <c r="NA125"/>
      <c r="NB125"/>
      <c r="NC125"/>
      <c r="ND125"/>
      <c r="NE125"/>
      <c r="NF125"/>
      <c r="NG125"/>
      <c r="NH125"/>
      <c r="NI125"/>
      <c r="NJ125"/>
      <c r="NK125"/>
      <c r="NL125"/>
      <c r="NM125"/>
      <c r="NN125"/>
      <c r="NO125"/>
      <c r="NP125"/>
      <c r="NQ125"/>
      <c r="NR125"/>
      <c r="NS125"/>
      <c r="NT125"/>
      <c r="NU125"/>
      <c r="NV125"/>
      <c r="NW125"/>
      <c r="NX125"/>
      <c r="NY125"/>
      <c r="NZ125"/>
      <c r="OA125"/>
      <c r="OB125"/>
      <c r="OC125"/>
      <c r="OD125"/>
      <c r="OE125"/>
      <c r="OF125"/>
      <c r="OG125"/>
      <c r="OH125"/>
      <c r="OI125"/>
      <c r="OJ125"/>
      <c r="OK125"/>
      <c r="OL125"/>
      <c r="OM125"/>
      <c r="ON125"/>
      <c r="OO125"/>
      <c r="OP125"/>
      <c r="OQ125"/>
      <c r="OR125"/>
      <c r="OS125"/>
      <c r="OT125"/>
      <c r="OU125"/>
      <c r="OV125"/>
      <c r="OW125"/>
      <c r="OX125"/>
      <c r="OY125"/>
      <c r="OZ125"/>
      <c r="PA125"/>
      <c r="PB125"/>
      <c r="PC125"/>
      <c r="PD125"/>
      <c r="PE125"/>
      <c r="PF125"/>
      <c r="PG125"/>
      <c r="PH125"/>
      <c r="PI125"/>
      <c r="PJ125"/>
      <c r="PK125"/>
      <c r="PL125"/>
      <c r="PM125"/>
      <c r="PN125"/>
      <c r="PO125"/>
      <c r="PP125"/>
      <c r="PQ125"/>
      <c r="PR125"/>
      <c r="PS125"/>
      <c r="PT125"/>
      <c r="PU125"/>
      <c r="PV125"/>
      <c r="PW125"/>
      <c r="PX125"/>
      <c r="PY125"/>
      <c r="PZ125"/>
      <c r="QA125"/>
      <c r="QB125"/>
      <c r="QC125"/>
      <c r="QD125"/>
      <c r="QE125"/>
      <c r="QF125"/>
      <c r="QG125"/>
      <c r="QH125"/>
      <c r="QI125"/>
      <c r="QJ125"/>
      <c r="QK125"/>
      <c r="QL125"/>
      <c r="QM125"/>
      <c r="QN125"/>
      <c r="QO125"/>
      <c r="QP125"/>
      <c r="QQ125"/>
      <c r="QR125"/>
      <c r="QS125"/>
      <c r="QT125"/>
      <c r="QU125"/>
      <c r="QV125"/>
      <c r="QW125"/>
      <c r="QX125"/>
      <c r="QY125"/>
      <c r="QZ125"/>
      <c r="RA125"/>
      <c r="RB125"/>
      <c r="RC125"/>
      <c r="RD125"/>
      <c r="RE125"/>
      <c r="RF125"/>
      <c r="RG125"/>
      <c r="RH125"/>
      <c r="RI125"/>
      <c r="RJ125"/>
      <c r="RK125"/>
      <c r="RL125"/>
      <c r="RM125"/>
      <c r="RN125"/>
      <c r="RO125"/>
      <c r="RP125"/>
      <c r="RQ125"/>
      <c r="RR125"/>
      <c r="RS125"/>
      <c r="RT125"/>
      <c r="RU125"/>
      <c r="RV125"/>
      <c r="RW125"/>
      <c r="RX125"/>
      <c r="RY125"/>
      <c r="RZ125"/>
      <c r="SA125"/>
      <c r="SB125"/>
      <c r="SC125"/>
      <c r="SD125"/>
      <c r="SE125"/>
      <c r="SF125"/>
      <c r="SG125"/>
      <c r="SH125"/>
      <c r="SI125"/>
      <c r="SJ125"/>
      <c r="SK125"/>
      <c r="SL125"/>
      <c r="SM125"/>
      <c r="SN125"/>
      <c r="SO125"/>
      <c r="SP125"/>
      <c r="SQ125"/>
      <c r="SR125"/>
      <c r="SS125"/>
      <c r="ST125"/>
      <c r="SU125"/>
      <c r="SV125"/>
      <c r="SW125"/>
      <c r="SX125"/>
      <c r="SY125"/>
      <c r="SZ125"/>
      <c r="TA125"/>
      <c r="TB125"/>
      <c r="TC125"/>
      <c r="TD125"/>
      <c r="TE125"/>
      <c r="TF125"/>
      <c r="TG125"/>
      <c r="TH125"/>
      <c r="TI125"/>
      <c r="TJ125"/>
      <c r="TK125"/>
      <c r="TL125"/>
      <c r="TM125"/>
      <c r="TN125"/>
      <c r="TO125"/>
      <c r="TP125"/>
      <c r="TQ125"/>
      <c r="TR125"/>
      <c r="TS125"/>
      <c r="TT125"/>
      <c r="TU125"/>
      <c r="TV125"/>
      <c r="TW125"/>
      <c r="TX125"/>
      <c r="TY125"/>
      <c r="TZ125"/>
      <c r="UA125"/>
      <c r="UB125"/>
      <c r="UC125"/>
      <c r="UD125"/>
      <c r="UE125"/>
      <c r="UF125"/>
      <c r="UG125"/>
      <c r="UH125"/>
      <c r="UI125"/>
      <c r="UJ125"/>
      <c r="UK125"/>
      <c r="UL125"/>
      <c r="UM125"/>
      <c r="UN125"/>
      <c r="UO125"/>
      <c r="UP125"/>
      <c r="UQ125"/>
      <c r="UR125"/>
      <c r="US125"/>
      <c r="UT125"/>
      <c r="UU125"/>
      <c r="UV125"/>
      <c r="UW125"/>
      <c r="UX125"/>
      <c r="UY125"/>
      <c r="UZ125"/>
      <c r="VA125"/>
      <c r="VB125"/>
      <c r="VC125"/>
      <c r="VD125"/>
      <c r="VE125"/>
      <c r="VF125"/>
      <c r="VG125"/>
      <c r="VH125"/>
      <c r="VI125"/>
      <c r="VJ125"/>
      <c r="VK125"/>
      <c r="VL125"/>
      <c r="VM125"/>
      <c r="VN125"/>
      <c r="VO125"/>
      <c r="VP125"/>
      <c r="VQ125"/>
      <c r="VR125"/>
      <c r="VS125"/>
      <c r="VT125"/>
      <c r="VU125"/>
      <c r="VV125"/>
      <c r="VW125"/>
      <c r="VX125"/>
      <c r="VY125"/>
      <c r="VZ125"/>
      <c r="WA125"/>
      <c r="WB125"/>
      <c r="WC125"/>
      <c r="WD125"/>
      <c r="WE125"/>
      <c r="WF125"/>
      <c r="WG125"/>
      <c r="WH125"/>
      <c r="WI125"/>
      <c r="WJ125"/>
      <c r="WK125"/>
      <c r="WL125"/>
      <c r="WM125"/>
      <c r="WN125"/>
      <c r="WO125"/>
      <c r="WP125"/>
      <c r="WQ125"/>
      <c r="WR125"/>
      <c r="WS125"/>
      <c r="WT125"/>
      <c r="WU125"/>
      <c r="WV125"/>
      <c r="WW125"/>
      <c r="WX125"/>
      <c r="WY125"/>
      <c r="WZ125"/>
      <c r="XA125"/>
      <c r="XB125"/>
      <c r="XC125"/>
      <c r="XD125"/>
      <c r="XE125"/>
      <c r="XF125"/>
      <c r="XG125"/>
      <c r="XH125"/>
      <c r="XI125"/>
      <c r="XJ125"/>
      <c r="XK125"/>
      <c r="XL125"/>
      <c r="XM125"/>
      <c r="XN125"/>
      <c r="XO125"/>
      <c r="XP125"/>
      <c r="XQ125"/>
      <c r="XR125"/>
      <c r="XS125"/>
      <c r="XT125"/>
      <c r="XU125"/>
      <c r="XV125"/>
      <c r="XW125"/>
      <c r="XX125"/>
      <c r="XY125"/>
      <c r="XZ125"/>
      <c r="YA125"/>
      <c r="YB125"/>
      <c r="YC125"/>
      <c r="YD125"/>
      <c r="YE125"/>
      <c r="YF125"/>
      <c r="YG125"/>
      <c r="YH125"/>
      <c r="YI125"/>
      <c r="YJ125"/>
      <c r="YK125"/>
      <c r="YL125"/>
      <c r="YM125"/>
      <c r="YN125"/>
      <c r="YO125"/>
      <c r="YP125"/>
      <c r="YQ125"/>
      <c r="YR125"/>
      <c r="YS125"/>
      <c r="YT125"/>
      <c r="YU125"/>
      <c r="YV125"/>
      <c r="YW125"/>
      <c r="YX125"/>
      <c r="YY125"/>
      <c r="YZ125"/>
      <c r="ZA125"/>
      <c r="ZB125"/>
      <c r="ZC125"/>
      <c r="ZD125"/>
      <c r="ZE125"/>
      <c r="ZF125"/>
      <c r="ZG125"/>
      <c r="ZH125"/>
      <c r="ZI125"/>
      <c r="ZJ125"/>
      <c r="ZK125"/>
      <c r="ZL125"/>
      <c r="ZM125"/>
      <c r="ZN125"/>
      <c r="ZO125"/>
      <c r="ZP125"/>
      <c r="ZQ125"/>
      <c r="ZR125"/>
      <c r="ZS125"/>
      <c r="ZT125"/>
      <c r="ZU125"/>
      <c r="ZV125"/>
      <c r="ZW125"/>
      <c r="ZX125"/>
      <c r="ZY125"/>
      <c r="ZZ125"/>
      <c r="AAA125"/>
      <c r="AAB125"/>
      <c r="AAC125"/>
      <c r="AAD125"/>
      <c r="AAE125"/>
      <c r="AAF125"/>
      <c r="AAG125"/>
      <c r="AAH125"/>
      <c r="AAI125"/>
      <c r="AAJ125"/>
      <c r="AAK125"/>
      <c r="AAL125"/>
      <c r="AAM125"/>
      <c r="AAN125"/>
      <c r="AAO125"/>
      <c r="AAP125"/>
      <c r="AAQ125"/>
      <c r="AAR125"/>
      <c r="AAS125"/>
      <c r="AAT125"/>
      <c r="AAU125"/>
      <c r="AAV125"/>
      <c r="AAW125"/>
      <c r="AAX125"/>
      <c r="AAY125"/>
      <c r="AAZ125"/>
      <c r="ABA125"/>
      <c r="ABB125"/>
      <c r="ABC125"/>
      <c r="ABD125"/>
      <c r="ABE125"/>
      <c r="ABF125"/>
      <c r="ABG125"/>
      <c r="ABH125"/>
      <c r="ABI125"/>
      <c r="ABJ125"/>
      <c r="ABK125"/>
      <c r="ABL125"/>
      <c r="ABM125"/>
      <c r="ABN125"/>
      <c r="ABO125"/>
      <c r="ABP125"/>
      <c r="ABQ125"/>
      <c r="ABR125"/>
      <c r="ABS125"/>
      <c r="ABT125"/>
      <c r="ABU125"/>
      <c r="ABV125"/>
      <c r="ABW125"/>
      <c r="ABX125"/>
      <c r="ABY125"/>
      <c r="ABZ125"/>
      <c r="ACA125"/>
      <c r="ACB125"/>
      <c r="ACC125"/>
      <c r="ACD125"/>
      <c r="ACE125"/>
      <c r="ACF125"/>
      <c r="ACG125"/>
      <c r="ACH125"/>
      <c r="ACI125"/>
      <c r="ACJ125"/>
      <c r="ACK125"/>
      <c r="ACL125"/>
      <c r="ACM125"/>
      <c r="ACN125"/>
      <c r="ACO125"/>
      <c r="ACP125"/>
      <c r="ACQ125"/>
      <c r="ACR125"/>
      <c r="ACS125"/>
      <c r="ACT125"/>
      <c r="ACU125"/>
      <c r="ACV125"/>
      <c r="ACW125"/>
      <c r="ACX125"/>
      <c r="ACY125"/>
      <c r="ACZ125"/>
      <c r="ADA125"/>
      <c r="ADB125"/>
      <c r="ADC125"/>
      <c r="ADD125"/>
      <c r="ADE125"/>
      <c r="ADF125"/>
      <c r="ADG125"/>
      <c r="ADH125"/>
      <c r="ADI125"/>
      <c r="ADJ125"/>
      <c r="ADK125"/>
      <c r="ADL125"/>
      <c r="ADM125"/>
      <c r="ADN125"/>
      <c r="ADO125"/>
      <c r="ADP125"/>
      <c r="ADQ125"/>
      <c r="ADR125"/>
      <c r="ADS125"/>
      <c r="ADT125"/>
      <c r="ADU125"/>
      <c r="ADV125"/>
      <c r="ADW125"/>
      <c r="ADX125"/>
      <c r="ADY125"/>
      <c r="ADZ125"/>
      <c r="AEA125"/>
      <c r="AEB125"/>
      <c r="AEC125"/>
      <c r="AED125"/>
      <c r="AEE125"/>
      <c r="AEF125"/>
      <c r="AEG125"/>
      <c r="AEH125"/>
      <c r="AEI125"/>
      <c r="AEJ125"/>
      <c r="AEK125"/>
      <c r="AEL125"/>
      <c r="AEM125"/>
      <c r="AEN125"/>
      <c r="AEO125"/>
      <c r="AEP125"/>
      <c r="AEQ125"/>
      <c r="AER125"/>
      <c r="AES125"/>
      <c r="AET125"/>
      <c r="AEU125"/>
      <c r="AEV125"/>
      <c r="AEW125"/>
      <c r="AEX125"/>
      <c r="AEY125"/>
      <c r="AEZ125"/>
      <c r="AFA125"/>
      <c r="AFB125"/>
      <c r="AFC125"/>
      <c r="AFD125"/>
      <c r="AFE125"/>
      <c r="AFF125"/>
      <c r="AFG125"/>
      <c r="AFH125"/>
      <c r="AFI125"/>
      <c r="AFJ125"/>
      <c r="AFK125"/>
      <c r="AFL125"/>
      <c r="AFM125"/>
      <c r="AFN125"/>
      <c r="AFO125"/>
      <c r="AFP125"/>
      <c r="AFQ125"/>
      <c r="AFR125"/>
      <c r="AFS125"/>
      <c r="AFT125"/>
      <c r="AFU125"/>
      <c r="AFV125"/>
      <c r="AFW125"/>
      <c r="AFX125"/>
      <c r="AFY125"/>
      <c r="AFZ125"/>
      <c r="AGA125"/>
      <c r="AGB125"/>
      <c r="AGC125"/>
      <c r="AGD125"/>
      <c r="AGE125"/>
      <c r="AGF125"/>
      <c r="AGG125"/>
      <c r="AGH125"/>
      <c r="AGI125"/>
      <c r="AGJ125"/>
      <c r="AGK125"/>
      <c r="AGL125"/>
      <c r="AGM125"/>
      <c r="AGN125"/>
      <c r="AGO125"/>
      <c r="AGP125"/>
      <c r="AGQ125"/>
      <c r="AGR125"/>
      <c r="AGS125"/>
      <c r="AGT125"/>
      <c r="AGU125"/>
      <c r="AGV125"/>
      <c r="AGW125"/>
      <c r="AGX125"/>
      <c r="AGY125"/>
      <c r="AGZ125"/>
      <c r="AHA125"/>
      <c r="AHB125"/>
      <c r="AHC125"/>
      <c r="AHD125"/>
      <c r="AHE125"/>
      <c r="AHF125"/>
      <c r="AHG125"/>
      <c r="AHH125"/>
      <c r="AHI125"/>
      <c r="AHJ125"/>
      <c r="AHK125"/>
      <c r="AHL125"/>
      <c r="AHM125"/>
      <c r="AHN125"/>
      <c r="AHO125"/>
      <c r="AHP125"/>
      <c r="AHQ125"/>
      <c r="AHR125"/>
      <c r="AHS125"/>
      <c r="AHT125"/>
      <c r="AHU125"/>
      <c r="AHV125"/>
      <c r="AHW125"/>
      <c r="AHX125"/>
      <c r="AHY125"/>
      <c r="AHZ125"/>
      <c r="AIA125"/>
      <c r="AIB125"/>
      <c r="AIC125"/>
      <c r="AID125"/>
      <c r="AIE125"/>
      <c r="AIF125"/>
      <c r="AIG125"/>
      <c r="AIH125"/>
      <c r="AII125"/>
      <c r="AIJ125"/>
      <c r="AIK125"/>
      <c r="AIL125"/>
      <c r="AIM125"/>
      <c r="AIN125"/>
      <c r="AIO125"/>
      <c r="AIP125"/>
      <c r="AIQ125"/>
      <c r="AIR125"/>
      <c r="AIS125"/>
      <c r="AIT125"/>
      <c r="AIU125"/>
      <c r="AIV125"/>
      <c r="AIW125"/>
      <c r="AIX125"/>
      <c r="AIY125"/>
      <c r="AIZ125"/>
      <c r="AJA125"/>
      <c r="AJB125"/>
      <c r="AJC125"/>
      <c r="AJD125"/>
      <c r="AJE125"/>
      <c r="AJF125"/>
      <c r="AJG125"/>
      <c r="AJH125"/>
      <c r="AJI125"/>
      <c r="AJJ125"/>
      <c r="AJK125"/>
      <c r="AJL125"/>
      <c r="AJM125"/>
      <c r="AJN125"/>
      <c r="AJO125"/>
      <c r="AJP125"/>
      <c r="AJQ125"/>
      <c r="AJR125"/>
      <c r="AJS125"/>
      <c r="AJT125"/>
      <c r="AJU125"/>
      <c r="AJV125"/>
      <c r="AJW125"/>
      <c r="AJX125"/>
      <c r="AJY125"/>
      <c r="AJZ125"/>
      <c r="AKA125"/>
      <c r="AKB125"/>
      <c r="AKC125"/>
      <c r="AKD125"/>
      <c r="AKE125"/>
      <c r="AKF125"/>
      <c r="AKG125"/>
      <c r="AKH125"/>
      <c r="AKI125"/>
      <c r="AKJ125"/>
      <c r="AKK125"/>
      <c r="AKL125"/>
      <c r="AKM125"/>
      <c r="AKN125"/>
      <c r="AKO125"/>
      <c r="AKP125"/>
      <c r="AKQ125"/>
      <c r="AKR125"/>
      <c r="AKS125"/>
      <c r="AKT125"/>
      <c r="AKU125"/>
      <c r="AKV125"/>
      <c r="AKW125"/>
      <c r="AKX125"/>
      <c r="AKY125"/>
      <c r="AKZ125"/>
      <c r="ALA125"/>
      <c r="ALB125"/>
      <c r="ALC125"/>
      <c r="ALD125"/>
      <c r="ALE125"/>
      <c r="ALF125"/>
      <c r="ALG125"/>
      <c r="ALH125"/>
      <c r="ALI125"/>
      <c r="ALJ125"/>
      <c r="ALK125"/>
      <c r="ALL125"/>
      <c r="ALM125"/>
      <c r="ALN125"/>
      <c r="ALO125"/>
      <c r="ALP125"/>
      <c r="ALQ125"/>
      <c r="ALR125"/>
      <c r="ALS125"/>
      <c r="ALT125"/>
      <c r="ALU125"/>
      <c r="ALV125"/>
      <c r="ALW125"/>
      <c r="ALX125"/>
      <c r="ALY125"/>
      <c r="ALZ125"/>
      <c r="AMA125"/>
      <c r="AMB125"/>
      <c r="AMC125"/>
      <c r="AMD125"/>
      <c r="AME125"/>
      <c r="AMF125"/>
      <c r="AMH125"/>
      <c r="AMI125"/>
      <c r="AMJ125"/>
      <c r="AMK125"/>
    </row>
    <row r="126" spans="1:1025" ht="15" customHeight="1" x14ac:dyDescent="0.2">
      <c r="A126" s="328" t="s">
        <v>311</v>
      </c>
      <c r="B126" s="91" t="s">
        <v>166</v>
      </c>
      <c r="C126" s="259">
        <f>2*22</f>
        <v>44</v>
      </c>
      <c r="D126" s="436">
        <f>3*22</f>
        <v>66</v>
      </c>
      <c r="E126" s="340">
        <v>0.23</v>
      </c>
      <c r="F126" s="331">
        <v>0.41</v>
      </c>
      <c r="G126" s="81">
        <f>(E126+F126)/2</f>
        <v>0.32</v>
      </c>
      <c r="H126" s="82">
        <f>C126*G126</f>
        <v>14.08</v>
      </c>
      <c r="I126" s="79">
        <f t="shared" si="11"/>
        <v>21.12</v>
      </c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  <c r="AH126"/>
      <c r="AI126"/>
      <c r="AJ126"/>
      <c r="AK126"/>
      <c r="AL126"/>
      <c r="AM126"/>
      <c r="AN126"/>
      <c r="AO126"/>
      <c r="AP126"/>
      <c r="AQ126"/>
      <c r="AR126"/>
      <c r="AS126"/>
      <c r="AT126"/>
      <c r="AU126"/>
      <c r="AV126"/>
      <c r="AW126"/>
      <c r="AX126"/>
      <c r="AY126"/>
      <c r="AZ126"/>
      <c r="BA126"/>
      <c r="BB126"/>
      <c r="BC126"/>
      <c r="BD126"/>
      <c r="BE126"/>
      <c r="BF126"/>
      <c r="BG126"/>
      <c r="BH126"/>
      <c r="BI126"/>
      <c r="BJ126"/>
      <c r="BK126"/>
      <c r="BL126"/>
      <c r="BM126"/>
      <c r="BN126"/>
      <c r="BO126"/>
      <c r="BP126"/>
      <c r="BQ126"/>
      <c r="BR126"/>
      <c r="BS126"/>
      <c r="BT126"/>
      <c r="BU126"/>
      <c r="BV126"/>
      <c r="BW126"/>
      <c r="BX126"/>
      <c r="BY126"/>
      <c r="BZ126"/>
      <c r="CA126"/>
      <c r="CB126"/>
      <c r="CC126"/>
      <c r="CD126"/>
      <c r="CE126"/>
      <c r="CF126"/>
      <c r="CG126"/>
      <c r="CH126"/>
      <c r="CI126"/>
      <c r="CJ126"/>
      <c r="CK126"/>
      <c r="CL126"/>
      <c r="CM126"/>
      <c r="CN126"/>
      <c r="CO126"/>
      <c r="CP126"/>
      <c r="CQ126"/>
      <c r="CR126"/>
      <c r="CS126"/>
      <c r="CT126"/>
      <c r="CU126"/>
      <c r="CV126"/>
      <c r="CW126"/>
      <c r="CX126"/>
      <c r="CY126"/>
      <c r="CZ126"/>
      <c r="DA126"/>
      <c r="DB126"/>
      <c r="DC126"/>
      <c r="DD126"/>
      <c r="DE126"/>
      <c r="DF126"/>
      <c r="DG126"/>
      <c r="DH126"/>
      <c r="DI126"/>
      <c r="DJ126"/>
      <c r="DK126"/>
      <c r="DL126"/>
      <c r="DM126"/>
      <c r="DN126"/>
      <c r="DO126"/>
      <c r="DP126"/>
      <c r="DQ126"/>
      <c r="DR126"/>
      <c r="DS126"/>
      <c r="DT126"/>
      <c r="DU126"/>
      <c r="DV126"/>
      <c r="DW126"/>
      <c r="DX126"/>
      <c r="DY126"/>
      <c r="DZ126"/>
      <c r="EA126"/>
      <c r="EB126"/>
      <c r="EC126"/>
      <c r="ED126"/>
      <c r="EE126"/>
      <c r="EF126"/>
      <c r="EG126"/>
      <c r="EH126"/>
      <c r="EI126"/>
      <c r="EJ126"/>
      <c r="EK126"/>
      <c r="EL126"/>
      <c r="EM126"/>
      <c r="EN126"/>
      <c r="EO126"/>
      <c r="EP126"/>
      <c r="EQ126"/>
      <c r="ER126"/>
      <c r="ES126"/>
      <c r="ET126"/>
      <c r="EU126"/>
      <c r="EV126"/>
      <c r="EW126"/>
      <c r="EX126"/>
      <c r="EY126"/>
      <c r="EZ126"/>
      <c r="FA126"/>
      <c r="FB126"/>
      <c r="FC126"/>
      <c r="FD126"/>
      <c r="FE126"/>
      <c r="FF126"/>
      <c r="FG126"/>
      <c r="FH126"/>
      <c r="FI126"/>
      <c r="FJ126"/>
      <c r="FK126"/>
      <c r="FL126"/>
      <c r="FM126"/>
      <c r="FN126"/>
      <c r="FO126"/>
      <c r="FP126"/>
      <c r="FQ126"/>
      <c r="FR126"/>
      <c r="FS126"/>
      <c r="FT126"/>
      <c r="FU126"/>
      <c r="FV126"/>
      <c r="FW126"/>
      <c r="FX126"/>
      <c r="FY126"/>
      <c r="FZ126"/>
      <c r="GA126"/>
      <c r="GB126"/>
      <c r="GC126"/>
      <c r="GD126"/>
      <c r="GE126"/>
      <c r="GF126"/>
      <c r="GG126"/>
      <c r="GH126"/>
      <c r="GI126"/>
      <c r="GJ126"/>
      <c r="GK126"/>
      <c r="GL126"/>
      <c r="GM126"/>
      <c r="GN126"/>
      <c r="GO126"/>
      <c r="GP126"/>
      <c r="GQ126"/>
      <c r="GR126"/>
      <c r="GS126"/>
      <c r="GT126"/>
      <c r="GU126"/>
      <c r="GV126"/>
      <c r="GW126"/>
      <c r="GX126"/>
      <c r="GY126"/>
      <c r="GZ126"/>
      <c r="HA126"/>
      <c r="HB126"/>
      <c r="HC126"/>
      <c r="HD126"/>
      <c r="HE126"/>
      <c r="HF126"/>
      <c r="HG126"/>
      <c r="HH126"/>
      <c r="HI126"/>
      <c r="HJ126"/>
      <c r="HK126"/>
      <c r="HL126"/>
      <c r="HM126"/>
      <c r="HN126"/>
      <c r="HO126"/>
      <c r="HP126"/>
      <c r="HQ126"/>
      <c r="HR126"/>
      <c r="HS126"/>
      <c r="HT126"/>
      <c r="HU126"/>
      <c r="HV126"/>
      <c r="HW126"/>
      <c r="HX126"/>
      <c r="HY126"/>
      <c r="HZ126"/>
      <c r="IA126"/>
      <c r="IB126"/>
      <c r="IC126"/>
      <c r="ID126"/>
      <c r="IE126"/>
      <c r="IF126"/>
      <c r="IG126"/>
      <c r="IH126"/>
      <c r="II126"/>
      <c r="IJ126"/>
      <c r="IK126"/>
      <c r="IL126"/>
      <c r="IM126"/>
      <c r="IN126"/>
      <c r="IO126"/>
      <c r="IP126"/>
      <c r="IQ126"/>
      <c r="IR126"/>
      <c r="IS126"/>
      <c r="IT126"/>
      <c r="IU126"/>
      <c r="IV126"/>
      <c r="IW126"/>
      <c r="IX126"/>
      <c r="IY126"/>
      <c r="IZ126"/>
      <c r="JA126"/>
      <c r="JB126"/>
      <c r="JC126"/>
      <c r="JD126"/>
      <c r="JE126"/>
      <c r="JF126"/>
      <c r="JG126"/>
      <c r="JH126"/>
      <c r="JI126"/>
      <c r="JJ126"/>
      <c r="JK126"/>
      <c r="JL126"/>
      <c r="JM126"/>
      <c r="JN126"/>
      <c r="JO126"/>
      <c r="JP126"/>
      <c r="JQ126"/>
      <c r="JR126"/>
      <c r="JS126"/>
      <c r="JT126"/>
      <c r="JU126"/>
      <c r="JV126"/>
      <c r="JW126"/>
      <c r="JX126"/>
      <c r="JY126"/>
      <c r="JZ126"/>
      <c r="KA126"/>
      <c r="KB126"/>
      <c r="KC126"/>
      <c r="KD126"/>
      <c r="KE126"/>
      <c r="KF126"/>
      <c r="KG126"/>
      <c r="KH126"/>
      <c r="KI126"/>
      <c r="KJ126"/>
      <c r="KK126"/>
      <c r="KL126"/>
      <c r="KM126"/>
      <c r="KN126"/>
      <c r="KO126"/>
      <c r="KP126"/>
      <c r="KQ126"/>
      <c r="KR126"/>
      <c r="KS126"/>
      <c r="KT126"/>
      <c r="KU126"/>
      <c r="KV126"/>
      <c r="KW126"/>
      <c r="KX126"/>
      <c r="KY126"/>
      <c r="KZ126"/>
      <c r="LA126"/>
      <c r="LB126"/>
      <c r="LC126"/>
      <c r="LD126"/>
      <c r="LE126"/>
      <c r="LF126"/>
      <c r="LG126"/>
      <c r="LH126"/>
      <c r="LI126"/>
      <c r="LJ126"/>
      <c r="LK126"/>
      <c r="LL126"/>
      <c r="LM126"/>
      <c r="LN126"/>
      <c r="LO126"/>
      <c r="LP126"/>
      <c r="LQ126"/>
      <c r="LR126"/>
      <c r="LS126"/>
      <c r="LT126"/>
      <c r="LU126"/>
      <c r="LV126"/>
      <c r="LW126"/>
      <c r="LX126"/>
      <c r="LY126"/>
      <c r="LZ126"/>
      <c r="MA126"/>
      <c r="MB126"/>
      <c r="MC126"/>
      <c r="MD126"/>
      <c r="ME126"/>
      <c r="MF126"/>
      <c r="MG126"/>
      <c r="MH126"/>
      <c r="MI126"/>
      <c r="MJ126"/>
      <c r="MK126"/>
      <c r="ML126"/>
      <c r="MM126"/>
      <c r="MN126"/>
      <c r="MO126"/>
      <c r="MP126"/>
      <c r="MQ126"/>
      <c r="MR126"/>
      <c r="MS126"/>
      <c r="MT126"/>
      <c r="MU126"/>
      <c r="MV126"/>
      <c r="MW126"/>
      <c r="MX126"/>
      <c r="MY126"/>
      <c r="MZ126"/>
      <c r="NA126"/>
      <c r="NB126"/>
      <c r="NC126"/>
      <c r="ND126"/>
      <c r="NE126"/>
      <c r="NF126"/>
      <c r="NG126"/>
      <c r="NH126"/>
      <c r="NI126"/>
      <c r="NJ126"/>
      <c r="NK126"/>
      <c r="NL126"/>
      <c r="NM126"/>
      <c r="NN126"/>
      <c r="NO126"/>
      <c r="NP126"/>
      <c r="NQ126"/>
      <c r="NR126"/>
      <c r="NS126"/>
      <c r="NT126"/>
      <c r="NU126"/>
      <c r="NV126"/>
      <c r="NW126"/>
      <c r="NX126"/>
      <c r="NY126"/>
      <c r="NZ126"/>
      <c r="OA126"/>
      <c r="OB126"/>
      <c r="OC126"/>
      <c r="OD126"/>
      <c r="OE126"/>
      <c r="OF126"/>
      <c r="OG126"/>
      <c r="OH126"/>
      <c r="OI126"/>
      <c r="OJ126"/>
      <c r="OK126"/>
      <c r="OL126"/>
      <c r="OM126"/>
      <c r="ON126"/>
      <c r="OO126"/>
      <c r="OP126"/>
      <c r="OQ126"/>
      <c r="OR126"/>
      <c r="OS126"/>
      <c r="OT126"/>
      <c r="OU126"/>
      <c r="OV126"/>
      <c r="OW126"/>
      <c r="OX126"/>
      <c r="OY126"/>
      <c r="OZ126"/>
      <c r="PA126"/>
      <c r="PB126"/>
      <c r="PC126"/>
      <c r="PD126"/>
      <c r="PE126"/>
      <c r="PF126"/>
      <c r="PG126"/>
      <c r="PH126"/>
      <c r="PI126"/>
      <c r="PJ126"/>
      <c r="PK126"/>
      <c r="PL126"/>
      <c r="PM126"/>
      <c r="PN126"/>
      <c r="PO126"/>
      <c r="PP126"/>
      <c r="PQ126"/>
      <c r="PR126"/>
      <c r="PS126"/>
      <c r="PT126"/>
      <c r="PU126"/>
      <c r="PV126"/>
      <c r="PW126"/>
      <c r="PX126"/>
      <c r="PY126"/>
      <c r="PZ126"/>
      <c r="QA126"/>
      <c r="QB126"/>
      <c r="QC126"/>
      <c r="QD126"/>
      <c r="QE126"/>
      <c r="QF126"/>
      <c r="QG126"/>
      <c r="QH126"/>
      <c r="QI126"/>
      <c r="QJ126"/>
      <c r="QK126"/>
      <c r="QL126"/>
      <c r="QM126"/>
      <c r="QN126"/>
      <c r="QO126"/>
      <c r="QP126"/>
      <c r="QQ126"/>
      <c r="QR126"/>
      <c r="QS126"/>
      <c r="QT126"/>
      <c r="QU126"/>
      <c r="QV126"/>
      <c r="QW126"/>
      <c r="QX126"/>
      <c r="QY126"/>
      <c r="QZ126"/>
      <c r="RA126"/>
      <c r="RB126"/>
      <c r="RC126"/>
      <c r="RD126"/>
      <c r="RE126"/>
      <c r="RF126"/>
      <c r="RG126"/>
      <c r="RH126"/>
      <c r="RI126"/>
      <c r="RJ126"/>
      <c r="RK126"/>
      <c r="RL126"/>
      <c r="RM126"/>
      <c r="RN126"/>
      <c r="RO126"/>
      <c r="RP126"/>
      <c r="RQ126"/>
      <c r="RR126"/>
      <c r="RS126"/>
      <c r="RT126"/>
      <c r="RU126"/>
      <c r="RV126"/>
      <c r="RW126"/>
      <c r="RX126"/>
      <c r="RY126"/>
      <c r="RZ126"/>
      <c r="SA126"/>
      <c r="SB126"/>
      <c r="SC126"/>
      <c r="SD126"/>
      <c r="SE126"/>
      <c r="SF126"/>
      <c r="SG126"/>
      <c r="SH126"/>
      <c r="SI126"/>
      <c r="SJ126"/>
      <c r="SK126"/>
      <c r="SL126"/>
      <c r="SM126"/>
      <c r="SN126"/>
      <c r="SO126"/>
      <c r="SP126"/>
      <c r="SQ126"/>
      <c r="SR126"/>
      <c r="SS126"/>
      <c r="ST126"/>
      <c r="SU126"/>
      <c r="SV126"/>
      <c r="SW126"/>
      <c r="SX126"/>
      <c r="SY126"/>
      <c r="SZ126"/>
      <c r="TA126"/>
      <c r="TB126"/>
      <c r="TC126"/>
      <c r="TD126"/>
      <c r="TE126"/>
      <c r="TF126"/>
      <c r="TG126"/>
      <c r="TH126"/>
      <c r="TI126"/>
      <c r="TJ126"/>
      <c r="TK126"/>
      <c r="TL126"/>
      <c r="TM126"/>
      <c r="TN126"/>
      <c r="TO126"/>
      <c r="TP126"/>
      <c r="TQ126"/>
      <c r="TR126"/>
      <c r="TS126"/>
      <c r="TT126"/>
      <c r="TU126"/>
      <c r="TV126"/>
      <c r="TW126"/>
      <c r="TX126"/>
      <c r="TY126"/>
      <c r="TZ126"/>
      <c r="UA126"/>
      <c r="UB126"/>
      <c r="UC126"/>
      <c r="UD126"/>
      <c r="UE126"/>
      <c r="UF126"/>
      <c r="UG126"/>
      <c r="UH126"/>
      <c r="UI126"/>
      <c r="UJ126"/>
      <c r="UK126"/>
      <c r="UL126"/>
      <c r="UM126"/>
      <c r="UN126"/>
      <c r="UO126"/>
      <c r="UP126"/>
      <c r="UQ126"/>
      <c r="UR126"/>
      <c r="US126"/>
      <c r="UT126"/>
      <c r="UU126"/>
      <c r="UV126"/>
      <c r="UW126"/>
      <c r="UX126"/>
      <c r="UY126"/>
      <c r="UZ126"/>
      <c r="VA126"/>
      <c r="VB126"/>
      <c r="VC126"/>
      <c r="VD126"/>
      <c r="VE126"/>
      <c r="VF126"/>
      <c r="VG126"/>
      <c r="VH126"/>
      <c r="VI126"/>
      <c r="VJ126"/>
      <c r="VK126"/>
      <c r="VL126"/>
      <c r="VM126"/>
      <c r="VN126"/>
      <c r="VO126"/>
      <c r="VP126"/>
      <c r="VQ126"/>
      <c r="VR126"/>
      <c r="VS126"/>
      <c r="VT126"/>
      <c r="VU126"/>
      <c r="VV126"/>
      <c r="VW126"/>
      <c r="VX126"/>
      <c r="VY126"/>
      <c r="VZ126"/>
      <c r="WA126"/>
      <c r="WB126"/>
      <c r="WC126"/>
      <c r="WD126"/>
      <c r="WE126"/>
      <c r="WF126"/>
      <c r="WG126"/>
      <c r="WH126"/>
      <c r="WI126"/>
      <c r="WJ126"/>
      <c r="WK126"/>
      <c r="WL126"/>
      <c r="WM126"/>
      <c r="WN126"/>
      <c r="WO126"/>
      <c r="WP126"/>
      <c r="WQ126"/>
      <c r="WR126"/>
      <c r="WS126"/>
      <c r="WT126"/>
      <c r="WU126"/>
      <c r="WV126"/>
      <c r="WW126"/>
      <c r="WX126"/>
      <c r="WY126"/>
      <c r="WZ126"/>
      <c r="XA126"/>
      <c r="XB126"/>
      <c r="XC126"/>
      <c r="XD126"/>
      <c r="XE126"/>
      <c r="XF126"/>
      <c r="XG126"/>
      <c r="XH126"/>
      <c r="XI126"/>
      <c r="XJ126"/>
      <c r="XK126"/>
      <c r="XL126"/>
      <c r="XM126"/>
      <c r="XN126"/>
      <c r="XO126"/>
      <c r="XP126"/>
      <c r="XQ126"/>
      <c r="XR126"/>
      <c r="XS126"/>
      <c r="XT126"/>
      <c r="XU126"/>
      <c r="XV126"/>
      <c r="XW126"/>
      <c r="XX126"/>
      <c r="XY126"/>
      <c r="XZ126"/>
      <c r="YA126"/>
      <c r="YB126"/>
      <c r="YC126"/>
      <c r="YD126"/>
      <c r="YE126"/>
      <c r="YF126"/>
      <c r="YG126"/>
      <c r="YH126"/>
      <c r="YI126"/>
      <c r="YJ126"/>
      <c r="YK126"/>
      <c r="YL126"/>
      <c r="YM126"/>
      <c r="YN126"/>
      <c r="YO126"/>
      <c r="YP126"/>
      <c r="YQ126"/>
      <c r="YR126"/>
      <c r="YS126"/>
      <c r="YT126"/>
      <c r="YU126"/>
      <c r="YV126"/>
      <c r="YW126"/>
      <c r="YX126"/>
      <c r="YY126"/>
      <c r="YZ126"/>
      <c r="ZA126"/>
      <c r="ZB126"/>
      <c r="ZC126"/>
      <c r="ZD126"/>
      <c r="ZE126"/>
      <c r="ZF126"/>
      <c r="ZG126"/>
      <c r="ZH126"/>
      <c r="ZI126"/>
      <c r="ZJ126"/>
      <c r="ZK126"/>
      <c r="ZL126"/>
      <c r="ZM126"/>
      <c r="ZN126"/>
      <c r="ZO126"/>
      <c r="ZP126"/>
      <c r="ZQ126"/>
      <c r="ZR126"/>
      <c r="ZS126"/>
      <c r="ZT126"/>
      <c r="ZU126"/>
      <c r="ZV126"/>
      <c r="ZW126"/>
      <c r="ZX126"/>
      <c r="ZY126"/>
      <c r="ZZ126"/>
      <c r="AAA126"/>
      <c r="AAB126"/>
      <c r="AAC126"/>
      <c r="AAD126"/>
      <c r="AAE126"/>
      <c r="AAF126"/>
      <c r="AAG126"/>
      <c r="AAH126"/>
      <c r="AAI126"/>
      <c r="AAJ126"/>
      <c r="AAK126"/>
      <c r="AAL126"/>
      <c r="AAM126"/>
      <c r="AAN126"/>
      <c r="AAO126"/>
      <c r="AAP126"/>
      <c r="AAQ126"/>
      <c r="AAR126"/>
      <c r="AAS126"/>
      <c r="AAT126"/>
      <c r="AAU126"/>
      <c r="AAV126"/>
      <c r="AAW126"/>
      <c r="AAX126"/>
      <c r="AAY126"/>
      <c r="AAZ126"/>
      <c r="ABA126"/>
      <c r="ABB126"/>
      <c r="ABC126"/>
      <c r="ABD126"/>
      <c r="ABE126"/>
      <c r="ABF126"/>
      <c r="ABG126"/>
      <c r="ABH126"/>
      <c r="ABI126"/>
      <c r="ABJ126"/>
      <c r="ABK126"/>
      <c r="ABL126"/>
      <c r="ABM126"/>
      <c r="ABN126"/>
      <c r="ABO126"/>
      <c r="ABP126"/>
      <c r="ABQ126"/>
      <c r="ABR126"/>
      <c r="ABS126"/>
      <c r="ABT126"/>
      <c r="ABU126"/>
      <c r="ABV126"/>
      <c r="ABW126"/>
      <c r="ABX126"/>
      <c r="ABY126"/>
      <c r="ABZ126"/>
      <c r="ACA126"/>
      <c r="ACB126"/>
      <c r="ACC126"/>
      <c r="ACD126"/>
      <c r="ACE126"/>
      <c r="ACF126"/>
      <c r="ACG126"/>
      <c r="ACH126"/>
      <c r="ACI126"/>
      <c r="ACJ126"/>
      <c r="ACK126"/>
      <c r="ACL126"/>
      <c r="ACM126"/>
      <c r="ACN126"/>
      <c r="ACO126"/>
      <c r="ACP126"/>
      <c r="ACQ126"/>
      <c r="ACR126"/>
      <c r="ACS126"/>
      <c r="ACT126"/>
      <c r="ACU126"/>
      <c r="ACV126"/>
      <c r="ACW126"/>
      <c r="ACX126"/>
      <c r="ACY126"/>
      <c r="ACZ126"/>
      <c r="ADA126"/>
      <c r="ADB126"/>
      <c r="ADC126"/>
      <c r="ADD126"/>
      <c r="ADE126"/>
      <c r="ADF126"/>
      <c r="ADG126"/>
      <c r="ADH126"/>
      <c r="ADI126"/>
      <c r="ADJ126"/>
      <c r="ADK126"/>
      <c r="ADL126"/>
      <c r="ADM126"/>
      <c r="ADN126"/>
      <c r="ADO126"/>
      <c r="ADP126"/>
      <c r="ADQ126"/>
      <c r="ADR126"/>
      <c r="ADS126"/>
      <c r="ADT126"/>
      <c r="ADU126"/>
      <c r="ADV126"/>
      <c r="ADW126"/>
      <c r="ADX126"/>
      <c r="ADY126"/>
      <c r="ADZ126"/>
      <c r="AEA126"/>
      <c r="AEB126"/>
      <c r="AEC126"/>
      <c r="AED126"/>
      <c r="AEE126"/>
      <c r="AEF126"/>
      <c r="AEG126"/>
      <c r="AEH126"/>
      <c r="AEI126"/>
      <c r="AEJ126"/>
      <c r="AEK126"/>
      <c r="AEL126"/>
      <c r="AEM126"/>
      <c r="AEN126"/>
      <c r="AEO126"/>
      <c r="AEP126"/>
      <c r="AEQ126"/>
      <c r="AER126"/>
      <c r="AES126"/>
      <c r="AET126"/>
      <c r="AEU126"/>
      <c r="AEV126"/>
      <c r="AEW126"/>
      <c r="AEX126"/>
      <c r="AEY126"/>
      <c r="AEZ126"/>
      <c r="AFA126"/>
      <c r="AFB126"/>
      <c r="AFC126"/>
      <c r="AFD126"/>
      <c r="AFE126"/>
      <c r="AFF126"/>
      <c r="AFG126"/>
      <c r="AFH126"/>
      <c r="AFI126"/>
      <c r="AFJ126"/>
      <c r="AFK126"/>
      <c r="AFL126"/>
      <c r="AFM126"/>
      <c r="AFN126"/>
      <c r="AFO126"/>
      <c r="AFP126"/>
      <c r="AFQ126"/>
      <c r="AFR126"/>
      <c r="AFS126"/>
      <c r="AFT126"/>
      <c r="AFU126"/>
      <c r="AFV126"/>
      <c r="AFW126"/>
      <c r="AFX126"/>
      <c r="AFY126"/>
      <c r="AFZ126"/>
      <c r="AGA126"/>
      <c r="AGB126"/>
      <c r="AGC126"/>
      <c r="AGD126"/>
      <c r="AGE126"/>
      <c r="AGF126"/>
      <c r="AGG126"/>
      <c r="AGH126"/>
      <c r="AGI126"/>
      <c r="AGJ126"/>
      <c r="AGK126"/>
      <c r="AGL126"/>
      <c r="AGM126"/>
      <c r="AGN126"/>
      <c r="AGO126"/>
      <c r="AGP126"/>
      <c r="AGQ126"/>
      <c r="AGR126"/>
      <c r="AGS126"/>
      <c r="AGT126"/>
      <c r="AGU126"/>
      <c r="AGV126"/>
      <c r="AGW126"/>
      <c r="AGX126"/>
      <c r="AGY126"/>
      <c r="AGZ126"/>
      <c r="AHA126"/>
      <c r="AHB126"/>
      <c r="AHC126"/>
      <c r="AHD126"/>
      <c r="AHE126"/>
      <c r="AHF126"/>
      <c r="AHG126"/>
      <c r="AHH126"/>
      <c r="AHI126"/>
      <c r="AHJ126"/>
      <c r="AHK126"/>
      <c r="AHL126"/>
      <c r="AHM126"/>
      <c r="AHN126"/>
      <c r="AHO126"/>
      <c r="AHP126"/>
      <c r="AHQ126"/>
      <c r="AHR126"/>
      <c r="AHS126"/>
      <c r="AHT126"/>
      <c r="AHU126"/>
      <c r="AHV126"/>
      <c r="AHW126"/>
      <c r="AHX126"/>
      <c r="AHY126"/>
      <c r="AHZ126"/>
      <c r="AIA126"/>
      <c r="AIB126"/>
      <c r="AIC126"/>
      <c r="AID126"/>
      <c r="AIE126"/>
      <c r="AIF126"/>
      <c r="AIG126"/>
      <c r="AIH126"/>
      <c r="AII126"/>
      <c r="AIJ126"/>
      <c r="AIK126"/>
      <c r="AIL126"/>
      <c r="AIM126"/>
      <c r="AIN126"/>
      <c r="AIO126"/>
      <c r="AIP126"/>
      <c r="AIQ126"/>
      <c r="AIR126"/>
      <c r="AIS126"/>
      <c r="AIT126"/>
      <c r="AIU126"/>
      <c r="AIV126"/>
      <c r="AIW126"/>
      <c r="AIX126"/>
      <c r="AIY126"/>
      <c r="AIZ126"/>
      <c r="AJA126"/>
      <c r="AJB126"/>
      <c r="AJC126"/>
      <c r="AJD126"/>
      <c r="AJE126"/>
      <c r="AJF126"/>
      <c r="AJG126"/>
      <c r="AJH126"/>
      <c r="AJI126"/>
      <c r="AJJ126"/>
      <c r="AJK126"/>
      <c r="AJL126"/>
      <c r="AJM126"/>
      <c r="AJN126"/>
      <c r="AJO126"/>
      <c r="AJP126"/>
      <c r="AJQ126"/>
      <c r="AJR126"/>
      <c r="AJS126"/>
      <c r="AJT126"/>
      <c r="AJU126"/>
      <c r="AJV126"/>
      <c r="AJW126"/>
      <c r="AJX126"/>
      <c r="AJY126"/>
      <c r="AJZ126"/>
      <c r="AKA126"/>
      <c r="AKB126"/>
      <c r="AKC126"/>
      <c r="AKD126"/>
      <c r="AKE126"/>
      <c r="AKF126"/>
      <c r="AKG126"/>
      <c r="AKH126"/>
      <c r="AKI126"/>
      <c r="AKJ126"/>
      <c r="AKK126"/>
      <c r="AKL126"/>
      <c r="AKM126"/>
      <c r="AKN126"/>
      <c r="AKO126"/>
      <c r="AKP126"/>
      <c r="AKQ126"/>
      <c r="AKR126"/>
      <c r="AKS126"/>
      <c r="AKT126"/>
      <c r="AKU126"/>
      <c r="AKV126"/>
      <c r="AKW126"/>
      <c r="AKX126"/>
      <c r="AKY126"/>
      <c r="AKZ126"/>
      <c r="ALA126"/>
      <c r="ALB126"/>
      <c r="ALC126"/>
      <c r="ALD126"/>
      <c r="ALE126"/>
      <c r="ALF126"/>
      <c r="ALG126"/>
      <c r="ALH126"/>
      <c r="ALI126"/>
      <c r="ALJ126"/>
      <c r="ALK126"/>
      <c r="ALL126"/>
      <c r="ALM126"/>
      <c r="ALN126"/>
      <c r="ALO126"/>
      <c r="ALP126"/>
      <c r="ALQ126"/>
      <c r="ALR126"/>
      <c r="ALS126"/>
      <c r="ALT126"/>
      <c r="ALU126"/>
      <c r="ALV126"/>
      <c r="ALW126"/>
      <c r="ALX126"/>
      <c r="ALY126"/>
      <c r="ALZ126"/>
      <c r="AMA126"/>
      <c r="AMB126"/>
      <c r="AMC126"/>
      <c r="AMD126"/>
      <c r="AME126"/>
      <c r="AMF126"/>
      <c r="AMH126"/>
      <c r="AMI126"/>
      <c r="AMJ126"/>
      <c r="AMK126"/>
    </row>
    <row r="127" spans="1:1025" ht="15" customHeight="1" x14ac:dyDescent="0.2">
      <c r="A127" s="336" t="s">
        <v>312</v>
      </c>
      <c r="B127" s="258" t="s">
        <v>166</v>
      </c>
      <c r="C127" s="259">
        <f>22</f>
        <v>22</v>
      </c>
      <c r="D127" s="259">
        <f>22</f>
        <v>22</v>
      </c>
      <c r="E127" s="464">
        <v>0.13</v>
      </c>
      <c r="F127" s="335">
        <v>0.13</v>
      </c>
      <c r="G127" s="83">
        <f>(E127+F127)/2</f>
        <v>0.13</v>
      </c>
      <c r="H127" s="84">
        <f>C127*G127</f>
        <v>2.8600000000000003</v>
      </c>
      <c r="I127" s="465">
        <f t="shared" si="11"/>
        <v>2.8600000000000003</v>
      </c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  <c r="AO127"/>
      <c r="AP127"/>
      <c r="AQ127"/>
      <c r="AR127"/>
      <c r="AS127"/>
      <c r="AT127"/>
      <c r="AU127"/>
      <c r="AV127"/>
      <c r="AW127"/>
      <c r="AX127"/>
      <c r="AY127"/>
      <c r="AZ127"/>
      <c r="BA127"/>
      <c r="BB127"/>
      <c r="BC127"/>
      <c r="BD127"/>
      <c r="BE127"/>
      <c r="BF127"/>
      <c r="BG127"/>
      <c r="BH127"/>
      <c r="BI127"/>
      <c r="BJ127"/>
      <c r="BK127"/>
      <c r="BL127"/>
      <c r="BM127"/>
      <c r="BN127"/>
      <c r="BO127"/>
      <c r="BP127"/>
      <c r="BQ127"/>
      <c r="BR127"/>
      <c r="BS127"/>
      <c r="BT127"/>
      <c r="BU127"/>
      <c r="BV127"/>
      <c r="BW127"/>
      <c r="BX127"/>
      <c r="BY127"/>
      <c r="BZ127"/>
      <c r="CA127"/>
      <c r="CB127"/>
      <c r="CC127"/>
      <c r="CD127"/>
      <c r="CE127"/>
      <c r="CF127"/>
      <c r="CG127"/>
      <c r="CH127"/>
      <c r="CI127"/>
      <c r="CJ127"/>
      <c r="CK127"/>
      <c r="CL127"/>
      <c r="CM127"/>
      <c r="CN127"/>
      <c r="CO127"/>
      <c r="CP127"/>
      <c r="CQ127"/>
      <c r="CR127"/>
      <c r="CS127"/>
      <c r="CT127"/>
      <c r="CU127"/>
      <c r="CV127"/>
      <c r="CW127"/>
      <c r="CX127"/>
      <c r="CY127"/>
      <c r="CZ127"/>
      <c r="DA127"/>
      <c r="DB127"/>
      <c r="DC127"/>
      <c r="DD127"/>
      <c r="DE127"/>
      <c r="DF127"/>
      <c r="DG127"/>
      <c r="DH127"/>
      <c r="DI127"/>
      <c r="DJ127"/>
      <c r="DK127"/>
      <c r="DL127"/>
      <c r="DM127"/>
      <c r="DN127"/>
      <c r="DO127"/>
      <c r="DP127"/>
      <c r="DQ127"/>
      <c r="DR127"/>
      <c r="DS127"/>
      <c r="DT127"/>
      <c r="DU127"/>
      <c r="DV127"/>
      <c r="DW127"/>
      <c r="DX127"/>
      <c r="DY127"/>
      <c r="DZ127"/>
      <c r="EA127"/>
      <c r="EB127"/>
      <c r="EC127"/>
      <c r="ED127"/>
      <c r="EE127"/>
      <c r="EF127"/>
      <c r="EG127"/>
      <c r="EH127"/>
      <c r="EI127"/>
      <c r="EJ127"/>
      <c r="EK127"/>
      <c r="EL127"/>
      <c r="EM127"/>
      <c r="EN127"/>
      <c r="EO127"/>
      <c r="EP127"/>
      <c r="EQ127"/>
      <c r="ER127"/>
      <c r="ES127"/>
      <c r="ET127"/>
      <c r="EU127"/>
      <c r="EV127"/>
      <c r="EW127"/>
      <c r="EX127"/>
      <c r="EY127"/>
      <c r="EZ127"/>
      <c r="FA127"/>
      <c r="FB127"/>
      <c r="FC127"/>
      <c r="FD127"/>
      <c r="FE127"/>
      <c r="FF127"/>
      <c r="FG127"/>
      <c r="FH127"/>
      <c r="FI127"/>
      <c r="FJ127"/>
      <c r="FK127"/>
      <c r="FL127"/>
      <c r="FM127"/>
      <c r="FN127"/>
      <c r="FO127"/>
      <c r="FP127"/>
      <c r="FQ127"/>
      <c r="FR127"/>
      <c r="FS127"/>
      <c r="FT127"/>
      <c r="FU127"/>
      <c r="FV127"/>
      <c r="FW127"/>
      <c r="FX127"/>
      <c r="FY127"/>
      <c r="FZ127"/>
      <c r="GA127"/>
      <c r="GB127"/>
      <c r="GC127"/>
      <c r="GD127"/>
      <c r="GE127"/>
      <c r="GF127"/>
      <c r="GG127"/>
      <c r="GH127"/>
      <c r="GI127"/>
      <c r="GJ127"/>
      <c r="GK127"/>
      <c r="GL127"/>
      <c r="GM127"/>
      <c r="GN127"/>
      <c r="GO127"/>
      <c r="GP127"/>
      <c r="GQ127"/>
      <c r="GR127"/>
      <c r="GS127"/>
      <c r="GT127"/>
      <c r="GU127"/>
      <c r="GV127"/>
      <c r="GW127"/>
      <c r="GX127"/>
      <c r="GY127"/>
      <c r="GZ127"/>
      <c r="HA127"/>
      <c r="HB127"/>
      <c r="HC127"/>
      <c r="HD127"/>
      <c r="HE127"/>
      <c r="HF127"/>
      <c r="HG127"/>
      <c r="HH127"/>
      <c r="HI127"/>
      <c r="HJ127"/>
      <c r="HK127"/>
      <c r="HL127"/>
      <c r="HM127"/>
      <c r="HN127"/>
      <c r="HO127"/>
      <c r="HP127"/>
      <c r="HQ127"/>
      <c r="HR127"/>
      <c r="HS127"/>
      <c r="HT127"/>
      <c r="HU127"/>
      <c r="HV127"/>
      <c r="HW127"/>
      <c r="HX127"/>
      <c r="HY127"/>
      <c r="HZ127"/>
      <c r="IA127"/>
      <c r="IB127"/>
      <c r="IC127"/>
      <c r="ID127"/>
      <c r="IE127"/>
      <c r="IF127"/>
      <c r="IG127"/>
      <c r="IH127"/>
      <c r="II127"/>
      <c r="IJ127"/>
      <c r="IK127"/>
      <c r="IL127"/>
      <c r="IM127"/>
      <c r="IN127"/>
      <c r="IO127"/>
      <c r="IP127"/>
      <c r="IQ127"/>
      <c r="IR127"/>
      <c r="IS127"/>
      <c r="IT127"/>
      <c r="IU127"/>
      <c r="IV127"/>
      <c r="IW127"/>
      <c r="IX127"/>
      <c r="IY127"/>
      <c r="IZ127"/>
      <c r="JA127"/>
      <c r="JB127"/>
      <c r="JC127"/>
      <c r="JD127"/>
      <c r="JE127"/>
      <c r="JF127"/>
      <c r="JG127"/>
      <c r="JH127"/>
      <c r="JI127"/>
      <c r="JJ127"/>
      <c r="JK127"/>
      <c r="JL127"/>
      <c r="JM127"/>
      <c r="JN127"/>
      <c r="JO127"/>
      <c r="JP127"/>
      <c r="JQ127"/>
      <c r="JR127"/>
      <c r="JS127"/>
      <c r="JT127"/>
      <c r="JU127"/>
      <c r="JV127"/>
      <c r="JW127"/>
      <c r="JX127"/>
      <c r="JY127"/>
      <c r="JZ127"/>
      <c r="KA127"/>
      <c r="KB127"/>
      <c r="KC127"/>
      <c r="KD127"/>
      <c r="KE127"/>
      <c r="KF127"/>
      <c r="KG127"/>
      <c r="KH127"/>
      <c r="KI127"/>
      <c r="KJ127"/>
      <c r="KK127"/>
      <c r="KL127"/>
      <c r="KM127"/>
      <c r="KN127"/>
      <c r="KO127"/>
      <c r="KP127"/>
      <c r="KQ127"/>
      <c r="KR127"/>
      <c r="KS127"/>
      <c r="KT127"/>
      <c r="KU127"/>
      <c r="KV127"/>
      <c r="KW127"/>
      <c r="KX127"/>
      <c r="KY127"/>
      <c r="KZ127"/>
      <c r="LA127"/>
      <c r="LB127"/>
      <c r="LC127"/>
      <c r="LD127"/>
      <c r="LE127"/>
      <c r="LF127"/>
      <c r="LG127"/>
      <c r="LH127"/>
      <c r="LI127"/>
      <c r="LJ127"/>
      <c r="LK127"/>
      <c r="LL127"/>
      <c r="LM127"/>
      <c r="LN127"/>
      <c r="LO127"/>
      <c r="LP127"/>
      <c r="LQ127"/>
      <c r="LR127"/>
      <c r="LS127"/>
      <c r="LT127"/>
      <c r="LU127"/>
      <c r="LV127"/>
      <c r="LW127"/>
      <c r="LX127"/>
      <c r="LY127"/>
      <c r="LZ127"/>
      <c r="MA127"/>
      <c r="MB127"/>
      <c r="MC127"/>
      <c r="MD127"/>
      <c r="ME127"/>
      <c r="MF127"/>
      <c r="MG127"/>
      <c r="MH127"/>
      <c r="MI127"/>
      <c r="MJ127"/>
      <c r="MK127"/>
      <c r="ML127"/>
      <c r="MM127"/>
      <c r="MN127"/>
      <c r="MO127"/>
      <c r="MP127"/>
      <c r="MQ127"/>
      <c r="MR127"/>
      <c r="MS127"/>
      <c r="MT127"/>
      <c r="MU127"/>
      <c r="MV127"/>
      <c r="MW127"/>
      <c r="MX127"/>
      <c r="MY127"/>
      <c r="MZ127"/>
      <c r="NA127"/>
      <c r="NB127"/>
      <c r="NC127"/>
      <c r="ND127"/>
      <c r="NE127"/>
      <c r="NF127"/>
      <c r="NG127"/>
      <c r="NH127"/>
      <c r="NI127"/>
      <c r="NJ127"/>
      <c r="NK127"/>
      <c r="NL127"/>
      <c r="NM127"/>
      <c r="NN127"/>
      <c r="NO127"/>
      <c r="NP127"/>
      <c r="NQ127"/>
      <c r="NR127"/>
      <c r="NS127"/>
      <c r="NT127"/>
      <c r="NU127"/>
      <c r="NV127"/>
      <c r="NW127"/>
      <c r="NX127"/>
      <c r="NY127"/>
      <c r="NZ127"/>
      <c r="OA127"/>
      <c r="OB127"/>
      <c r="OC127"/>
      <c r="OD127"/>
      <c r="OE127"/>
      <c r="OF127"/>
      <c r="OG127"/>
      <c r="OH127"/>
      <c r="OI127"/>
      <c r="OJ127"/>
      <c r="OK127"/>
      <c r="OL127"/>
      <c r="OM127"/>
      <c r="ON127"/>
      <c r="OO127"/>
      <c r="OP127"/>
      <c r="OQ127"/>
      <c r="OR127"/>
      <c r="OS127"/>
      <c r="OT127"/>
      <c r="OU127"/>
      <c r="OV127"/>
      <c r="OW127"/>
      <c r="OX127"/>
      <c r="OY127"/>
      <c r="OZ127"/>
      <c r="PA127"/>
      <c r="PB127"/>
      <c r="PC127"/>
      <c r="PD127"/>
      <c r="PE127"/>
      <c r="PF127"/>
      <c r="PG127"/>
      <c r="PH127"/>
      <c r="PI127"/>
      <c r="PJ127"/>
      <c r="PK127"/>
      <c r="PL127"/>
      <c r="PM127"/>
      <c r="PN127"/>
      <c r="PO127"/>
      <c r="PP127"/>
      <c r="PQ127"/>
      <c r="PR127"/>
      <c r="PS127"/>
      <c r="PT127"/>
      <c r="PU127"/>
      <c r="PV127"/>
      <c r="PW127"/>
      <c r="PX127"/>
      <c r="PY127"/>
      <c r="PZ127"/>
      <c r="QA127"/>
      <c r="QB127"/>
      <c r="QC127"/>
      <c r="QD127"/>
      <c r="QE127"/>
      <c r="QF127"/>
      <c r="QG127"/>
      <c r="QH127"/>
      <c r="QI127"/>
      <c r="QJ127"/>
      <c r="QK127"/>
      <c r="QL127"/>
      <c r="QM127"/>
      <c r="QN127"/>
      <c r="QO127"/>
      <c r="QP127"/>
      <c r="QQ127"/>
      <c r="QR127"/>
      <c r="QS127"/>
      <c r="QT127"/>
      <c r="QU127"/>
      <c r="QV127"/>
      <c r="QW127"/>
      <c r="QX127"/>
      <c r="QY127"/>
      <c r="QZ127"/>
      <c r="RA127"/>
      <c r="RB127"/>
      <c r="RC127"/>
      <c r="RD127"/>
      <c r="RE127"/>
      <c r="RF127"/>
      <c r="RG127"/>
      <c r="RH127"/>
      <c r="RI127"/>
      <c r="RJ127"/>
      <c r="RK127"/>
      <c r="RL127"/>
      <c r="RM127"/>
      <c r="RN127"/>
      <c r="RO127"/>
      <c r="RP127"/>
      <c r="RQ127"/>
      <c r="RR127"/>
      <c r="RS127"/>
      <c r="RT127"/>
      <c r="RU127"/>
      <c r="RV127"/>
      <c r="RW127"/>
      <c r="RX127"/>
      <c r="RY127"/>
      <c r="RZ127"/>
      <c r="SA127"/>
      <c r="SB127"/>
      <c r="SC127"/>
      <c r="SD127"/>
      <c r="SE127"/>
      <c r="SF127"/>
      <c r="SG127"/>
      <c r="SH127"/>
      <c r="SI127"/>
      <c r="SJ127"/>
      <c r="SK127"/>
      <c r="SL127"/>
      <c r="SM127"/>
      <c r="SN127"/>
      <c r="SO127"/>
      <c r="SP127"/>
      <c r="SQ127"/>
      <c r="SR127"/>
      <c r="SS127"/>
      <c r="ST127"/>
      <c r="SU127"/>
      <c r="SV127"/>
      <c r="SW127"/>
      <c r="SX127"/>
      <c r="SY127"/>
      <c r="SZ127"/>
      <c r="TA127"/>
      <c r="TB127"/>
      <c r="TC127"/>
      <c r="TD127"/>
      <c r="TE127"/>
      <c r="TF127"/>
      <c r="TG127"/>
      <c r="TH127"/>
      <c r="TI127"/>
      <c r="TJ127"/>
      <c r="TK127"/>
      <c r="TL127"/>
      <c r="TM127"/>
      <c r="TN127"/>
      <c r="TO127"/>
      <c r="TP127"/>
      <c r="TQ127"/>
      <c r="TR127"/>
      <c r="TS127"/>
      <c r="TT127"/>
      <c r="TU127"/>
      <c r="TV127"/>
      <c r="TW127"/>
      <c r="TX127"/>
      <c r="TY127"/>
      <c r="TZ127"/>
      <c r="UA127"/>
      <c r="UB127"/>
      <c r="UC127"/>
      <c r="UD127"/>
      <c r="UE127"/>
      <c r="UF127"/>
      <c r="UG127"/>
      <c r="UH127"/>
      <c r="UI127"/>
      <c r="UJ127"/>
      <c r="UK127"/>
      <c r="UL127"/>
      <c r="UM127"/>
      <c r="UN127"/>
      <c r="UO127"/>
      <c r="UP127"/>
      <c r="UQ127"/>
      <c r="UR127"/>
      <c r="US127"/>
      <c r="UT127"/>
      <c r="UU127"/>
      <c r="UV127"/>
      <c r="UW127"/>
      <c r="UX127"/>
      <c r="UY127"/>
      <c r="UZ127"/>
      <c r="VA127"/>
      <c r="VB127"/>
      <c r="VC127"/>
      <c r="VD127"/>
      <c r="VE127"/>
      <c r="VF127"/>
      <c r="VG127"/>
      <c r="VH127"/>
      <c r="VI127"/>
      <c r="VJ127"/>
      <c r="VK127"/>
      <c r="VL127"/>
      <c r="VM127"/>
      <c r="VN127"/>
      <c r="VO127"/>
      <c r="VP127"/>
      <c r="VQ127"/>
      <c r="VR127"/>
      <c r="VS127"/>
      <c r="VT127"/>
      <c r="VU127"/>
      <c r="VV127"/>
      <c r="VW127"/>
      <c r="VX127"/>
      <c r="VY127"/>
      <c r="VZ127"/>
      <c r="WA127"/>
      <c r="WB127"/>
      <c r="WC127"/>
      <c r="WD127"/>
      <c r="WE127"/>
      <c r="WF127"/>
      <c r="WG127"/>
      <c r="WH127"/>
      <c r="WI127"/>
      <c r="WJ127"/>
      <c r="WK127"/>
      <c r="WL127"/>
      <c r="WM127"/>
      <c r="WN127"/>
      <c r="WO127"/>
      <c r="WP127"/>
      <c r="WQ127"/>
      <c r="WR127"/>
      <c r="WS127"/>
      <c r="WT127"/>
      <c r="WU127"/>
      <c r="WV127"/>
      <c r="WW127"/>
      <c r="WX127"/>
      <c r="WY127"/>
      <c r="WZ127"/>
      <c r="XA127"/>
      <c r="XB127"/>
      <c r="XC127"/>
      <c r="XD127"/>
      <c r="XE127"/>
      <c r="XF127"/>
      <c r="XG127"/>
      <c r="XH127"/>
      <c r="XI127"/>
      <c r="XJ127"/>
      <c r="XK127"/>
      <c r="XL127"/>
      <c r="XM127"/>
      <c r="XN127"/>
      <c r="XO127"/>
      <c r="XP127"/>
      <c r="XQ127"/>
      <c r="XR127"/>
      <c r="XS127"/>
      <c r="XT127"/>
      <c r="XU127"/>
      <c r="XV127"/>
      <c r="XW127"/>
      <c r="XX127"/>
      <c r="XY127"/>
      <c r="XZ127"/>
      <c r="YA127"/>
      <c r="YB127"/>
      <c r="YC127"/>
      <c r="YD127"/>
      <c r="YE127"/>
      <c r="YF127"/>
      <c r="YG127"/>
      <c r="YH127"/>
      <c r="YI127"/>
      <c r="YJ127"/>
      <c r="YK127"/>
      <c r="YL127"/>
      <c r="YM127"/>
      <c r="YN127"/>
      <c r="YO127"/>
      <c r="YP127"/>
      <c r="YQ127"/>
      <c r="YR127"/>
      <c r="YS127"/>
      <c r="YT127"/>
      <c r="YU127"/>
      <c r="YV127"/>
      <c r="YW127"/>
      <c r="YX127"/>
      <c r="YY127"/>
      <c r="YZ127"/>
      <c r="ZA127"/>
      <c r="ZB127"/>
      <c r="ZC127"/>
      <c r="ZD127"/>
      <c r="ZE127"/>
      <c r="ZF127"/>
      <c r="ZG127"/>
      <c r="ZH127"/>
      <c r="ZI127"/>
      <c r="ZJ127"/>
      <c r="ZK127"/>
      <c r="ZL127"/>
      <c r="ZM127"/>
      <c r="ZN127"/>
      <c r="ZO127"/>
      <c r="ZP127"/>
      <c r="ZQ127"/>
      <c r="ZR127"/>
      <c r="ZS127"/>
      <c r="ZT127"/>
      <c r="ZU127"/>
      <c r="ZV127"/>
      <c r="ZW127"/>
      <c r="ZX127"/>
      <c r="ZY127"/>
      <c r="ZZ127"/>
      <c r="AAA127"/>
      <c r="AAB127"/>
      <c r="AAC127"/>
      <c r="AAD127"/>
      <c r="AAE127"/>
      <c r="AAF127"/>
      <c r="AAG127"/>
      <c r="AAH127"/>
      <c r="AAI127"/>
      <c r="AAJ127"/>
      <c r="AAK127"/>
      <c r="AAL127"/>
      <c r="AAM127"/>
      <c r="AAN127"/>
      <c r="AAO127"/>
      <c r="AAP127"/>
      <c r="AAQ127"/>
      <c r="AAR127"/>
      <c r="AAS127"/>
      <c r="AAT127"/>
      <c r="AAU127"/>
      <c r="AAV127"/>
      <c r="AAW127"/>
      <c r="AAX127"/>
      <c r="AAY127"/>
      <c r="AAZ127"/>
      <c r="ABA127"/>
      <c r="ABB127"/>
      <c r="ABC127"/>
      <c r="ABD127"/>
      <c r="ABE127"/>
      <c r="ABF127"/>
      <c r="ABG127"/>
      <c r="ABH127"/>
      <c r="ABI127"/>
      <c r="ABJ127"/>
      <c r="ABK127"/>
      <c r="ABL127"/>
      <c r="ABM127"/>
      <c r="ABN127"/>
      <c r="ABO127"/>
      <c r="ABP127"/>
      <c r="ABQ127"/>
      <c r="ABR127"/>
      <c r="ABS127"/>
      <c r="ABT127"/>
      <c r="ABU127"/>
      <c r="ABV127"/>
      <c r="ABW127"/>
      <c r="ABX127"/>
      <c r="ABY127"/>
      <c r="ABZ127"/>
      <c r="ACA127"/>
      <c r="ACB127"/>
      <c r="ACC127"/>
      <c r="ACD127"/>
      <c r="ACE127"/>
      <c r="ACF127"/>
      <c r="ACG127"/>
      <c r="ACH127"/>
      <c r="ACI127"/>
      <c r="ACJ127"/>
      <c r="ACK127"/>
      <c r="ACL127"/>
      <c r="ACM127"/>
      <c r="ACN127"/>
      <c r="ACO127"/>
      <c r="ACP127"/>
      <c r="ACQ127"/>
      <c r="ACR127"/>
      <c r="ACS127"/>
      <c r="ACT127"/>
      <c r="ACU127"/>
      <c r="ACV127"/>
      <c r="ACW127"/>
      <c r="ACX127"/>
      <c r="ACY127"/>
      <c r="ACZ127"/>
      <c r="ADA127"/>
      <c r="ADB127"/>
      <c r="ADC127"/>
      <c r="ADD127"/>
      <c r="ADE127"/>
      <c r="ADF127"/>
      <c r="ADG127"/>
      <c r="ADH127"/>
      <c r="ADI127"/>
      <c r="ADJ127"/>
      <c r="ADK127"/>
      <c r="ADL127"/>
      <c r="ADM127"/>
      <c r="ADN127"/>
      <c r="ADO127"/>
      <c r="ADP127"/>
      <c r="ADQ127"/>
      <c r="ADR127"/>
      <c r="ADS127"/>
      <c r="ADT127"/>
      <c r="ADU127"/>
      <c r="ADV127"/>
      <c r="ADW127"/>
      <c r="ADX127"/>
      <c r="ADY127"/>
      <c r="ADZ127"/>
      <c r="AEA127"/>
      <c r="AEB127"/>
      <c r="AEC127"/>
      <c r="AED127"/>
      <c r="AEE127"/>
      <c r="AEF127"/>
      <c r="AEG127"/>
      <c r="AEH127"/>
      <c r="AEI127"/>
      <c r="AEJ127"/>
      <c r="AEK127"/>
      <c r="AEL127"/>
      <c r="AEM127"/>
      <c r="AEN127"/>
      <c r="AEO127"/>
      <c r="AEP127"/>
      <c r="AEQ127"/>
      <c r="AER127"/>
      <c r="AES127"/>
      <c r="AET127"/>
      <c r="AEU127"/>
      <c r="AEV127"/>
      <c r="AEW127"/>
      <c r="AEX127"/>
      <c r="AEY127"/>
      <c r="AEZ127"/>
      <c r="AFA127"/>
      <c r="AFB127"/>
      <c r="AFC127"/>
      <c r="AFD127"/>
      <c r="AFE127"/>
      <c r="AFF127"/>
      <c r="AFG127"/>
      <c r="AFH127"/>
      <c r="AFI127"/>
      <c r="AFJ127"/>
      <c r="AFK127"/>
      <c r="AFL127"/>
      <c r="AFM127"/>
      <c r="AFN127"/>
      <c r="AFO127"/>
      <c r="AFP127"/>
      <c r="AFQ127"/>
      <c r="AFR127"/>
      <c r="AFS127"/>
      <c r="AFT127"/>
      <c r="AFU127"/>
      <c r="AFV127"/>
      <c r="AFW127"/>
      <c r="AFX127"/>
      <c r="AFY127"/>
      <c r="AFZ127"/>
      <c r="AGA127"/>
      <c r="AGB127"/>
      <c r="AGC127"/>
      <c r="AGD127"/>
      <c r="AGE127"/>
      <c r="AGF127"/>
      <c r="AGG127"/>
      <c r="AGH127"/>
      <c r="AGI127"/>
      <c r="AGJ127"/>
      <c r="AGK127"/>
      <c r="AGL127"/>
      <c r="AGM127"/>
      <c r="AGN127"/>
      <c r="AGO127"/>
      <c r="AGP127"/>
      <c r="AGQ127"/>
      <c r="AGR127"/>
      <c r="AGS127"/>
      <c r="AGT127"/>
      <c r="AGU127"/>
      <c r="AGV127"/>
      <c r="AGW127"/>
      <c r="AGX127"/>
      <c r="AGY127"/>
      <c r="AGZ127"/>
      <c r="AHA127"/>
      <c r="AHB127"/>
      <c r="AHC127"/>
      <c r="AHD127"/>
      <c r="AHE127"/>
      <c r="AHF127"/>
      <c r="AHG127"/>
      <c r="AHH127"/>
      <c r="AHI127"/>
      <c r="AHJ127"/>
      <c r="AHK127"/>
      <c r="AHL127"/>
      <c r="AHM127"/>
      <c r="AHN127"/>
      <c r="AHO127"/>
      <c r="AHP127"/>
      <c r="AHQ127"/>
      <c r="AHR127"/>
      <c r="AHS127"/>
      <c r="AHT127"/>
      <c r="AHU127"/>
      <c r="AHV127"/>
      <c r="AHW127"/>
      <c r="AHX127"/>
      <c r="AHY127"/>
      <c r="AHZ127"/>
      <c r="AIA127"/>
      <c r="AIB127"/>
      <c r="AIC127"/>
      <c r="AID127"/>
      <c r="AIE127"/>
      <c r="AIF127"/>
      <c r="AIG127"/>
      <c r="AIH127"/>
      <c r="AII127"/>
      <c r="AIJ127"/>
      <c r="AIK127"/>
      <c r="AIL127"/>
      <c r="AIM127"/>
      <c r="AIN127"/>
      <c r="AIO127"/>
      <c r="AIP127"/>
      <c r="AIQ127"/>
      <c r="AIR127"/>
      <c r="AIS127"/>
      <c r="AIT127"/>
      <c r="AIU127"/>
      <c r="AIV127"/>
      <c r="AIW127"/>
      <c r="AIX127"/>
      <c r="AIY127"/>
      <c r="AIZ127"/>
      <c r="AJA127"/>
      <c r="AJB127"/>
      <c r="AJC127"/>
      <c r="AJD127"/>
      <c r="AJE127"/>
      <c r="AJF127"/>
      <c r="AJG127"/>
      <c r="AJH127"/>
      <c r="AJI127"/>
      <c r="AJJ127"/>
      <c r="AJK127"/>
      <c r="AJL127"/>
      <c r="AJM127"/>
      <c r="AJN127"/>
      <c r="AJO127"/>
      <c r="AJP127"/>
      <c r="AJQ127"/>
      <c r="AJR127"/>
      <c r="AJS127"/>
      <c r="AJT127"/>
      <c r="AJU127"/>
      <c r="AJV127"/>
      <c r="AJW127"/>
      <c r="AJX127"/>
      <c r="AJY127"/>
      <c r="AJZ127"/>
      <c r="AKA127"/>
      <c r="AKB127"/>
      <c r="AKC127"/>
      <c r="AKD127"/>
      <c r="AKE127"/>
      <c r="AKF127"/>
      <c r="AKG127"/>
      <c r="AKH127"/>
      <c r="AKI127"/>
      <c r="AKJ127"/>
      <c r="AKK127"/>
      <c r="AKL127"/>
      <c r="AKM127"/>
      <c r="AKN127"/>
      <c r="AKO127"/>
      <c r="AKP127"/>
      <c r="AKQ127"/>
      <c r="AKR127"/>
      <c r="AKS127"/>
      <c r="AKT127"/>
      <c r="AKU127"/>
      <c r="AKV127"/>
      <c r="AKW127"/>
      <c r="AKX127"/>
      <c r="AKY127"/>
      <c r="AKZ127"/>
      <c r="ALA127"/>
      <c r="ALB127"/>
      <c r="ALC127"/>
      <c r="ALD127"/>
      <c r="ALE127"/>
      <c r="ALF127"/>
      <c r="ALG127"/>
      <c r="ALH127"/>
      <c r="ALI127"/>
      <c r="ALJ127"/>
      <c r="ALK127"/>
      <c r="ALL127"/>
      <c r="ALM127"/>
      <c r="ALN127"/>
      <c r="ALO127"/>
      <c r="ALP127"/>
      <c r="ALQ127"/>
      <c r="ALR127"/>
      <c r="ALS127"/>
      <c r="ALT127"/>
      <c r="ALU127"/>
      <c r="ALV127"/>
      <c r="ALW127"/>
      <c r="ALX127"/>
      <c r="ALY127"/>
      <c r="ALZ127"/>
      <c r="AMA127"/>
      <c r="AMB127"/>
      <c r="AMC127"/>
      <c r="AMD127"/>
      <c r="AME127"/>
      <c r="AMF127"/>
      <c r="AMH127"/>
      <c r="AMI127"/>
      <c r="AMJ127"/>
      <c r="AMK127"/>
    </row>
    <row r="128" spans="1:1025" s="69" customFormat="1" ht="56.25" customHeight="1" x14ac:dyDescent="0.2">
      <c r="A128" s="459" t="s">
        <v>132</v>
      </c>
      <c r="B128" s="460" t="s">
        <v>133</v>
      </c>
      <c r="C128" s="460" t="s">
        <v>313</v>
      </c>
      <c r="D128" s="460" t="s">
        <v>314</v>
      </c>
      <c r="E128" s="460" t="s">
        <v>315</v>
      </c>
      <c r="F128" s="461" t="s">
        <v>304</v>
      </c>
      <c r="G128" s="461" t="s">
        <v>285</v>
      </c>
      <c r="H128" s="462" t="s">
        <v>305</v>
      </c>
      <c r="I128" s="463" t="s">
        <v>306</v>
      </c>
    </row>
    <row r="129" spans="1:1025" ht="20.25" customHeight="1" x14ac:dyDescent="0.2">
      <c r="A129" s="912" t="s">
        <v>316</v>
      </c>
      <c r="B129" s="913"/>
      <c r="C129" s="913"/>
      <c r="D129" s="913"/>
      <c r="E129" s="913"/>
      <c r="F129" s="913"/>
      <c r="G129" s="914"/>
      <c r="H129" s="466">
        <f>SUM(H130:H133)</f>
        <v>25.446666666666665</v>
      </c>
      <c r="I129" s="466">
        <f>SUM(I130:I133)</f>
        <v>36.666666666666671</v>
      </c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H129"/>
      <c r="AI129"/>
      <c r="AJ129"/>
      <c r="AK129"/>
      <c r="AL129"/>
      <c r="AM129"/>
      <c r="AN129"/>
      <c r="AO129"/>
      <c r="AP129"/>
      <c r="AQ129"/>
      <c r="AR129"/>
      <c r="AS129"/>
      <c r="AT129"/>
      <c r="AU129"/>
      <c r="AV129"/>
      <c r="AW129"/>
      <c r="AX129"/>
      <c r="AY129"/>
      <c r="AZ129"/>
      <c r="BA129"/>
      <c r="BB129"/>
      <c r="BC129"/>
      <c r="BD129"/>
      <c r="BE129"/>
      <c r="BF129"/>
      <c r="BG129"/>
      <c r="BH129"/>
      <c r="BI129"/>
      <c r="BJ129"/>
      <c r="BK129"/>
      <c r="BL129"/>
      <c r="BM129"/>
      <c r="BN129"/>
      <c r="BO129"/>
      <c r="BP129"/>
      <c r="BQ129"/>
      <c r="BR129"/>
      <c r="BS129"/>
      <c r="BT129"/>
      <c r="BU129"/>
      <c r="BV129"/>
      <c r="BW129"/>
      <c r="BX129"/>
      <c r="BY129"/>
      <c r="BZ129"/>
      <c r="CA129"/>
      <c r="CB129"/>
      <c r="CC129"/>
      <c r="CD129"/>
      <c r="CE129"/>
      <c r="CF129"/>
      <c r="CG129"/>
      <c r="CH129"/>
      <c r="CI129"/>
      <c r="CJ129"/>
      <c r="CK129"/>
      <c r="CL129"/>
      <c r="CM129"/>
      <c r="CN129"/>
      <c r="CO129"/>
      <c r="CP129"/>
      <c r="CQ129"/>
      <c r="CR129"/>
      <c r="CS129"/>
      <c r="CT129"/>
      <c r="CU129"/>
      <c r="CV129"/>
      <c r="CW129"/>
      <c r="CX129"/>
      <c r="CY129"/>
      <c r="CZ129"/>
      <c r="DA129"/>
      <c r="DB129"/>
      <c r="DC129"/>
      <c r="DD129"/>
      <c r="DE129"/>
      <c r="DF129"/>
      <c r="DG129"/>
      <c r="DH129"/>
      <c r="DI129"/>
      <c r="DJ129"/>
      <c r="DK129"/>
      <c r="DL129"/>
      <c r="DM129"/>
      <c r="DN129"/>
      <c r="DO129"/>
      <c r="DP129"/>
      <c r="DQ129"/>
      <c r="DR129"/>
      <c r="DS129"/>
      <c r="DT129"/>
      <c r="DU129"/>
      <c r="DV129"/>
      <c r="DW129"/>
      <c r="DX129"/>
      <c r="DY129"/>
      <c r="DZ129"/>
      <c r="EA129"/>
      <c r="EB129"/>
      <c r="EC129"/>
      <c r="ED129"/>
      <c r="EE129"/>
      <c r="EF129"/>
      <c r="EG129"/>
      <c r="EH129"/>
      <c r="EI129"/>
      <c r="EJ129"/>
      <c r="EK129"/>
      <c r="EL129"/>
      <c r="EM129"/>
      <c r="EN129"/>
      <c r="EO129"/>
      <c r="EP129"/>
      <c r="EQ129"/>
      <c r="ER129"/>
      <c r="ES129"/>
      <c r="ET129"/>
      <c r="EU129"/>
      <c r="EV129"/>
      <c r="EW129"/>
      <c r="EX129"/>
      <c r="EY129"/>
      <c r="EZ129"/>
      <c r="FA129"/>
      <c r="FB129"/>
      <c r="FC129"/>
      <c r="FD129"/>
      <c r="FE129"/>
      <c r="FF129"/>
      <c r="FG129"/>
      <c r="FH129"/>
      <c r="FI129"/>
      <c r="FJ129"/>
      <c r="FK129"/>
      <c r="FL129"/>
      <c r="FM129"/>
      <c r="FN129"/>
      <c r="FO129"/>
      <c r="FP129"/>
      <c r="FQ129"/>
      <c r="FR129"/>
      <c r="FS129"/>
      <c r="FT129"/>
      <c r="FU129"/>
      <c r="FV129"/>
      <c r="FW129"/>
      <c r="FX129"/>
      <c r="FY129"/>
      <c r="FZ129"/>
      <c r="GA129"/>
      <c r="GB129"/>
      <c r="GC129"/>
      <c r="GD129"/>
      <c r="GE129"/>
      <c r="GF129"/>
      <c r="GG129"/>
      <c r="GH129"/>
      <c r="GI129"/>
      <c r="GJ129"/>
      <c r="GK129"/>
      <c r="GL129"/>
      <c r="GM129"/>
      <c r="GN129"/>
      <c r="GO129"/>
      <c r="GP129"/>
      <c r="GQ129"/>
      <c r="GR129"/>
      <c r="GS129"/>
      <c r="GT129"/>
      <c r="GU129"/>
      <c r="GV129"/>
      <c r="GW129"/>
      <c r="GX129"/>
      <c r="GY129"/>
      <c r="GZ129"/>
      <c r="HA129"/>
      <c r="HB129"/>
      <c r="HC129"/>
      <c r="HD129"/>
      <c r="HE129"/>
      <c r="HF129"/>
      <c r="HG129"/>
      <c r="HH129"/>
      <c r="HI129"/>
      <c r="HJ129"/>
      <c r="HK129"/>
      <c r="HL129"/>
      <c r="HM129"/>
      <c r="HN129"/>
      <c r="HO129"/>
      <c r="HP129"/>
      <c r="HQ129"/>
      <c r="HR129"/>
      <c r="HS129"/>
      <c r="HT129"/>
      <c r="HU129"/>
      <c r="HV129"/>
      <c r="HW129"/>
      <c r="HX129"/>
      <c r="HY129"/>
      <c r="HZ129"/>
      <c r="IA129"/>
      <c r="IB129"/>
      <c r="IC129"/>
      <c r="ID129"/>
      <c r="IE129"/>
      <c r="IF129"/>
      <c r="IG129"/>
      <c r="IH129"/>
      <c r="II129"/>
      <c r="IJ129"/>
      <c r="IK129"/>
      <c r="IL129"/>
      <c r="IM129"/>
      <c r="IN129"/>
      <c r="IO129"/>
      <c r="IP129"/>
      <c r="IQ129"/>
      <c r="IR129"/>
      <c r="IS129"/>
      <c r="IT129"/>
      <c r="IU129"/>
      <c r="IV129"/>
      <c r="IW129"/>
      <c r="IX129"/>
      <c r="IY129"/>
      <c r="IZ129"/>
      <c r="JA129"/>
      <c r="JB129"/>
      <c r="JC129"/>
      <c r="JD129"/>
      <c r="JE129"/>
      <c r="JF129"/>
      <c r="JG129"/>
      <c r="JH129"/>
      <c r="JI129"/>
      <c r="JJ129"/>
      <c r="JK129"/>
      <c r="JL129"/>
      <c r="JM129"/>
      <c r="JN129"/>
      <c r="JO129"/>
      <c r="JP129"/>
      <c r="JQ129"/>
      <c r="JR129"/>
      <c r="JS129"/>
      <c r="JT129"/>
      <c r="JU129"/>
      <c r="JV129"/>
      <c r="JW129"/>
      <c r="JX129"/>
      <c r="JY129"/>
      <c r="JZ129"/>
      <c r="KA129"/>
      <c r="KB129"/>
      <c r="KC129"/>
      <c r="KD129"/>
      <c r="KE129"/>
      <c r="KF129"/>
      <c r="KG129"/>
      <c r="KH129"/>
      <c r="KI129"/>
      <c r="KJ129"/>
      <c r="KK129"/>
      <c r="KL129"/>
      <c r="KM129"/>
      <c r="KN129"/>
      <c r="KO129"/>
      <c r="KP129"/>
      <c r="KQ129"/>
      <c r="KR129"/>
      <c r="KS129"/>
      <c r="KT129"/>
      <c r="KU129"/>
      <c r="KV129"/>
      <c r="KW129"/>
      <c r="KX129"/>
      <c r="KY129"/>
      <c r="KZ129"/>
      <c r="LA129"/>
      <c r="LB129"/>
      <c r="LC129"/>
      <c r="LD129"/>
      <c r="LE129"/>
      <c r="LF129"/>
      <c r="LG129"/>
      <c r="LH129"/>
      <c r="LI129"/>
      <c r="LJ129"/>
      <c r="LK129"/>
      <c r="LL129"/>
      <c r="LM129"/>
      <c r="LN129"/>
      <c r="LO129"/>
      <c r="LP129"/>
      <c r="LQ129"/>
      <c r="LR129"/>
      <c r="LS129"/>
      <c r="LT129"/>
      <c r="LU129"/>
      <c r="LV129"/>
      <c r="LW129"/>
      <c r="LX129"/>
      <c r="LY129"/>
      <c r="LZ129"/>
      <c r="MA129"/>
      <c r="MB129"/>
      <c r="MC129"/>
      <c r="MD129"/>
      <c r="ME129"/>
      <c r="MF129"/>
      <c r="MG129"/>
      <c r="MH129"/>
      <c r="MI129"/>
      <c r="MJ129"/>
      <c r="MK129"/>
      <c r="ML129"/>
      <c r="MM129"/>
      <c r="MN129"/>
      <c r="MO129"/>
      <c r="MP129"/>
      <c r="MQ129"/>
      <c r="MR129"/>
      <c r="MS129"/>
      <c r="MT129"/>
      <c r="MU129"/>
      <c r="MV129"/>
      <c r="MW129"/>
      <c r="MX129"/>
      <c r="MY129"/>
      <c r="MZ129"/>
      <c r="NA129"/>
      <c r="NB129"/>
      <c r="NC129"/>
      <c r="ND129"/>
      <c r="NE129"/>
      <c r="NF129"/>
      <c r="NG129"/>
      <c r="NH129"/>
      <c r="NI129"/>
      <c r="NJ129"/>
      <c r="NK129"/>
      <c r="NL129"/>
      <c r="NM129"/>
      <c r="NN129"/>
      <c r="NO129"/>
      <c r="NP129"/>
      <c r="NQ129"/>
      <c r="NR129"/>
      <c r="NS129"/>
      <c r="NT129"/>
      <c r="NU129"/>
      <c r="NV129"/>
      <c r="NW129"/>
      <c r="NX129"/>
      <c r="NY129"/>
      <c r="NZ129"/>
      <c r="OA129"/>
      <c r="OB129"/>
      <c r="OC129"/>
      <c r="OD129"/>
      <c r="OE129"/>
      <c r="OF129"/>
      <c r="OG129"/>
      <c r="OH129"/>
      <c r="OI129"/>
      <c r="OJ129"/>
      <c r="OK129"/>
      <c r="OL129"/>
      <c r="OM129"/>
      <c r="ON129"/>
      <c r="OO129"/>
      <c r="OP129"/>
      <c r="OQ129"/>
      <c r="OR129"/>
      <c r="OS129"/>
      <c r="OT129"/>
      <c r="OU129"/>
      <c r="OV129"/>
      <c r="OW129"/>
      <c r="OX129"/>
      <c r="OY129"/>
      <c r="OZ129"/>
      <c r="PA129"/>
      <c r="PB129"/>
      <c r="PC129"/>
      <c r="PD129"/>
      <c r="PE129"/>
      <c r="PF129"/>
      <c r="PG129"/>
      <c r="PH129"/>
      <c r="PI129"/>
      <c r="PJ129"/>
      <c r="PK129"/>
      <c r="PL129"/>
      <c r="PM129"/>
      <c r="PN129"/>
      <c r="PO129"/>
      <c r="PP129"/>
      <c r="PQ129"/>
      <c r="PR129"/>
      <c r="PS129"/>
      <c r="PT129"/>
      <c r="PU129"/>
      <c r="PV129"/>
      <c r="PW129"/>
      <c r="PX129"/>
      <c r="PY129"/>
      <c r="PZ129"/>
      <c r="QA129"/>
      <c r="QB129"/>
      <c r="QC129"/>
      <c r="QD129"/>
      <c r="QE129"/>
      <c r="QF129"/>
      <c r="QG129"/>
      <c r="QH129"/>
      <c r="QI129"/>
      <c r="QJ129"/>
      <c r="QK129"/>
      <c r="QL129"/>
      <c r="QM129"/>
      <c r="QN129"/>
      <c r="QO129"/>
      <c r="QP129"/>
      <c r="QQ129"/>
      <c r="QR129"/>
      <c r="QS129"/>
      <c r="QT129"/>
      <c r="QU129"/>
      <c r="QV129"/>
      <c r="QW129"/>
      <c r="QX129"/>
      <c r="QY129"/>
      <c r="QZ129"/>
      <c r="RA129"/>
      <c r="RB129"/>
      <c r="RC129"/>
      <c r="RD129"/>
      <c r="RE129"/>
      <c r="RF129"/>
      <c r="RG129"/>
      <c r="RH129"/>
      <c r="RI129"/>
      <c r="RJ129"/>
      <c r="RK129"/>
      <c r="RL129"/>
      <c r="RM129"/>
      <c r="RN129"/>
      <c r="RO129"/>
      <c r="RP129"/>
      <c r="RQ129"/>
      <c r="RR129"/>
      <c r="RS129"/>
      <c r="RT129"/>
      <c r="RU129"/>
      <c r="RV129"/>
      <c r="RW129"/>
      <c r="RX129"/>
      <c r="RY129"/>
      <c r="RZ129"/>
      <c r="SA129"/>
      <c r="SB129"/>
      <c r="SC129"/>
      <c r="SD129"/>
      <c r="SE129"/>
      <c r="SF129"/>
      <c r="SG129"/>
      <c r="SH129"/>
      <c r="SI129"/>
      <c r="SJ129"/>
      <c r="SK129"/>
      <c r="SL129"/>
      <c r="SM129"/>
      <c r="SN129"/>
      <c r="SO129"/>
      <c r="SP129"/>
      <c r="SQ129"/>
      <c r="SR129"/>
      <c r="SS129"/>
      <c r="ST129"/>
      <c r="SU129"/>
      <c r="SV129"/>
      <c r="SW129"/>
      <c r="SX129"/>
      <c r="SY129"/>
      <c r="SZ129"/>
      <c r="TA129"/>
      <c r="TB129"/>
      <c r="TC129"/>
      <c r="TD129"/>
      <c r="TE129"/>
      <c r="TF129"/>
      <c r="TG129"/>
      <c r="TH129"/>
      <c r="TI129"/>
      <c r="TJ129"/>
      <c r="TK129"/>
      <c r="TL129"/>
      <c r="TM129"/>
      <c r="TN129"/>
      <c r="TO129"/>
      <c r="TP129"/>
      <c r="TQ129"/>
      <c r="TR129"/>
      <c r="TS129"/>
      <c r="TT129"/>
      <c r="TU129"/>
      <c r="TV129"/>
      <c r="TW129"/>
      <c r="TX129"/>
      <c r="TY129"/>
      <c r="TZ129"/>
      <c r="UA129"/>
      <c r="UB129"/>
      <c r="UC129"/>
      <c r="UD129"/>
      <c r="UE129"/>
      <c r="UF129"/>
      <c r="UG129"/>
      <c r="UH129"/>
      <c r="UI129"/>
      <c r="UJ129"/>
      <c r="UK129"/>
      <c r="UL129"/>
      <c r="UM129"/>
      <c r="UN129"/>
      <c r="UO129"/>
      <c r="UP129"/>
      <c r="UQ129"/>
      <c r="UR129"/>
      <c r="US129"/>
      <c r="UT129"/>
      <c r="UU129"/>
      <c r="UV129"/>
      <c r="UW129"/>
      <c r="UX129"/>
      <c r="UY129"/>
      <c r="UZ129"/>
      <c r="VA129"/>
      <c r="VB129"/>
      <c r="VC129"/>
      <c r="VD129"/>
      <c r="VE129"/>
      <c r="VF129"/>
      <c r="VG129"/>
      <c r="VH129"/>
      <c r="VI129"/>
      <c r="VJ129"/>
      <c r="VK129"/>
      <c r="VL129"/>
      <c r="VM129"/>
      <c r="VN129"/>
      <c r="VO129"/>
      <c r="VP129"/>
      <c r="VQ129"/>
      <c r="VR129"/>
      <c r="VS129"/>
      <c r="VT129"/>
      <c r="VU129"/>
      <c r="VV129"/>
      <c r="VW129"/>
      <c r="VX129"/>
      <c r="VY129"/>
      <c r="VZ129"/>
      <c r="WA129"/>
      <c r="WB129"/>
      <c r="WC129"/>
      <c r="WD129"/>
      <c r="WE129"/>
      <c r="WF129"/>
      <c r="WG129"/>
      <c r="WH129"/>
      <c r="WI129"/>
      <c r="WJ129"/>
      <c r="WK129"/>
      <c r="WL129"/>
      <c r="WM129"/>
      <c r="WN129"/>
      <c r="WO129"/>
      <c r="WP129"/>
      <c r="WQ129"/>
      <c r="WR129"/>
      <c r="WS129"/>
      <c r="WT129"/>
      <c r="WU129"/>
      <c r="WV129"/>
      <c r="WW129"/>
      <c r="WX129"/>
      <c r="WY129"/>
      <c r="WZ129"/>
      <c r="XA129"/>
      <c r="XB129"/>
      <c r="XC129"/>
      <c r="XD129"/>
      <c r="XE129"/>
      <c r="XF129"/>
      <c r="XG129"/>
      <c r="XH129"/>
      <c r="XI129"/>
      <c r="XJ129"/>
      <c r="XK129"/>
      <c r="XL129"/>
      <c r="XM129"/>
      <c r="XN129"/>
      <c r="XO129"/>
      <c r="XP129"/>
      <c r="XQ129"/>
      <c r="XR129"/>
      <c r="XS129"/>
      <c r="XT129"/>
      <c r="XU129"/>
      <c r="XV129"/>
      <c r="XW129"/>
      <c r="XX129"/>
      <c r="XY129"/>
      <c r="XZ129"/>
      <c r="YA129"/>
      <c r="YB129"/>
      <c r="YC129"/>
      <c r="YD129"/>
      <c r="YE129"/>
      <c r="YF129"/>
      <c r="YG129"/>
      <c r="YH129"/>
      <c r="YI129"/>
      <c r="YJ129"/>
      <c r="YK129"/>
      <c r="YL129"/>
      <c r="YM129"/>
      <c r="YN129"/>
      <c r="YO129"/>
      <c r="YP129"/>
      <c r="YQ129"/>
      <c r="YR129"/>
      <c r="YS129"/>
      <c r="YT129"/>
      <c r="YU129"/>
      <c r="YV129"/>
      <c r="YW129"/>
      <c r="YX129"/>
      <c r="YY129"/>
      <c r="YZ129"/>
      <c r="ZA129"/>
      <c r="ZB129"/>
      <c r="ZC129"/>
      <c r="ZD129"/>
      <c r="ZE129"/>
      <c r="ZF129"/>
      <c r="ZG129"/>
      <c r="ZH129"/>
      <c r="ZI129"/>
      <c r="ZJ129"/>
      <c r="ZK129"/>
      <c r="ZL129"/>
      <c r="ZM129"/>
      <c r="ZN129"/>
      <c r="ZO129"/>
      <c r="ZP129"/>
      <c r="ZQ129"/>
      <c r="ZR129"/>
      <c r="ZS129"/>
      <c r="ZT129"/>
      <c r="ZU129"/>
      <c r="ZV129"/>
      <c r="ZW129"/>
      <c r="ZX129"/>
      <c r="ZY129"/>
      <c r="ZZ129"/>
      <c r="AAA129"/>
      <c r="AAB129"/>
      <c r="AAC129"/>
      <c r="AAD129"/>
      <c r="AAE129"/>
      <c r="AAF129"/>
      <c r="AAG129"/>
      <c r="AAH129"/>
      <c r="AAI129"/>
      <c r="AAJ129"/>
      <c r="AAK129"/>
      <c r="AAL129"/>
      <c r="AAM129"/>
      <c r="AAN129"/>
      <c r="AAO129"/>
      <c r="AAP129"/>
      <c r="AAQ129"/>
      <c r="AAR129"/>
      <c r="AAS129"/>
      <c r="AAT129"/>
      <c r="AAU129"/>
      <c r="AAV129"/>
      <c r="AAW129"/>
      <c r="AAX129"/>
      <c r="AAY129"/>
      <c r="AAZ129"/>
      <c r="ABA129"/>
      <c r="ABB129"/>
      <c r="ABC129"/>
      <c r="ABD129"/>
      <c r="ABE129"/>
      <c r="ABF129"/>
      <c r="ABG129"/>
      <c r="ABH129"/>
      <c r="ABI129"/>
      <c r="ABJ129"/>
      <c r="ABK129"/>
      <c r="ABL129"/>
      <c r="ABM129"/>
      <c r="ABN129"/>
      <c r="ABO129"/>
      <c r="ABP129"/>
      <c r="ABQ129"/>
      <c r="ABR129"/>
      <c r="ABS129"/>
      <c r="ABT129"/>
      <c r="ABU129"/>
      <c r="ABV129"/>
      <c r="ABW129"/>
      <c r="ABX129"/>
      <c r="ABY129"/>
      <c r="ABZ129"/>
      <c r="ACA129"/>
      <c r="ACB129"/>
      <c r="ACC129"/>
      <c r="ACD129"/>
      <c r="ACE129"/>
      <c r="ACF129"/>
      <c r="ACG129"/>
      <c r="ACH129"/>
      <c r="ACI129"/>
      <c r="ACJ129"/>
      <c r="ACK129"/>
      <c r="ACL129"/>
      <c r="ACM129"/>
      <c r="ACN129"/>
      <c r="ACO129"/>
      <c r="ACP129"/>
      <c r="ACQ129"/>
      <c r="ACR129"/>
      <c r="ACS129"/>
      <c r="ACT129"/>
      <c r="ACU129"/>
      <c r="ACV129"/>
      <c r="ACW129"/>
      <c r="ACX129"/>
      <c r="ACY129"/>
      <c r="ACZ129"/>
      <c r="ADA129"/>
      <c r="ADB129"/>
      <c r="ADC129"/>
      <c r="ADD129"/>
      <c r="ADE129"/>
      <c r="ADF129"/>
      <c r="ADG129"/>
      <c r="ADH129"/>
      <c r="ADI129"/>
      <c r="ADJ129"/>
      <c r="ADK129"/>
      <c r="ADL129"/>
      <c r="ADM129"/>
      <c r="ADN129"/>
      <c r="ADO129"/>
      <c r="ADP129"/>
      <c r="ADQ129"/>
      <c r="ADR129"/>
      <c r="ADS129"/>
      <c r="ADT129"/>
      <c r="ADU129"/>
      <c r="ADV129"/>
      <c r="ADW129"/>
      <c r="ADX129"/>
      <c r="ADY129"/>
      <c r="ADZ129"/>
      <c r="AEA129"/>
      <c r="AEB129"/>
      <c r="AEC129"/>
      <c r="AED129"/>
      <c r="AEE129"/>
      <c r="AEF129"/>
      <c r="AEG129"/>
      <c r="AEH129"/>
      <c r="AEI129"/>
      <c r="AEJ129"/>
      <c r="AEK129"/>
      <c r="AEL129"/>
      <c r="AEM129"/>
      <c r="AEN129"/>
      <c r="AEO129"/>
      <c r="AEP129"/>
      <c r="AEQ129"/>
      <c r="AER129"/>
      <c r="AES129"/>
      <c r="AET129"/>
      <c r="AEU129"/>
      <c r="AEV129"/>
      <c r="AEW129"/>
      <c r="AEX129"/>
      <c r="AEY129"/>
      <c r="AEZ129"/>
      <c r="AFA129"/>
      <c r="AFB129"/>
      <c r="AFC129"/>
      <c r="AFD129"/>
      <c r="AFE129"/>
      <c r="AFF129"/>
      <c r="AFG129"/>
      <c r="AFH129"/>
      <c r="AFI129"/>
      <c r="AFJ129"/>
      <c r="AFK129"/>
      <c r="AFL129"/>
      <c r="AFM129"/>
      <c r="AFN129"/>
      <c r="AFO129"/>
      <c r="AFP129"/>
      <c r="AFQ129"/>
      <c r="AFR129"/>
      <c r="AFS129"/>
      <c r="AFT129"/>
      <c r="AFU129"/>
      <c r="AFV129"/>
      <c r="AFW129"/>
      <c r="AFX129"/>
      <c r="AFY129"/>
      <c r="AFZ129"/>
      <c r="AGA129"/>
      <c r="AGB129"/>
      <c r="AGC129"/>
      <c r="AGD129"/>
      <c r="AGE129"/>
      <c r="AGF129"/>
      <c r="AGG129"/>
      <c r="AGH129"/>
      <c r="AGI129"/>
      <c r="AGJ129"/>
      <c r="AGK129"/>
      <c r="AGL129"/>
      <c r="AGM129"/>
      <c r="AGN129"/>
      <c r="AGO129"/>
      <c r="AGP129"/>
      <c r="AGQ129"/>
      <c r="AGR129"/>
      <c r="AGS129"/>
      <c r="AGT129"/>
      <c r="AGU129"/>
      <c r="AGV129"/>
      <c r="AGW129"/>
      <c r="AGX129"/>
      <c r="AGY129"/>
      <c r="AGZ129"/>
      <c r="AHA129"/>
      <c r="AHB129"/>
      <c r="AHC129"/>
      <c r="AHD129"/>
      <c r="AHE129"/>
      <c r="AHF129"/>
      <c r="AHG129"/>
      <c r="AHH129"/>
      <c r="AHI129"/>
      <c r="AHJ129"/>
      <c r="AHK129"/>
      <c r="AHL129"/>
      <c r="AHM129"/>
      <c r="AHN129"/>
      <c r="AHO129"/>
      <c r="AHP129"/>
      <c r="AHQ129"/>
      <c r="AHR129"/>
      <c r="AHS129"/>
      <c r="AHT129"/>
      <c r="AHU129"/>
      <c r="AHV129"/>
      <c r="AHW129"/>
      <c r="AHX129"/>
      <c r="AHY129"/>
      <c r="AHZ129"/>
      <c r="AIA129"/>
      <c r="AIB129"/>
      <c r="AIC129"/>
      <c r="AID129"/>
      <c r="AIE129"/>
      <c r="AIF129"/>
      <c r="AIG129"/>
      <c r="AIH129"/>
      <c r="AII129"/>
      <c r="AIJ129"/>
      <c r="AIK129"/>
      <c r="AIL129"/>
      <c r="AIM129"/>
      <c r="AIN129"/>
      <c r="AIO129"/>
      <c r="AIP129"/>
      <c r="AIQ129"/>
      <c r="AIR129"/>
      <c r="AIS129"/>
      <c r="AIT129"/>
      <c r="AIU129"/>
      <c r="AIV129"/>
      <c r="AIW129"/>
      <c r="AIX129"/>
      <c r="AIY129"/>
      <c r="AIZ129"/>
      <c r="AJA129"/>
      <c r="AJB129"/>
      <c r="AJC129"/>
      <c r="AJD129"/>
      <c r="AJE129"/>
      <c r="AJF129"/>
      <c r="AJG129"/>
      <c r="AJH129"/>
      <c r="AJI129"/>
      <c r="AJJ129"/>
      <c r="AJK129"/>
      <c r="AJL129"/>
      <c r="AJM129"/>
      <c r="AJN129"/>
      <c r="AJO129"/>
      <c r="AJP129"/>
      <c r="AJQ129"/>
      <c r="AJR129"/>
      <c r="AJS129"/>
      <c r="AJT129"/>
      <c r="AJU129"/>
      <c r="AJV129"/>
      <c r="AJW129"/>
      <c r="AJX129"/>
      <c r="AJY129"/>
      <c r="AJZ129"/>
      <c r="AKA129"/>
      <c r="AKB129"/>
      <c r="AKC129"/>
      <c r="AKD129"/>
      <c r="AKE129"/>
      <c r="AKF129"/>
      <c r="AKG129"/>
      <c r="AKH129"/>
      <c r="AKI129"/>
      <c r="AKJ129"/>
      <c r="AKK129"/>
      <c r="AKL129"/>
      <c r="AKM129"/>
      <c r="AKN129"/>
      <c r="AKO129"/>
      <c r="AKP129"/>
      <c r="AKQ129"/>
      <c r="AKR129"/>
      <c r="AKS129"/>
      <c r="AKT129"/>
      <c r="AKU129"/>
      <c r="AKV129"/>
      <c r="AKW129"/>
      <c r="AKX129"/>
      <c r="AKY129"/>
      <c r="AKZ129"/>
      <c r="ALA129"/>
      <c r="ALB129"/>
      <c r="ALC129"/>
      <c r="ALD129"/>
      <c r="ALE129"/>
      <c r="ALF129"/>
      <c r="ALG129"/>
      <c r="ALH129"/>
      <c r="ALI129"/>
      <c r="ALJ129"/>
      <c r="ALK129"/>
      <c r="ALL129"/>
      <c r="ALM129"/>
      <c r="ALN129"/>
      <c r="ALO129"/>
      <c r="ALP129"/>
      <c r="ALQ129"/>
      <c r="ALR129"/>
      <c r="ALS129"/>
      <c r="ALT129"/>
      <c r="ALU129"/>
      <c r="ALV129"/>
      <c r="ALW129"/>
      <c r="ALX129"/>
      <c r="ALY129"/>
      <c r="ALZ129"/>
      <c r="AMA129"/>
      <c r="AMB129"/>
      <c r="AMC129"/>
      <c r="AMD129"/>
      <c r="AME129"/>
      <c r="AMF129"/>
      <c r="AMH129"/>
      <c r="AMI129"/>
      <c r="AMJ129"/>
      <c r="AMK129"/>
    </row>
    <row r="130" spans="1:1025" ht="15" customHeight="1" x14ac:dyDescent="0.2">
      <c r="A130" s="328" t="s">
        <v>317</v>
      </c>
      <c r="B130" s="40" t="s">
        <v>166</v>
      </c>
      <c r="C130" s="85">
        <v>1</v>
      </c>
      <c r="D130" s="85">
        <v>1</v>
      </c>
      <c r="E130" s="339">
        <v>11.69</v>
      </c>
      <c r="F130" s="331">
        <v>10</v>
      </c>
      <c r="G130" s="41">
        <f>(E130+F130)/2</f>
        <v>10.844999999999999</v>
      </c>
      <c r="H130" s="86">
        <f>(C130*G130)/12</f>
        <v>0.90374999999999994</v>
      </c>
      <c r="I130" s="86">
        <f>(D130*G130)/12</f>
        <v>0.90374999999999994</v>
      </c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H130"/>
      <c r="AI130"/>
      <c r="AJ130"/>
      <c r="AK130"/>
      <c r="AL130"/>
      <c r="AM130"/>
      <c r="AN130"/>
      <c r="AO130"/>
      <c r="AP130"/>
      <c r="AQ130"/>
      <c r="AR130"/>
      <c r="AS130"/>
      <c r="AT130"/>
      <c r="AU130"/>
      <c r="AV130"/>
      <c r="AW130"/>
      <c r="AX130"/>
      <c r="AY130"/>
      <c r="AZ130"/>
      <c r="BA130"/>
      <c r="BB130"/>
      <c r="BC130"/>
      <c r="BD130"/>
      <c r="BE130"/>
      <c r="BF130"/>
      <c r="BG130"/>
      <c r="BH130"/>
      <c r="BI130"/>
      <c r="BJ130"/>
      <c r="BK130"/>
      <c r="BL130"/>
      <c r="BM130"/>
      <c r="BN130"/>
      <c r="BO130"/>
      <c r="BP130"/>
      <c r="BQ130"/>
      <c r="BR130"/>
      <c r="BS130"/>
      <c r="BT130"/>
      <c r="BU130"/>
      <c r="BV130"/>
      <c r="BW130"/>
      <c r="BX130"/>
      <c r="BY130"/>
      <c r="BZ130"/>
      <c r="CA130"/>
      <c r="CB130"/>
      <c r="CC130"/>
      <c r="CD130"/>
      <c r="CE130"/>
      <c r="CF130"/>
      <c r="CG130"/>
      <c r="CH130"/>
      <c r="CI130"/>
      <c r="CJ130"/>
      <c r="CK130"/>
      <c r="CL130"/>
      <c r="CM130"/>
      <c r="CN130"/>
      <c r="CO130"/>
      <c r="CP130"/>
      <c r="CQ130"/>
      <c r="CR130"/>
      <c r="CS130"/>
      <c r="CT130"/>
      <c r="CU130"/>
      <c r="CV130"/>
      <c r="CW130"/>
      <c r="CX130"/>
      <c r="CY130"/>
      <c r="CZ130"/>
      <c r="DA130"/>
      <c r="DB130"/>
      <c r="DC130"/>
      <c r="DD130"/>
      <c r="DE130"/>
      <c r="DF130"/>
      <c r="DG130"/>
      <c r="DH130"/>
      <c r="DI130"/>
      <c r="DJ130"/>
      <c r="DK130"/>
      <c r="DL130"/>
      <c r="DM130"/>
      <c r="DN130"/>
      <c r="DO130"/>
      <c r="DP130"/>
      <c r="DQ130"/>
      <c r="DR130"/>
      <c r="DS130"/>
      <c r="DT130"/>
      <c r="DU130"/>
      <c r="DV130"/>
      <c r="DW130"/>
      <c r="DX130"/>
      <c r="DY130"/>
      <c r="DZ130"/>
      <c r="EA130"/>
      <c r="EB130"/>
      <c r="EC130"/>
      <c r="ED130"/>
      <c r="EE130"/>
      <c r="EF130"/>
      <c r="EG130"/>
      <c r="EH130"/>
      <c r="EI130"/>
      <c r="EJ130"/>
      <c r="EK130"/>
      <c r="EL130"/>
      <c r="EM130"/>
      <c r="EN130"/>
      <c r="EO130"/>
      <c r="EP130"/>
      <c r="EQ130"/>
      <c r="ER130"/>
      <c r="ES130"/>
      <c r="ET130"/>
      <c r="EU130"/>
      <c r="EV130"/>
      <c r="EW130"/>
      <c r="EX130"/>
      <c r="EY130"/>
      <c r="EZ130"/>
      <c r="FA130"/>
      <c r="FB130"/>
      <c r="FC130"/>
      <c r="FD130"/>
      <c r="FE130"/>
      <c r="FF130"/>
      <c r="FG130"/>
      <c r="FH130"/>
      <c r="FI130"/>
      <c r="FJ130"/>
      <c r="FK130"/>
      <c r="FL130"/>
      <c r="FM130"/>
      <c r="FN130"/>
      <c r="FO130"/>
      <c r="FP130"/>
      <c r="FQ130"/>
      <c r="FR130"/>
      <c r="FS130"/>
      <c r="FT130"/>
      <c r="FU130"/>
      <c r="FV130"/>
      <c r="FW130"/>
      <c r="FX130"/>
      <c r="FY130"/>
      <c r="FZ130"/>
      <c r="GA130"/>
      <c r="GB130"/>
      <c r="GC130"/>
      <c r="GD130"/>
      <c r="GE130"/>
      <c r="GF130"/>
      <c r="GG130"/>
      <c r="GH130"/>
      <c r="GI130"/>
      <c r="GJ130"/>
      <c r="GK130"/>
      <c r="GL130"/>
      <c r="GM130"/>
      <c r="GN130"/>
      <c r="GO130"/>
      <c r="GP130"/>
      <c r="GQ130"/>
      <c r="GR130"/>
      <c r="GS130"/>
      <c r="GT130"/>
      <c r="GU130"/>
      <c r="GV130"/>
      <c r="GW130"/>
      <c r="GX130"/>
      <c r="GY130"/>
      <c r="GZ130"/>
      <c r="HA130"/>
      <c r="HB130"/>
      <c r="HC130"/>
      <c r="HD130"/>
      <c r="HE130"/>
      <c r="HF130"/>
      <c r="HG130"/>
      <c r="HH130"/>
      <c r="HI130"/>
      <c r="HJ130"/>
      <c r="HK130"/>
      <c r="HL130"/>
      <c r="HM130"/>
      <c r="HN130"/>
      <c r="HO130"/>
      <c r="HP130"/>
      <c r="HQ130"/>
      <c r="HR130"/>
      <c r="HS130"/>
      <c r="HT130"/>
      <c r="HU130"/>
      <c r="HV130"/>
      <c r="HW130"/>
      <c r="HX130"/>
      <c r="HY130"/>
      <c r="HZ130"/>
      <c r="IA130"/>
      <c r="IB130"/>
      <c r="IC130"/>
      <c r="ID130"/>
      <c r="IE130"/>
      <c r="IF130"/>
      <c r="IG130"/>
      <c r="IH130"/>
      <c r="II130"/>
      <c r="IJ130"/>
      <c r="IK130"/>
      <c r="IL130"/>
      <c r="IM130"/>
      <c r="IN130"/>
      <c r="IO130"/>
      <c r="IP130"/>
      <c r="IQ130"/>
      <c r="IR130"/>
      <c r="IS130"/>
      <c r="IT130"/>
      <c r="IU130"/>
      <c r="IV130"/>
      <c r="IW130"/>
      <c r="IX130"/>
      <c r="IY130"/>
      <c r="IZ130"/>
      <c r="JA130"/>
      <c r="JB130"/>
      <c r="JC130"/>
      <c r="JD130"/>
      <c r="JE130"/>
      <c r="JF130"/>
      <c r="JG130"/>
      <c r="JH130"/>
      <c r="JI130"/>
      <c r="JJ130"/>
      <c r="JK130"/>
      <c r="JL130"/>
      <c r="JM130"/>
      <c r="JN130"/>
      <c r="JO130"/>
      <c r="JP130"/>
      <c r="JQ130"/>
      <c r="JR130"/>
      <c r="JS130"/>
      <c r="JT130"/>
      <c r="JU130"/>
      <c r="JV130"/>
      <c r="JW130"/>
      <c r="JX130"/>
      <c r="JY130"/>
      <c r="JZ130"/>
      <c r="KA130"/>
      <c r="KB130"/>
      <c r="KC130"/>
      <c r="KD130"/>
      <c r="KE130"/>
      <c r="KF130"/>
      <c r="KG130"/>
      <c r="KH130"/>
      <c r="KI130"/>
      <c r="KJ130"/>
      <c r="KK130"/>
      <c r="KL130"/>
      <c r="KM130"/>
      <c r="KN130"/>
      <c r="KO130"/>
      <c r="KP130"/>
      <c r="KQ130"/>
      <c r="KR130"/>
      <c r="KS130"/>
      <c r="KT130"/>
      <c r="KU130"/>
      <c r="KV130"/>
      <c r="KW130"/>
      <c r="KX130"/>
      <c r="KY130"/>
      <c r="KZ130"/>
      <c r="LA130"/>
      <c r="LB130"/>
      <c r="LC130"/>
      <c r="LD130"/>
      <c r="LE130"/>
      <c r="LF130"/>
      <c r="LG130"/>
      <c r="LH130"/>
      <c r="LI130"/>
      <c r="LJ130"/>
      <c r="LK130"/>
      <c r="LL130"/>
      <c r="LM130"/>
      <c r="LN130"/>
      <c r="LO130"/>
      <c r="LP130"/>
      <c r="LQ130"/>
      <c r="LR130"/>
      <c r="LS130"/>
      <c r="LT130"/>
      <c r="LU130"/>
      <c r="LV130"/>
      <c r="LW130"/>
      <c r="LX130"/>
      <c r="LY130"/>
      <c r="LZ130"/>
      <c r="MA130"/>
      <c r="MB130"/>
      <c r="MC130"/>
      <c r="MD130"/>
      <c r="ME130"/>
      <c r="MF130"/>
      <c r="MG130"/>
      <c r="MH130"/>
      <c r="MI130"/>
      <c r="MJ130"/>
      <c r="MK130"/>
      <c r="ML130"/>
      <c r="MM130"/>
      <c r="MN130"/>
      <c r="MO130"/>
      <c r="MP130"/>
      <c r="MQ130"/>
      <c r="MR130"/>
      <c r="MS130"/>
      <c r="MT130"/>
      <c r="MU130"/>
      <c r="MV130"/>
      <c r="MW130"/>
      <c r="MX130"/>
      <c r="MY130"/>
      <c r="MZ130"/>
      <c r="NA130"/>
      <c r="NB130"/>
      <c r="NC130"/>
      <c r="ND130"/>
      <c r="NE130"/>
      <c r="NF130"/>
      <c r="NG130"/>
      <c r="NH130"/>
      <c r="NI130"/>
      <c r="NJ130"/>
      <c r="NK130"/>
      <c r="NL130"/>
      <c r="NM130"/>
      <c r="NN130"/>
      <c r="NO130"/>
      <c r="NP130"/>
      <c r="NQ130"/>
      <c r="NR130"/>
      <c r="NS130"/>
      <c r="NT130"/>
      <c r="NU130"/>
      <c r="NV130"/>
      <c r="NW130"/>
      <c r="NX130"/>
      <c r="NY130"/>
      <c r="NZ130"/>
      <c r="OA130"/>
      <c r="OB130"/>
      <c r="OC130"/>
      <c r="OD130"/>
      <c r="OE130"/>
      <c r="OF130"/>
      <c r="OG130"/>
      <c r="OH130"/>
      <c r="OI130"/>
      <c r="OJ130"/>
      <c r="OK130"/>
      <c r="OL130"/>
      <c r="OM130"/>
      <c r="ON130"/>
      <c r="OO130"/>
      <c r="OP130"/>
      <c r="OQ130"/>
      <c r="OR130"/>
      <c r="OS130"/>
      <c r="OT130"/>
      <c r="OU130"/>
      <c r="OV130"/>
      <c r="OW130"/>
      <c r="OX130"/>
      <c r="OY130"/>
      <c r="OZ130"/>
      <c r="PA130"/>
      <c r="PB130"/>
      <c r="PC130"/>
      <c r="PD130"/>
      <c r="PE130"/>
      <c r="PF130"/>
      <c r="PG130"/>
      <c r="PH130"/>
      <c r="PI130"/>
      <c r="PJ130"/>
      <c r="PK130"/>
      <c r="PL130"/>
      <c r="PM130"/>
      <c r="PN130"/>
      <c r="PO130"/>
      <c r="PP130"/>
      <c r="PQ130"/>
      <c r="PR130"/>
      <c r="PS130"/>
      <c r="PT130"/>
      <c r="PU130"/>
      <c r="PV130"/>
      <c r="PW130"/>
      <c r="PX130"/>
      <c r="PY130"/>
      <c r="PZ130"/>
      <c r="QA130"/>
      <c r="QB130"/>
      <c r="QC130"/>
      <c r="QD130"/>
      <c r="QE130"/>
      <c r="QF130"/>
      <c r="QG130"/>
      <c r="QH130"/>
      <c r="QI130"/>
      <c r="QJ130"/>
      <c r="QK130"/>
      <c r="QL130"/>
      <c r="QM130"/>
      <c r="QN130"/>
      <c r="QO130"/>
      <c r="QP130"/>
      <c r="QQ130"/>
      <c r="QR130"/>
      <c r="QS130"/>
      <c r="QT130"/>
      <c r="QU130"/>
      <c r="QV130"/>
      <c r="QW130"/>
      <c r="QX130"/>
      <c r="QY130"/>
      <c r="QZ130"/>
      <c r="RA130"/>
      <c r="RB130"/>
      <c r="RC130"/>
      <c r="RD130"/>
      <c r="RE130"/>
      <c r="RF130"/>
      <c r="RG130"/>
      <c r="RH130"/>
      <c r="RI130"/>
      <c r="RJ130"/>
      <c r="RK130"/>
      <c r="RL130"/>
      <c r="RM130"/>
      <c r="RN130"/>
      <c r="RO130"/>
      <c r="RP130"/>
      <c r="RQ130"/>
      <c r="RR130"/>
      <c r="RS130"/>
      <c r="RT130"/>
      <c r="RU130"/>
      <c r="RV130"/>
      <c r="RW130"/>
      <c r="RX130"/>
      <c r="RY130"/>
      <c r="RZ130"/>
      <c r="SA130"/>
      <c r="SB130"/>
      <c r="SC130"/>
      <c r="SD130"/>
      <c r="SE130"/>
      <c r="SF130"/>
      <c r="SG130"/>
      <c r="SH130"/>
      <c r="SI130"/>
      <c r="SJ130"/>
      <c r="SK130"/>
      <c r="SL130"/>
      <c r="SM130"/>
      <c r="SN130"/>
      <c r="SO130"/>
      <c r="SP130"/>
      <c r="SQ130"/>
      <c r="SR130"/>
      <c r="SS130"/>
      <c r="ST130"/>
      <c r="SU130"/>
      <c r="SV130"/>
      <c r="SW130"/>
      <c r="SX130"/>
      <c r="SY130"/>
      <c r="SZ130"/>
      <c r="TA130"/>
      <c r="TB130"/>
      <c r="TC130"/>
      <c r="TD130"/>
      <c r="TE130"/>
      <c r="TF130"/>
      <c r="TG130"/>
      <c r="TH130"/>
      <c r="TI130"/>
      <c r="TJ130"/>
      <c r="TK130"/>
      <c r="TL130"/>
      <c r="TM130"/>
      <c r="TN130"/>
      <c r="TO130"/>
      <c r="TP130"/>
      <c r="TQ130"/>
      <c r="TR130"/>
      <c r="TS130"/>
      <c r="TT130"/>
      <c r="TU130"/>
      <c r="TV130"/>
      <c r="TW130"/>
      <c r="TX130"/>
      <c r="TY130"/>
      <c r="TZ130"/>
      <c r="UA130"/>
      <c r="UB130"/>
      <c r="UC130"/>
      <c r="UD130"/>
      <c r="UE130"/>
      <c r="UF130"/>
      <c r="UG130"/>
      <c r="UH130"/>
      <c r="UI130"/>
      <c r="UJ130"/>
      <c r="UK130"/>
      <c r="UL130"/>
      <c r="UM130"/>
      <c r="UN130"/>
      <c r="UO130"/>
      <c r="UP130"/>
      <c r="UQ130"/>
      <c r="UR130"/>
      <c r="US130"/>
      <c r="UT130"/>
      <c r="UU130"/>
      <c r="UV130"/>
      <c r="UW130"/>
      <c r="UX130"/>
      <c r="UY130"/>
      <c r="UZ130"/>
      <c r="VA130"/>
      <c r="VB130"/>
      <c r="VC130"/>
      <c r="VD130"/>
      <c r="VE130"/>
      <c r="VF130"/>
      <c r="VG130"/>
      <c r="VH130"/>
      <c r="VI130"/>
      <c r="VJ130"/>
      <c r="VK130"/>
      <c r="VL130"/>
      <c r="VM130"/>
      <c r="VN130"/>
      <c r="VO130"/>
      <c r="VP130"/>
      <c r="VQ130"/>
      <c r="VR130"/>
      <c r="VS130"/>
      <c r="VT130"/>
      <c r="VU130"/>
      <c r="VV130"/>
      <c r="VW130"/>
      <c r="VX130"/>
      <c r="VY130"/>
      <c r="VZ130"/>
      <c r="WA130"/>
      <c r="WB130"/>
      <c r="WC130"/>
      <c r="WD130"/>
      <c r="WE130"/>
      <c r="WF130"/>
      <c r="WG130"/>
      <c r="WH130"/>
      <c r="WI130"/>
      <c r="WJ130"/>
      <c r="WK130"/>
      <c r="WL130"/>
      <c r="WM130"/>
      <c r="WN130"/>
      <c r="WO130"/>
      <c r="WP130"/>
      <c r="WQ130"/>
      <c r="WR130"/>
      <c r="WS130"/>
      <c r="WT130"/>
      <c r="WU130"/>
      <c r="WV130"/>
      <c r="WW130"/>
      <c r="WX130"/>
      <c r="WY130"/>
      <c r="WZ130"/>
      <c r="XA130"/>
      <c r="XB130"/>
      <c r="XC130"/>
      <c r="XD130"/>
      <c r="XE130"/>
      <c r="XF130"/>
      <c r="XG130"/>
      <c r="XH130"/>
      <c r="XI130"/>
      <c r="XJ130"/>
      <c r="XK130"/>
      <c r="XL130"/>
      <c r="XM130"/>
      <c r="XN130"/>
      <c r="XO130"/>
      <c r="XP130"/>
      <c r="XQ130"/>
      <c r="XR130"/>
      <c r="XS130"/>
      <c r="XT130"/>
      <c r="XU130"/>
      <c r="XV130"/>
      <c r="XW130"/>
      <c r="XX130"/>
      <c r="XY130"/>
      <c r="XZ130"/>
      <c r="YA130"/>
      <c r="YB130"/>
      <c r="YC130"/>
      <c r="YD130"/>
      <c r="YE130"/>
      <c r="YF130"/>
      <c r="YG130"/>
      <c r="YH130"/>
      <c r="YI130"/>
      <c r="YJ130"/>
      <c r="YK130"/>
      <c r="YL130"/>
      <c r="YM130"/>
      <c r="YN130"/>
      <c r="YO130"/>
      <c r="YP130"/>
      <c r="YQ130"/>
      <c r="YR130"/>
      <c r="YS130"/>
      <c r="YT130"/>
      <c r="YU130"/>
      <c r="YV130"/>
      <c r="YW130"/>
      <c r="YX130"/>
      <c r="YY130"/>
      <c r="YZ130"/>
      <c r="ZA130"/>
      <c r="ZB130"/>
      <c r="ZC130"/>
      <c r="ZD130"/>
      <c r="ZE130"/>
      <c r="ZF130"/>
      <c r="ZG130"/>
      <c r="ZH130"/>
      <c r="ZI130"/>
      <c r="ZJ130"/>
      <c r="ZK130"/>
      <c r="ZL130"/>
      <c r="ZM130"/>
      <c r="ZN130"/>
      <c r="ZO130"/>
      <c r="ZP130"/>
      <c r="ZQ130"/>
      <c r="ZR130"/>
      <c r="ZS130"/>
      <c r="ZT130"/>
      <c r="ZU130"/>
      <c r="ZV130"/>
      <c r="ZW130"/>
      <c r="ZX130"/>
      <c r="ZY130"/>
      <c r="ZZ130"/>
      <c r="AAA130"/>
      <c r="AAB130"/>
      <c r="AAC130"/>
      <c r="AAD130"/>
      <c r="AAE130"/>
      <c r="AAF130"/>
      <c r="AAG130"/>
      <c r="AAH130"/>
      <c r="AAI130"/>
      <c r="AAJ130"/>
      <c r="AAK130"/>
      <c r="AAL130"/>
      <c r="AAM130"/>
      <c r="AAN130"/>
      <c r="AAO130"/>
      <c r="AAP130"/>
      <c r="AAQ130"/>
      <c r="AAR130"/>
      <c r="AAS130"/>
      <c r="AAT130"/>
      <c r="AAU130"/>
      <c r="AAV130"/>
      <c r="AAW130"/>
      <c r="AAX130"/>
      <c r="AAY130"/>
      <c r="AAZ130"/>
      <c r="ABA130"/>
      <c r="ABB130"/>
      <c r="ABC130"/>
      <c r="ABD130"/>
      <c r="ABE130"/>
      <c r="ABF130"/>
      <c r="ABG130"/>
      <c r="ABH130"/>
      <c r="ABI130"/>
      <c r="ABJ130"/>
      <c r="ABK130"/>
      <c r="ABL130"/>
      <c r="ABM130"/>
      <c r="ABN130"/>
      <c r="ABO130"/>
      <c r="ABP130"/>
      <c r="ABQ130"/>
      <c r="ABR130"/>
      <c r="ABS130"/>
      <c r="ABT130"/>
      <c r="ABU130"/>
      <c r="ABV130"/>
      <c r="ABW130"/>
      <c r="ABX130"/>
      <c r="ABY130"/>
      <c r="ABZ130"/>
      <c r="ACA130"/>
      <c r="ACB130"/>
      <c r="ACC130"/>
      <c r="ACD130"/>
      <c r="ACE130"/>
      <c r="ACF130"/>
      <c r="ACG130"/>
      <c r="ACH130"/>
      <c r="ACI130"/>
      <c r="ACJ130"/>
      <c r="ACK130"/>
      <c r="ACL130"/>
      <c r="ACM130"/>
      <c r="ACN130"/>
      <c r="ACO130"/>
      <c r="ACP130"/>
      <c r="ACQ130"/>
      <c r="ACR130"/>
      <c r="ACS130"/>
      <c r="ACT130"/>
      <c r="ACU130"/>
      <c r="ACV130"/>
      <c r="ACW130"/>
      <c r="ACX130"/>
      <c r="ACY130"/>
      <c r="ACZ130"/>
      <c r="ADA130"/>
      <c r="ADB130"/>
      <c r="ADC130"/>
      <c r="ADD130"/>
      <c r="ADE130"/>
      <c r="ADF130"/>
      <c r="ADG130"/>
      <c r="ADH130"/>
      <c r="ADI130"/>
      <c r="ADJ130"/>
      <c r="ADK130"/>
      <c r="ADL130"/>
      <c r="ADM130"/>
      <c r="ADN130"/>
      <c r="ADO130"/>
      <c r="ADP130"/>
      <c r="ADQ130"/>
      <c r="ADR130"/>
      <c r="ADS130"/>
      <c r="ADT130"/>
      <c r="ADU130"/>
      <c r="ADV130"/>
      <c r="ADW130"/>
      <c r="ADX130"/>
      <c r="ADY130"/>
      <c r="ADZ130"/>
      <c r="AEA130"/>
      <c r="AEB130"/>
      <c r="AEC130"/>
      <c r="AED130"/>
      <c r="AEE130"/>
      <c r="AEF130"/>
      <c r="AEG130"/>
      <c r="AEH130"/>
      <c r="AEI130"/>
      <c r="AEJ130"/>
      <c r="AEK130"/>
      <c r="AEL130"/>
      <c r="AEM130"/>
      <c r="AEN130"/>
      <c r="AEO130"/>
      <c r="AEP130"/>
      <c r="AEQ130"/>
      <c r="AER130"/>
      <c r="AES130"/>
      <c r="AET130"/>
      <c r="AEU130"/>
      <c r="AEV130"/>
      <c r="AEW130"/>
      <c r="AEX130"/>
      <c r="AEY130"/>
      <c r="AEZ130"/>
      <c r="AFA130"/>
      <c r="AFB130"/>
      <c r="AFC130"/>
      <c r="AFD130"/>
      <c r="AFE130"/>
      <c r="AFF130"/>
      <c r="AFG130"/>
      <c r="AFH130"/>
      <c r="AFI130"/>
      <c r="AFJ130"/>
      <c r="AFK130"/>
      <c r="AFL130"/>
      <c r="AFM130"/>
      <c r="AFN130"/>
      <c r="AFO130"/>
      <c r="AFP130"/>
      <c r="AFQ130"/>
      <c r="AFR130"/>
      <c r="AFS130"/>
      <c r="AFT130"/>
      <c r="AFU130"/>
      <c r="AFV130"/>
      <c r="AFW130"/>
      <c r="AFX130"/>
      <c r="AFY130"/>
      <c r="AFZ130"/>
      <c r="AGA130"/>
      <c r="AGB130"/>
      <c r="AGC130"/>
      <c r="AGD130"/>
      <c r="AGE130"/>
      <c r="AGF130"/>
      <c r="AGG130"/>
      <c r="AGH130"/>
      <c r="AGI130"/>
      <c r="AGJ130"/>
      <c r="AGK130"/>
      <c r="AGL130"/>
      <c r="AGM130"/>
      <c r="AGN130"/>
      <c r="AGO130"/>
      <c r="AGP130"/>
      <c r="AGQ130"/>
      <c r="AGR130"/>
      <c r="AGS130"/>
      <c r="AGT130"/>
      <c r="AGU130"/>
      <c r="AGV130"/>
      <c r="AGW130"/>
      <c r="AGX130"/>
      <c r="AGY130"/>
      <c r="AGZ130"/>
      <c r="AHA130"/>
      <c r="AHB130"/>
      <c r="AHC130"/>
      <c r="AHD130"/>
      <c r="AHE130"/>
      <c r="AHF130"/>
      <c r="AHG130"/>
      <c r="AHH130"/>
      <c r="AHI130"/>
      <c r="AHJ130"/>
      <c r="AHK130"/>
      <c r="AHL130"/>
      <c r="AHM130"/>
      <c r="AHN130"/>
      <c r="AHO130"/>
      <c r="AHP130"/>
      <c r="AHQ130"/>
      <c r="AHR130"/>
      <c r="AHS130"/>
      <c r="AHT130"/>
      <c r="AHU130"/>
      <c r="AHV130"/>
      <c r="AHW130"/>
      <c r="AHX130"/>
      <c r="AHY130"/>
      <c r="AHZ130"/>
      <c r="AIA130"/>
      <c r="AIB130"/>
      <c r="AIC130"/>
      <c r="AID130"/>
      <c r="AIE130"/>
      <c r="AIF130"/>
      <c r="AIG130"/>
      <c r="AIH130"/>
      <c r="AII130"/>
      <c r="AIJ130"/>
      <c r="AIK130"/>
      <c r="AIL130"/>
      <c r="AIM130"/>
      <c r="AIN130"/>
      <c r="AIO130"/>
      <c r="AIP130"/>
      <c r="AIQ130"/>
      <c r="AIR130"/>
      <c r="AIS130"/>
      <c r="AIT130"/>
      <c r="AIU130"/>
      <c r="AIV130"/>
      <c r="AIW130"/>
      <c r="AIX130"/>
      <c r="AIY130"/>
      <c r="AIZ130"/>
      <c r="AJA130"/>
      <c r="AJB130"/>
      <c r="AJC130"/>
      <c r="AJD130"/>
      <c r="AJE130"/>
      <c r="AJF130"/>
      <c r="AJG130"/>
      <c r="AJH130"/>
      <c r="AJI130"/>
      <c r="AJJ130"/>
      <c r="AJK130"/>
      <c r="AJL130"/>
      <c r="AJM130"/>
      <c r="AJN130"/>
      <c r="AJO130"/>
      <c r="AJP130"/>
      <c r="AJQ130"/>
      <c r="AJR130"/>
      <c r="AJS130"/>
      <c r="AJT130"/>
      <c r="AJU130"/>
      <c r="AJV130"/>
      <c r="AJW130"/>
      <c r="AJX130"/>
      <c r="AJY130"/>
      <c r="AJZ130"/>
      <c r="AKA130"/>
      <c r="AKB130"/>
      <c r="AKC130"/>
      <c r="AKD130"/>
      <c r="AKE130"/>
      <c r="AKF130"/>
      <c r="AKG130"/>
      <c r="AKH130"/>
      <c r="AKI130"/>
      <c r="AKJ130"/>
      <c r="AKK130"/>
      <c r="AKL130"/>
      <c r="AKM130"/>
      <c r="AKN130"/>
      <c r="AKO130"/>
      <c r="AKP130"/>
      <c r="AKQ130"/>
      <c r="AKR130"/>
      <c r="AKS130"/>
      <c r="AKT130"/>
      <c r="AKU130"/>
      <c r="AKV130"/>
      <c r="AKW130"/>
      <c r="AKX130"/>
      <c r="AKY130"/>
      <c r="AKZ130"/>
      <c r="ALA130"/>
      <c r="ALB130"/>
      <c r="ALC130"/>
      <c r="ALD130"/>
      <c r="ALE130"/>
      <c r="ALF130"/>
      <c r="ALG130"/>
      <c r="ALH130"/>
      <c r="ALI130"/>
      <c r="ALJ130"/>
      <c r="ALK130"/>
      <c r="ALL130"/>
      <c r="ALM130"/>
      <c r="ALN130"/>
      <c r="ALO130"/>
      <c r="ALP130"/>
      <c r="ALQ130"/>
      <c r="ALR130"/>
      <c r="ALS130"/>
      <c r="ALT130"/>
      <c r="ALU130"/>
      <c r="ALV130"/>
      <c r="ALW130"/>
      <c r="ALX130"/>
      <c r="ALY130"/>
      <c r="ALZ130"/>
      <c r="AMA130"/>
      <c r="AMB130"/>
      <c r="AMC130"/>
      <c r="AMD130"/>
      <c r="AME130"/>
      <c r="AMG130"/>
      <c r="AMH130"/>
      <c r="AMI130"/>
      <c r="AMJ130"/>
      <c r="AMK130"/>
    </row>
    <row r="131" spans="1:1025" ht="15" customHeight="1" x14ac:dyDescent="0.2">
      <c r="A131" s="328" t="s">
        <v>318</v>
      </c>
      <c r="B131" s="46" t="s">
        <v>186</v>
      </c>
      <c r="C131" s="80">
        <v>2</v>
      </c>
      <c r="D131" s="80">
        <v>2</v>
      </c>
      <c r="E131" s="339">
        <v>10.07</v>
      </c>
      <c r="F131" s="331">
        <v>10.98</v>
      </c>
      <c r="G131" s="81">
        <f>(E131+F131)/2</f>
        <v>10.525</v>
      </c>
      <c r="H131" s="86">
        <f>(C131*G131)/12</f>
        <v>1.7541666666666667</v>
      </c>
      <c r="I131" s="86">
        <f t="shared" ref="I131:I133" si="12">(D131*G131)/12</f>
        <v>1.7541666666666667</v>
      </c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H131"/>
      <c r="AI131"/>
      <c r="AJ131"/>
      <c r="AK131"/>
      <c r="AL131"/>
      <c r="AM131"/>
      <c r="AN131"/>
      <c r="AO131"/>
      <c r="AP131"/>
      <c r="AQ131"/>
      <c r="AR131"/>
      <c r="AS131"/>
      <c r="AT131"/>
      <c r="AU131"/>
      <c r="AV131"/>
      <c r="AW131"/>
      <c r="AX131"/>
      <c r="AY131"/>
      <c r="AZ131"/>
      <c r="BA131"/>
      <c r="BB131"/>
      <c r="BC131"/>
      <c r="BD131"/>
      <c r="BE131"/>
      <c r="BF131"/>
      <c r="BG131"/>
      <c r="BH131"/>
      <c r="BI131"/>
      <c r="BJ131"/>
      <c r="BK131"/>
      <c r="BL131"/>
      <c r="BM131"/>
      <c r="BN131"/>
      <c r="BO131"/>
      <c r="BP131"/>
      <c r="BQ131"/>
      <c r="BR131"/>
      <c r="BS131"/>
      <c r="BT131"/>
      <c r="BU131"/>
      <c r="BV131"/>
      <c r="BW131"/>
      <c r="BX131"/>
      <c r="BY131"/>
      <c r="BZ131"/>
      <c r="CA131"/>
      <c r="CB131"/>
      <c r="CC131"/>
      <c r="CD131"/>
      <c r="CE131"/>
      <c r="CF131"/>
      <c r="CG131"/>
      <c r="CH131"/>
      <c r="CI131"/>
      <c r="CJ131"/>
      <c r="CK131"/>
      <c r="CL131"/>
      <c r="CM131"/>
      <c r="CN131"/>
      <c r="CO131"/>
      <c r="CP131"/>
      <c r="CQ131"/>
      <c r="CR131"/>
      <c r="CS131"/>
      <c r="CT131"/>
      <c r="CU131"/>
      <c r="CV131"/>
      <c r="CW131"/>
      <c r="CX131"/>
      <c r="CY131"/>
      <c r="CZ131"/>
      <c r="DA131"/>
      <c r="DB131"/>
      <c r="DC131"/>
      <c r="DD131"/>
      <c r="DE131"/>
      <c r="DF131"/>
      <c r="DG131"/>
      <c r="DH131"/>
      <c r="DI131"/>
      <c r="DJ131"/>
      <c r="DK131"/>
      <c r="DL131"/>
      <c r="DM131"/>
      <c r="DN131"/>
      <c r="DO131"/>
      <c r="DP131"/>
      <c r="DQ131"/>
      <c r="DR131"/>
      <c r="DS131"/>
      <c r="DT131"/>
      <c r="DU131"/>
      <c r="DV131"/>
      <c r="DW131"/>
      <c r="DX131"/>
      <c r="DY131"/>
      <c r="DZ131"/>
      <c r="EA131"/>
      <c r="EB131"/>
      <c r="EC131"/>
      <c r="ED131"/>
      <c r="EE131"/>
      <c r="EF131"/>
      <c r="EG131"/>
      <c r="EH131"/>
      <c r="EI131"/>
      <c r="EJ131"/>
      <c r="EK131"/>
      <c r="EL131"/>
      <c r="EM131"/>
      <c r="EN131"/>
      <c r="EO131"/>
      <c r="EP131"/>
      <c r="EQ131"/>
      <c r="ER131"/>
      <c r="ES131"/>
      <c r="ET131"/>
      <c r="EU131"/>
      <c r="EV131"/>
      <c r="EW131"/>
      <c r="EX131"/>
      <c r="EY131"/>
      <c r="EZ131"/>
      <c r="FA131"/>
      <c r="FB131"/>
      <c r="FC131"/>
      <c r="FD131"/>
      <c r="FE131"/>
      <c r="FF131"/>
      <c r="FG131"/>
      <c r="FH131"/>
      <c r="FI131"/>
      <c r="FJ131"/>
      <c r="FK131"/>
      <c r="FL131"/>
      <c r="FM131"/>
      <c r="FN131"/>
      <c r="FO131"/>
      <c r="FP131"/>
      <c r="FQ131"/>
      <c r="FR131"/>
      <c r="FS131"/>
      <c r="FT131"/>
      <c r="FU131"/>
      <c r="FV131"/>
      <c r="FW131"/>
      <c r="FX131"/>
      <c r="FY131"/>
      <c r="FZ131"/>
      <c r="GA131"/>
      <c r="GB131"/>
      <c r="GC131"/>
      <c r="GD131"/>
      <c r="GE131"/>
      <c r="GF131"/>
      <c r="GG131"/>
      <c r="GH131"/>
      <c r="GI131"/>
      <c r="GJ131"/>
      <c r="GK131"/>
      <c r="GL131"/>
      <c r="GM131"/>
      <c r="GN131"/>
      <c r="GO131"/>
      <c r="GP131"/>
      <c r="GQ131"/>
      <c r="GR131"/>
      <c r="GS131"/>
      <c r="GT131"/>
      <c r="GU131"/>
      <c r="GV131"/>
      <c r="GW131"/>
      <c r="GX131"/>
      <c r="GY131"/>
      <c r="GZ131"/>
      <c r="HA131"/>
      <c r="HB131"/>
      <c r="HC131"/>
      <c r="HD131"/>
      <c r="HE131"/>
      <c r="HF131"/>
      <c r="HG131"/>
      <c r="HH131"/>
      <c r="HI131"/>
      <c r="HJ131"/>
      <c r="HK131"/>
      <c r="HL131"/>
      <c r="HM131"/>
      <c r="HN131"/>
      <c r="HO131"/>
      <c r="HP131"/>
      <c r="HQ131"/>
      <c r="HR131"/>
      <c r="HS131"/>
      <c r="HT131"/>
      <c r="HU131"/>
      <c r="HV131"/>
      <c r="HW131"/>
      <c r="HX131"/>
      <c r="HY131"/>
      <c r="HZ131"/>
      <c r="IA131"/>
      <c r="IB131"/>
      <c r="IC131"/>
      <c r="ID131"/>
      <c r="IE131"/>
      <c r="IF131"/>
      <c r="IG131"/>
      <c r="IH131"/>
      <c r="II131"/>
      <c r="IJ131"/>
      <c r="IK131"/>
      <c r="IL131"/>
      <c r="IM131"/>
      <c r="IN131"/>
      <c r="IO131"/>
      <c r="IP131"/>
      <c r="IQ131"/>
      <c r="IR131"/>
      <c r="IS131"/>
      <c r="IT131"/>
      <c r="IU131"/>
      <c r="IV131"/>
      <c r="IW131"/>
      <c r="IX131"/>
      <c r="IY131"/>
      <c r="IZ131"/>
      <c r="JA131"/>
      <c r="JB131"/>
      <c r="JC131"/>
      <c r="JD131"/>
      <c r="JE131"/>
      <c r="JF131"/>
      <c r="JG131"/>
      <c r="JH131"/>
      <c r="JI131"/>
      <c r="JJ131"/>
      <c r="JK131"/>
      <c r="JL131"/>
      <c r="JM131"/>
      <c r="JN131"/>
      <c r="JO131"/>
      <c r="JP131"/>
      <c r="JQ131"/>
      <c r="JR131"/>
      <c r="JS131"/>
      <c r="JT131"/>
      <c r="JU131"/>
      <c r="JV131"/>
      <c r="JW131"/>
      <c r="JX131"/>
      <c r="JY131"/>
      <c r="JZ131"/>
      <c r="KA131"/>
      <c r="KB131"/>
      <c r="KC131"/>
      <c r="KD131"/>
      <c r="KE131"/>
      <c r="KF131"/>
      <c r="KG131"/>
      <c r="KH131"/>
      <c r="KI131"/>
      <c r="KJ131"/>
      <c r="KK131"/>
      <c r="KL131"/>
      <c r="KM131"/>
      <c r="KN131"/>
      <c r="KO131"/>
      <c r="KP131"/>
      <c r="KQ131"/>
      <c r="KR131"/>
      <c r="KS131"/>
      <c r="KT131"/>
      <c r="KU131"/>
      <c r="KV131"/>
      <c r="KW131"/>
      <c r="KX131"/>
      <c r="KY131"/>
      <c r="KZ131"/>
      <c r="LA131"/>
      <c r="LB131"/>
      <c r="LC131"/>
      <c r="LD131"/>
      <c r="LE131"/>
      <c r="LF131"/>
      <c r="LG131"/>
      <c r="LH131"/>
      <c r="LI131"/>
      <c r="LJ131"/>
      <c r="LK131"/>
      <c r="LL131"/>
      <c r="LM131"/>
      <c r="LN131"/>
      <c r="LO131"/>
      <c r="LP131"/>
      <c r="LQ131"/>
      <c r="LR131"/>
      <c r="LS131"/>
      <c r="LT131"/>
      <c r="LU131"/>
      <c r="LV131"/>
      <c r="LW131"/>
      <c r="LX131"/>
      <c r="LY131"/>
      <c r="LZ131"/>
      <c r="MA131"/>
      <c r="MB131"/>
      <c r="MC131"/>
      <c r="MD131"/>
      <c r="ME131"/>
      <c r="MF131"/>
      <c r="MG131"/>
      <c r="MH131"/>
      <c r="MI131"/>
      <c r="MJ131"/>
      <c r="MK131"/>
      <c r="ML131"/>
      <c r="MM131"/>
      <c r="MN131"/>
      <c r="MO131"/>
      <c r="MP131"/>
      <c r="MQ131"/>
      <c r="MR131"/>
      <c r="MS131"/>
      <c r="MT131"/>
      <c r="MU131"/>
      <c r="MV131"/>
      <c r="MW131"/>
      <c r="MX131"/>
      <c r="MY131"/>
      <c r="MZ131"/>
      <c r="NA131"/>
      <c r="NB131"/>
      <c r="NC131"/>
      <c r="ND131"/>
      <c r="NE131"/>
      <c r="NF131"/>
      <c r="NG131"/>
      <c r="NH131"/>
      <c r="NI131"/>
      <c r="NJ131"/>
      <c r="NK131"/>
      <c r="NL131"/>
      <c r="NM131"/>
      <c r="NN131"/>
      <c r="NO131"/>
      <c r="NP131"/>
      <c r="NQ131"/>
      <c r="NR131"/>
      <c r="NS131"/>
      <c r="NT131"/>
      <c r="NU131"/>
      <c r="NV131"/>
      <c r="NW131"/>
      <c r="NX131"/>
      <c r="NY131"/>
      <c r="NZ131"/>
      <c r="OA131"/>
      <c r="OB131"/>
      <c r="OC131"/>
      <c r="OD131"/>
      <c r="OE131"/>
      <c r="OF131"/>
      <c r="OG131"/>
      <c r="OH131"/>
      <c r="OI131"/>
      <c r="OJ131"/>
      <c r="OK131"/>
      <c r="OL131"/>
      <c r="OM131"/>
      <c r="ON131"/>
      <c r="OO131"/>
      <c r="OP131"/>
      <c r="OQ131"/>
      <c r="OR131"/>
      <c r="OS131"/>
      <c r="OT131"/>
      <c r="OU131"/>
      <c r="OV131"/>
      <c r="OW131"/>
      <c r="OX131"/>
      <c r="OY131"/>
      <c r="OZ131"/>
      <c r="PA131"/>
      <c r="PB131"/>
      <c r="PC131"/>
      <c r="PD131"/>
      <c r="PE131"/>
      <c r="PF131"/>
      <c r="PG131"/>
      <c r="PH131"/>
      <c r="PI131"/>
      <c r="PJ131"/>
      <c r="PK131"/>
      <c r="PL131"/>
      <c r="PM131"/>
      <c r="PN131"/>
      <c r="PO131"/>
      <c r="PP131"/>
      <c r="PQ131"/>
      <c r="PR131"/>
      <c r="PS131"/>
      <c r="PT131"/>
      <c r="PU131"/>
      <c r="PV131"/>
      <c r="PW131"/>
      <c r="PX131"/>
      <c r="PY131"/>
      <c r="PZ131"/>
      <c r="QA131"/>
      <c r="QB131"/>
      <c r="QC131"/>
      <c r="QD131"/>
      <c r="QE131"/>
      <c r="QF131"/>
      <c r="QG131"/>
      <c r="QH131"/>
      <c r="QI131"/>
      <c r="QJ131"/>
      <c r="QK131"/>
      <c r="QL131"/>
      <c r="QM131"/>
      <c r="QN131"/>
      <c r="QO131"/>
      <c r="QP131"/>
      <c r="QQ131"/>
      <c r="QR131"/>
      <c r="QS131"/>
      <c r="QT131"/>
      <c r="QU131"/>
      <c r="QV131"/>
      <c r="QW131"/>
      <c r="QX131"/>
      <c r="QY131"/>
      <c r="QZ131"/>
      <c r="RA131"/>
      <c r="RB131"/>
      <c r="RC131"/>
      <c r="RD131"/>
      <c r="RE131"/>
      <c r="RF131"/>
      <c r="RG131"/>
      <c r="RH131"/>
      <c r="RI131"/>
      <c r="RJ131"/>
      <c r="RK131"/>
      <c r="RL131"/>
      <c r="RM131"/>
      <c r="RN131"/>
      <c r="RO131"/>
      <c r="RP131"/>
      <c r="RQ131"/>
      <c r="RR131"/>
      <c r="RS131"/>
      <c r="RT131"/>
      <c r="RU131"/>
      <c r="RV131"/>
      <c r="RW131"/>
      <c r="RX131"/>
      <c r="RY131"/>
      <c r="RZ131"/>
      <c r="SA131"/>
      <c r="SB131"/>
      <c r="SC131"/>
      <c r="SD131"/>
      <c r="SE131"/>
      <c r="SF131"/>
      <c r="SG131"/>
      <c r="SH131"/>
      <c r="SI131"/>
      <c r="SJ131"/>
      <c r="SK131"/>
      <c r="SL131"/>
      <c r="SM131"/>
      <c r="SN131"/>
      <c r="SO131"/>
      <c r="SP131"/>
      <c r="SQ131"/>
      <c r="SR131"/>
      <c r="SS131"/>
      <c r="ST131"/>
      <c r="SU131"/>
      <c r="SV131"/>
      <c r="SW131"/>
      <c r="SX131"/>
      <c r="SY131"/>
      <c r="SZ131"/>
      <c r="TA131"/>
      <c r="TB131"/>
      <c r="TC131"/>
      <c r="TD131"/>
      <c r="TE131"/>
      <c r="TF131"/>
      <c r="TG131"/>
      <c r="TH131"/>
      <c r="TI131"/>
      <c r="TJ131"/>
      <c r="TK131"/>
      <c r="TL131"/>
      <c r="TM131"/>
      <c r="TN131"/>
      <c r="TO131"/>
      <c r="TP131"/>
      <c r="TQ131"/>
      <c r="TR131"/>
      <c r="TS131"/>
      <c r="TT131"/>
      <c r="TU131"/>
      <c r="TV131"/>
      <c r="TW131"/>
      <c r="TX131"/>
      <c r="TY131"/>
      <c r="TZ131"/>
      <c r="UA131"/>
      <c r="UB131"/>
      <c r="UC131"/>
      <c r="UD131"/>
      <c r="UE131"/>
      <c r="UF131"/>
      <c r="UG131"/>
      <c r="UH131"/>
      <c r="UI131"/>
      <c r="UJ131"/>
      <c r="UK131"/>
      <c r="UL131"/>
      <c r="UM131"/>
      <c r="UN131"/>
      <c r="UO131"/>
      <c r="UP131"/>
      <c r="UQ131"/>
      <c r="UR131"/>
      <c r="US131"/>
      <c r="UT131"/>
      <c r="UU131"/>
      <c r="UV131"/>
      <c r="UW131"/>
      <c r="UX131"/>
      <c r="UY131"/>
      <c r="UZ131"/>
      <c r="VA131"/>
      <c r="VB131"/>
      <c r="VC131"/>
      <c r="VD131"/>
      <c r="VE131"/>
      <c r="VF131"/>
      <c r="VG131"/>
      <c r="VH131"/>
      <c r="VI131"/>
      <c r="VJ131"/>
      <c r="VK131"/>
      <c r="VL131"/>
      <c r="VM131"/>
      <c r="VN131"/>
      <c r="VO131"/>
      <c r="VP131"/>
      <c r="VQ131"/>
      <c r="VR131"/>
      <c r="VS131"/>
      <c r="VT131"/>
      <c r="VU131"/>
      <c r="VV131"/>
      <c r="VW131"/>
      <c r="VX131"/>
      <c r="VY131"/>
      <c r="VZ131"/>
      <c r="WA131"/>
      <c r="WB131"/>
      <c r="WC131"/>
      <c r="WD131"/>
      <c r="WE131"/>
      <c r="WF131"/>
      <c r="WG131"/>
      <c r="WH131"/>
      <c r="WI131"/>
      <c r="WJ131"/>
      <c r="WK131"/>
      <c r="WL131"/>
      <c r="WM131"/>
      <c r="WN131"/>
      <c r="WO131"/>
      <c r="WP131"/>
      <c r="WQ131"/>
      <c r="WR131"/>
      <c r="WS131"/>
      <c r="WT131"/>
      <c r="WU131"/>
      <c r="WV131"/>
      <c r="WW131"/>
      <c r="WX131"/>
      <c r="WY131"/>
      <c r="WZ131"/>
      <c r="XA131"/>
      <c r="XB131"/>
      <c r="XC131"/>
      <c r="XD131"/>
      <c r="XE131"/>
      <c r="XF131"/>
      <c r="XG131"/>
      <c r="XH131"/>
      <c r="XI131"/>
      <c r="XJ131"/>
      <c r="XK131"/>
      <c r="XL131"/>
      <c r="XM131"/>
      <c r="XN131"/>
      <c r="XO131"/>
      <c r="XP131"/>
      <c r="XQ131"/>
      <c r="XR131"/>
      <c r="XS131"/>
      <c r="XT131"/>
      <c r="XU131"/>
      <c r="XV131"/>
      <c r="XW131"/>
      <c r="XX131"/>
      <c r="XY131"/>
      <c r="XZ131"/>
      <c r="YA131"/>
      <c r="YB131"/>
      <c r="YC131"/>
      <c r="YD131"/>
      <c r="YE131"/>
      <c r="YF131"/>
      <c r="YG131"/>
      <c r="YH131"/>
      <c r="YI131"/>
      <c r="YJ131"/>
      <c r="YK131"/>
      <c r="YL131"/>
      <c r="YM131"/>
      <c r="YN131"/>
      <c r="YO131"/>
      <c r="YP131"/>
      <c r="YQ131"/>
      <c r="YR131"/>
      <c r="YS131"/>
      <c r="YT131"/>
      <c r="YU131"/>
      <c r="YV131"/>
      <c r="YW131"/>
      <c r="YX131"/>
      <c r="YY131"/>
      <c r="YZ131"/>
      <c r="ZA131"/>
      <c r="ZB131"/>
      <c r="ZC131"/>
      <c r="ZD131"/>
      <c r="ZE131"/>
      <c r="ZF131"/>
      <c r="ZG131"/>
      <c r="ZH131"/>
      <c r="ZI131"/>
      <c r="ZJ131"/>
      <c r="ZK131"/>
      <c r="ZL131"/>
      <c r="ZM131"/>
      <c r="ZN131"/>
      <c r="ZO131"/>
      <c r="ZP131"/>
      <c r="ZQ131"/>
      <c r="ZR131"/>
      <c r="ZS131"/>
      <c r="ZT131"/>
      <c r="ZU131"/>
      <c r="ZV131"/>
      <c r="ZW131"/>
      <c r="ZX131"/>
      <c r="ZY131"/>
      <c r="ZZ131"/>
      <c r="AAA131"/>
      <c r="AAB131"/>
      <c r="AAC131"/>
      <c r="AAD131"/>
      <c r="AAE131"/>
      <c r="AAF131"/>
      <c r="AAG131"/>
      <c r="AAH131"/>
      <c r="AAI131"/>
      <c r="AAJ131"/>
      <c r="AAK131"/>
      <c r="AAL131"/>
      <c r="AAM131"/>
      <c r="AAN131"/>
      <c r="AAO131"/>
      <c r="AAP131"/>
      <c r="AAQ131"/>
      <c r="AAR131"/>
      <c r="AAS131"/>
      <c r="AAT131"/>
      <c r="AAU131"/>
      <c r="AAV131"/>
      <c r="AAW131"/>
      <c r="AAX131"/>
      <c r="AAY131"/>
      <c r="AAZ131"/>
      <c r="ABA131"/>
      <c r="ABB131"/>
      <c r="ABC131"/>
      <c r="ABD131"/>
      <c r="ABE131"/>
      <c r="ABF131"/>
      <c r="ABG131"/>
      <c r="ABH131"/>
      <c r="ABI131"/>
      <c r="ABJ131"/>
      <c r="ABK131"/>
      <c r="ABL131"/>
      <c r="ABM131"/>
      <c r="ABN131"/>
      <c r="ABO131"/>
      <c r="ABP131"/>
      <c r="ABQ131"/>
      <c r="ABR131"/>
      <c r="ABS131"/>
      <c r="ABT131"/>
      <c r="ABU131"/>
      <c r="ABV131"/>
      <c r="ABW131"/>
      <c r="ABX131"/>
      <c r="ABY131"/>
      <c r="ABZ131"/>
      <c r="ACA131"/>
      <c r="ACB131"/>
      <c r="ACC131"/>
      <c r="ACD131"/>
      <c r="ACE131"/>
      <c r="ACF131"/>
      <c r="ACG131"/>
      <c r="ACH131"/>
      <c r="ACI131"/>
      <c r="ACJ131"/>
      <c r="ACK131"/>
      <c r="ACL131"/>
      <c r="ACM131"/>
      <c r="ACN131"/>
      <c r="ACO131"/>
      <c r="ACP131"/>
      <c r="ACQ131"/>
      <c r="ACR131"/>
      <c r="ACS131"/>
      <c r="ACT131"/>
      <c r="ACU131"/>
      <c r="ACV131"/>
      <c r="ACW131"/>
      <c r="ACX131"/>
      <c r="ACY131"/>
      <c r="ACZ131"/>
      <c r="ADA131"/>
      <c r="ADB131"/>
      <c r="ADC131"/>
      <c r="ADD131"/>
      <c r="ADE131"/>
      <c r="ADF131"/>
      <c r="ADG131"/>
      <c r="ADH131"/>
      <c r="ADI131"/>
      <c r="ADJ131"/>
      <c r="ADK131"/>
      <c r="ADL131"/>
      <c r="ADM131"/>
      <c r="ADN131"/>
      <c r="ADO131"/>
      <c r="ADP131"/>
      <c r="ADQ131"/>
      <c r="ADR131"/>
      <c r="ADS131"/>
      <c r="ADT131"/>
      <c r="ADU131"/>
      <c r="ADV131"/>
      <c r="ADW131"/>
      <c r="ADX131"/>
      <c r="ADY131"/>
      <c r="ADZ131"/>
      <c r="AEA131"/>
      <c r="AEB131"/>
      <c r="AEC131"/>
      <c r="AED131"/>
      <c r="AEE131"/>
      <c r="AEF131"/>
      <c r="AEG131"/>
      <c r="AEH131"/>
      <c r="AEI131"/>
      <c r="AEJ131"/>
      <c r="AEK131"/>
      <c r="AEL131"/>
      <c r="AEM131"/>
      <c r="AEN131"/>
      <c r="AEO131"/>
      <c r="AEP131"/>
      <c r="AEQ131"/>
      <c r="AER131"/>
      <c r="AES131"/>
      <c r="AET131"/>
      <c r="AEU131"/>
      <c r="AEV131"/>
      <c r="AEW131"/>
      <c r="AEX131"/>
      <c r="AEY131"/>
      <c r="AEZ131"/>
      <c r="AFA131"/>
      <c r="AFB131"/>
      <c r="AFC131"/>
      <c r="AFD131"/>
      <c r="AFE131"/>
      <c r="AFF131"/>
      <c r="AFG131"/>
      <c r="AFH131"/>
      <c r="AFI131"/>
      <c r="AFJ131"/>
      <c r="AFK131"/>
      <c r="AFL131"/>
      <c r="AFM131"/>
      <c r="AFN131"/>
      <c r="AFO131"/>
      <c r="AFP131"/>
      <c r="AFQ131"/>
      <c r="AFR131"/>
      <c r="AFS131"/>
      <c r="AFT131"/>
      <c r="AFU131"/>
      <c r="AFV131"/>
      <c r="AFW131"/>
      <c r="AFX131"/>
      <c r="AFY131"/>
      <c r="AFZ131"/>
      <c r="AGA131"/>
      <c r="AGB131"/>
      <c r="AGC131"/>
      <c r="AGD131"/>
      <c r="AGE131"/>
      <c r="AGF131"/>
      <c r="AGG131"/>
      <c r="AGH131"/>
      <c r="AGI131"/>
      <c r="AGJ131"/>
      <c r="AGK131"/>
      <c r="AGL131"/>
      <c r="AGM131"/>
      <c r="AGN131"/>
      <c r="AGO131"/>
      <c r="AGP131"/>
      <c r="AGQ131"/>
      <c r="AGR131"/>
      <c r="AGS131"/>
      <c r="AGT131"/>
      <c r="AGU131"/>
      <c r="AGV131"/>
      <c r="AGW131"/>
      <c r="AGX131"/>
      <c r="AGY131"/>
      <c r="AGZ131"/>
      <c r="AHA131"/>
      <c r="AHB131"/>
      <c r="AHC131"/>
      <c r="AHD131"/>
      <c r="AHE131"/>
      <c r="AHF131"/>
      <c r="AHG131"/>
      <c r="AHH131"/>
      <c r="AHI131"/>
      <c r="AHJ131"/>
      <c r="AHK131"/>
      <c r="AHL131"/>
      <c r="AHM131"/>
      <c r="AHN131"/>
      <c r="AHO131"/>
      <c r="AHP131"/>
      <c r="AHQ131"/>
      <c r="AHR131"/>
      <c r="AHS131"/>
      <c r="AHT131"/>
      <c r="AHU131"/>
      <c r="AHV131"/>
      <c r="AHW131"/>
      <c r="AHX131"/>
      <c r="AHY131"/>
      <c r="AHZ131"/>
      <c r="AIA131"/>
      <c r="AIB131"/>
      <c r="AIC131"/>
      <c r="AID131"/>
      <c r="AIE131"/>
      <c r="AIF131"/>
      <c r="AIG131"/>
      <c r="AIH131"/>
      <c r="AII131"/>
      <c r="AIJ131"/>
      <c r="AIK131"/>
      <c r="AIL131"/>
      <c r="AIM131"/>
      <c r="AIN131"/>
      <c r="AIO131"/>
      <c r="AIP131"/>
      <c r="AIQ131"/>
      <c r="AIR131"/>
      <c r="AIS131"/>
      <c r="AIT131"/>
      <c r="AIU131"/>
      <c r="AIV131"/>
      <c r="AIW131"/>
      <c r="AIX131"/>
      <c r="AIY131"/>
      <c r="AIZ131"/>
      <c r="AJA131"/>
      <c r="AJB131"/>
      <c r="AJC131"/>
      <c r="AJD131"/>
      <c r="AJE131"/>
      <c r="AJF131"/>
      <c r="AJG131"/>
      <c r="AJH131"/>
      <c r="AJI131"/>
      <c r="AJJ131"/>
      <c r="AJK131"/>
      <c r="AJL131"/>
      <c r="AJM131"/>
      <c r="AJN131"/>
      <c r="AJO131"/>
      <c r="AJP131"/>
      <c r="AJQ131"/>
      <c r="AJR131"/>
      <c r="AJS131"/>
      <c r="AJT131"/>
      <c r="AJU131"/>
      <c r="AJV131"/>
      <c r="AJW131"/>
      <c r="AJX131"/>
      <c r="AJY131"/>
      <c r="AJZ131"/>
      <c r="AKA131"/>
      <c r="AKB131"/>
      <c r="AKC131"/>
      <c r="AKD131"/>
      <c r="AKE131"/>
      <c r="AKF131"/>
      <c r="AKG131"/>
      <c r="AKH131"/>
      <c r="AKI131"/>
      <c r="AKJ131"/>
      <c r="AKK131"/>
      <c r="AKL131"/>
      <c r="AKM131"/>
      <c r="AKN131"/>
      <c r="AKO131"/>
      <c r="AKP131"/>
      <c r="AKQ131"/>
      <c r="AKR131"/>
      <c r="AKS131"/>
      <c r="AKT131"/>
      <c r="AKU131"/>
      <c r="AKV131"/>
      <c r="AKW131"/>
      <c r="AKX131"/>
      <c r="AKY131"/>
      <c r="AKZ131"/>
      <c r="ALA131"/>
      <c r="ALB131"/>
      <c r="ALC131"/>
      <c r="ALD131"/>
      <c r="ALE131"/>
      <c r="ALF131"/>
      <c r="ALG131"/>
      <c r="ALH131"/>
      <c r="ALI131"/>
      <c r="ALJ131"/>
      <c r="ALK131"/>
      <c r="ALL131"/>
      <c r="ALM131"/>
      <c r="ALN131"/>
      <c r="ALO131"/>
      <c r="ALP131"/>
      <c r="ALQ131"/>
      <c r="ALR131"/>
      <c r="ALS131"/>
      <c r="ALT131"/>
      <c r="ALU131"/>
      <c r="ALV131"/>
      <c r="ALW131"/>
      <c r="ALX131"/>
      <c r="ALY131"/>
      <c r="ALZ131"/>
      <c r="AMA131"/>
      <c r="AMB131"/>
      <c r="AMC131"/>
      <c r="AMD131"/>
      <c r="AME131"/>
      <c r="AMG131"/>
      <c r="AMH131"/>
      <c r="AMI131"/>
      <c r="AMJ131"/>
      <c r="AMK131"/>
    </row>
    <row r="132" spans="1:1025" ht="15" customHeight="1" x14ac:dyDescent="0.2">
      <c r="A132" s="328" t="s">
        <v>311</v>
      </c>
      <c r="B132" s="46" t="s">
        <v>166</v>
      </c>
      <c r="C132" s="46">
        <f>2*22*12</f>
        <v>528</v>
      </c>
      <c r="D132" s="46">
        <f>3*22*12</f>
        <v>792</v>
      </c>
      <c r="E132" s="339">
        <v>0.61</v>
      </c>
      <c r="F132" s="331">
        <v>0.41</v>
      </c>
      <c r="G132" s="81">
        <f>(E132+F132)/2</f>
        <v>0.51</v>
      </c>
      <c r="H132" s="86">
        <f>(C132*G132)/12</f>
        <v>22.44</v>
      </c>
      <c r="I132" s="86">
        <f t="shared" si="12"/>
        <v>33.660000000000004</v>
      </c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  <c r="AO132"/>
      <c r="AP132"/>
      <c r="AQ132"/>
      <c r="AR132"/>
      <c r="AS132"/>
      <c r="AT132"/>
      <c r="AU132"/>
      <c r="AV132"/>
      <c r="AW132"/>
      <c r="AX132"/>
      <c r="AY132"/>
      <c r="AZ132"/>
      <c r="BA132"/>
      <c r="BB132"/>
      <c r="BC132"/>
      <c r="BD132"/>
      <c r="BE132"/>
      <c r="BF132"/>
      <c r="BG132"/>
      <c r="BH132"/>
      <c r="BI132"/>
      <c r="BJ132"/>
      <c r="BK132"/>
      <c r="BL132"/>
      <c r="BM132"/>
      <c r="BN132"/>
      <c r="BO132"/>
      <c r="BP132"/>
      <c r="BQ132"/>
      <c r="BR132"/>
      <c r="BS132"/>
      <c r="BT132"/>
      <c r="BU132"/>
      <c r="BV132"/>
      <c r="BW132"/>
      <c r="BX132"/>
      <c r="BY132"/>
      <c r="BZ132"/>
      <c r="CA132"/>
      <c r="CB132"/>
      <c r="CC132"/>
      <c r="CD132"/>
      <c r="CE132"/>
      <c r="CF132"/>
      <c r="CG132"/>
      <c r="CH132"/>
      <c r="CI132"/>
      <c r="CJ132"/>
      <c r="CK132"/>
      <c r="CL132"/>
      <c r="CM132"/>
      <c r="CN132"/>
      <c r="CO132"/>
      <c r="CP132"/>
      <c r="CQ132"/>
      <c r="CR132"/>
      <c r="CS132"/>
      <c r="CT132"/>
      <c r="CU132"/>
      <c r="CV132"/>
      <c r="CW132"/>
      <c r="CX132"/>
      <c r="CY132"/>
      <c r="CZ132"/>
      <c r="DA132"/>
      <c r="DB132"/>
      <c r="DC132"/>
      <c r="DD132"/>
      <c r="DE132"/>
      <c r="DF132"/>
      <c r="DG132"/>
      <c r="DH132"/>
      <c r="DI132"/>
      <c r="DJ132"/>
      <c r="DK132"/>
      <c r="DL132"/>
      <c r="DM132"/>
      <c r="DN132"/>
      <c r="DO132"/>
      <c r="DP132"/>
      <c r="DQ132"/>
      <c r="DR132"/>
      <c r="DS132"/>
      <c r="DT132"/>
      <c r="DU132"/>
      <c r="DV132"/>
      <c r="DW132"/>
      <c r="DX132"/>
      <c r="DY132"/>
      <c r="DZ132"/>
      <c r="EA132"/>
      <c r="EB132"/>
      <c r="EC132"/>
      <c r="ED132"/>
      <c r="EE132"/>
      <c r="EF132"/>
      <c r="EG132"/>
      <c r="EH132"/>
      <c r="EI132"/>
      <c r="EJ132"/>
      <c r="EK132"/>
      <c r="EL132"/>
      <c r="EM132"/>
      <c r="EN132"/>
      <c r="EO132"/>
      <c r="EP132"/>
      <c r="EQ132"/>
      <c r="ER132"/>
      <c r="ES132"/>
      <c r="ET132"/>
      <c r="EU132"/>
      <c r="EV132"/>
      <c r="EW132"/>
      <c r="EX132"/>
      <c r="EY132"/>
      <c r="EZ132"/>
      <c r="FA132"/>
      <c r="FB132"/>
      <c r="FC132"/>
      <c r="FD132"/>
      <c r="FE132"/>
      <c r="FF132"/>
      <c r="FG132"/>
      <c r="FH132"/>
      <c r="FI132"/>
      <c r="FJ132"/>
      <c r="FK132"/>
      <c r="FL132"/>
      <c r="FM132"/>
      <c r="FN132"/>
      <c r="FO132"/>
      <c r="FP132"/>
      <c r="FQ132"/>
      <c r="FR132"/>
      <c r="FS132"/>
      <c r="FT132"/>
      <c r="FU132"/>
      <c r="FV132"/>
      <c r="FW132"/>
      <c r="FX132"/>
      <c r="FY132"/>
      <c r="FZ132"/>
      <c r="GA132"/>
      <c r="GB132"/>
      <c r="GC132"/>
      <c r="GD132"/>
      <c r="GE132"/>
      <c r="GF132"/>
      <c r="GG132"/>
      <c r="GH132"/>
      <c r="GI132"/>
      <c r="GJ132"/>
      <c r="GK132"/>
      <c r="GL132"/>
      <c r="GM132"/>
      <c r="GN132"/>
      <c r="GO132"/>
      <c r="GP132"/>
      <c r="GQ132"/>
      <c r="GR132"/>
      <c r="GS132"/>
      <c r="GT132"/>
      <c r="GU132"/>
      <c r="GV132"/>
      <c r="GW132"/>
      <c r="GX132"/>
      <c r="GY132"/>
      <c r="GZ132"/>
      <c r="HA132"/>
      <c r="HB132"/>
      <c r="HC132"/>
      <c r="HD132"/>
      <c r="HE132"/>
      <c r="HF132"/>
      <c r="HG132"/>
      <c r="HH132"/>
      <c r="HI132"/>
      <c r="HJ132"/>
      <c r="HK132"/>
      <c r="HL132"/>
      <c r="HM132"/>
      <c r="HN132"/>
      <c r="HO132"/>
      <c r="HP132"/>
      <c r="HQ132"/>
      <c r="HR132"/>
      <c r="HS132"/>
      <c r="HT132"/>
      <c r="HU132"/>
      <c r="HV132"/>
      <c r="HW132"/>
      <c r="HX132"/>
      <c r="HY132"/>
      <c r="HZ132"/>
      <c r="IA132"/>
      <c r="IB132"/>
      <c r="IC132"/>
      <c r="ID132"/>
      <c r="IE132"/>
      <c r="IF132"/>
      <c r="IG132"/>
      <c r="IH132"/>
      <c r="II132"/>
      <c r="IJ132"/>
      <c r="IK132"/>
      <c r="IL132"/>
      <c r="IM132"/>
      <c r="IN132"/>
      <c r="IO132"/>
      <c r="IP132"/>
      <c r="IQ132"/>
      <c r="IR132"/>
      <c r="IS132"/>
      <c r="IT132"/>
      <c r="IU132"/>
      <c r="IV132"/>
      <c r="IW132"/>
      <c r="IX132"/>
      <c r="IY132"/>
      <c r="IZ132"/>
      <c r="JA132"/>
      <c r="JB132"/>
      <c r="JC132"/>
      <c r="JD132"/>
      <c r="JE132"/>
      <c r="JF132"/>
      <c r="JG132"/>
      <c r="JH132"/>
      <c r="JI132"/>
      <c r="JJ132"/>
      <c r="JK132"/>
      <c r="JL132"/>
      <c r="JM132"/>
      <c r="JN132"/>
      <c r="JO132"/>
      <c r="JP132"/>
      <c r="JQ132"/>
      <c r="JR132"/>
      <c r="JS132"/>
      <c r="JT132"/>
      <c r="JU132"/>
      <c r="JV132"/>
      <c r="JW132"/>
      <c r="JX132"/>
      <c r="JY132"/>
      <c r="JZ132"/>
      <c r="KA132"/>
      <c r="KB132"/>
      <c r="KC132"/>
      <c r="KD132"/>
      <c r="KE132"/>
      <c r="KF132"/>
      <c r="KG132"/>
      <c r="KH132"/>
      <c r="KI132"/>
      <c r="KJ132"/>
      <c r="KK132"/>
      <c r="KL132"/>
      <c r="KM132"/>
      <c r="KN132"/>
      <c r="KO132"/>
      <c r="KP132"/>
      <c r="KQ132"/>
      <c r="KR132"/>
      <c r="KS132"/>
      <c r="KT132"/>
      <c r="KU132"/>
      <c r="KV132"/>
      <c r="KW132"/>
      <c r="KX132"/>
      <c r="KY132"/>
      <c r="KZ132"/>
      <c r="LA132"/>
      <c r="LB132"/>
      <c r="LC132"/>
      <c r="LD132"/>
      <c r="LE132"/>
      <c r="LF132"/>
      <c r="LG132"/>
      <c r="LH132"/>
      <c r="LI132"/>
      <c r="LJ132"/>
      <c r="LK132"/>
      <c r="LL132"/>
      <c r="LM132"/>
      <c r="LN132"/>
      <c r="LO132"/>
      <c r="LP132"/>
      <c r="LQ132"/>
      <c r="LR132"/>
      <c r="LS132"/>
      <c r="LT132"/>
      <c r="LU132"/>
      <c r="LV132"/>
      <c r="LW132"/>
      <c r="LX132"/>
      <c r="LY132"/>
      <c r="LZ132"/>
      <c r="MA132"/>
      <c r="MB132"/>
      <c r="MC132"/>
      <c r="MD132"/>
      <c r="ME132"/>
      <c r="MF132"/>
      <c r="MG132"/>
      <c r="MH132"/>
      <c r="MI132"/>
      <c r="MJ132"/>
      <c r="MK132"/>
      <c r="ML132"/>
      <c r="MM132"/>
      <c r="MN132"/>
      <c r="MO132"/>
      <c r="MP132"/>
      <c r="MQ132"/>
      <c r="MR132"/>
      <c r="MS132"/>
      <c r="MT132"/>
      <c r="MU132"/>
      <c r="MV132"/>
      <c r="MW132"/>
      <c r="MX132"/>
      <c r="MY132"/>
      <c r="MZ132"/>
      <c r="NA132"/>
      <c r="NB132"/>
      <c r="NC132"/>
      <c r="ND132"/>
      <c r="NE132"/>
      <c r="NF132"/>
      <c r="NG132"/>
      <c r="NH132"/>
      <c r="NI132"/>
      <c r="NJ132"/>
      <c r="NK132"/>
      <c r="NL132"/>
      <c r="NM132"/>
      <c r="NN132"/>
      <c r="NO132"/>
      <c r="NP132"/>
      <c r="NQ132"/>
      <c r="NR132"/>
      <c r="NS132"/>
      <c r="NT132"/>
      <c r="NU132"/>
      <c r="NV132"/>
      <c r="NW132"/>
      <c r="NX132"/>
      <c r="NY132"/>
      <c r="NZ132"/>
      <c r="OA132"/>
      <c r="OB132"/>
      <c r="OC132"/>
      <c r="OD132"/>
      <c r="OE132"/>
      <c r="OF132"/>
      <c r="OG132"/>
      <c r="OH132"/>
      <c r="OI132"/>
      <c r="OJ132"/>
      <c r="OK132"/>
      <c r="OL132"/>
      <c r="OM132"/>
      <c r="ON132"/>
      <c r="OO132"/>
      <c r="OP132"/>
      <c r="OQ132"/>
      <c r="OR132"/>
      <c r="OS132"/>
      <c r="OT132"/>
      <c r="OU132"/>
      <c r="OV132"/>
      <c r="OW132"/>
      <c r="OX132"/>
      <c r="OY132"/>
      <c r="OZ132"/>
      <c r="PA132"/>
      <c r="PB132"/>
      <c r="PC132"/>
      <c r="PD132"/>
      <c r="PE132"/>
      <c r="PF132"/>
      <c r="PG132"/>
      <c r="PH132"/>
      <c r="PI132"/>
      <c r="PJ132"/>
      <c r="PK132"/>
      <c r="PL132"/>
      <c r="PM132"/>
      <c r="PN132"/>
      <c r="PO132"/>
      <c r="PP132"/>
      <c r="PQ132"/>
      <c r="PR132"/>
      <c r="PS132"/>
      <c r="PT132"/>
      <c r="PU132"/>
      <c r="PV132"/>
      <c r="PW132"/>
      <c r="PX132"/>
      <c r="PY132"/>
      <c r="PZ132"/>
      <c r="QA132"/>
      <c r="QB132"/>
      <c r="QC132"/>
      <c r="QD132"/>
      <c r="QE132"/>
      <c r="QF132"/>
      <c r="QG132"/>
      <c r="QH132"/>
      <c r="QI132"/>
      <c r="QJ132"/>
      <c r="QK132"/>
      <c r="QL132"/>
      <c r="QM132"/>
      <c r="QN132"/>
      <c r="QO132"/>
      <c r="QP132"/>
      <c r="QQ132"/>
      <c r="QR132"/>
      <c r="QS132"/>
      <c r="QT132"/>
      <c r="QU132"/>
      <c r="QV132"/>
      <c r="QW132"/>
      <c r="QX132"/>
      <c r="QY132"/>
      <c r="QZ132"/>
      <c r="RA132"/>
      <c r="RB132"/>
      <c r="RC132"/>
      <c r="RD132"/>
      <c r="RE132"/>
      <c r="RF132"/>
      <c r="RG132"/>
      <c r="RH132"/>
      <c r="RI132"/>
      <c r="RJ132"/>
      <c r="RK132"/>
      <c r="RL132"/>
      <c r="RM132"/>
      <c r="RN132"/>
      <c r="RO132"/>
      <c r="RP132"/>
      <c r="RQ132"/>
      <c r="RR132"/>
      <c r="RS132"/>
      <c r="RT132"/>
      <c r="RU132"/>
      <c r="RV132"/>
      <c r="RW132"/>
      <c r="RX132"/>
      <c r="RY132"/>
      <c r="RZ132"/>
      <c r="SA132"/>
      <c r="SB132"/>
      <c r="SC132"/>
      <c r="SD132"/>
      <c r="SE132"/>
      <c r="SF132"/>
      <c r="SG132"/>
      <c r="SH132"/>
      <c r="SI132"/>
      <c r="SJ132"/>
      <c r="SK132"/>
      <c r="SL132"/>
      <c r="SM132"/>
      <c r="SN132"/>
      <c r="SO132"/>
      <c r="SP132"/>
      <c r="SQ132"/>
      <c r="SR132"/>
      <c r="SS132"/>
      <c r="ST132"/>
      <c r="SU132"/>
      <c r="SV132"/>
      <c r="SW132"/>
      <c r="SX132"/>
      <c r="SY132"/>
      <c r="SZ132"/>
      <c r="TA132"/>
      <c r="TB132"/>
      <c r="TC132"/>
      <c r="TD132"/>
      <c r="TE132"/>
      <c r="TF132"/>
      <c r="TG132"/>
      <c r="TH132"/>
      <c r="TI132"/>
      <c r="TJ132"/>
      <c r="TK132"/>
      <c r="TL132"/>
      <c r="TM132"/>
      <c r="TN132"/>
      <c r="TO132"/>
      <c r="TP132"/>
      <c r="TQ132"/>
      <c r="TR132"/>
      <c r="TS132"/>
      <c r="TT132"/>
      <c r="TU132"/>
      <c r="TV132"/>
      <c r="TW132"/>
      <c r="TX132"/>
      <c r="TY132"/>
      <c r="TZ132"/>
      <c r="UA132"/>
      <c r="UB132"/>
      <c r="UC132"/>
      <c r="UD132"/>
      <c r="UE132"/>
      <c r="UF132"/>
      <c r="UG132"/>
      <c r="UH132"/>
      <c r="UI132"/>
      <c r="UJ132"/>
      <c r="UK132"/>
      <c r="UL132"/>
      <c r="UM132"/>
      <c r="UN132"/>
      <c r="UO132"/>
      <c r="UP132"/>
      <c r="UQ132"/>
      <c r="UR132"/>
      <c r="US132"/>
      <c r="UT132"/>
      <c r="UU132"/>
      <c r="UV132"/>
      <c r="UW132"/>
      <c r="UX132"/>
      <c r="UY132"/>
      <c r="UZ132"/>
      <c r="VA132"/>
      <c r="VB132"/>
      <c r="VC132"/>
      <c r="VD132"/>
      <c r="VE132"/>
      <c r="VF132"/>
      <c r="VG132"/>
      <c r="VH132"/>
      <c r="VI132"/>
      <c r="VJ132"/>
      <c r="VK132"/>
      <c r="VL132"/>
      <c r="VM132"/>
      <c r="VN132"/>
      <c r="VO132"/>
      <c r="VP132"/>
      <c r="VQ132"/>
      <c r="VR132"/>
      <c r="VS132"/>
      <c r="VT132"/>
      <c r="VU132"/>
      <c r="VV132"/>
      <c r="VW132"/>
      <c r="VX132"/>
      <c r="VY132"/>
      <c r="VZ132"/>
      <c r="WA132"/>
      <c r="WB132"/>
      <c r="WC132"/>
      <c r="WD132"/>
      <c r="WE132"/>
      <c r="WF132"/>
      <c r="WG132"/>
      <c r="WH132"/>
      <c r="WI132"/>
      <c r="WJ132"/>
      <c r="WK132"/>
      <c r="WL132"/>
      <c r="WM132"/>
      <c r="WN132"/>
      <c r="WO132"/>
      <c r="WP132"/>
      <c r="WQ132"/>
      <c r="WR132"/>
      <c r="WS132"/>
      <c r="WT132"/>
      <c r="WU132"/>
      <c r="WV132"/>
      <c r="WW132"/>
      <c r="WX132"/>
      <c r="WY132"/>
      <c r="WZ132"/>
      <c r="XA132"/>
      <c r="XB132"/>
      <c r="XC132"/>
      <c r="XD132"/>
      <c r="XE132"/>
      <c r="XF132"/>
      <c r="XG132"/>
      <c r="XH132"/>
      <c r="XI132"/>
      <c r="XJ132"/>
      <c r="XK132"/>
      <c r="XL132"/>
      <c r="XM132"/>
      <c r="XN132"/>
      <c r="XO132"/>
      <c r="XP132"/>
      <c r="XQ132"/>
      <c r="XR132"/>
      <c r="XS132"/>
      <c r="XT132"/>
      <c r="XU132"/>
      <c r="XV132"/>
      <c r="XW132"/>
      <c r="XX132"/>
      <c r="XY132"/>
      <c r="XZ132"/>
      <c r="YA132"/>
      <c r="YB132"/>
      <c r="YC132"/>
      <c r="YD132"/>
      <c r="YE132"/>
      <c r="YF132"/>
      <c r="YG132"/>
      <c r="YH132"/>
      <c r="YI132"/>
      <c r="YJ132"/>
      <c r="YK132"/>
      <c r="YL132"/>
      <c r="YM132"/>
      <c r="YN132"/>
      <c r="YO132"/>
      <c r="YP132"/>
      <c r="YQ132"/>
      <c r="YR132"/>
      <c r="YS132"/>
      <c r="YT132"/>
      <c r="YU132"/>
      <c r="YV132"/>
      <c r="YW132"/>
      <c r="YX132"/>
      <c r="YY132"/>
      <c r="YZ132"/>
      <c r="ZA132"/>
      <c r="ZB132"/>
      <c r="ZC132"/>
      <c r="ZD132"/>
      <c r="ZE132"/>
      <c r="ZF132"/>
      <c r="ZG132"/>
      <c r="ZH132"/>
      <c r="ZI132"/>
      <c r="ZJ132"/>
      <c r="ZK132"/>
      <c r="ZL132"/>
      <c r="ZM132"/>
      <c r="ZN132"/>
      <c r="ZO132"/>
      <c r="ZP132"/>
      <c r="ZQ132"/>
      <c r="ZR132"/>
      <c r="ZS132"/>
      <c r="ZT132"/>
      <c r="ZU132"/>
      <c r="ZV132"/>
      <c r="ZW132"/>
      <c r="ZX132"/>
      <c r="ZY132"/>
      <c r="ZZ132"/>
      <c r="AAA132"/>
      <c r="AAB132"/>
      <c r="AAC132"/>
      <c r="AAD132"/>
      <c r="AAE132"/>
      <c r="AAF132"/>
      <c r="AAG132"/>
      <c r="AAH132"/>
      <c r="AAI132"/>
      <c r="AAJ132"/>
      <c r="AAK132"/>
      <c r="AAL132"/>
      <c r="AAM132"/>
      <c r="AAN132"/>
      <c r="AAO132"/>
      <c r="AAP132"/>
      <c r="AAQ132"/>
      <c r="AAR132"/>
      <c r="AAS132"/>
      <c r="AAT132"/>
      <c r="AAU132"/>
      <c r="AAV132"/>
      <c r="AAW132"/>
      <c r="AAX132"/>
      <c r="AAY132"/>
      <c r="AAZ132"/>
      <c r="ABA132"/>
      <c r="ABB132"/>
      <c r="ABC132"/>
      <c r="ABD132"/>
      <c r="ABE132"/>
      <c r="ABF132"/>
      <c r="ABG132"/>
      <c r="ABH132"/>
      <c r="ABI132"/>
      <c r="ABJ132"/>
      <c r="ABK132"/>
      <c r="ABL132"/>
      <c r="ABM132"/>
      <c r="ABN132"/>
      <c r="ABO132"/>
      <c r="ABP132"/>
      <c r="ABQ132"/>
      <c r="ABR132"/>
      <c r="ABS132"/>
      <c r="ABT132"/>
      <c r="ABU132"/>
      <c r="ABV132"/>
      <c r="ABW132"/>
      <c r="ABX132"/>
      <c r="ABY132"/>
      <c r="ABZ132"/>
      <c r="ACA132"/>
      <c r="ACB132"/>
      <c r="ACC132"/>
      <c r="ACD132"/>
      <c r="ACE132"/>
      <c r="ACF132"/>
      <c r="ACG132"/>
      <c r="ACH132"/>
      <c r="ACI132"/>
      <c r="ACJ132"/>
      <c r="ACK132"/>
      <c r="ACL132"/>
      <c r="ACM132"/>
      <c r="ACN132"/>
      <c r="ACO132"/>
      <c r="ACP132"/>
      <c r="ACQ132"/>
      <c r="ACR132"/>
      <c r="ACS132"/>
      <c r="ACT132"/>
      <c r="ACU132"/>
      <c r="ACV132"/>
      <c r="ACW132"/>
      <c r="ACX132"/>
      <c r="ACY132"/>
      <c r="ACZ132"/>
      <c r="ADA132"/>
      <c r="ADB132"/>
      <c r="ADC132"/>
      <c r="ADD132"/>
      <c r="ADE132"/>
      <c r="ADF132"/>
      <c r="ADG132"/>
      <c r="ADH132"/>
      <c r="ADI132"/>
      <c r="ADJ132"/>
      <c r="ADK132"/>
      <c r="ADL132"/>
      <c r="ADM132"/>
      <c r="ADN132"/>
      <c r="ADO132"/>
      <c r="ADP132"/>
      <c r="ADQ132"/>
      <c r="ADR132"/>
      <c r="ADS132"/>
      <c r="ADT132"/>
      <c r="ADU132"/>
      <c r="ADV132"/>
      <c r="ADW132"/>
      <c r="ADX132"/>
      <c r="ADY132"/>
      <c r="ADZ132"/>
      <c r="AEA132"/>
      <c r="AEB132"/>
      <c r="AEC132"/>
      <c r="AED132"/>
      <c r="AEE132"/>
      <c r="AEF132"/>
      <c r="AEG132"/>
      <c r="AEH132"/>
      <c r="AEI132"/>
      <c r="AEJ132"/>
      <c r="AEK132"/>
      <c r="AEL132"/>
      <c r="AEM132"/>
      <c r="AEN132"/>
      <c r="AEO132"/>
      <c r="AEP132"/>
      <c r="AEQ132"/>
      <c r="AER132"/>
      <c r="AES132"/>
      <c r="AET132"/>
      <c r="AEU132"/>
      <c r="AEV132"/>
      <c r="AEW132"/>
      <c r="AEX132"/>
      <c r="AEY132"/>
      <c r="AEZ132"/>
      <c r="AFA132"/>
      <c r="AFB132"/>
      <c r="AFC132"/>
      <c r="AFD132"/>
      <c r="AFE132"/>
      <c r="AFF132"/>
      <c r="AFG132"/>
      <c r="AFH132"/>
      <c r="AFI132"/>
      <c r="AFJ132"/>
      <c r="AFK132"/>
      <c r="AFL132"/>
      <c r="AFM132"/>
      <c r="AFN132"/>
      <c r="AFO132"/>
      <c r="AFP132"/>
      <c r="AFQ132"/>
      <c r="AFR132"/>
      <c r="AFS132"/>
      <c r="AFT132"/>
      <c r="AFU132"/>
      <c r="AFV132"/>
      <c r="AFW132"/>
      <c r="AFX132"/>
      <c r="AFY132"/>
      <c r="AFZ132"/>
      <c r="AGA132"/>
      <c r="AGB132"/>
      <c r="AGC132"/>
      <c r="AGD132"/>
      <c r="AGE132"/>
      <c r="AGF132"/>
      <c r="AGG132"/>
      <c r="AGH132"/>
      <c r="AGI132"/>
      <c r="AGJ132"/>
      <c r="AGK132"/>
      <c r="AGL132"/>
      <c r="AGM132"/>
      <c r="AGN132"/>
      <c r="AGO132"/>
      <c r="AGP132"/>
      <c r="AGQ132"/>
      <c r="AGR132"/>
      <c r="AGS132"/>
      <c r="AGT132"/>
      <c r="AGU132"/>
      <c r="AGV132"/>
      <c r="AGW132"/>
      <c r="AGX132"/>
      <c r="AGY132"/>
      <c r="AGZ132"/>
      <c r="AHA132"/>
      <c r="AHB132"/>
      <c r="AHC132"/>
      <c r="AHD132"/>
      <c r="AHE132"/>
      <c r="AHF132"/>
      <c r="AHG132"/>
      <c r="AHH132"/>
      <c r="AHI132"/>
      <c r="AHJ132"/>
      <c r="AHK132"/>
      <c r="AHL132"/>
      <c r="AHM132"/>
      <c r="AHN132"/>
      <c r="AHO132"/>
      <c r="AHP132"/>
      <c r="AHQ132"/>
      <c r="AHR132"/>
      <c r="AHS132"/>
      <c r="AHT132"/>
      <c r="AHU132"/>
      <c r="AHV132"/>
      <c r="AHW132"/>
      <c r="AHX132"/>
      <c r="AHY132"/>
      <c r="AHZ132"/>
      <c r="AIA132"/>
      <c r="AIB132"/>
      <c r="AIC132"/>
      <c r="AID132"/>
      <c r="AIE132"/>
      <c r="AIF132"/>
      <c r="AIG132"/>
      <c r="AIH132"/>
      <c r="AII132"/>
      <c r="AIJ132"/>
      <c r="AIK132"/>
      <c r="AIL132"/>
      <c r="AIM132"/>
      <c r="AIN132"/>
      <c r="AIO132"/>
      <c r="AIP132"/>
      <c r="AIQ132"/>
      <c r="AIR132"/>
      <c r="AIS132"/>
      <c r="AIT132"/>
      <c r="AIU132"/>
      <c r="AIV132"/>
      <c r="AIW132"/>
      <c r="AIX132"/>
      <c r="AIY132"/>
      <c r="AIZ132"/>
      <c r="AJA132"/>
      <c r="AJB132"/>
      <c r="AJC132"/>
      <c r="AJD132"/>
      <c r="AJE132"/>
      <c r="AJF132"/>
      <c r="AJG132"/>
      <c r="AJH132"/>
      <c r="AJI132"/>
      <c r="AJJ132"/>
      <c r="AJK132"/>
      <c r="AJL132"/>
      <c r="AJM132"/>
      <c r="AJN132"/>
      <c r="AJO132"/>
      <c r="AJP132"/>
      <c r="AJQ132"/>
      <c r="AJR132"/>
      <c r="AJS132"/>
      <c r="AJT132"/>
      <c r="AJU132"/>
      <c r="AJV132"/>
      <c r="AJW132"/>
      <c r="AJX132"/>
      <c r="AJY132"/>
      <c r="AJZ132"/>
      <c r="AKA132"/>
      <c r="AKB132"/>
      <c r="AKC132"/>
      <c r="AKD132"/>
      <c r="AKE132"/>
      <c r="AKF132"/>
      <c r="AKG132"/>
      <c r="AKH132"/>
      <c r="AKI132"/>
      <c r="AKJ132"/>
      <c r="AKK132"/>
      <c r="AKL132"/>
      <c r="AKM132"/>
      <c r="AKN132"/>
      <c r="AKO132"/>
      <c r="AKP132"/>
      <c r="AKQ132"/>
      <c r="AKR132"/>
      <c r="AKS132"/>
      <c r="AKT132"/>
      <c r="AKU132"/>
      <c r="AKV132"/>
      <c r="AKW132"/>
      <c r="AKX132"/>
      <c r="AKY132"/>
      <c r="AKZ132"/>
      <c r="ALA132"/>
      <c r="ALB132"/>
      <c r="ALC132"/>
      <c r="ALD132"/>
      <c r="ALE132"/>
      <c r="ALF132"/>
      <c r="ALG132"/>
      <c r="ALH132"/>
      <c r="ALI132"/>
      <c r="ALJ132"/>
      <c r="ALK132"/>
      <c r="ALL132"/>
      <c r="ALM132"/>
      <c r="ALN132"/>
      <c r="ALO132"/>
      <c r="ALP132"/>
      <c r="ALQ132"/>
      <c r="ALR132"/>
      <c r="ALS132"/>
      <c r="ALT132"/>
      <c r="ALU132"/>
      <c r="ALV132"/>
      <c r="ALW132"/>
      <c r="ALX132"/>
      <c r="ALY132"/>
      <c r="ALZ132"/>
      <c r="AMA132"/>
      <c r="AMB132"/>
      <c r="AMC132"/>
      <c r="AMD132"/>
      <c r="AME132"/>
      <c r="AMG132"/>
      <c r="AMH132"/>
      <c r="AMI132"/>
      <c r="AMJ132"/>
      <c r="AMK132"/>
    </row>
    <row r="133" spans="1:1025" ht="15" customHeight="1" x14ac:dyDescent="0.2">
      <c r="A133" s="328" t="s">
        <v>319</v>
      </c>
      <c r="B133" s="46" t="s">
        <v>166</v>
      </c>
      <c r="C133" s="80">
        <v>1</v>
      </c>
      <c r="D133" s="80">
        <v>1</v>
      </c>
      <c r="E133" s="339">
        <v>4.62</v>
      </c>
      <c r="F133" s="331">
        <v>3.75</v>
      </c>
      <c r="G133" s="81">
        <f>(E133+F133)/2</f>
        <v>4.1850000000000005</v>
      </c>
      <c r="H133" s="86">
        <f>(C133*G133)/12</f>
        <v>0.34875000000000006</v>
      </c>
      <c r="I133" s="86">
        <f t="shared" si="12"/>
        <v>0.34875000000000006</v>
      </c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  <c r="AP133"/>
      <c r="AQ133"/>
      <c r="AR133"/>
      <c r="AS133"/>
      <c r="AT133"/>
      <c r="AU133"/>
      <c r="AV133"/>
      <c r="AW133"/>
      <c r="AX133"/>
      <c r="AY133"/>
      <c r="AZ133"/>
      <c r="BA133"/>
      <c r="BB133"/>
      <c r="BC133"/>
      <c r="BD133"/>
      <c r="BE133"/>
      <c r="BF133"/>
      <c r="BG133"/>
      <c r="BH133"/>
      <c r="BI133"/>
      <c r="BJ133"/>
      <c r="BK133"/>
      <c r="BL133"/>
      <c r="BM133"/>
      <c r="BN133"/>
      <c r="BO133"/>
      <c r="BP133"/>
      <c r="BQ133"/>
      <c r="BR133"/>
      <c r="BS133"/>
      <c r="BT133"/>
      <c r="BU133"/>
      <c r="BV133"/>
      <c r="BW133"/>
      <c r="BX133"/>
      <c r="BY133"/>
      <c r="BZ133"/>
      <c r="CA133"/>
      <c r="CB133"/>
      <c r="CC133"/>
      <c r="CD133"/>
      <c r="CE133"/>
      <c r="CF133"/>
      <c r="CG133"/>
      <c r="CH133"/>
      <c r="CI133"/>
      <c r="CJ133"/>
      <c r="CK133"/>
      <c r="CL133"/>
      <c r="CM133"/>
      <c r="CN133"/>
      <c r="CO133"/>
      <c r="CP133"/>
      <c r="CQ133"/>
      <c r="CR133"/>
      <c r="CS133"/>
      <c r="CT133"/>
      <c r="CU133"/>
      <c r="CV133"/>
      <c r="CW133"/>
      <c r="CX133"/>
      <c r="CY133"/>
      <c r="CZ133"/>
      <c r="DA133"/>
      <c r="DB133"/>
      <c r="DC133"/>
      <c r="DD133"/>
      <c r="DE133"/>
      <c r="DF133"/>
      <c r="DG133"/>
      <c r="DH133"/>
      <c r="DI133"/>
      <c r="DJ133"/>
      <c r="DK133"/>
      <c r="DL133"/>
      <c r="DM133"/>
      <c r="DN133"/>
      <c r="DO133"/>
      <c r="DP133"/>
      <c r="DQ133"/>
      <c r="DR133"/>
      <c r="DS133"/>
      <c r="DT133"/>
      <c r="DU133"/>
      <c r="DV133"/>
      <c r="DW133"/>
      <c r="DX133"/>
      <c r="DY133"/>
      <c r="DZ133"/>
      <c r="EA133"/>
      <c r="EB133"/>
      <c r="EC133"/>
      <c r="ED133"/>
      <c r="EE133"/>
      <c r="EF133"/>
      <c r="EG133"/>
      <c r="EH133"/>
      <c r="EI133"/>
      <c r="EJ133"/>
      <c r="EK133"/>
      <c r="EL133"/>
      <c r="EM133"/>
      <c r="EN133"/>
      <c r="EO133"/>
      <c r="EP133"/>
      <c r="EQ133"/>
      <c r="ER133"/>
      <c r="ES133"/>
      <c r="ET133"/>
      <c r="EU133"/>
      <c r="EV133"/>
      <c r="EW133"/>
      <c r="EX133"/>
      <c r="EY133"/>
      <c r="EZ133"/>
      <c r="FA133"/>
      <c r="FB133"/>
      <c r="FC133"/>
      <c r="FD133"/>
      <c r="FE133"/>
      <c r="FF133"/>
      <c r="FG133"/>
      <c r="FH133"/>
      <c r="FI133"/>
      <c r="FJ133"/>
      <c r="FK133"/>
      <c r="FL133"/>
      <c r="FM133"/>
      <c r="FN133"/>
      <c r="FO133"/>
      <c r="FP133"/>
      <c r="FQ133"/>
      <c r="FR133"/>
      <c r="FS133"/>
      <c r="FT133"/>
      <c r="FU133"/>
      <c r="FV133"/>
      <c r="FW133"/>
      <c r="FX133"/>
      <c r="FY133"/>
      <c r="FZ133"/>
      <c r="GA133"/>
      <c r="GB133"/>
      <c r="GC133"/>
      <c r="GD133"/>
      <c r="GE133"/>
      <c r="GF133"/>
      <c r="GG133"/>
      <c r="GH133"/>
      <c r="GI133"/>
      <c r="GJ133"/>
      <c r="GK133"/>
      <c r="GL133"/>
      <c r="GM133"/>
      <c r="GN133"/>
      <c r="GO133"/>
      <c r="GP133"/>
      <c r="GQ133"/>
      <c r="GR133"/>
      <c r="GS133"/>
      <c r="GT133"/>
      <c r="GU133"/>
      <c r="GV133"/>
      <c r="GW133"/>
      <c r="GX133"/>
      <c r="GY133"/>
      <c r="GZ133"/>
      <c r="HA133"/>
      <c r="HB133"/>
      <c r="HC133"/>
      <c r="HD133"/>
      <c r="HE133"/>
      <c r="HF133"/>
      <c r="HG133"/>
      <c r="HH133"/>
      <c r="HI133"/>
      <c r="HJ133"/>
      <c r="HK133"/>
      <c r="HL133"/>
      <c r="HM133"/>
      <c r="HN133"/>
      <c r="HO133"/>
      <c r="HP133"/>
      <c r="HQ133"/>
      <c r="HR133"/>
      <c r="HS133"/>
      <c r="HT133"/>
      <c r="HU133"/>
      <c r="HV133"/>
      <c r="HW133"/>
      <c r="HX133"/>
      <c r="HY133"/>
      <c r="HZ133"/>
      <c r="IA133"/>
      <c r="IB133"/>
      <c r="IC133"/>
      <c r="ID133"/>
      <c r="IE133"/>
      <c r="IF133"/>
      <c r="IG133"/>
      <c r="IH133"/>
      <c r="II133"/>
      <c r="IJ133"/>
      <c r="IK133"/>
      <c r="IL133"/>
      <c r="IM133"/>
      <c r="IN133"/>
      <c r="IO133"/>
      <c r="IP133"/>
      <c r="IQ133"/>
      <c r="IR133"/>
      <c r="IS133"/>
      <c r="IT133"/>
      <c r="IU133"/>
      <c r="IV133"/>
      <c r="IW133"/>
      <c r="IX133"/>
      <c r="IY133"/>
      <c r="IZ133"/>
      <c r="JA133"/>
      <c r="JB133"/>
      <c r="JC133"/>
      <c r="JD133"/>
      <c r="JE133"/>
      <c r="JF133"/>
      <c r="JG133"/>
      <c r="JH133"/>
      <c r="JI133"/>
      <c r="JJ133"/>
      <c r="JK133"/>
      <c r="JL133"/>
      <c r="JM133"/>
      <c r="JN133"/>
      <c r="JO133"/>
      <c r="JP133"/>
      <c r="JQ133"/>
      <c r="JR133"/>
      <c r="JS133"/>
      <c r="JT133"/>
      <c r="JU133"/>
      <c r="JV133"/>
      <c r="JW133"/>
      <c r="JX133"/>
      <c r="JY133"/>
      <c r="JZ133"/>
      <c r="KA133"/>
      <c r="KB133"/>
      <c r="KC133"/>
      <c r="KD133"/>
      <c r="KE133"/>
      <c r="KF133"/>
      <c r="KG133"/>
      <c r="KH133"/>
      <c r="KI133"/>
      <c r="KJ133"/>
      <c r="KK133"/>
      <c r="KL133"/>
      <c r="KM133"/>
      <c r="KN133"/>
      <c r="KO133"/>
      <c r="KP133"/>
      <c r="KQ133"/>
      <c r="KR133"/>
      <c r="KS133"/>
      <c r="KT133"/>
      <c r="KU133"/>
      <c r="KV133"/>
      <c r="KW133"/>
      <c r="KX133"/>
      <c r="KY133"/>
      <c r="KZ133"/>
      <c r="LA133"/>
      <c r="LB133"/>
      <c r="LC133"/>
      <c r="LD133"/>
      <c r="LE133"/>
      <c r="LF133"/>
      <c r="LG133"/>
      <c r="LH133"/>
      <c r="LI133"/>
      <c r="LJ133"/>
      <c r="LK133"/>
      <c r="LL133"/>
      <c r="LM133"/>
      <c r="LN133"/>
      <c r="LO133"/>
      <c r="LP133"/>
      <c r="LQ133"/>
      <c r="LR133"/>
      <c r="LS133"/>
      <c r="LT133"/>
      <c r="LU133"/>
      <c r="LV133"/>
      <c r="LW133"/>
      <c r="LX133"/>
      <c r="LY133"/>
      <c r="LZ133"/>
      <c r="MA133"/>
      <c r="MB133"/>
      <c r="MC133"/>
      <c r="MD133"/>
      <c r="ME133"/>
      <c r="MF133"/>
      <c r="MG133"/>
      <c r="MH133"/>
      <c r="MI133"/>
      <c r="MJ133"/>
      <c r="MK133"/>
      <c r="ML133"/>
      <c r="MM133"/>
      <c r="MN133"/>
      <c r="MO133"/>
      <c r="MP133"/>
      <c r="MQ133"/>
      <c r="MR133"/>
      <c r="MS133"/>
      <c r="MT133"/>
      <c r="MU133"/>
      <c r="MV133"/>
      <c r="MW133"/>
      <c r="MX133"/>
      <c r="MY133"/>
      <c r="MZ133"/>
      <c r="NA133"/>
      <c r="NB133"/>
      <c r="NC133"/>
      <c r="ND133"/>
      <c r="NE133"/>
      <c r="NF133"/>
      <c r="NG133"/>
      <c r="NH133"/>
      <c r="NI133"/>
      <c r="NJ133"/>
      <c r="NK133"/>
      <c r="NL133"/>
      <c r="NM133"/>
      <c r="NN133"/>
      <c r="NO133"/>
      <c r="NP133"/>
      <c r="NQ133"/>
      <c r="NR133"/>
      <c r="NS133"/>
      <c r="NT133"/>
      <c r="NU133"/>
      <c r="NV133"/>
      <c r="NW133"/>
      <c r="NX133"/>
      <c r="NY133"/>
      <c r="NZ133"/>
      <c r="OA133"/>
      <c r="OB133"/>
      <c r="OC133"/>
      <c r="OD133"/>
      <c r="OE133"/>
      <c r="OF133"/>
      <c r="OG133"/>
      <c r="OH133"/>
      <c r="OI133"/>
      <c r="OJ133"/>
      <c r="OK133"/>
      <c r="OL133"/>
      <c r="OM133"/>
      <c r="ON133"/>
      <c r="OO133"/>
      <c r="OP133"/>
      <c r="OQ133"/>
      <c r="OR133"/>
      <c r="OS133"/>
      <c r="OT133"/>
      <c r="OU133"/>
      <c r="OV133"/>
      <c r="OW133"/>
      <c r="OX133"/>
      <c r="OY133"/>
      <c r="OZ133"/>
      <c r="PA133"/>
      <c r="PB133"/>
      <c r="PC133"/>
      <c r="PD133"/>
      <c r="PE133"/>
      <c r="PF133"/>
      <c r="PG133"/>
      <c r="PH133"/>
      <c r="PI133"/>
      <c r="PJ133"/>
      <c r="PK133"/>
      <c r="PL133"/>
      <c r="PM133"/>
      <c r="PN133"/>
      <c r="PO133"/>
      <c r="PP133"/>
      <c r="PQ133"/>
      <c r="PR133"/>
      <c r="PS133"/>
      <c r="PT133"/>
      <c r="PU133"/>
      <c r="PV133"/>
      <c r="PW133"/>
      <c r="PX133"/>
      <c r="PY133"/>
      <c r="PZ133"/>
      <c r="QA133"/>
      <c r="QB133"/>
      <c r="QC133"/>
      <c r="QD133"/>
      <c r="QE133"/>
      <c r="QF133"/>
      <c r="QG133"/>
      <c r="QH133"/>
      <c r="QI133"/>
      <c r="QJ133"/>
      <c r="QK133"/>
      <c r="QL133"/>
      <c r="QM133"/>
      <c r="QN133"/>
      <c r="QO133"/>
      <c r="QP133"/>
      <c r="QQ133"/>
      <c r="QR133"/>
      <c r="QS133"/>
      <c r="QT133"/>
      <c r="QU133"/>
      <c r="QV133"/>
      <c r="QW133"/>
      <c r="QX133"/>
      <c r="QY133"/>
      <c r="QZ133"/>
      <c r="RA133"/>
      <c r="RB133"/>
      <c r="RC133"/>
      <c r="RD133"/>
      <c r="RE133"/>
      <c r="RF133"/>
      <c r="RG133"/>
      <c r="RH133"/>
      <c r="RI133"/>
      <c r="RJ133"/>
      <c r="RK133"/>
      <c r="RL133"/>
      <c r="RM133"/>
      <c r="RN133"/>
      <c r="RO133"/>
      <c r="RP133"/>
      <c r="RQ133"/>
      <c r="RR133"/>
      <c r="RS133"/>
      <c r="RT133"/>
      <c r="RU133"/>
      <c r="RV133"/>
      <c r="RW133"/>
      <c r="RX133"/>
      <c r="RY133"/>
      <c r="RZ133"/>
      <c r="SA133"/>
      <c r="SB133"/>
      <c r="SC133"/>
      <c r="SD133"/>
      <c r="SE133"/>
      <c r="SF133"/>
      <c r="SG133"/>
      <c r="SH133"/>
      <c r="SI133"/>
      <c r="SJ133"/>
      <c r="SK133"/>
      <c r="SL133"/>
      <c r="SM133"/>
      <c r="SN133"/>
      <c r="SO133"/>
      <c r="SP133"/>
      <c r="SQ133"/>
      <c r="SR133"/>
      <c r="SS133"/>
      <c r="ST133"/>
      <c r="SU133"/>
      <c r="SV133"/>
      <c r="SW133"/>
      <c r="SX133"/>
      <c r="SY133"/>
      <c r="SZ133"/>
      <c r="TA133"/>
      <c r="TB133"/>
      <c r="TC133"/>
      <c r="TD133"/>
      <c r="TE133"/>
      <c r="TF133"/>
      <c r="TG133"/>
      <c r="TH133"/>
      <c r="TI133"/>
      <c r="TJ133"/>
      <c r="TK133"/>
      <c r="TL133"/>
      <c r="TM133"/>
      <c r="TN133"/>
      <c r="TO133"/>
      <c r="TP133"/>
      <c r="TQ133"/>
      <c r="TR133"/>
      <c r="TS133"/>
      <c r="TT133"/>
      <c r="TU133"/>
      <c r="TV133"/>
      <c r="TW133"/>
      <c r="TX133"/>
      <c r="TY133"/>
      <c r="TZ133"/>
      <c r="UA133"/>
      <c r="UB133"/>
      <c r="UC133"/>
      <c r="UD133"/>
      <c r="UE133"/>
      <c r="UF133"/>
      <c r="UG133"/>
      <c r="UH133"/>
      <c r="UI133"/>
      <c r="UJ133"/>
      <c r="UK133"/>
      <c r="UL133"/>
      <c r="UM133"/>
      <c r="UN133"/>
      <c r="UO133"/>
      <c r="UP133"/>
      <c r="UQ133"/>
      <c r="UR133"/>
      <c r="US133"/>
      <c r="UT133"/>
      <c r="UU133"/>
      <c r="UV133"/>
      <c r="UW133"/>
      <c r="UX133"/>
      <c r="UY133"/>
      <c r="UZ133"/>
      <c r="VA133"/>
      <c r="VB133"/>
      <c r="VC133"/>
      <c r="VD133"/>
      <c r="VE133"/>
      <c r="VF133"/>
      <c r="VG133"/>
      <c r="VH133"/>
      <c r="VI133"/>
      <c r="VJ133"/>
      <c r="VK133"/>
      <c r="VL133"/>
      <c r="VM133"/>
      <c r="VN133"/>
      <c r="VO133"/>
      <c r="VP133"/>
      <c r="VQ133"/>
      <c r="VR133"/>
      <c r="VS133"/>
      <c r="VT133"/>
      <c r="VU133"/>
      <c r="VV133"/>
      <c r="VW133"/>
      <c r="VX133"/>
      <c r="VY133"/>
      <c r="VZ133"/>
      <c r="WA133"/>
      <c r="WB133"/>
      <c r="WC133"/>
      <c r="WD133"/>
      <c r="WE133"/>
      <c r="WF133"/>
      <c r="WG133"/>
      <c r="WH133"/>
      <c r="WI133"/>
      <c r="WJ133"/>
      <c r="WK133"/>
      <c r="WL133"/>
      <c r="WM133"/>
      <c r="WN133"/>
      <c r="WO133"/>
      <c r="WP133"/>
      <c r="WQ133"/>
      <c r="WR133"/>
      <c r="WS133"/>
      <c r="WT133"/>
      <c r="WU133"/>
      <c r="WV133"/>
      <c r="WW133"/>
      <c r="WX133"/>
      <c r="WY133"/>
      <c r="WZ133"/>
      <c r="XA133"/>
      <c r="XB133"/>
      <c r="XC133"/>
      <c r="XD133"/>
      <c r="XE133"/>
      <c r="XF133"/>
      <c r="XG133"/>
      <c r="XH133"/>
      <c r="XI133"/>
      <c r="XJ133"/>
      <c r="XK133"/>
      <c r="XL133"/>
      <c r="XM133"/>
      <c r="XN133"/>
      <c r="XO133"/>
      <c r="XP133"/>
      <c r="XQ133"/>
      <c r="XR133"/>
      <c r="XS133"/>
      <c r="XT133"/>
      <c r="XU133"/>
      <c r="XV133"/>
      <c r="XW133"/>
      <c r="XX133"/>
      <c r="XY133"/>
      <c r="XZ133"/>
      <c r="YA133"/>
      <c r="YB133"/>
      <c r="YC133"/>
      <c r="YD133"/>
      <c r="YE133"/>
      <c r="YF133"/>
      <c r="YG133"/>
      <c r="YH133"/>
      <c r="YI133"/>
      <c r="YJ133"/>
      <c r="YK133"/>
      <c r="YL133"/>
      <c r="YM133"/>
      <c r="YN133"/>
      <c r="YO133"/>
      <c r="YP133"/>
      <c r="YQ133"/>
      <c r="YR133"/>
      <c r="YS133"/>
      <c r="YT133"/>
      <c r="YU133"/>
      <c r="YV133"/>
      <c r="YW133"/>
      <c r="YX133"/>
      <c r="YY133"/>
      <c r="YZ133"/>
      <c r="ZA133"/>
      <c r="ZB133"/>
      <c r="ZC133"/>
      <c r="ZD133"/>
      <c r="ZE133"/>
      <c r="ZF133"/>
      <c r="ZG133"/>
      <c r="ZH133"/>
      <c r="ZI133"/>
      <c r="ZJ133"/>
      <c r="ZK133"/>
      <c r="ZL133"/>
      <c r="ZM133"/>
      <c r="ZN133"/>
      <c r="ZO133"/>
      <c r="ZP133"/>
      <c r="ZQ133"/>
      <c r="ZR133"/>
      <c r="ZS133"/>
      <c r="ZT133"/>
      <c r="ZU133"/>
      <c r="ZV133"/>
      <c r="ZW133"/>
      <c r="ZX133"/>
      <c r="ZY133"/>
      <c r="ZZ133"/>
      <c r="AAA133"/>
      <c r="AAB133"/>
      <c r="AAC133"/>
      <c r="AAD133"/>
      <c r="AAE133"/>
      <c r="AAF133"/>
      <c r="AAG133"/>
      <c r="AAH133"/>
      <c r="AAI133"/>
      <c r="AAJ133"/>
      <c r="AAK133"/>
      <c r="AAL133"/>
      <c r="AAM133"/>
      <c r="AAN133"/>
      <c r="AAO133"/>
      <c r="AAP133"/>
      <c r="AAQ133"/>
      <c r="AAR133"/>
      <c r="AAS133"/>
      <c r="AAT133"/>
      <c r="AAU133"/>
      <c r="AAV133"/>
      <c r="AAW133"/>
      <c r="AAX133"/>
      <c r="AAY133"/>
      <c r="AAZ133"/>
      <c r="ABA133"/>
      <c r="ABB133"/>
      <c r="ABC133"/>
      <c r="ABD133"/>
      <c r="ABE133"/>
      <c r="ABF133"/>
      <c r="ABG133"/>
      <c r="ABH133"/>
      <c r="ABI133"/>
      <c r="ABJ133"/>
      <c r="ABK133"/>
      <c r="ABL133"/>
      <c r="ABM133"/>
      <c r="ABN133"/>
      <c r="ABO133"/>
      <c r="ABP133"/>
      <c r="ABQ133"/>
      <c r="ABR133"/>
      <c r="ABS133"/>
      <c r="ABT133"/>
      <c r="ABU133"/>
      <c r="ABV133"/>
      <c r="ABW133"/>
      <c r="ABX133"/>
      <c r="ABY133"/>
      <c r="ABZ133"/>
      <c r="ACA133"/>
      <c r="ACB133"/>
      <c r="ACC133"/>
      <c r="ACD133"/>
      <c r="ACE133"/>
      <c r="ACF133"/>
      <c r="ACG133"/>
      <c r="ACH133"/>
      <c r="ACI133"/>
      <c r="ACJ133"/>
      <c r="ACK133"/>
      <c r="ACL133"/>
      <c r="ACM133"/>
      <c r="ACN133"/>
      <c r="ACO133"/>
      <c r="ACP133"/>
      <c r="ACQ133"/>
      <c r="ACR133"/>
      <c r="ACS133"/>
      <c r="ACT133"/>
      <c r="ACU133"/>
      <c r="ACV133"/>
      <c r="ACW133"/>
      <c r="ACX133"/>
      <c r="ACY133"/>
      <c r="ACZ133"/>
      <c r="ADA133"/>
      <c r="ADB133"/>
      <c r="ADC133"/>
      <c r="ADD133"/>
      <c r="ADE133"/>
      <c r="ADF133"/>
      <c r="ADG133"/>
      <c r="ADH133"/>
      <c r="ADI133"/>
      <c r="ADJ133"/>
      <c r="ADK133"/>
      <c r="ADL133"/>
      <c r="ADM133"/>
      <c r="ADN133"/>
      <c r="ADO133"/>
      <c r="ADP133"/>
      <c r="ADQ133"/>
      <c r="ADR133"/>
      <c r="ADS133"/>
      <c r="ADT133"/>
      <c r="ADU133"/>
      <c r="ADV133"/>
      <c r="ADW133"/>
      <c r="ADX133"/>
      <c r="ADY133"/>
      <c r="ADZ133"/>
      <c r="AEA133"/>
      <c r="AEB133"/>
      <c r="AEC133"/>
      <c r="AED133"/>
      <c r="AEE133"/>
      <c r="AEF133"/>
      <c r="AEG133"/>
      <c r="AEH133"/>
      <c r="AEI133"/>
      <c r="AEJ133"/>
      <c r="AEK133"/>
      <c r="AEL133"/>
      <c r="AEM133"/>
      <c r="AEN133"/>
      <c r="AEO133"/>
      <c r="AEP133"/>
      <c r="AEQ133"/>
      <c r="AER133"/>
      <c r="AES133"/>
      <c r="AET133"/>
      <c r="AEU133"/>
      <c r="AEV133"/>
      <c r="AEW133"/>
      <c r="AEX133"/>
      <c r="AEY133"/>
      <c r="AEZ133"/>
      <c r="AFA133"/>
      <c r="AFB133"/>
      <c r="AFC133"/>
      <c r="AFD133"/>
      <c r="AFE133"/>
      <c r="AFF133"/>
      <c r="AFG133"/>
      <c r="AFH133"/>
      <c r="AFI133"/>
      <c r="AFJ133"/>
      <c r="AFK133"/>
      <c r="AFL133"/>
      <c r="AFM133"/>
      <c r="AFN133"/>
      <c r="AFO133"/>
      <c r="AFP133"/>
      <c r="AFQ133"/>
      <c r="AFR133"/>
      <c r="AFS133"/>
      <c r="AFT133"/>
      <c r="AFU133"/>
      <c r="AFV133"/>
      <c r="AFW133"/>
      <c r="AFX133"/>
      <c r="AFY133"/>
      <c r="AFZ133"/>
      <c r="AGA133"/>
      <c r="AGB133"/>
      <c r="AGC133"/>
      <c r="AGD133"/>
      <c r="AGE133"/>
      <c r="AGF133"/>
      <c r="AGG133"/>
      <c r="AGH133"/>
      <c r="AGI133"/>
      <c r="AGJ133"/>
      <c r="AGK133"/>
      <c r="AGL133"/>
      <c r="AGM133"/>
      <c r="AGN133"/>
      <c r="AGO133"/>
      <c r="AGP133"/>
      <c r="AGQ133"/>
      <c r="AGR133"/>
      <c r="AGS133"/>
      <c r="AGT133"/>
      <c r="AGU133"/>
      <c r="AGV133"/>
      <c r="AGW133"/>
      <c r="AGX133"/>
      <c r="AGY133"/>
      <c r="AGZ133"/>
      <c r="AHA133"/>
      <c r="AHB133"/>
      <c r="AHC133"/>
      <c r="AHD133"/>
      <c r="AHE133"/>
      <c r="AHF133"/>
      <c r="AHG133"/>
      <c r="AHH133"/>
      <c r="AHI133"/>
      <c r="AHJ133"/>
      <c r="AHK133"/>
      <c r="AHL133"/>
      <c r="AHM133"/>
      <c r="AHN133"/>
      <c r="AHO133"/>
      <c r="AHP133"/>
      <c r="AHQ133"/>
      <c r="AHR133"/>
      <c r="AHS133"/>
      <c r="AHT133"/>
      <c r="AHU133"/>
      <c r="AHV133"/>
      <c r="AHW133"/>
      <c r="AHX133"/>
      <c r="AHY133"/>
      <c r="AHZ133"/>
      <c r="AIA133"/>
      <c r="AIB133"/>
      <c r="AIC133"/>
      <c r="AID133"/>
      <c r="AIE133"/>
      <c r="AIF133"/>
      <c r="AIG133"/>
      <c r="AIH133"/>
      <c r="AII133"/>
      <c r="AIJ133"/>
      <c r="AIK133"/>
      <c r="AIL133"/>
      <c r="AIM133"/>
      <c r="AIN133"/>
      <c r="AIO133"/>
      <c r="AIP133"/>
      <c r="AIQ133"/>
      <c r="AIR133"/>
      <c r="AIS133"/>
      <c r="AIT133"/>
      <c r="AIU133"/>
      <c r="AIV133"/>
      <c r="AIW133"/>
      <c r="AIX133"/>
      <c r="AIY133"/>
      <c r="AIZ133"/>
      <c r="AJA133"/>
      <c r="AJB133"/>
      <c r="AJC133"/>
      <c r="AJD133"/>
      <c r="AJE133"/>
      <c r="AJF133"/>
      <c r="AJG133"/>
      <c r="AJH133"/>
      <c r="AJI133"/>
      <c r="AJJ133"/>
      <c r="AJK133"/>
      <c r="AJL133"/>
      <c r="AJM133"/>
      <c r="AJN133"/>
      <c r="AJO133"/>
      <c r="AJP133"/>
      <c r="AJQ133"/>
      <c r="AJR133"/>
      <c r="AJS133"/>
      <c r="AJT133"/>
      <c r="AJU133"/>
      <c r="AJV133"/>
      <c r="AJW133"/>
      <c r="AJX133"/>
      <c r="AJY133"/>
      <c r="AJZ133"/>
      <c r="AKA133"/>
      <c r="AKB133"/>
      <c r="AKC133"/>
      <c r="AKD133"/>
      <c r="AKE133"/>
      <c r="AKF133"/>
      <c r="AKG133"/>
      <c r="AKH133"/>
      <c r="AKI133"/>
      <c r="AKJ133"/>
      <c r="AKK133"/>
      <c r="AKL133"/>
      <c r="AKM133"/>
      <c r="AKN133"/>
      <c r="AKO133"/>
      <c r="AKP133"/>
      <c r="AKQ133"/>
      <c r="AKR133"/>
      <c r="AKS133"/>
      <c r="AKT133"/>
      <c r="AKU133"/>
      <c r="AKV133"/>
      <c r="AKW133"/>
      <c r="AKX133"/>
      <c r="AKY133"/>
      <c r="AKZ133"/>
      <c r="ALA133"/>
      <c r="ALB133"/>
      <c r="ALC133"/>
      <c r="ALD133"/>
      <c r="ALE133"/>
      <c r="ALF133"/>
      <c r="ALG133"/>
      <c r="ALH133"/>
      <c r="ALI133"/>
      <c r="ALJ133"/>
      <c r="ALK133"/>
      <c r="ALL133"/>
      <c r="ALM133"/>
      <c r="ALN133"/>
      <c r="ALO133"/>
      <c r="ALP133"/>
      <c r="ALQ133"/>
      <c r="ALR133"/>
      <c r="ALS133"/>
      <c r="ALT133"/>
      <c r="ALU133"/>
      <c r="ALV133"/>
      <c r="ALW133"/>
      <c r="ALX133"/>
      <c r="ALY133"/>
      <c r="ALZ133"/>
      <c r="AMA133"/>
      <c r="AMB133"/>
      <c r="AMC133"/>
      <c r="AMD133"/>
      <c r="AME133"/>
      <c r="AMG133"/>
      <c r="AMH133"/>
      <c r="AMI133"/>
      <c r="AMJ133"/>
      <c r="AMK133"/>
    </row>
    <row r="134" spans="1:1025" x14ac:dyDescent="0.2">
      <c r="A134" s="56"/>
      <c r="B134" s="57"/>
      <c r="C134" s="57"/>
      <c r="D134" s="57"/>
      <c r="E134" s="57"/>
      <c r="F134" s="57"/>
      <c r="G134" s="57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  <c r="AH134"/>
      <c r="AI134"/>
      <c r="AJ134"/>
      <c r="AK134"/>
      <c r="AL134"/>
      <c r="AM134"/>
      <c r="AN134"/>
      <c r="AO134"/>
      <c r="AP134"/>
      <c r="AQ134"/>
      <c r="AR134"/>
      <c r="AS134"/>
      <c r="AT134"/>
      <c r="AU134"/>
      <c r="AV134"/>
      <c r="AW134"/>
      <c r="AX134"/>
      <c r="AY134"/>
      <c r="AZ134"/>
      <c r="BA134"/>
      <c r="BB134"/>
      <c r="BC134"/>
      <c r="BD134"/>
      <c r="BE134"/>
      <c r="BF134"/>
      <c r="BG134"/>
      <c r="BH134"/>
      <c r="BI134"/>
      <c r="BJ134"/>
      <c r="BK134"/>
      <c r="BL134"/>
      <c r="BM134"/>
      <c r="BN134"/>
      <c r="BO134"/>
      <c r="BP134"/>
      <c r="BQ134"/>
      <c r="BR134"/>
      <c r="BS134"/>
      <c r="BT134"/>
      <c r="BU134"/>
      <c r="BV134"/>
      <c r="BW134"/>
      <c r="BX134"/>
      <c r="BY134"/>
      <c r="BZ134"/>
      <c r="CA134"/>
      <c r="CB134"/>
      <c r="CC134"/>
      <c r="CD134"/>
      <c r="CE134"/>
      <c r="CF134"/>
      <c r="CG134"/>
      <c r="CH134"/>
      <c r="CI134"/>
      <c r="CJ134"/>
      <c r="CK134"/>
      <c r="CL134"/>
      <c r="CM134"/>
      <c r="CN134"/>
      <c r="CO134"/>
      <c r="CP134"/>
      <c r="CQ134"/>
      <c r="CR134"/>
      <c r="CS134"/>
      <c r="CT134"/>
      <c r="CU134"/>
      <c r="CV134"/>
      <c r="CW134"/>
      <c r="CX134"/>
      <c r="CY134"/>
      <c r="CZ134"/>
      <c r="DA134"/>
      <c r="DB134"/>
      <c r="DC134"/>
      <c r="DD134"/>
      <c r="DE134"/>
      <c r="DF134"/>
      <c r="DG134"/>
      <c r="DH134"/>
      <c r="DI134"/>
      <c r="DJ134"/>
      <c r="DK134"/>
      <c r="DL134"/>
      <c r="DM134"/>
      <c r="DN134"/>
      <c r="DO134"/>
      <c r="DP134"/>
      <c r="DQ134"/>
      <c r="DR134"/>
      <c r="DS134"/>
      <c r="DT134"/>
      <c r="DU134"/>
      <c r="DV134"/>
      <c r="DW134"/>
      <c r="DX134"/>
      <c r="DY134"/>
      <c r="DZ134"/>
      <c r="EA134"/>
      <c r="EB134"/>
      <c r="EC134"/>
      <c r="ED134"/>
      <c r="EE134"/>
      <c r="EF134"/>
      <c r="EG134"/>
      <c r="EH134"/>
      <c r="EI134"/>
      <c r="EJ134"/>
      <c r="EK134"/>
      <c r="EL134"/>
      <c r="EM134"/>
      <c r="EN134"/>
      <c r="EO134"/>
      <c r="EP134"/>
      <c r="EQ134"/>
      <c r="ER134"/>
      <c r="ES134"/>
      <c r="ET134"/>
      <c r="EU134"/>
      <c r="EV134"/>
      <c r="EW134"/>
      <c r="EX134"/>
      <c r="EY134"/>
      <c r="EZ134"/>
      <c r="FA134"/>
      <c r="FB134"/>
      <c r="FC134"/>
      <c r="FD134"/>
      <c r="FE134"/>
      <c r="FF134"/>
      <c r="FG134"/>
      <c r="FH134"/>
      <c r="FI134"/>
      <c r="FJ134"/>
      <c r="FK134"/>
      <c r="FL134"/>
      <c r="FM134"/>
      <c r="FN134"/>
      <c r="FO134"/>
      <c r="FP134"/>
      <c r="FQ134"/>
      <c r="FR134"/>
      <c r="FS134"/>
      <c r="FT134"/>
      <c r="FU134"/>
      <c r="FV134"/>
      <c r="FW134"/>
      <c r="FX134"/>
      <c r="FY134"/>
      <c r="FZ134"/>
      <c r="GA134"/>
      <c r="GB134"/>
      <c r="GC134"/>
      <c r="GD134"/>
      <c r="GE134"/>
      <c r="GF134"/>
      <c r="GG134"/>
      <c r="GH134"/>
      <c r="GI134"/>
      <c r="GJ134"/>
      <c r="GK134"/>
      <c r="GL134"/>
      <c r="GM134"/>
      <c r="GN134"/>
      <c r="GO134"/>
      <c r="GP134"/>
      <c r="GQ134"/>
      <c r="GR134"/>
      <c r="GS134"/>
      <c r="GT134"/>
      <c r="GU134"/>
      <c r="GV134"/>
      <c r="GW134"/>
      <c r="GX134"/>
      <c r="GY134"/>
      <c r="GZ134"/>
      <c r="HA134"/>
      <c r="HB134"/>
      <c r="HC134"/>
      <c r="HD134"/>
      <c r="HE134"/>
      <c r="HF134"/>
      <c r="HG134"/>
      <c r="HH134"/>
      <c r="HI134"/>
      <c r="HJ134"/>
      <c r="HK134"/>
      <c r="HL134"/>
      <c r="HM134"/>
      <c r="HN134"/>
      <c r="HO134"/>
      <c r="HP134"/>
      <c r="HQ134"/>
      <c r="HR134"/>
      <c r="HS134"/>
      <c r="HT134"/>
      <c r="HU134"/>
      <c r="HV134"/>
      <c r="HW134"/>
      <c r="HX134"/>
      <c r="HY134"/>
      <c r="HZ134"/>
      <c r="IA134"/>
      <c r="IB134"/>
      <c r="IC134"/>
      <c r="ID134"/>
      <c r="IE134"/>
      <c r="IF134"/>
      <c r="IG134"/>
      <c r="IH134"/>
      <c r="II134"/>
      <c r="IJ134"/>
      <c r="IK134"/>
      <c r="IL134"/>
      <c r="IM134"/>
      <c r="IN134"/>
      <c r="IO134"/>
      <c r="IP134"/>
      <c r="IQ134"/>
      <c r="IR134"/>
      <c r="IS134"/>
      <c r="IT134"/>
      <c r="IU134"/>
      <c r="IV134"/>
      <c r="IW134"/>
      <c r="IX134"/>
      <c r="IY134"/>
      <c r="IZ134"/>
      <c r="JA134"/>
      <c r="JB134"/>
      <c r="JC134"/>
      <c r="JD134"/>
      <c r="JE134"/>
      <c r="JF134"/>
      <c r="JG134"/>
      <c r="JH134"/>
      <c r="JI134"/>
      <c r="JJ134"/>
      <c r="JK134"/>
      <c r="JL134"/>
      <c r="JM134"/>
      <c r="JN134"/>
      <c r="JO134"/>
      <c r="JP134"/>
      <c r="JQ134"/>
      <c r="JR134"/>
      <c r="JS134"/>
      <c r="JT134"/>
      <c r="JU134"/>
      <c r="JV134"/>
      <c r="JW134"/>
      <c r="JX134"/>
      <c r="JY134"/>
      <c r="JZ134"/>
      <c r="KA134"/>
      <c r="KB134"/>
      <c r="KC134"/>
      <c r="KD134"/>
      <c r="KE134"/>
      <c r="KF134"/>
      <c r="KG134"/>
      <c r="KH134"/>
      <c r="KI134"/>
      <c r="KJ134"/>
      <c r="KK134"/>
      <c r="KL134"/>
      <c r="KM134"/>
      <c r="KN134"/>
      <c r="KO134"/>
      <c r="KP134"/>
      <c r="KQ134"/>
      <c r="KR134"/>
      <c r="KS134"/>
      <c r="KT134"/>
      <c r="KU134"/>
      <c r="KV134"/>
      <c r="KW134"/>
      <c r="KX134"/>
      <c r="KY134"/>
      <c r="KZ134"/>
      <c r="LA134"/>
      <c r="LB134"/>
      <c r="LC134"/>
      <c r="LD134"/>
      <c r="LE134"/>
      <c r="LF134"/>
      <c r="LG134"/>
      <c r="LH134"/>
      <c r="LI134"/>
      <c r="LJ134"/>
      <c r="LK134"/>
      <c r="LL134"/>
      <c r="LM134"/>
      <c r="LN134"/>
      <c r="LO134"/>
      <c r="LP134"/>
      <c r="LQ134"/>
      <c r="LR134"/>
      <c r="LS134"/>
      <c r="LT134"/>
      <c r="LU134"/>
      <c r="LV134"/>
      <c r="LW134"/>
      <c r="LX134"/>
      <c r="LY134"/>
      <c r="LZ134"/>
      <c r="MA134"/>
      <c r="MB134"/>
      <c r="MC134"/>
      <c r="MD134"/>
      <c r="ME134"/>
      <c r="MF134"/>
      <c r="MG134"/>
      <c r="MH134"/>
      <c r="MI134"/>
      <c r="MJ134"/>
      <c r="MK134"/>
      <c r="ML134"/>
      <c r="MM134"/>
      <c r="MN134"/>
      <c r="MO134"/>
      <c r="MP134"/>
      <c r="MQ134"/>
      <c r="MR134"/>
      <c r="MS134"/>
      <c r="MT134"/>
      <c r="MU134"/>
      <c r="MV134"/>
      <c r="MW134"/>
      <c r="MX134"/>
      <c r="MY134"/>
      <c r="MZ134"/>
      <c r="NA134"/>
      <c r="NB134"/>
      <c r="NC134"/>
      <c r="ND134"/>
      <c r="NE134"/>
      <c r="NF134"/>
      <c r="NG134"/>
      <c r="NH134"/>
      <c r="NI134"/>
      <c r="NJ134"/>
      <c r="NK134"/>
      <c r="NL134"/>
      <c r="NM134"/>
      <c r="NN134"/>
      <c r="NO134"/>
      <c r="NP134"/>
      <c r="NQ134"/>
      <c r="NR134"/>
      <c r="NS134"/>
      <c r="NT134"/>
      <c r="NU134"/>
      <c r="NV134"/>
      <c r="NW134"/>
      <c r="NX134"/>
      <c r="NY134"/>
      <c r="NZ134"/>
      <c r="OA134"/>
      <c r="OB134"/>
      <c r="OC134"/>
      <c r="OD134"/>
      <c r="OE134"/>
      <c r="OF134"/>
      <c r="OG134"/>
      <c r="OH134"/>
      <c r="OI134"/>
      <c r="OJ134"/>
      <c r="OK134"/>
      <c r="OL134"/>
      <c r="OM134"/>
      <c r="ON134"/>
      <c r="OO134"/>
      <c r="OP134"/>
      <c r="OQ134"/>
      <c r="OR134"/>
      <c r="OS134"/>
      <c r="OT134"/>
      <c r="OU134"/>
      <c r="OV134"/>
      <c r="OW134"/>
      <c r="OX134"/>
      <c r="OY134"/>
      <c r="OZ134"/>
      <c r="PA134"/>
      <c r="PB134"/>
      <c r="PC134"/>
      <c r="PD134"/>
      <c r="PE134"/>
      <c r="PF134"/>
      <c r="PG134"/>
      <c r="PH134"/>
      <c r="PI134"/>
      <c r="PJ134"/>
      <c r="PK134"/>
      <c r="PL134"/>
      <c r="PM134"/>
      <c r="PN134"/>
      <c r="PO134"/>
      <c r="PP134"/>
      <c r="PQ134"/>
      <c r="PR134"/>
      <c r="PS134"/>
      <c r="PT134"/>
      <c r="PU134"/>
      <c r="PV134"/>
      <c r="PW134"/>
      <c r="PX134"/>
      <c r="PY134"/>
      <c r="PZ134"/>
      <c r="QA134"/>
      <c r="QB134"/>
      <c r="QC134"/>
      <c r="QD134"/>
      <c r="QE134"/>
      <c r="QF134"/>
      <c r="QG134"/>
      <c r="QH134"/>
      <c r="QI134"/>
      <c r="QJ134"/>
      <c r="QK134"/>
      <c r="QL134"/>
      <c r="QM134"/>
      <c r="QN134"/>
      <c r="QO134"/>
      <c r="QP134"/>
      <c r="QQ134"/>
      <c r="QR134"/>
      <c r="QS134"/>
      <c r="QT134"/>
      <c r="QU134"/>
      <c r="QV134"/>
      <c r="QW134"/>
      <c r="QX134"/>
      <c r="QY134"/>
      <c r="QZ134"/>
      <c r="RA134"/>
      <c r="RB134"/>
      <c r="RC134"/>
      <c r="RD134"/>
      <c r="RE134"/>
      <c r="RF134"/>
      <c r="RG134"/>
      <c r="RH134"/>
      <c r="RI134"/>
      <c r="RJ134"/>
      <c r="RK134"/>
      <c r="RL134"/>
      <c r="RM134"/>
      <c r="RN134"/>
      <c r="RO134"/>
      <c r="RP134"/>
      <c r="RQ134"/>
      <c r="RR134"/>
      <c r="RS134"/>
      <c r="RT134"/>
      <c r="RU134"/>
      <c r="RV134"/>
      <c r="RW134"/>
      <c r="RX134"/>
      <c r="RY134"/>
      <c r="RZ134"/>
      <c r="SA134"/>
      <c r="SB134"/>
      <c r="SC134"/>
      <c r="SD134"/>
      <c r="SE134"/>
      <c r="SF134"/>
      <c r="SG134"/>
      <c r="SH134"/>
      <c r="SI134"/>
      <c r="SJ134"/>
      <c r="SK134"/>
      <c r="SL134"/>
      <c r="SM134"/>
      <c r="SN134"/>
      <c r="SO134"/>
      <c r="SP134"/>
      <c r="SQ134"/>
      <c r="SR134"/>
      <c r="SS134"/>
      <c r="ST134"/>
      <c r="SU134"/>
      <c r="SV134"/>
      <c r="SW134"/>
      <c r="SX134"/>
      <c r="SY134"/>
      <c r="SZ134"/>
      <c r="TA134"/>
      <c r="TB134"/>
      <c r="TC134"/>
      <c r="TD134"/>
      <c r="TE134"/>
      <c r="TF134"/>
      <c r="TG134"/>
      <c r="TH134"/>
      <c r="TI134"/>
      <c r="TJ134"/>
      <c r="TK134"/>
      <c r="TL134"/>
      <c r="TM134"/>
      <c r="TN134"/>
      <c r="TO134"/>
      <c r="TP134"/>
      <c r="TQ134"/>
      <c r="TR134"/>
      <c r="TS134"/>
      <c r="TT134"/>
      <c r="TU134"/>
      <c r="TV134"/>
      <c r="TW134"/>
      <c r="TX134"/>
      <c r="TY134"/>
      <c r="TZ134"/>
      <c r="UA134"/>
      <c r="UB134"/>
      <c r="UC134"/>
      <c r="UD134"/>
      <c r="UE134"/>
      <c r="UF134"/>
      <c r="UG134"/>
      <c r="UH134"/>
      <c r="UI134"/>
      <c r="UJ134"/>
      <c r="UK134"/>
      <c r="UL134"/>
      <c r="UM134"/>
      <c r="UN134"/>
      <c r="UO134"/>
      <c r="UP134"/>
      <c r="UQ134"/>
      <c r="UR134"/>
      <c r="US134"/>
      <c r="UT134"/>
      <c r="UU134"/>
      <c r="UV134"/>
      <c r="UW134"/>
      <c r="UX134"/>
      <c r="UY134"/>
      <c r="UZ134"/>
      <c r="VA134"/>
      <c r="VB134"/>
      <c r="VC134"/>
      <c r="VD134"/>
      <c r="VE134"/>
      <c r="VF134"/>
      <c r="VG134"/>
      <c r="VH134"/>
      <c r="VI134"/>
      <c r="VJ134"/>
      <c r="VK134"/>
      <c r="VL134"/>
      <c r="VM134"/>
      <c r="VN134"/>
      <c r="VO134"/>
      <c r="VP134"/>
      <c r="VQ134"/>
      <c r="VR134"/>
      <c r="VS134"/>
      <c r="VT134"/>
      <c r="VU134"/>
      <c r="VV134"/>
      <c r="VW134"/>
      <c r="VX134"/>
      <c r="VY134"/>
      <c r="VZ134"/>
      <c r="WA134"/>
      <c r="WB134"/>
      <c r="WC134"/>
      <c r="WD134"/>
      <c r="WE134"/>
      <c r="WF134"/>
      <c r="WG134"/>
      <c r="WH134"/>
      <c r="WI134"/>
      <c r="WJ134"/>
      <c r="WK134"/>
      <c r="WL134"/>
      <c r="WM134"/>
      <c r="WN134"/>
      <c r="WO134"/>
      <c r="WP134"/>
      <c r="WQ134"/>
      <c r="WR134"/>
      <c r="WS134"/>
      <c r="WT134"/>
      <c r="WU134"/>
      <c r="WV134"/>
      <c r="WW134"/>
      <c r="WX134"/>
      <c r="WY134"/>
      <c r="WZ134"/>
      <c r="XA134"/>
      <c r="XB134"/>
      <c r="XC134"/>
      <c r="XD134"/>
      <c r="XE134"/>
      <c r="XF134"/>
      <c r="XG134"/>
      <c r="XH134"/>
      <c r="XI134"/>
      <c r="XJ134"/>
      <c r="XK134"/>
      <c r="XL134"/>
      <c r="XM134"/>
      <c r="XN134"/>
      <c r="XO134"/>
      <c r="XP134"/>
      <c r="XQ134"/>
      <c r="XR134"/>
      <c r="XS134"/>
      <c r="XT134"/>
      <c r="XU134"/>
      <c r="XV134"/>
      <c r="XW134"/>
      <c r="XX134"/>
      <c r="XY134"/>
      <c r="XZ134"/>
      <c r="YA134"/>
      <c r="YB134"/>
      <c r="YC134"/>
      <c r="YD134"/>
      <c r="YE134"/>
      <c r="YF134"/>
      <c r="YG134"/>
      <c r="YH134"/>
      <c r="YI134"/>
      <c r="YJ134"/>
      <c r="YK134"/>
      <c r="YL134"/>
      <c r="YM134"/>
      <c r="YN134"/>
      <c r="YO134"/>
      <c r="YP134"/>
      <c r="YQ134"/>
      <c r="YR134"/>
      <c r="YS134"/>
      <c r="YT134"/>
      <c r="YU134"/>
      <c r="YV134"/>
      <c r="YW134"/>
      <c r="YX134"/>
      <c r="YY134"/>
      <c r="YZ134"/>
      <c r="ZA134"/>
      <c r="ZB134"/>
      <c r="ZC134"/>
      <c r="ZD134"/>
      <c r="ZE134"/>
      <c r="ZF134"/>
      <c r="ZG134"/>
      <c r="ZH134"/>
      <c r="ZI134"/>
      <c r="ZJ134"/>
      <c r="ZK134"/>
      <c r="ZL134"/>
      <c r="ZM134"/>
      <c r="ZN134"/>
      <c r="ZO134"/>
      <c r="ZP134"/>
      <c r="ZQ134"/>
      <c r="ZR134"/>
      <c r="ZS134"/>
      <c r="ZT134"/>
      <c r="ZU134"/>
      <c r="ZV134"/>
      <c r="ZW134"/>
      <c r="ZX134"/>
      <c r="ZY134"/>
      <c r="ZZ134"/>
      <c r="AAA134"/>
      <c r="AAB134"/>
      <c r="AAC134"/>
      <c r="AAD134"/>
      <c r="AAE134"/>
      <c r="AAF134"/>
      <c r="AAG134"/>
      <c r="AAH134"/>
      <c r="AAI134"/>
      <c r="AAJ134"/>
      <c r="AAK134"/>
      <c r="AAL134"/>
      <c r="AAM134"/>
      <c r="AAN134"/>
      <c r="AAO134"/>
      <c r="AAP134"/>
      <c r="AAQ134"/>
      <c r="AAR134"/>
      <c r="AAS134"/>
      <c r="AAT134"/>
      <c r="AAU134"/>
      <c r="AAV134"/>
      <c r="AAW134"/>
      <c r="AAX134"/>
      <c r="AAY134"/>
      <c r="AAZ134"/>
      <c r="ABA134"/>
      <c r="ABB134"/>
      <c r="ABC134"/>
      <c r="ABD134"/>
      <c r="ABE134"/>
      <c r="ABF134"/>
      <c r="ABG134"/>
      <c r="ABH134"/>
      <c r="ABI134"/>
      <c r="ABJ134"/>
      <c r="ABK134"/>
      <c r="ABL134"/>
      <c r="ABM134"/>
      <c r="ABN134"/>
      <c r="ABO134"/>
      <c r="ABP134"/>
      <c r="ABQ134"/>
      <c r="ABR134"/>
      <c r="ABS134"/>
      <c r="ABT134"/>
      <c r="ABU134"/>
      <c r="ABV134"/>
      <c r="ABW134"/>
      <c r="ABX134"/>
      <c r="ABY134"/>
      <c r="ABZ134"/>
      <c r="ACA134"/>
      <c r="ACB134"/>
      <c r="ACC134"/>
      <c r="ACD134"/>
      <c r="ACE134"/>
      <c r="ACF134"/>
      <c r="ACG134"/>
      <c r="ACH134"/>
      <c r="ACI134"/>
      <c r="ACJ134"/>
      <c r="ACK134"/>
      <c r="ACL134"/>
      <c r="ACM134"/>
      <c r="ACN134"/>
      <c r="ACO134"/>
      <c r="ACP134"/>
      <c r="ACQ134"/>
      <c r="ACR134"/>
      <c r="ACS134"/>
      <c r="ACT134"/>
      <c r="ACU134"/>
      <c r="ACV134"/>
      <c r="ACW134"/>
      <c r="ACX134"/>
      <c r="ACY134"/>
      <c r="ACZ134"/>
      <c r="ADA134"/>
      <c r="ADB134"/>
      <c r="ADC134"/>
      <c r="ADD134"/>
      <c r="ADE134"/>
      <c r="ADF134"/>
      <c r="ADG134"/>
      <c r="ADH134"/>
      <c r="ADI134"/>
      <c r="ADJ134"/>
      <c r="ADK134"/>
      <c r="ADL134"/>
      <c r="ADM134"/>
      <c r="ADN134"/>
      <c r="ADO134"/>
      <c r="ADP134"/>
      <c r="ADQ134"/>
      <c r="ADR134"/>
      <c r="ADS134"/>
      <c r="ADT134"/>
      <c r="ADU134"/>
      <c r="ADV134"/>
      <c r="ADW134"/>
      <c r="ADX134"/>
      <c r="ADY134"/>
      <c r="ADZ134"/>
      <c r="AEA134"/>
      <c r="AEB134"/>
      <c r="AEC134"/>
      <c r="AED134"/>
      <c r="AEE134"/>
      <c r="AEF134"/>
      <c r="AEG134"/>
      <c r="AEH134"/>
      <c r="AEI134"/>
      <c r="AEJ134"/>
      <c r="AEK134"/>
      <c r="AEL134"/>
      <c r="AEM134"/>
      <c r="AEN134"/>
      <c r="AEO134"/>
      <c r="AEP134"/>
      <c r="AEQ134"/>
      <c r="AER134"/>
      <c r="AES134"/>
      <c r="AET134"/>
      <c r="AEU134"/>
      <c r="AEV134"/>
      <c r="AEW134"/>
      <c r="AEX134"/>
      <c r="AEY134"/>
      <c r="AEZ134"/>
      <c r="AFA134"/>
      <c r="AFB134"/>
      <c r="AFC134"/>
      <c r="AFD134"/>
      <c r="AFE134"/>
      <c r="AFF134"/>
      <c r="AFG134"/>
      <c r="AFH134"/>
      <c r="AFI134"/>
      <c r="AFJ134"/>
      <c r="AFK134"/>
      <c r="AFL134"/>
      <c r="AFM134"/>
      <c r="AFN134"/>
      <c r="AFO134"/>
      <c r="AFP134"/>
      <c r="AFQ134"/>
      <c r="AFR134"/>
      <c r="AFS134"/>
      <c r="AFT134"/>
      <c r="AFU134"/>
      <c r="AFV134"/>
      <c r="AFW134"/>
      <c r="AFX134"/>
      <c r="AFY134"/>
      <c r="AFZ134"/>
      <c r="AGA134"/>
      <c r="AGB134"/>
      <c r="AGC134"/>
      <c r="AGD134"/>
      <c r="AGE134"/>
      <c r="AGF134"/>
      <c r="AGG134"/>
      <c r="AGH134"/>
      <c r="AGI134"/>
      <c r="AGJ134"/>
      <c r="AGK134"/>
      <c r="AGL134"/>
      <c r="AGM134"/>
      <c r="AGN134"/>
      <c r="AGO134"/>
      <c r="AGP134"/>
      <c r="AGQ134"/>
      <c r="AGR134"/>
      <c r="AGS134"/>
      <c r="AGT134"/>
      <c r="AGU134"/>
      <c r="AGV134"/>
      <c r="AGW134"/>
      <c r="AGX134"/>
      <c r="AGY134"/>
      <c r="AGZ134"/>
      <c r="AHA134"/>
      <c r="AHB134"/>
      <c r="AHC134"/>
      <c r="AHD134"/>
      <c r="AHE134"/>
      <c r="AHF134"/>
      <c r="AHG134"/>
      <c r="AHH134"/>
      <c r="AHI134"/>
      <c r="AHJ134"/>
      <c r="AHK134"/>
      <c r="AHL134"/>
      <c r="AHM134"/>
      <c r="AHN134"/>
      <c r="AHO134"/>
      <c r="AHP134"/>
      <c r="AHQ134"/>
      <c r="AHR134"/>
      <c r="AHS134"/>
      <c r="AHT134"/>
      <c r="AHU134"/>
      <c r="AHV134"/>
      <c r="AHW134"/>
      <c r="AHX134"/>
      <c r="AHY134"/>
      <c r="AHZ134"/>
      <c r="AIA134"/>
      <c r="AIB134"/>
      <c r="AIC134"/>
      <c r="AID134"/>
      <c r="AIE134"/>
      <c r="AIF134"/>
      <c r="AIG134"/>
      <c r="AIH134"/>
      <c r="AII134"/>
      <c r="AIJ134"/>
      <c r="AIK134"/>
      <c r="AIL134"/>
      <c r="AIM134"/>
      <c r="AIN134"/>
      <c r="AIO134"/>
      <c r="AIP134"/>
      <c r="AIQ134"/>
      <c r="AIR134"/>
      <c r="AIS134"/>
      <c r="AIT134"/>
      <c r="AIU134"/>
      <c r="AIV134"/>
      <c r="AIW134"/>
      <c r="AIX134"/>
      <c r="AIY134"/>
      <c r="AIZ134"/>
      <c r="AJA134"/>
      <c r="AJB134"/>
      <c r="AJC134"/>
      <c r="AJD134"/>
      <c r="AJE134"/>
      <c r="AJF134"/>
      <c r="AJG134"/>
      <c r="AJH134"/>
      <c r="AJI134"/>
      <c r="AJJ134"/>
      <c r="AJK134"/>
      <c r="AJL134"/>
      <c r="AJM134"/>
      <c r="AJN134"/>
      <c r="AJO134"/>
      <c r="AJP134"/>
      <c r="AJQ134"/>
      <c r="AJR134"/>
      <c r="AJS134"/>
      <c r="AJT134"/>
      <c r="AJU134"/>
      <c r="AJV134"/>
      <c r="AJW134"/>
      <c r="AJX134"/>
      <c r="AJY134"/>
      <c r="AJZ134"/>
      <c r="AKA134"/>
      <c r="AKB134"/>
      <c r="AKC134"/>
      <c r="AKD134"/>
      <c r="AKE134"/>
      <c r="AKF134"/>
      <c r="AKG134"/>
      <c r="AKH134"/>
      <c r="AKI134"/>
      <c r="AKJ134"/>
      <c r="AKK134"/>
      <c r="AKL134"/>
      <c r="AKM134"/>
      <c r="AKN134"/>
      <c r="AKO134"/>
      <c r="AKP134"/>
      <c r="AKQ134"/>
      <c r="AKR134"/>
      <c r="AKS134"/>
      <c r="AKT134"/>
      <c r="AKU134"/>
      <c r="AKV134"/>
      <c r="AKW134"/>
      <c r="AKX134"/>
      <c r="AKY134"/>
      <c r="AKZ134"/>
      <c r="ALA134"/>
      <c r="ALB134"/>
      <c r="ALC134"/>
      <c r="ALD134"/>
      <c r="ALE134"/>
      <c r="ALF134"/>
      <c r="ALG134"/>
      <c r="ALH134"/>
      <c r="ALI134"/>
      <c r="ALJ134"/>
      <c r="ALK134"/>
      <c r="ALL134"/>
      <c r="ALM134"/>
      <c r="ALN134"/>
      <c r="ALO134"/>
      <c r="ALP134"/>
      <c r="ALQ134"/>
      <c r="ALR134"/>
      <c r="ALS134"/>
      <c r="ALT134"/>
      <c r="ALU134"/>
      <c r="ALV134"/>
      <c r="ALW134"/>
      <c r="ALX134"/>
      <c r="ALY134"/>
      <c r="ALZ134"/>
      <c r="AMA134"/>
      <c r="AMB134"/>
      <c r="AMC134"/>
      <c r="AMD134"/>
      <c r="AME134"/>
      <c r="AMG134"/>
      <c r="AMH134"/>
      <c r="AMI134"/>
      <c r="AMJ134"/>
      <c r="AMK134"/>
    </row>
    <row r="135" spans="1:1025" ht="12.75" customHeight="1" x14ac:dyDescent="0.2">
      <c r="A135" s="909" t="s">
        <v>320</v>
      </c>
      <c r="B135" s="909"/>
      <c r="C135" s="909"/>
      <c r="D135" s="909"/>
      <c r="E135" s="909"/>
      <c r="F135" s="909"/>
      <c r="G135" s="57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  <c r="AH135"/>
      <c r="AI135"/>
      <c r="AJ135"/>
      <c r="AK135"/>
      <c r="AL135"/>
      <c r="AM135"/>
      <c r="AN135"/>
      <c r="AO135"/>
      <c r="AP135"/>
      <c r="AQ135"/>
      <c r="AR135"/>
      <c r="AS135"/>
      <c r="AT135"/>
      <c r="AU135"/>
      <c r="AV135"/>
      <c r="AW135"/>
      <c r="AX135"/>
      <c r="AY135"/>
      <c r="AZ135"/>
      <c r="BA135"/>
      <c r="BB135"/>
      <c r="BC135"/>
      <c r="BD135"/>
      <c r="BE135"/>
      <c r="BF135"/>
      <c r="BG135"/>
      <c r="BH135"/>
      <c r="BI135"/>
      <c r="BJ135"/>
      <c r="BK135"/>
      <c r="BL135"/>
      <c r="BM135"/>
      <c r="BN135"/>
      <c r="BO135"/>
      <c r="BP135"/>
      <c r="BQ135"/>
      <c r="BR135"/>
      <c r="BS135"/>
      <c r="BT135"/>
      <c r="BU135"/>
      <c r="BV135"/>
      <c r="BW135"/>
      <c r="BX135"/>
      <c r="BY135"/>
      <c r="BZ135"/>
      <c r="CA135"/>
      <c r="CB135"/>
      <c r="CC135"/>
      <c r="CD135"/>
      <c r="CE135"/>
      <c r="CF135"/>
      <c r="CG135"/>
      <c r="CH135"/>
      <c r="CI135"/>
      <c r="CJ135"/>
      <c r="CK135"/>
      <c r="CL135"/>
      <c r="CM135"/>
      <c r="CN135"/>
      <c r="CO135"/>
      <c r="CP135"/>
      <c r="CQ135"/>
      <c r="CR135"/>
      <c r="CS135"/>
      <c r="CT135"/>
      <c r="CU135"/>
      <c r="CV135"/>
      <c r="CW135"/>
      <c r="CX135"/>
      <c r="CY135"/>
      <c r="CZ135"/>
      <c r="DA135"/>
      <c r="DB135"/>
      <c r="DC135"/>
      <c r="DD135"/>
      <c r="DE135"/>
      <c r="DF135"/>
      <c r="DG135"/>
      <c r="DH135"/>
      <c r="DI135"/>
      <c r="DJ135"/>
      <c r="DK135"/>
      <c r="DL135"/>
      <c r="DM135"/>
      <c r="DN135"/>
      <c r="DO135"/>
      <c r="DP135"/>
      <c r="DQ135"/>
      <c r="DR135"/>
      <c r="DS135"/>
      <c r="DT135"/>
      <c r="DU135"/>
      <c r="DV135"/>
      <c r="DW135"/>
      <c r="DX135"/>
      <c r="DY135"/>
      <c r="DZ135"/>
      <c r="EA135"/>
      <c r="EB135"/>
      <c r="EC135"/>
      <c r="ED135"/>
      <c r="EE135"/>
      <c r="EF135"/>
      <c r="EG135"/>
      <c r="EH135"/>
      <c r="EI135"/>
      <c r="EJ135"/>
      <c r="EK135"/>
      <c r="EL135"/>
      <c r="EM135"/>
      <c r="EN135"/>
      <c r="EO135"/>
      <c r="EP135"/>
      <c r="EQ135"/>
      <c r="ER135"/>
      <c r="ES135"/>
      <c r="ET135"/>
      <c r="EU135"/>
      <c r="EV135"/>
      <c r="EW135"/>
      <c r="EX135"/>
      <c r="EY135"/>
      <c r="EZ135"/>
      <c r="FA135"/>
      <c r="FB135"/>
      <c r="FC135"/>
      <c r="FD135"/>
      <c r="FE135"/>
      <c r="FF135"/>
      <c r="FG135"/>
      <c r="FH135"/>
      <c r="FI135"/>
      <c r="FJ135"/>
      <c r="FK135"/>
      <c r="FL135"/>
      <c r="FM135"/>
      <c r="FN135"/>
      <c r="FO135"/>
      <c r="FP135"/>
      <c r="FQ135"/>
      <c r="FR135"/>
      <c r="FS135"/>
      <c r="FT135"/>
      <c r="FU135"/>
      <c r="FV135"/>
      <c r="FW135"/>
      <c r="FX135"/>
      <c r="FY135"/>
      <c r="FZ135"/>
      <c r="GA135"/>
      <c r="GB135"/>
      <c r="GC135"/>
      <c r="GD135"/>
      <c r="GE135"/>
      <c r="GF135"/>
      <c r="GG135"/>
      <c r="GH135"/>
      <c r="GI135"/>
      <c r="GJ135"/>
      <c r="GK135"/>
      <c r="GL135"/>
      <c r="GM135"/>
      <c r="GN135"/>
      <c r="GO135"/>
      <c r="GP135"/>
      <c r="GQ135"/>
      <c r="GR135"/>
      <c r="GS135"/>
      <c r="GT135"/>
      <c r="GU135"/>
      <c r="GV135"/>
      <c r="GW135"/>
      <c r="GX135"/>
      <c r="GY135"/>
      <c r="GZ135"/>
      <c r="HA135"/>
      <c r="HB135"/>
      <c r="HC135"/>
      <c r="HD135"/>
      <c r="HE135"/>
      <c r="HF135"/>
      <c r="HG135"/>
      <c r="HH135"/>
      <c r="HI135"/>
      <c r="HJ135"/>
      <c r="HK135"/>
      <c r="HL135"/>
      <c r="HM135"/>
      <c r="HN135"/>
      <c r="HO135"/>
      <c r="HP135"/>
      <c r="HQ135"/>
      <c r="HR135"/>
      <c r="HS135"/>
      <c r="HT135"/>
      <c r="HU135"/>
      <c r="HV135"/>
      <c r="HW135"/>
      <c r="HX135"/>
      <c r="HY135"/>
      <c r="HZ135"/>
      <c r="IA135"/>
      <c r="IB135"/>
      <c r="IC135"/>
      <c r="ID135"/>
      <c r="IE135"/>
      <c r="IF135"/>
      <c r="IG135"/>
      <c r="IH135"/>
      <c r="II135"/>
      <c r="IJ135"/>
      <c r="IK135"/>
      <c r="IL135"/>
      <c r="IM135"/>
      <c r="IN135"/>
      <c r="IO135"/>
      <c r="IP135"/>
      <c r="IQ135"/>
      <c r="IR135"/>
      <c r="IS135"/>
      <c r="IT135"/>
      <c r="IU135"/>
      <c r="IV135"/>
      <c r="IW135"/>
      <c r="IX135"/>
      <c r="IY135"/>
      <c r="IZ135"/>
      <c r="JA135"/>
      <c r="JB135"/>
      <c r="JC135"/>
      <c r="JD135"/>
      <c r="JE135"/>
      <c r="JF135"/>
      <c r="JG135"/>
      <c r="JH135"/>
      <c r="JI135"/>
      <c r="JJ135"/>
      <c r="JK135"/>
      <c r="JL135"/>
      <c r="JM135"/>
      <c r="JN135"/>
      <c r="JO135"/>
      <c r="JP135"/>
      <c r="JQ135"/>
      <c r="JR135"/>
      <c r="JS135"/>
      <c r="JT135"/>
      <c r="JU135"/>
      <c r="JV135"/>
      <c r="JW135"/>
      <c r="JX135"/>
      <c r="JY135"/>
      <c r="JZ135"/>
      <c r="KA135"/>
      <c r="KB135"/>
      <c r="KC135"/>
      <c r="KD135"/>
      <c r="KE135"/>
      <c r="KF135"/>
      <c r="KG135"/>
      <c r="KH135"/>
      <c r="KI135"/>
      <c r="KJ135"/>
      <c r="KK135"/>
      <c r="KL135"/>
      <c r="KM135"/>
      <c r="KN135"/>
      <c r="KO135"/>
      <c r="KP135"/>
      <c r="KQ135"/>
      <c r="KR135"/>
      <c r="KS135"/>
      <c r="KT135"/>
      <c r="KU135"/>
      <c r="KV135"/>
      <c r="KW135"/>
      <c r="KX135"/>
      <c r="KY135"/>
      <c r="KZ135"/>
      <c r="LA135"/>
      <c r="LB135"/>
      <c r="LC135"/>
      <c r="LD135"/>
      <c r="LE135"/>
      <c r="LF135"/>
      <c r="LG135"/>
      <c r="LH135"/>
      <c r="LI135"/>
      <c r="LJ135"/>
      <c r="LK135"/>
      <c r="LL135"/>
      <c r="LM135"/>
      <c r="LN135"/>
      <c r="LO135"/>
      <c r="LP135"/>
      <c r="LQ135"/>
      <c r="LR135"/>
      <c r="LS135"/>
      <c r="LT135"/>
      <c r="LU135"/>
      <c r="LV135"/>
      <c r="LW135"/>
      <c r="LX135"/>
      <c r="LY135"/>
      <c r="LZ135"/>
      <c r="MA135"/>
      <c r="MB135"/>
      <c r="MC135"/>
      <c r="MD135"/>
      <c r="ME135"/>
      <c r="MF135"/>
      <c r="MG135"/>
      <c r="MH135"/>
      <c r="MI135"/>
      <c r="MJ135"/>
      <c r="MK135"/>
      <c r="ML135"/>
      <c r="MM135"/>
      <c r="MN135"/>
      <c r="MO135"/>
      <c r="MP135"/>
      <c r="MQ135"/>
      <c r="MR135"/>
      <c r="MS135"/>
      <c r="MT135"/>
      <c r="MU135"/>
      <c r="MV135"/>
      <c r="MW135"/>
      <c r="MX135"/>
      <c r="MY135"/>
      <c r="MZ135"/>
      <c r="NA135"/>
      <c r="NB135"/>
      <c r="NC135"/>
      <c r="ND135"/>
      <c r="NE135"/>
      <c r="NF135"/>
      <c r="NG135"/>
      <c r="NH135"/>
      <c r="NI135"/>
      <c r="NJ135"/>
      <c r="NK135"/>
      <c r="NL135"/>
      <c r="NM135"/>
      <c r="NN135"/>
      <c r="NO135"/>
      <c r="NP135"/>
      <c r="NQ135"/>
      <c r="NR135"/>
      <c r="NS135"/>
      <c r="NT135"/>
      <c r="NU135"/>
      <c r="NV135"/>
      <c r="NW135"/>
      <c r="NX135"/>
      <c r="NY135"/>
      <c r="NZ135"/>
      <c r="OA135"/>
      <c r="OB135"/>
      <c r="OC135"/>
      <c r="OD135"/>
      <c r="OE135"/>
      <c r="OF135"/>
      <c r="OG135"/>
      <c r="OH135"/>
      <c r="OI135"/>
      <c r="OJ135"/>
      <c r="OK135"/>
      <c r="OL135"/>
      <c r="OM135"/>
      <c r="ON135"/>
      <c r="OO135"/>
      <c r="OP135"/>
      <c r="OQ135"/>
      <c r="OR135"/>
      <c r="OS135"/>
      <c r="OT135"/>
      <c r="OU135"/>
      <c r="OV135"/>
      <c r="OW135"/>
      <c r="OX135"/>
      <c r="OY135"/>
      <c r="OZ135"/>
      <c r="PA135"/>
      <c r="PB135"/>
      <c r="PC135"/>
      <c r="PD135"/>
      <c r="PE135"/>
      <c r="PF135"/>
      <c r="PG135"/>
      <c r="PH135"/>
      <c r="PI135"/>
      <c r="PJ135"/>
      <c r="PK135"/>
      <c r="PL135"/>
      <c r="PM135"/>
      <c r="PN135"/>
      <c r="PO135"/>
      <c r="PP135"/>
      <c r="PQ135"/>
      <c r="PR135"/>
      <c r="PS135"/>
      <c r="PT135"/>
      <c r="PU135"/>
      <c r="PV135"/>
      <c r="PW135"/>
      <c r="PX135"/>
      <c r="PY135"/>
      <c r="PZ135"/>
      <c r="QA135"/>
      <c r="QB135"/>
      <c r="QC135"/>
      <c r="QD135"/>
      <c r="QE135"/>
      <c r="QF135"/>
      <c r="QG135"/>
      <c r="QH135"/>
      <c r="QI135"/>
      <c r="QJ135"/>
      <c r="QK135"/>
      <c r="QL135"/>
      <c r="QM135"/>
      <c r="QN135"/>
      <c r="QO135"/>
      <c r="QP135"/>
      <c r="QQ135"/>
      <c r="QR135"/>
      <c r="QS135"/>
      <c r="QT135"/>
      <c r="QU135"/>
      <c r="QV135"/>
      <c r="QW135"/>
      <c r="QX135"/>
      <c r="QY135"/>
      <c r="QZ135"/>
      <c r="RA135"/>
      <c r="RB135"/>
      <c r="RC135"/>
      <c r="RD135"/>
      <c r="RE135"/>
      <c r="RF135"/>
      <c r="RG135"/>
      <c r="RH135"/>
      <c r="RI135"/>
      <c r="RJ135"/>
      <c r="RK135"/>
      <c r="RL135"/>
      <c r="RM135"/>
      <c r="RN135"/>
      <c r="RO135"/>
      <c r="RP135"/>
      <c r="RQ135"/>
      <c r="RR135"/>
      <c r="RS135"/>
      <c r="RT135"/>
      <c r="RU135"/>
      <c r="RV135"/>
      <c r="RW135"/>
      <c r="RX135"/>
      <c r="RY135"/>
      <c r="RZ135"/>
      <c r="SA135"/>
      <c r="SB135"/>
      <c r="SC135"/>
      <c r="SD135"/>
      <c r="SE135"/>
      <c r="SF135"/>
      <c r="SG135"/>
      <c r="SH135"/>
      <c r="SI135"/>
      <c r="SJ135"/>
      <c r="SK135"/>
      <c r="SL135"/>
      <c r="SM135"/>
      <c r="SN135"/>
      <c r="SO135"/>
      <c r="SP135"/>
      <c r="SQ135"/>
      <c r="SR135"/>
      <c r="SS135"/>
      <c r="ST135"/>
      <c r="SU135"/>
      <c r="SV135"/>
      <c r="SW135"/>
      <c r="SX135"/>
      <c r="SY135"/>
      <c r="SZ135"/>
      <c r="TA135"/>
      <c r="TB135"/>
      <c r="TC135"/>
      <c r="TD135"/>
      <c r="TE135"/>
      <c r="TF135"/>
      <c r="TG135"/>
      <c r="TH135"/>
      <c r="TI135"/>
      <c r="TJ135"/>
      <c r="TK135"/>
      <c r="TL135"/>
      <c r="TM135"/>
      <c r="TN135"/>
      <c r="TO135"/>
      <c r="TP135"/>
      <c r="TQ135"/>
      <c r="TR135"/>
      <c r="TS135"/>
      <c r="TT135"/>
      <c r="TU135"/>
      <c r="TV135"/>
      <c r="TW135"/>
      <c r="TX135"/>
      <c r="TY135"/>
      <c r="TZ135"/>
      <c r="UA135"/>
      <c r="UB135"/>
      <c r="UC135"/>
      <c r="UD135"/>
      <c r="UE135"/>
      <c r="UF135"/>
      <c r="UG135"/>
      <c r="UH135"/>
      <c r="UI135"/>
      <c r="UJ135"/>
      <c r="UK135"/>
      <c r="UL135"/>
      <c r="UM135"/>
      <c r="UN135"/>
      <c r="UO135"/>
      <c r="UP135"/>
      <c r="UQ135"/>
      <c r="UR135"/>
      <c r="US135"/>
      <c r="UT135"/>
      <c r="UU135"/>
      <c r="UV135"/>
      <c r="UW135"/>
      <c r="UX135"/>
      <c r="UY135"/>
      <c r="UZ135"/>
      <c r="VA135"/>
      <c r="VB135"/>
      <c r="VC135"/>
      <c r="VD135"/>
      <c r="VE135"/>
      <c r="VF135"/>
      <c r="VG135"/>
      <c r="VH135"/>
      <c r="VI135"/>
      <c r="VJ135"/>
      <c r="VK135"/>
      <c r="VL135"/>
      <c r="VM135"/>
      <c r="VN135"/>
      <c r="VO135"/>
      <c r="VP135"/>
      <c r="VQ135"/>
      <c r="VR135"/>
      <c r="VS135"/>
      <c r="VT135"/>
      <c r="VU135"/>
      <c r="VV135"/>
      <c r="VW135"/>
      <c r="VX135"/>
      <c r="VY135"/>
      <c r="VZ135"/>
      <c r="WA135"/>
      <c r="WB135"/>
      <c r="WC135"/>
      <c r="WD135"/>
      <c r="WE135"/>
      <c r="WF135"/>
      <c r="WG135"/>
      <c r="WH135"/>
      <c r="WI135"/>
      <c r="WJ135"/>
      <c r="WK135"/>
      <c r="WL135"/>
      <c r="WM135"/>
      <c r="WN135"/>
      <c r="WO135"/>
      <c r="WP135"/>
      <c r="WQ135"/>
      <c r="WR135"/>
      <c r="WS135"/>
      <c r="WT135"/>
      <c r="WU135"/>
      <c r="WV135"/>
      <c r="WW135"/>
      <c r="WX135"/>
      <c r="WY135"/>
      <c r="WZ135"/>
      <c r="XA135"/>
      <c r="XB135"/>
      <c r="XC135"/>
      <c r="XD135"/>
      <c r="XE135"/>
      <c r="XF135"/>
      <c r="XG135"/>
      <c r="XH135"/>
      <c r="XI135"/>
      <c r="XJ135"/>
      <c r="XK135"/>
      <c r="XL135"/>
      <c r="XM135"/>
      <c r="XN135"/>
      <c r="XO135"/>
      <c r="XP135"/>
      <c r="XQ135"/>
      <c r="XR135"/>
      <c r="XS135"/>
      <c r="XT135"/>
      <c r="XU135"/>
      <c r="XV135"/>
      <c r="XW135"/>
      <c r="XX135"/>
      <c r="XY135"/>
      <c r="XZ135"/>
      <c r="YA135"/>
      <c r="YB135"/>
      <c r="YC135"/>
      <c r="YD135"/>
      <c r="YE135"/>
      <c r="YF135"/>
      <c r="YG135"/>
      <c r="YH135"/>
      <c r="YI135"/>
      <c r="YJ135"/>
      <c r="YK135"/>
      <c r="YL135"/>
      <c r="YM135"/>
      <c r="YN135"/>
      <c r="YO135"/>
      <c r="YP135"/>
      <c r="YQ135"/>
      <c r="YR135"/>
      <c r="YS135"/>
      <c r="YT135"/>
      <c r="YU135"/>
      <c r="YV135"/>
      <c r="YW135"/>
      <c r="YX135"/>
      <c r="YY135"/>
      <c r="YZ135"/>
      <c r="ZA135"/>
      <c r="ZB135"/>
      <c r="ZC135"/>
      <c r="ZD135"/>
      <c r="ZE135"/>
      <c r="ZF135"/>
      <c r="ZG135"/>
      <c r="ZH135"/>
      <c r="ZI135"/>
      <c r="ZJ135"/>
      <c r="ZK135"/>
      <c r="ZL135"/>
      <c r="ZM135"/>
      <c r="ZN135"/>
      <c r="ZO135"/>
      <c r="ZP135"/>
      <c r="ZQ135"/>
      <c r="ZR135"/>
      <c r="ZS135"/>
      <c r="ZT135"/>
      <c r="ZU135"/>
      <c r="ZV135"/>
      <c r="ZW135"/>
      <c r="ZX135"/>
      <c r="ZY135"/>
      <c r="ZZ135"/>
      <c r="AAA135"/>
      <c r="AAB135"/>
      <c r="AAC135"/>
      <c r="AAD135"/>
      <c r="AAE135"/>
      <c r="AAF135"/>
      <c r="AAG135"/>
      <c r="AAH135"/>
      <c r="AAI135"/>
      <c r="AAJ135"/>
      <c r="AAK135"/>
      <c r="AAL135"/>
      <c r="AAM135"/>
      <c r="AAN135"/>
      <c r="AAO135"/>
      <c r="AAP135"/>
      <c r="AAQ135"/>
      <c r="AAR135"/>
      <c r="AAS135"/>
      <c r="AAT135"/>
      <c r="AAU135"/>
      <c r="AAV135"/>
      <c r="AAW135"/>
      <c r="AAX135"/>
      <c r="AAY135"/>
      <c r="AAZ135"/>
      <c r="ABA135"/>
      <c r="ABB135"/>
      <c r="ABC135"/>
      <c r="ABD135"/>
      <c r="ABE135"/>
      <c r="ABF135"/>
      <c r="ABG135"/>
      <c r="ABH135"/>
      <c r="ABI135"/>
      <c r="ABJ135"/>
      <c r="ABK135"/>
      <c r="ABL135"/>
      <c r="ABM135"/>
      <c r="ABN135"/>
      <c r="ABO135"/>
      <c r="ABP135"/>
      <c r="ABQ135"/>
      <c r="ABR135"/>
      <c r="ABS135"/>
      <c r="ABT135"/>
      <c r="ABU135"/>
      <c r="ABV135"/>
      <c r="ABW135"/>
      <c r="ABX135"/>
      <c r="ABY135"/>
      <c r="ABZ135"/>
      <c r="ACA135"/>
      <c r="ACB135"/>
      <c r="ACC135"/>
      <c r="ACD135"/>
      <c r="ACE135"/>
      <c r="ACF135"/>
      <c r="ACG135"/>
      <c r="ACH135"/>
      <c r="ACI135"/>
      <c r="ACJ135"/>
      <c r="ACK135"/>
      <c r="ACL135"/>
      <c r="ACM135"/>
      <c r="ACN135"/>
      <c r="ACO135"/>
      <c r="ACP135"/>
      <c r="ACQ135"/>
      <c r="ACR135"/>
      <c r="ACS135"/>
      <c r="ACT135"/>
      <c r="ACU135"/>
      <c r="ACV135"/>
      <c r="ACW135"/>
      <c r="ACX135"/>
      <c r="ACY135"/>
      <c r="ACZ135"/>
      <c r="ADA135"/>
      <c r="ADB135"/>
      <c r="ADC135"/>
      <c r="ADD135"/>
      <c r="ADE135"/>
      <c r="ADF135"/>
      <c r="ADG135"/>
      <c r="ADH135"/>
      <c r="ADI135"/>
      <c r="ADJ135"/>
      <c r="ADK135"/>
      <c r="ADL135"/>
      <c r="ADM135"/>
      <c r="ADN135"/>
      <c r="ADO135"/>
      <c r="ADP135"/>
      <c r="ADQ135"/>
      <c r="ADR135"/>
      <c r="ADS135"/>
      <c r="ADT135"/>
      <c r="ADU135"/>
      <c r="ADV135"/>
      <c r="ADW135"/>
      <c r="ADX135"/>
      <c r="ADY135"/>
      <c r="ADZ135"/>
      <c r="AEA135"/>
      <c r="AEB135"/>
      <c r="AEC135"/>
      <c r="AED135"/>
      <c r="AEE135"/>
      <c r="AEF135"/>
      <c r="AEG135"/>
      <c r="AEH135"/>
      <c r="AEI135"/>
      <c r="AEJ135"/>
      <c r="AEK135"/>
      <c r="AEL135"/>
      <c r="AEM135"/>
      <c r="AEN135"/>
      <c r="AEO135"/>
      <c r="AEP135"/>
      <c r="AEQ135"/>
      <c r="AER135"/>
      <c r="AES135"/>
      <c r="AET135"/>
      <c r="AEU135"/>
      <c r="AEV135"/>
      <c r="AEW135"/>
      <c r="AEX135"/>
      <c r="AEY135"/>
      <c r="AEZ135"/>
      <c r="AFA135"/>
      <c r="AFB135"/>
      <c r="AFC135"/>
      <c r="AFD135"/>
      <c r="AFE135"/>
      <c r="AFF135"/>
      <c r="AFG135"/>
      <c r="AFH135"/>
      <c r="AFI135"/>
      <c r="AFJ135"/>
      <c r="AFK135"/>
      <c r="AFL135"/>
      <c r="AFM135"/>
      <c r="AFN135"/>
      <c r="AFO135"/>
      <c r="AFP135"/>
      <c r="AFQ135"/>
      <c r="AFR135"/>
      <c r="AFS135"/>
      <c r="AFT135"/>
      <c r="AFU135"/>
      <c r="AFV135"/>
      <c r="AFW135"/>
      <c r="AFX135"/>
      <c r="AFY135"/>
      <c r="AFZ135"/>
      <c r="AGA135"/>
      <c r="AGB135"/>
      <c r="AGC135"/>
      <c r="AGD135"/>
      <c r="AGE135"/>
      <c r="AGF135"/>
      <c r="AGG135"/>
      <c r="AGH135"/>
      <c r="AGI135"/>
      <c r="AGJ135"/>
      <c r="AGK135"/>
      <c r="AGL135"/>
      <c r="AGM135"/>
      <c r="AGN135"/>
      <c r="AGO135"/>
      <c r="AGP135"/>
      <c r="AGQ135"/>
      <c r="AGR135"/>
      <c r="AGS135"/>
      <c r="AGT135"/>
      <c r="AGU135"/>
      <c r="AGV135"/>
      <c r="AGW135"/>
      <c r="AGX135"/>
      <c r="AGY135"/>
      <c r="AGZ135"/>
      <c r="AHA135"/>
      <c r="AHB135"/>
      <c r="AHC135"/>
      <c r="AHD135"/>
      <c r="AHE135"/>
      <c r="AHF135"/>
      <c r="AHG135"/>
      <c r="AHH135"/>
      <c r="AHI135"/>
      <c r="AHJ135"/>
      <c r="AHK135"/>
      <c r="AHL135"/>
      <c r="AHM135"/>
      <c r="AHN135"/>
      <c r="AHO135"/>
      <c r="AHP135"/>
      <c r="AHQ135"/>
      <c r="AHR135"/>
      <c r="AHS135"/>
      <c r="AHT135"/>
      <c r="AHU135"/>
      <c r="AHV135"/>
      <c r="AHW135"/>
      <c r="AHX135"/>
      <c r="AHY135"/>
      <c r="AHZ135"/>
      <c r="AIA135"/>
      <c r="AIB135"/>
      <c r="AIC135"/>
      <c r="AID135"/>
      <c r="AIE135"/>
      <c r="AIF135"/>
      <c r="AIG135"/>
      <c r="AIH135"/>
      <c r="AII135"/>
      <c r="AIJ135"/>
      <c r="AIK135"/>
      <c r="AIL135"/>
      <c r="AIM135"/>
      <c r="AIN135"/>
      <c r="AIO135"/>
      <c r="AIP135"/>
      <c r="AIQ135"/>
      <c r="AIR135"/>
      <c r="AIS135"/>
      <c r="AIT135"/>
      <c r="AIU135"/>
      <c r="AIV135"/>
      <c r="AIW135"/>
      <c r="AIX135"/>
      <c r="AIY135"/>
      <c r="AIZ135"/>
      <c r="AJA135"/>
      <c r="AJB135"/>
      <c r="AJC135"/>
      <c r="AJD135"/>
      <c r="AJE135"/>
      <c r="AJF135"/>
      <c r="AJG135"/>
      <c r="AJH135"/>
      <c r="AJI135"/>
      <c r="AJJ135"/>
      <c r="AJK135"/>
      <c r="AJL135"/>
      <c r="AJM135"/>
      <c r="AJN135"/>
      <c r="AJO135"/>
      <c r="AJP135"/>
      <c r="AJQ135"/>
      <c r="AJR135"/>
      <c r="AJS135"/>
      <c r="AJT135"/>
      <c r="AJU135"/>
      <c r="AJV135"/>
      <c r="AJW135"/>
      <c r="AJX135"/>
      <c r="AJY135"/>
      <c r="AJZ135"/>
      <c r="AKA135"/>
      <c r="AKB135"/>
      <c r="AKC135"/>
      <c r="AKD135"/>
      <c r="AKE135"/>
      <c r="AKF135"/>
      <c r="AKG135"/>
      <c r="AKH135"/>
      <c r="AKI135"/>
      <c r="AKJ135"/>
      <c r="AKK135"/>
      <c r="AKL135"/>
      <c r="AKM135"/>
      <c r="AKN135"/>
      <c r="AKO135"/>
      <c r="AKP135"/>
      <c r="AKQ135"/>
      <c r="AKR135"/>
      <c r="AKS135"/>
      <c r="AKT135"/>
      <c r="AKU135"/>
      <c r="AKV135"/>
      <c r="AKW135"/>
      <c r="AKX135"/>
      <c r="AKY135"/>
      <c r="AKZ135"/>
      <c r="ALA135"/>
      <c r="ALB135"/>
      <c r="ALC135"/>
      <c r="ALD135"/>
      <c r="ALE135"/>
      <c r="ALF135"/>
      <c r="ALG135"/>
      <c r="ALH135"/>
      <c r="ALI135"/>
      <c r="ALJ135"/>
      <c r="ALK135"/>
      <c r="ALL135"/>
      <c r="ALM135"/>
      <c r="ALN135"/>
      <c r="ALO135"/>
      <c r="ALP135"/>
      <c r="ALQ135"/>
      <c r="ALR135"/>
      <c r="ALS135"/>
      <c r="ALT135"/>
      <c r="ALU135"/>
      <c r="ALV135"/>
      <c r="ALW135"/>
      <c r="ALX135"/>
      <c r="ALY135"/>
      <c r="ALZ135"/>
      <c r="AMA135"/>
      <c r="AMB135"/>
      <c r="AMC135"/>
      <c r="AMD135"/>
      <c r="AME135"/>
      <c r="AMG135"/>
      <c r="AMH135"/>
      <c r="AMI135"/>
      <c r="AMJ135"/>
      <c r="AMK135"/>
    </row>
    <row r="136" spans="1:1025" ht="12.75" customHeight="1" x14ac:dyDescent="0.2">
      <c r="A136" s="87" t="s">
        <v>308</v>
      </c>
      <c r="B136" s="910" t="s">
        <v>321</v>
      </c>
      <c r="C136" s="910"/>
      <c r="D136" s="910"/>
      <c r="E136" s="910"/>
      <c r="F136" s="910"/>
      <c r="G136" s="57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  <c r="AH136"/>
      <c r="AI136"/>
      <c r="AJ136"/>
      <c r="AK136"/>
      <c r="AL136"/>
      <c r="AM136"/>
      <c r="AN136"/>
      <c r="AO136"/>
      <c r="AP136"/>
      <c r="AQ136"/>
      <c r="AR136"/>
      <c r="AS136"/>
      <c r="AT136"/>
      <c r="AU136"/>
      <c r="AV136"/>
      <c r="AW136"/>
      <c r="AX136"/>
      <c r="AY136"/>
      <c r="AZ136"/>
      <c r="BA136"/>
      <c r="BB136"/>
      <c r="BC136"/>
      <c r="BD136"/>
      <c r="BE136"/>
      <c r="BF136"/>
      <c r="BG136"/>
      <c r="BH136"/>
      <c r="BI136"/>
      <c r="BJ136"/>
      <c r="BK136"/>
      <c r="BL136"/>
      <c r="BM136"/>
      <c r="BN136"/>
      <c r="BO136"/>
      <c r="BP136"/>
      <c r="BQ136"/>
      <c r="BR136"/>
      <c r="BS136"/>
      <c r="BT136"/>
      <c r="BU136"/>
      <c r="BV136"/>
      <c r="BW136"/>
      <c r="BX136"/>
      <c r="BY136"/>
      <c r="BZ136"/>
      <c r="CA136"/>
      <c r="CB136"/>
      <c r="CC136"/>
      <c r="CD136"/>
      <c r="CE136"/>
      <c r="CF136"/>
      <c r="CG136"/>
      <c r="CH136"/>
      <c r="CI136"/>
      <c r="CJ136"/>
      <c r="CK136"/>
      <c r="CL136"/>
      <c r="CM136"/>
      <c r="CN136"/>
      <c r="CO136"/>
      <c r="CP136"/>
      <c r="CQ136"/>
      <c r="CR136"/>
      <c r="CS136"/>
      <c r="CT136"/>
      <c r="CU136"/>
      <c r="CV136"/>
      <c r="CW136"/>
      <c r="CX136"/>
      <c r="CY136"/>
      <c r="CZ136"/>
      <c r="DA136"/>
      <c r="DB136"/>
      <c r="DC136"/>
      <c r="DD136"/>
      <c r="DE136"/>
      <c r="DF136"/>
      <c r="DG136"/>
      <c r="DH136"/>
      <c r="DI136"/>
      <c r="DJ136"/>
      <c r="DK136"/>
      <c r="DL136"/>
      <c r="DM136"/>
      <c r="DN136"/>
      <c r="DO136"/>
      <c r="DP136"/>
      <c r="DQ136"/>
      <c r="DR136"/>
      <c r="DS136"/>
      <c r="DT136"/>
      <c r="DU136"/>
      <c r="DV136"/>
      <c r="DW136"/>
      <c r="DX136"/>
      <c r="DY136"/>
      <c r="DZ136"/>
      <c r="EA136"/>
      <c r="EB136"/>
      <c r="EC136"/>
      <c r="ED136"/>
      <c r="EE136"/>
      <c r="EF136"/>
      <c r="EG136"/>
      <c r="EH136"/>
      <c r="EI136"/>
      <c r="EJ136"/>
      <c r="EK136"/>
      <c r="EL136"/>
      <c r="EM136"/>
      <c r="EN136"/>
      <c r="EO136"/>
      <c r="EP136"/>
      <c r="EQ136"/>
      <c r="ER136"/>
      <c r="ES136"/>
      <c r="ET136"/>
      <c r="EU136"/>
      <c r="EV136"/>
      <c r="EW136"/>
      <c r="EX136"/>
      <c r="EY136"/>
      <c r="EZ136"/>
      <c r="FA136"/>
      <c r="FB136"/>
      <c r="FC136"/>
      <c r="FD136"/>
      <c r="FE136"/>
      <c r="FF136"/>
      <c r="FG136"/>
      <c r="FH136"/>
      <c r="FI136"/>
      <c r="FJ136"/>
      <c r="FK136"/>
      <c r="FL136"/>
      <c r="FM136"/>
      <c r="FN136"/>
      <c r="FO136"/>
      <c r="FP136"/>
      <c r="FQ136"/>
      <c r="FR136"/>
      <c r="FS136"/>
      <c r="FT136"/>
      <c r="FU136"/>
      <c r="FV136"/>
      <c r="FW136"/>
      <c r="FX136"/>
      <c r="FY136"/>
      <c r="FZ136"/>
      <c r="GA136"/>
      <c r="GB136"/>
      <c r="GC136"/>
      <c r="GD136"/>
      <c r="GE136"/>
      <c r="GF136"/>
      <c r="GG136"/>
      <c r="GH136"/>
      <c r="GI136"/>
      <c r="GJ136"/>
      <c r="GK136"/>
      <c r="GL136"/>
      <c r="GM136"/>
      <c r="GN136"/>
      <c r="GO136"/>
      <c r="GP136"/>
      <c r="GQ136"/>
      <c r="GR136"/>
      <c r="GS136"/>
      <c r="GT136"/>
      <c r="GU136"/>
      <c r="GV136"/>
      <c r="GW136"/>
      <c r="GX136"/>
      <c r="GY136"/>
      <c r="GZ136"/>
      <c r="HA136"/>
      <c r="HB136"/>
      <c r="HC136"/>
      <c r="HD136"/>
      <c r="HE136"/>
      <c r="HF136"/>
      <c r="HG136"/>
      <c r="HH136"/>
      <c r="HI136"/>
      <c r="HJ136"/>
      <c r="HK136"/>
      <c r="HL136"/>
      <c r="HM136"/>
      <c r="HN136"/>
      <c r="HO136"/>
      <c r="HP136"/>
      <c r="HQ136"/>
      <c r="HR136"/>
      <c r="HS136"/>
      <c r="HT136"/>
      <c r="HU136"/>
      <c r="HV136"/>
      <c r="HW136"/>
      <c r="HX136"/>
      <c r="HY136"/>
      <c r="HZ136"/>
      <c r="IA136"/>
      <c r="IB136"/>
      <c r="IC136"/>
      <c r="ID136"/>
      <c r="IE136"/>
      <c r="IF136"/>
      <c r="IG136"/>
      <c r="IH136"/>
      <c r="II136"/>
      <c r="IJ136"/>
      <c r="IK136"/>
      <c r="IL136"/>
      <c r="IM136"/>
      <c r="IN136"/>
      <c r="IO136"/>
      <c r="IP136"/>
      <c r="IQ136"/>
      <c r="IR136"/>
      <c r="IS136"/>
      <c r="IT136"/>
      <c r="IU136"/>
      <c r="IV136"/>
      <c r="IW136"/>
      <c r="IX136"/>
      <c r="IY136"/>
      <c r="IZ136"/>
      <c r="JA136"/>
      <c r="JB136"/>
      <c r="JC136"/>
      <c r="JD136"/>
      <c r="JE136"/>
      <c r="JF136"/>
      <c r="JG136"/>
      <c r="JH136"/>
      <c r="JI136"/>
      <c r="JJ136"/>
      <c r="JK136"/>
      <c r="JL136"/>
      <c r="JM136"/>
      <c r="JN136"/>
      <c r="JO136"/>
      <c r="JP136"/>
      <c r="JQ136"/>
      <c r="JR136"/>
      <c r="JS136"/>
      <c r="JT136"/>
      <c r="JU136"/>
      <c r="JV136"/>
      <c r="JW136"/>
      <c r="JX136"/>
      <c r="JY136"/>
      <c r="JZ136"/>
      <c r="KA136"/>
      <c r="KB136"/>
      <c r="KC136"/>
      <c r="KD136"/>
      <c r="KE136"/>
      <c r="KF136"/>
      <c r="KG136"/>
      <c r="KH136"/>
      <c r="KI136"/>
      <c r="KJ136"/>
      <c r="KK136"/>
      <c r="KL136"/>
      <c r="KM136"/>
      <c r="KN136"/>
      <c r="KO136"/>
      <c r="KP136"/>
      <c r="KQ136"/>
      <c r="KR136"/>
      <c r="KS136"/>
      <c r="KT136"/>
      <c r="KU136"/>
      <c r="KV136"/>
      <c r="KW136"/>
      <c r="KX136"/>
      <c r="KY136"/>
      <c r="KZ136"/>
      <c r="LA136"/>
      <c r="LB136"/>
      <c r="LC136"/>
      <c r="LD136"/>
      <c r="LE136"/>
      <c r="LF136"/>
      <c r="LG136"/>
      <c r="LH136"/>
      <c r="LI136"/>
      <c r="LJ136"/>
      <c r="LK136"/>
      <c r="LL136"/>
      <c r="LM136"/>
      <c r="LN136"/>
      <c r="LO136"/>
      <c r="LP136"/>
      <c r="LQ136"/>
      <c r="LR136"/>
      <c r="LS136"/>
      <c r="LT136"/>
      <c r="LU136"/>
      <c r="LV136"/>
      <c r="LW136"/>
      <c r="LX136"/>
      <c r="LY136"/>
      <c r="LZ136"/>
      <c r="MA136"/>
      <c r="MB136"/>
      <c r="MC136"/>
      <c r="MD136"/>
      <c r="ME136"/>
      <c r="MF136"/>
      <c r="MG136"/>
      <c r="MH136"/>
      <c r="MI136"/>
      <c r="MJ136"/>
      <c r="MK136"/>
      <c r="ML136"/>
      <c r="MM136"/>
      <c r="MN136"/>
      <c r="MO136"/>
      <c r="MP136"/>
      <c r="MQ136"/>
      <c r="MR136"/>
      <c r="MS136"/>
      <c r="MT136"/>
      <c r="MU136"/>
      <c r="MV136"/>
      <c r="MW136"/>
      <c r="MX136"/>
      <c r="MY136"/>
      <c r="MZ136"/>
      <c r="NA136"/>
      <c r="NB136"/>
      <c r="NC136"/>
      <c r="ND136"/>
      <c r="NE136"/>
      <c r="NF136"/>
      <c r="NG136"/>
      <c r="NH136"/>
      <c r="NI136"/>
      <c r="NJ136"/>
      <c r="NK136"/>
      <c r="NL136"/>
      <c r="NM136"/>
      <c r="NN136"/>
      <c r="NO136"/>
      <c r="NP136"/>
      <c r="NQ136"/>
      <c r="NR136"/>
      <c r="NS136"/>
      <c r="NT136"/>
      <c r="NU136"/>
      <c r="NV136"/>
      <c r="NW136"/>
      <c r="NX136"/>
      <c r="NY136"/>
      <c r="NZ136"/>
      <c r="OA136"/>
      <c r="OB136"/>
      <c r="OC136"/>
      <c r="OD136"/>
      <c r="OE136"/>
      <c r="OF136"/>
      <c r="OG136"/>
      <c r="OH136"/>
      <c r="OI136"/>
      <c r="OJ136"/>
      <c r="OK136"/>
      <c r="OL136"/>
      <c r="OM136"/>
      <c r="ON136"/>
      <c r="OO136"/>
      <c r="OP136"/>
      <c r="OQ136"/>
      <c r="OR136"/>
      <c r="OS136"/>
      <c r="OT136"/>
      <c r="OU136"/>
      <c r="OV136"/>
      <c r="OW136"/>
      <c r="OX136"/>
      <c r="OY136"/>
      <c r="OZ136"/>
      <c r="PA136"/>
      <c r="PB136"/>
      <c r="PC136"/>
      <c r="PD136"/>
      <c r="PE136"/>
      <c r="PF136"/>
      <c r="PG136"/>
      <c r="PH136"/>
      <c r="PI136"/>
      <c r="PJ136"/>
      <c r="PK136"/>
      <c r="PL136"/>
      <c r="PM136"/>
      <c r="PN136"/>
      <c r="PO136"/>
      <c r="PP136"/>
      <c r="PQ136"/>
      <c r="PR136"/>
      <c r="PS136"/>
      <c r="PT136"/>
      <c r="PU136"/>
      <c r="PV136"/>
      <c r="PW136"/>
      <c r="PX136"/>
      <c r="PY136"/>
      <c r="PZ136"/>
      <c r="QA136"/>
      <c r="QB136"/>
      <c r="QC136"/>
      <c r="QD136"/>
      <c r="QE136"/>
      <c r="QF136"/>
      <c r="QG136"/>
      <c r="QH136"/>
      <c r="QI136"/>
      <c r="QJ136"/>
      <c r="QK136"/>
      <c r="QL136"/>
      <c r="QM136"/>
      <c r="QN136"/>
      <c r="QO136"/>
      <c r="QP136"/>
      <c r="QQ136"/>
      <c r="QR136"/>
      <c r="QS136"/>
      <c r="QT136"/>
      <c r="QU136"/>
      <c r="QV136"/>
      <c r="QW136"/>
      <c r="QX136"/>
      <c r="QY136"/>
      <c r="QZ136"/>
      <c r="RA136"/>
      <c r="RB136"/>
      <c r="RC136"/>
      <c r="RD136"/>
      <c r="RE136"/>
      <c r="RF136"/>
      <c r="RG136"/>
      <c r="RH136"/>
      <c r="RI136"/>
      <c r="RJ136"/>
      <c r="RK136"/>
      <c r="RL136"/>
      <c r="RM136"/>
      <c r="RN136"/>
      <c r="RO136"/>
      <c r="RP136"/>
      <c r="RQ136"/>
      <c r="RR136"/>
      <c r="RS136"/>
      <c r="RT136"/>
      <c r="RU136"/>
      <c r="RV136"/>
      <c r="RW136"/>
      <c r="RX136"/>
      <c r="RY136"/>
      <c r="RZ136"/>
      <c r="SA136"/>
      <c r="SB136"/>
      <c r="SC136"/>
      <c r="SD136"/>
      <c r="SE136"/>
      <c r="SF136"/>
      <c r="SG136"/>
      <c r="SH136"/>
      <c r="SI136"/>
      <c r="SJ136"/>
      <c r="SK136"/>
      <c r="SL136"/>
      <c r="SM136"/>
      <c r="SN136"/>
      <c r="SO136"/>
      <c r="SP136"/>
      <c r="SQ136"/>
      <c r="SR136"/>
      <c r="SS136"/>
      <c r="ST136"/>
      <c r="SU136"/>
      <c r="SV136"/>
      <c r="SW136"/>
      <c r="SX136"/>
      <c r="SY136"/>
      <c r="SZ136"/>
      <c r="TA136"/>
      <c r="TB136"/>
      <c r="TC136"/>
      <c r="TD136"/>
      <c r="TE136"/>
      <c r="TF136"/>
      <c r="TG136"/>
      <c r="TH136"/>
      <c r="TI136"/>
      <c r="TJ136"/>
      <c r="TK136"/>
      <c r="TL136"/>
      <c r="TM136"/>
      <c r="TN136"/>
      <c r="TO136"/>
      <c r="TP136"/>
      <c r="TQ136"/>
      <c r="TR136"/>
      <c r="TS136"/>
      <c r="TT136"/>
      <c r="TU136"/>
      <c r="TV136"/>
      <c r="TW136"/>
      <c r="TX136"/>
      <c r="TY136"/>
      <c r="TZ136"/>
      <c r="UA136"/>
      <c r="UB136"/>
      <c r="UC136"/>
      <c r="UD136"/>
      <c r="UE136"/>
      <c r="UF136"/>
      <c r="UG136"/>
      <c r="UH136"/>
      <c r="UI136"/>
      <c r="UJ136"/>
      <c r="UK136"/>
      <c r="UL136"/>
      <c r="UM136"/>
      <c r="UN136"/>
      <c r="UO136"/>
      <c r="UP136"/>
      <c r="UQ136"/>
      <c r="UR136"/>
      <c r="US136"/>
      <c r="UT136"/>
      <c r="UU136"/>
      <c r="UV136"/>
      <c r="UW136"/>
      <c r="UX136"/>
      <c r="UY136"/>
      <c r="UZ136"/>
      <c r="VA136"/>
      <c r="VB136"/>
      <c r="VC136"/>
      <c r="VD136"/>
      <c r="VE136"/>
      <c r="VF136"/>
      <c r="VG136"/>
      <c r="VH136"/>
      <c r="VI136"/>
      <c r="VJ136"/>
      <c r="VK136"/>
      <c r="VL136"/>
      <c r="VM136"/>
      <c r="VN136"/>
      <c r="VO136"/>
      <c r="VP136"/>
      <c r="VQ136"/>
      <c r="VR136"/>
      <c r="VS136"/>
      <c r="VT136"/>
      <c r="VU136"/>
      <c r="VV136"/>
      <c r="VW136"/>
      <c r="VX136"/>
      <c r="VY136"/>
      <c r="VZ136"/>
      <c r="WA136"/>
      <c r="WB136"/>
      <c r="WC136"/>
      <c r="WD136"/>
      <c r="WE136"/>
      <c r="WF136"/>
      <c r="WG136"/>
      <c r="WH136"/>
      <c r="WI136"/>
      <c r="WJ136"/>
      <c r="WK136"/>
      <c r="WL136"/>
      <c r="WM136"/>
      <c r="WN136"/>
      <c r="WO136"/>
      <c r="WP136"/>
      <c r="WQ136"/>
      <c r="WR136"/>
      <c r="WS136"/>
      <c r="WT136"/>
      <c r="WU136"/>
      <c r="WV136"/>
      <c r="WW136"/>
      <c r="WX136"/>
      <c r="WY136"/>
      <c r="WZ136"/>
      <c r="XA136"/>
      <c r="XB136"/>
      <c r="XC136"/>
      <c r="XD136"/>
      <c r="XE136"/>
      <c r="XF136"/>
      <c r="XG136"/>
      <c r="XH136"/>
      <c r="XI136"/>
      <c r="XJ136"/>
      <c r="XK136"/>
      <c r="XL136"/>
      <c r="XM136"/>
      <c r="XN136"/>
      <c r="XO136"/>
      <c r="XP136"/>
      <c r="XQ136"/>
      <c r="XR136"/>
      <c r="XS136"/>
      <c r="XT136"/>
      <c r="XU136"/>
      <c r="XV136"/>
      <c r="XW136"/>
      <c r="XX136"/>
      <c r="XY136"/>
      <c r="XZ136"/>
      <c r="YA136"/>
      <c r="YB136"/>
      <c r="YC136"/>
      <c r="YD136"/>
      <c r="YE136"/>
      <c r="YF136"/>
      <c r="YG136"/>
      <c r="YH136"/>
      <c r="YI136"/>
      <c r="YJ136"/>
      <c r="YK136"/>
      <c r="YL136"/>
      <c r="YM136"/>
      <c r="YN136"/>
      <c r="YO136"/>
      <c r="YP136"/>
      <c r="YQ136"/>
      <c r="YR136"/>
      <c r="YS136"/>
      <c r="YT136"/>
      <c r="YU136"/>
      <c r="YV136"/>
      <c r="YW136"/>
      <c r="YX136"/>
      <c r="YY136"/>
      <c r="YZ136"/>
      <c r="ZA136"/>
      <c r="ZB136"/>
      <c r="ZC136"/>
      <c r="ZD136"/>
      <c r="ZE136"/>
      <c r="ZF136"/>
      <c r="ZG136"/>
      <c r="ZH136"/>
      <c r="ZI136"/>
      <c r="ZJ136"/>
      <c r="ZK136"/>
      <c r="ZL136"/>
      <c r="ZM136"/>
      <c r="ZN136"/>
      <c r="ZO136"/>
      <c r="ZP136"/>
      <c r="ZQ136"/>
      <c r="ZR136"/>
      <c r="ZS136"/>
      <c r="ZT136"/>
      <c r="ZU136"/>
      <c r="ZV136"/>
      <c r="ZW136"/>
      <c r="ZX136"/>
      <c r="ZY136"/>
      <c r="ZZ136"/>
      <c r="AAA136"/>
      <c r="AAB136"/>
      <c r="AAC136"/>
      <c r="AAD136"/>
      <c r="AAE136"/>
      <c r="AAF136"/>
      <c r="AAG136"/>
      <c r="AAH136"/>
      <c r="AAI136"/>
      <c r="AAJ136"/>
      <c r="AAK136"/>
      <c r="AAL136"/>
      <c r="AAM136"/>
      <c r="AAN136"/>
      <c r="AAO136"/>
      <c r="AAP136"/>
      <c r="AAQ136"/>
      <c r="AAR136"/>
      <c r="AAS136"/>
      <c r="AAT136"/>
      <c r="AAU136"/>
      <c r="AAV136"/>
      <c r="AAW136"/>
      <c r="AAX136"/>
      <c r="AAY136"/>
      <c r="AAZ136"/>
      <c r="ABA136"/>
      <c r="ABB136"/>
      <c r="ABC136"/>
      <c r="ABD136"/>
      <c r="ABE136"/>
      <c r="ABF136"/>
      <c r="ABG136"/>
      <c r="ABH136"/>
      <c r="ABI136"/>
      <c r="ABJ136"/>
      <c r="ABK136"/>
      <c r="ABL136"/>
      <c r="ABM136"/>
      <c r="ABN136"/>
      <c r="ABO136"/>
      <c r="ABP136"/>
      <c r="ABQ136"/>
      <c r="ABR136"/>
      <c r="ABS136"/>
      <c r="ABT136"/>
      <c r="ABU136"/>
      <c r="ABV136"/>
      <c r="ABW136"/>
      <c r="ABX136"/>
      <c r="ABY136"/>
      <c r="ABZ136"/>
      <c r="ACA136"/>
      <c r="ACB136"/>
      <c r="ACC136"/>
      <c r="ACD136"/>
      <c r="ACE136"/>
      <c r="ACF136"/>
      <c r="ACG136"/>
      <c r="ACH136"/>
      <c r="ACI136"/>
      <c r="ACJ136"/>
      <c r="ACK136"/>
      <c r="ACL136"/>
      <c r="ACM136"/>
      <c r="ACN136"/>
      <c r="ACO136"/>
      <c r="ACP136"/>
      <c r="ACQ136"/>
      <c r="ACR136"/>
      <c r="ACS136"/>
      <c r="ACT136"/>
      <c r="ACU136"/>
      <c r="ACV136"/>
      <c r="ACW136"/>
      <c r="ACX136"/>
      <c r="ACY136"/>
      <c r="ACZ136"/>
      <c r="ADA136"/>
      <c r="ADB136"/>
      <c r="ADC136"/>
      <c r="ADD136"/>
      <c r="ADE136"/>
      <c r="ADF136"/>
      <c r="ADG136"/>
      <c r="ADH136"/>
      <c r="ADI136"/>
      <c r="ADJ136"/>
      <c r="ADK136"/>
      <c r="ADL136"/>
      <c r="ADM136"/>
      <c r="ADN136"/>
      <c r="ADO136"/>
      <c r="ADP136"/>
      <c r="ADQ136"/>
      <c r="ADR136"/>
      <c r="ADS136"/>
      <c r="ADT136"/>
      <c r="ADU136"/>
      <c r="ADV136"/>
      <c r="ADW136"/>
      <c r="ADX136"/>
      <c r="ADY136"/>
      <c r="ADZ136"/>
      <c r="AEA136"/>
      <c r="AEB136"/>
      <c r="AEC136"/>
      <c r="AED136"/>
      <c r="AEE136"/>
      <c r="AEF136"/>
      <c r="AEG136"/>
      <c r="AEH136"/>
      <c r="AEI136"/>
      <c r="AEJ136"/>
      <c r="AEK136"/>
      <c r="AEL136"/>
      <c r="AEM136"/>
      <c r="AEN136"/>
      <c r="AEO136"/>
      <c r="AEP136"/>
      <c r="AEQ136"/>
      <c r="AER136"/>
      <c r="AES136"/>
      <c r="AET136"/>
      <c r="AEU136"/>
      <c r="AEV136"/>
      <c r="AEW136"/>
      <c r="AEX136"/>
      <c r="AEY136"/>
      <c r="AEZ136"/>
      <c r="AFA136"/>
      <c r="AFB136"/>
      <c r="AFC136"/>
      <c r="AFD136"/>
      <c r="AFE136"/>
      <c r="AFF136"/>
      <c r="AFG136"/>
      <c r="AFH136"/>
      <c r="AFI136"/>
      <c r="AFJ136"/>
      <c r="AFK136"/>
      <c r="AFL136"/>
      <c r="AFM136"/>
      <c r="AFN136"/>
      <c r="AFO136"/>
      <c r="AFP136"/>
      <c r="AFQ136"/>
      <c r="AFR136"/>
      <c r="AFS136"/>
      <c r="AFT136"/>
      <c r="AFU136"/>
      <c r="AFV136"/>
      <c r="AFW136"/>
      <c r="AFX136"/>
      <c r="AFY136"/>
      <c r="AFZ136"/>
      <c r="AGA136"/>
      <c r="AGB136"/>
      <c r="AGC136"/>
      <c r="AGD136"/>
      <c r="AGE136"/>
      <c r="AGF136"/>
      <c r="AGG136"/>
      <c r="AGH136"/>
      <c r="AGI136"/>
      <c r="AGJ136"/>
      <c r="AGK136"/>
      <c r="AGL136"/>
      <c r="AGM136"/>
      <c r="AGN136"/>
      <c r="AGO136"/>
      <c r="AGP136"/>
      <c r="AGQ136"/>
      <c r="AGR136"/>
      <c r="AGS136"/>
      <c r="AGT136"/>
      <c r="AGU136"/>
      <c r="AGV136"/>
      <c r="AGW136"/>
      <c r="AGX136"/>
      <c r="AGY136"/>
      <c r="AGZ136"/>
      <c r="AHA136"/>
      <c r="AHB136"/>
      <c r="AHC136"/>
      <c r="AHD136"/>
      <c r="AHE136"/>
      <c r="AHF136"/>
      <c r="AHG136"/>
      <c r="AHH136"/>
      <c r="AHI136"/>
      <c r="AHJ136"/>
      <c r="AHK136"/>
      <c r="AHL136"/>
      <c r="AHM136"/>
      <c r="AHN136"/>
      <c r="AHO136"/>
      <c r="AHP136"/>
      <c r="AHQ136"/>
      <c r="AHR136"/>
      <c r="AHS136"/>
      <c r="AHT136"/>
      <c r="AHU136"/>
      <c r="AHV136"/>
      <c r="AHW136"/>
      <c r="AHX136"/>
      <c r="AHY136"/>
      <c r="AHZ136"/>
      <c r="AIA136"/>
      <c r="AIB136"/>
      <c r="AIC136"/>
      <c r="AID136"/>
      <c r="AIE136"/>
      <c r="AIF136"/>
      <c r="AIG136"/>
      <c r="AIH136"/>
      <c r="AII136"/>
      <c r="AIJ136"/>
      <c r="AIK136"/>
      <c r="AIL136"/>
      <c r="AIM136"/>
      <c r="AIN136"/>
      <c r="AIO136"/>
      <c r="AIP136"/>
      <c r="AIQ136"/>
      <c r="AIR136"/>
      <c r="AIS136"/>
      <c r="AIT136"/>
      <c r="AIU136"/>
      <c r="AIV136"/>
      <c r="AIW136"/>
      <c r="AIX136"/>
      <c r="AIY136"/>
      <c r="AIZ136"/>
      <c r="AJA136"/>
      <c r="AJB136"/>
      <c r="AJC136"/>
      <c r="AJD136"/>
      <c r="AJE136"/>
      <c r="AJF136"/>
      <c r="AJG136"/>
      <c r="AJH136"/>
      <c r="AJI136"/>
      <c r="AJJ136"/>
      <c r="AJK136"/>
      <c r="AJL136"/>
      <c r="AJM136"/>
      <c r="AJN136"/>
      <c r="AJO136"/>
      <c r="AJP136"/>
      <c r="AJQ136"/>
      <c r="AJR136"/>
      <c r="AJS136"/>
      <c r="AJT136"/>
      <c r="AJU136"/>
      <c r="AJV136"/>
      <c r="AJW136"/>
      <c r="AJX136"/>
      <c r="AJY136"/>
      <c r="AJZ136"/>
      <c r="AKA136"/>
      <c r="AKB136"/>
      <c r="AKC136"/>
      <c r="AKD136"/>
      <c r="AKE136"/>
      <c r="AKF136"/>
      <c r="AKG136"/>
      <c r="AKH136"/>
      <c r="AKI136"/>
      <c r="AKJ136"/>
      <c r="AKK136"/>
      <c r="AKL136"/>
      <c r="AKM136"/>
      <c r="AKN136"/>
      <c r="AKO136"/>
      <c r="AKP136"/>
      <c r="AKQ136"/>
      <c r="AKR136"/>
      <c r="AKS136"/>
      <c r="AKT136"/>
      <c r="AKU136"/>
      <c r="AKV136"/>
      <c r="AKW136"/>
      <c r="AKX136"/>
      <c r="AKY136"/>
      <c r="AKZ136"/>
      <c r="ALA136"/>
      <c r="ALB136"/>
      <c r="ALC136"/>
      <c r="ALD136"/>
      <c r="ALE136"/>
      <c r="ALF136"/>
      <c r="ALG136"/>
      <c r="ALH136"/>
      <c r="ALI136"/>
      <c r="ALJ136"/>
      <c r="ALK136"/>
      <c r="ALL136"/>
      <c r="ALM136"/>
      <c r="ALN136"/>
      <c r="ALO136"/>
      <c r="ALP136"/>
      <c r="ALQ136"/>
      <c r="ALR136"/>
      <c r="ALS136"/>
      <c r="ALT136"/>
      <c r="ALU136"/>
      <c r="ALV136"/>
      <c r="ALW136"/>
      <c r="ALX136"/>
      <c r="ALY136"/>
      <c r="ALZ136"/>
      <c r="AMA136"/>
      <c r="AMB136"/>
      <c r="AMC136"/>
      <c r="AMD136"/>
      <c r="AME136"/>
      <c r="AMG136"/>
      <c r="AMH136"/>
      <c r="AMI136"/>
      <c r="AMJ136"/>
      <c r="AMK136"/>
    </row>
    <row r="137" spans="1:1025" ht="12.75" customHeight="1" x14ac:dyDescent="0.2">
      <c r="A137" s="87" t="s">
        <v>309</v>
      </c>
      <c r="B137" s="910" t="s">
        <v>322</v>
      </c>
      <c r="C137" s="910"/>
      <c r="D137" s="910"/>
      <c r="E137" s="910"/>
      <c r="F137" s="910"/>
      <c r="G137" s="5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  <c r="AG137"/>
      <c r="AH137"/>
      <c r="AI137"/>
      <c r="AJ137"/>
      <c r="AK137"/>
      <c r="AL137"/>
      <c r="AM137"/>
      <c r="AN137"/>
      <c r="AO137"/>
      <c r="AP137"/>
      <c r="AQ137"/>
      <c r="AR137"/>
      <c r="AS137"/>
      <c r="AT137"/>
      <c r="AU137"/>
      <c r="AV137"/>
      <c r="AW137"/>
      <c r="AX137"/>
      <c r="AY137"/>
      <c r="AZ137"/>
      <c r="BA137"/>
      <c r="BB137"/>
      <c r="BC137"/>
      <c r="BD137"/>
      <c r="BE137"/>
      <c r="BF137"/>
      <c r="BG137"/>
      <c r="BH137"/>
      <c r="BI137"/>
      <c r="BJ137"/>
      <c r="BK137"/>
      <c r="BL137"/>
      <c r="BM137"/>
      <c r="BN137"/>
      <c r="BO137"/>
      <c r="BP137"/>
      <c r="BQ137"/>
      <c r="BR137"/>
      <c r="BS137"/>
      <c r="BT137"/>
      <c r="BU137"/>
      <c r="BV137"/>
      <c r="BW137"/>
      <c r="BX137"/>
      <c r="BY137"/>
      <c r="BZ137"/>
      <c r="CA137"/>
      <c r="CB137"/>
      <c r="CC137"/>
      <c r="CD137"/>
      <c r="CE137"/>
      <c r="CF137"/>
      <c r="CG137"/>
      <c r="CH137"/>
      <c r="CI137"/>
      <c r="CJ137"/>
      <c r="CK137"/>
      <c r="CL137"/>
      <c r="CM137"/>
      <c r="CN137"/>
      <c r="CO137"/>
      <c r="CP137"/>
      <c r="CQ137"/>
      <c r="CR137"/>
      <c r="CS137"/>
      <c r="CT137"/>
      <c r="CU137"/>
      <c r="CV137"/>
      <c r="CW137"/>
      <c r="CX137"/>
      <c r="CY137"/>
      <c r="CZ137"/>
      <c r="DA137"/>
      <c r="DB137"/>
      <c r="DC137"/>
      <c r="DD137"/>
      <c r="DE137"/>
      <c r="DF137"/>
      <c r="DG137"/>
      <c r="DH137"/>
      <c r="DI137"/>
      <c r="DJ137"/>
      <c r="DK137"/>
      <c r="DL137"/>
      <c r="DM137"/>
      <c r="DN137"/>
      <c r="DO137"/>
      <c r="DP137"/>
      <c r="DQ137"/>
      <c r="DR137"/>
      <c r="DS137"/>
      <c r="DT137"/>
      <c r="DU137"/>
      <c r="DV137"/>
      <c r="DW137"/>
      <c r="DX137"/>
      <c r="DY137"/>
      <c r="DZ137"/>
      <c r="EA137"/>
      <c r="EB137"/>
      <c r="EC137"/>
      <c r="ED137"/>
      <c r="EE137"/>
      <c r="EF137"/>
      <c r="EG137"/>
      <c r="EH137"/>
      <c r="EI137"/>
      <c r="EJ137"/>
      <c r="EK137"/>
      <c r="EL137"/>
      <c r="EM137"/>
      <c r="EN137"/>
      <c r="EO137"/>
      <c r="EP137"/>
      <c r="EQ137"/>
      <c r="ER137"/>
      <c r="ES137"/>
      <c r="ET137"/>
      <c r="EU137"/>
      <c r="EV137"/>
      <c r="EW137"/>
      <c r="EX137"/>
      <c r="EY137"/>
      <c r="EZ137"/>
      <c r="FA137"/>
      <c r="FB137"/>
      <c r="FC137"/>
      <c r="FD137"/>
      <c r="FE137"/>
      <c r="FF137"/>
      <c r="FG137"/>
      <c r="FH137"/>
      <c r="FI137"/>
      <c r="FJ137"/>
      <c r="FK137"/>
      <c r="FL137"/>
      <c r="FM137"/>
      <c r="FN137"/>
      <c r="FO137"/>
      <c r="FP137"/>
      <c r="FQ137"/>
      <c r="FR137"/>
      <c r="FS137"/>
      <c r="FT137"/>
      <c r="FU137"/>
      <c r="FV137"/>
      <c r="FW137"/>
      <c r="FX137"/>
      <c r="FY137"/>
      <c r="FZ137"/>
      <c r="GA137"/>
      <c r="GB137"/>
      <c r="GC137"/>
      <c r="GD137"/>
      <c r="GE137"/>
      <c r="GF137"/>
      <c r="GG137"/>
      <c r="GH137"/>
      <c r="GI137"/>
      <c r="GJ137"/>
      <c r="GK137"/>
      <c r="GL137"/>
      <c r="GM137"/>
      <c r="GN137"/>
      <c r="GO137"/>
      <c r="GP137"/>
      <c r="GQ137"/>
      <c r="GR137"/>
      <c r="GS137"/>
      <c r="GT137"/>
      <c r="GU137"/>
      <c r="GV137"/>
      <c r="GW137"/>
      <c r="GX137"/>
      <c r="GY137"/>
      <c r="GZ137"/>
      <c r="HA137"/>
      <c r="HB137"/>
      <c r="HC137"/>
      <c r="HD137"/>
      <c r="HE137"/>
      <c r="HF137"/>
      <c r="HG137"/>
      <c r="HH137"/>
      <c r="HI137"/>
      <c r="HJ137"/>
      <c r="HK137"/>
      <c r="HL137"/>
      <c r="HM137"/>
      <c r="HN137"/>
      <c r="HO137"/>
      <c r="HP137"/>
      <c r="HQ137"/>
      <c r="HR137"/>
      <c r="HS137"/>
      <c r="HT137"/>
      <c r="HU137"/>
      <c r="HV137"/>
      <c r="HW137"/>
      <c r="HX137"/>
      <c r="HY137"/>
      <c r="HZ137"/>
      <c r="IA137"/>
      <c r="IB137"/>
      <c r="IC137"/>
      <c r="ID137"/>
      <c r="IE137"/>
      <c r="IF137"/>
      <c r="IG137"/>
      <c r="IH137"/>
      <c r="II137"/>
      <c r="IJ137"/>
      <c r="IK137"/>
      <c r="IL137"/>
      <c r="IM137"/>
      <c r="IN137"/>
      <c r="IO137"/>
      <c r="IP137"/>
      <c r="IQ137"/>
      <c r="IR137"/>
      <c r="IS137"/>
      <c r="IT137"/>
      <c r="IU137"/>
      <c r="IV137"/>
      <c r="IW137"/>
      <c r="IX137"/>
      <c r="IY137"/>
      <c r="IZ137"/>
      <c r="JA137"/>
      <c r="JB137"/>
      <c r="JC137"/>
      <c r="JD137"/>
      <c r="JE137"/>
      <c r="JF137"/>
      <c r="JG137"/>
      <c r="JH137"/>
      <c r="JI137"/>
      <c r="JJ137"/>
      <c r="JK137"/>
      <c r="JL137"/>
      <c r="JM137"/>
      <c r="JN137"/>
      <c r="JO137"/>
      <c r="JP137"/>
      <c r="JQ137"/>
      <c r="JR137"/>
      <c r="JS137"/>
      <c r="JT137"/>
      <c r="JU137"/>
      <c r="JV137"/>
      <c r="JW137"/>
      <c r="JX137"/>
      <c r="JY137"/>
      <c r="JZ137"/>
      <c r="KA137"/>
      <c r="KB137"/>
      <c r="KC137"/>
      <c r="KD137"/>
      <c r="KE137"/>
      <c r="KF137"/>
      <c r="KG137"/>
      <c r="KH137"/>
      <c r="KI137"/>
      <c r="KJ137"/>
      <c r="KK137"/>
      <c r="KL137"/>
      <c r="KM137"/>
      <c r="KN137"/>
      <c r="KO137"/>
      <c r="KP137"/>
      <c r="KQ137"/>
      <c r="KR137"/>
      <c r="KS137"/>
      <c r="KT137"/>
      <c r="KU137"/>
      <c r="KV137"/>
      <c r="KW137"/>
      <c r="KX137"/>
      <c r="KY137"/>
      <c r="KZ137"/>
      <c r="LA137"/>
      <c r="LB137"/>
      <c r="LC137"/>
      <c r="LD137"/>
      <c r="LE137"/>
      <c r="LF137"/>
      <c r="LG137"/>
      <c r="LH137"/>
      <c r="LI137"/>
      <c r="LJ137"/>
      <c r="LK137"/>
      <c r="LL137"/>
      <c r="LM137"/>
      <c r="LN137"/>
      <c r="LO137"/>
      <c r="LP137"/>
      <c r="LQ137"/>
      <c r="LR137"/>
      <c r="LS137"/>
      <c r="LT137"/>
      <c r="LU137"/>
      <c r="LV137"/>
      <c r="LW137"/>
      <c r="LX137"/>
      <c r="LY137"/>
      <c r="LZ137"/>
      <c r="MA137"/>
      <c r="MB137"/>
      <c r="MC137"/>
      <c r="MD137"/>
      <c r="ME137"/>
      <c r="MF137"/>
      <c r="MG137"/>
      <c r="MH137"/>
      <c r="MI137"/>
      <c r="MJ137"/>
      <c r="MK137"/>
      <c r="ML137"/>
      <c r="MM137"/>
      <c r="MN137"/>
      <c r="MO137"/>
      <c r="MP137"/>
      <c r="MQ137"/>
      <c r="MR137"/>
      <c r="MS137"/>
      <c r="MT137"/>
      <c r="MU137"/>
      <c r="MV137"/>
      <c r="MW137"/>
      <c r="MX137"/>
      <c r="MY137"/>
      <c r="MZ137"/>
      <c r="NA137"/>
      <c r="NB137"/>
      <c r="NC137"/>
      <c r="ND137"/>
      <c r="NE137"/>
      <c r="NF137"/>
      <c r="NG137"/>
      <c r="NH137"/>
      <c r="NI137"/>
      <c r="NJ137"/>
      <c r="NK137"/>
      <c r="NL137"/>
      <c r="NM137"/>
      <c r="NN137"/>
      <c r="NO137"/>
      <c r="NP137"/>
      <c r="NQ137"/>
      <c r="NR137"/>
      <c r="NS137"/>
      <c r="NT137"/>
      <c r="NU137"/>
      <c r="NV137"/>
      <c r="NW137"/>
      <c r="NX137"/>
      <c r="NY137"/>
      <c r="NZ137"/>
      <c r="OA137"/>
      <c r="OB137"/>
      <c r="OC137"/>
      <c r="OD137"/>
      <c r="OE137"/>
      <c r="OF137"/>
      <c r="OG137"/>
      <c r="OH137"/>
      <c r="OI137"/>
      <c r="OJ137"/>
      <c r="OK137"/>
      <c r="OL137"/>
      <c r="OM137"/>
      <c r="ON137"/>
      <c r="OO137"/>
      <c r="OP137"/>
      <c r="OQ137"/>
      <c r="OR137"/>
      <c r="OS137"/>
      <c r="OT137"/>
      <c r="OU137"/>
      <c r="OV137"/>
      <c r="OW137"/>
      <c r="OX137"/>
      <c r="OY137"/>
      <c r="OZ137"/>
      <c r="PA137"/>
      <c r="PB137"/>
      <c r="PC137"/>
      <c r="PD137"/>
      <c r="PE137"/>
      <c r="PF137"/>
      <c r="PG137"/>
      <c r="PH137"/>
      <c r="PI137"/>
      <c r="PJ137"/>
      <c r="PK137"/>
      <c r="PL137"/>
      <c r="PM137"/>
      <c r="PN137"/>
      <c r="PO137"/>
      <c r="PP137"/>
      <c r="PQ137"/>
      <c r="PR137"/>
      <c r="PS137"/>
      <c r="PT137"/>
      <c r="PU137"/>
      <c r="PV137"/>
      <c r="PW137"/>
      <c r="PX137"/>
      <c r="PY137"/>
      <c r="PZ137"/>
      <c r="QA137"/>
      <c r="QB137"/>
      <c r="QC137"/>
      <c r="QD137"/>
      <c r="QE137"/>
      <c r="QF137"/>
      <c r="QG137"/>
      <c r="QH137"/>
      <c r="QI137"/>
      <c r="QJ137"/>
      <c r="QK137"/>
      <c r="QL137"/>
      <c r="QM137"/>
      <c r="QN137"/>
      <c r="QO137"/>
      <c r="QP137"/>
      <c r="QQ137"/>
      <c r="QR137"/>
      <c r="QS137"/>
      <c r="QT137"/>
      <c r="QU137"/>
      <c r="QV137"/>
      <c r="QW137"/>
      <c r="QX137"/>
      <c r="QY137"/>
      <c r="QZ137"/>
      <c r="RA137"/>
      <c r="RB137"/>
      <c r="RC137"/>
      <c r="RD137"/>
      <c r="RE137"/>
      <c r="RF137"/>
      <c r="RG137"/>
      <c r="RH137"/>
      <c r="RI137"/>
      <c r="RJ137"/>
      <c r="RK137"/>
      <c r="RL137"/>
      <c r="RM137"/>
      <c r="RN137"/>
      <c r="RO137"/>
      <c r="RP137"/>
      <c r="RQ137"/>
      <c r="RR137"/>
      <c r="RS137"/>
      <c r="RT137"/>
      <c r="RU137"/>
      <c r="RV137"/>
      <c r="RW137"/>
      <c r="RX137"/>
      <c r="RY137"/>
      <c r="RZ137"/>
      <c r="SA137"/>
      <c r="SB137"/>
      <c r="SC137"/>
      <c r="SD137"/>
      <c r="SE137"/>
      <c r="SF137"/>
      <c r="SG137"/>
      <c r="SH137"/>
      <c r="SI137"/>
      <c r="SJ137"/>
      <c r="SK137"/>
      <c r="SL137"/>
      <c r="SM137"/>
      <c r="SN137"/>
      <c r="SO137"/>
      <c r="SP137"/>
      <c r="SQ137"/>
      <c r="SR137"/>
      <c r="SS137"/>
      <c r="ST137"/>
      <c r="SU137"/>
      <c r="SV137"/>
      <c r="SW137"/>
      <c r="SX137"/>
      <c r="SY137"/>
      <c r="SZ137"/>
      <c r="TA137"/>
      <c r="TB137"/>
      <c r="TC137"/>
      <c r="TD137"/>
      <c r="TE137"/>
      <c r="TF137"/>
      <c r="TG137"/>
      <c r="TH137"/>
      <c r="TI137"/>
      <c r="TJ137"/>
      <c r="TK137"/>
      <c r="TL137"/>
      <c r="TM137"/>
      <c r="TN137"/>
      <c r="TO137"/>
      <c r="TP137"/>
      <c r="TQ137"/>
      <c r="TR137"/>
      <c r="TS137"/>
      <c r="TT137"/>
      <c r="TU137"/>
      <c r="TV137"/>
      <c r="TW137"/>
      <c r="TX137"/>
      <c r="TY137"/>
      <c r="TZ137"/>
      <c r="UA137"/>
      <c r="UB137"/>
      <c r="UC137"/>
      <c r="UD137"/>
      <c r="UE137"/>
      <c r="UF137"/>
      <c r="UG137"/>
      <c r="UH137"/>
      <c r="UI137"/>
      <c r="UJ137"/>
      <c r="UK137"/>
      <c r="UL137"/>
      <c r="UM137"/>
      <c r="UN137"/>
      <c r="UO137"/>
      <c r="UP137"/>
      <c r="UQ137"/>
      <c r="UR137"/>
      <c r="US137"/>
      <c r="UT137"/>
      <c r="UU137"/>
      <c r="UV137"/>
      <c r="UW137"/>
      <c r="UX137"/>
      <c r="UY137"/>
      <c r="UZ137"/>
      <c r="VA137"/>
      <c r="VB137"/>
      <c r="VC137"/>
      <c r="VD137"/>
      <c r="VE137"/>
      <c r="VF137"/>
      <c r="VG137"/>
      <c r="VH137"/>
      <c r="VI137"/>
      <c r="VJ137"/>
      <c r="VK137"/>
      <c r="VL137"/>
      <c r="VM137"/>
      <c r="VN137"/>
      <c r="VO137"/>
      <c r="VP137"/>
      <c r="VQ137"/>
      <c r="VR137"/>
      <c r="VS137"/>
      <c r="VT137"/>
      <c r="VU137"/>
      <c r="VV137"/>
      <c r="VW137"/>
      <c r="VX137"/>
      <c r="VY137"/>
      <c r="VZ137"/>
      <c r="WA137"/>
      <c r="WB137"/>
      <c r="WC137"/>
      <c r="WD137"/>
      <c r="WE137"/>
      <c r="WF137"/>
      <c r="WG137"/>
      <c r="WH137"/>
      <c r="WI137"/>
      <c r="WJ137"/>
      <c r="WK137"/>
      <c r="WL137"/>
      <c r="WM137"/>
      <c r="WN137"/>
      <c r="WO137"/>
      <c r="WP137"/>
      <c r="WQ137"/>
      <c r="WR137"/>
      <c r="WS137"/>
      <c r="WT137"/>
      <c r="WU137"/>
      <c r="WV137"/>
      <c r="WW137"/>
      <c r="WX137"/>
      <c r="WY137"/>
      <c r="WZ137"/>
      <c r="XA137"/>
      <c r="XB137"/>
      <c r="XC137"/>
      <c r="XD137"/>
      <c r="XE137"/>
      <c r="XF137"/>
      <c r="XG137"/>
      <c r="XH137"/>
      <c r="XI137"/>
      <c r="XJ137"/>
      <c r="XK137"/>
      <c r="XL137"/>
      <c r="XM137"/>
      <c r="XN137"/>
      <c r="XO137"/>
      <c r="XP137"/>
      <c r="XQ137"/>
      <c r="XR137"/>
      <c r="XS137"/>
      <c r="XT137"/>
      <c r="XU137"/>
      <c r="XV137"/>
      <c r="XW137"/>
      <c r="XX137"/>
      <c r="XY137"/>
      <c r="XZ137"/>
      <c r="YA137"/>
      <c r="YB137"/>
      <c r="YC137"/>
      <c r="YD137"/>
      <c r="YE137"/>
      <c r="YF137"/>
      <c r="YG137"/>
      <c r="YH137"/>
      <c r="YI137"/>
      <c r="YJ137"/>
      <c r="YK137"/>
      <c r="YL137"/>
      <c r="YM137"/>
      <c r="YN137"/>
      <c r="YO137"/>
      <c r="YP137"/>
      <c r="YQ137"/>
      <c r="YR137"/>
      <c r="YS137"/>
      <c r="YT137"/>
      <c r="YU137"/>
      <c r="YV137"/>
      <c r="YW137"/>
      <c r="YX137"/>
      <c r="YY137"/>
      <c r="YZ137"/>
      <c r="ZA137"/>
      <c r="ZB137"/>
      <c r="ZC137"/>
      <c r="ZD137"/>
      <c r="ZE137"/>
      <c r="ZF137"/>
      <c r="ZG137"/>
      <c r="ZH137"/>
      <c r="ZI137"/>
      <c r="ZJ137"/>
      <c r="ZK137"/>
      <c r="ZL137"/>
      <c r="ZM137"/>
      <c r="ZN137"/>
      <c r="ZO137"/>
      <c r="ZP137"/>
      <c r="ZQ137"/>
      <c r="ZR137"/>
      <c r="ZS137"/>
      <c r="ZT137"/>
      <c r="ZU137"/>
      <c r="ZV137"/>
      <c r="ZW137"/>
      <c r="ZX137"/>
      <c r="ZY137"/>
      <c r="ZZ137"/>
      <c r="AAA137"/>
      <c r="AAB137"/>
      <c r="AAC137"/>
      <c r="AAD137"/>
      <c r="AAE137"/>
      <c r="AAF137"/>
      <c r="AAG137"/>
      <c r="AAH137"/>
      <c r="AAI137"/>
      <c r="AAJ137"/>
      <c r="AAK137"/>
      <c r="AAL137"/>
      <c r="AAM137"/>
      <c r="AAN137"/>
      <c r="AAO137"/>
      <c r="AAP137"/>
      <c r="AAQ137"/>
      <c r="AAR137"/>
      <c r="AAS137"/>
      <c r="AAT137"/>
      <c r="AAU137"/>
      <c r="AAV137"/>
      <c r="AAW137"/>
      <c r="AAX137"/>
      <c r="AAY137"/>
      <c r="AAZ137"/>
      <c r="ABA137"/>
      <c r="ABB137"/>
      <c r="ABC137"/>
      <c r="ABD137"/>
      <c r="ABE137"/>
      <c r="ABF137"/>
      <c r="ABG137"/>
      <c r="ABH137"/>
      <c r="ABI137"/>
      <c r="ABJ137"/>
      <c r="ABK137"/>
      <c r="ABL137"/>
      <c r="ABM137"/>
      <c r="ABN137"/>
      <c r="ABO137"/>
      <c r="ABP137"/>
      <c r="ABQ137"/>
      <c r="ABR137"/>
      <c r="ABS137"/>
      <c r="ABT137"/>
      <c r="ABU137"/>
      <c r="ABV137"/>
      <c r="ABW137"/>
      <c r="ABX137"/>
      <c r="ABY137"/>
      <c r="ABZ137"/>
      <c r="ACA137"/>
      <c r="ACB137"/>
      <c r="ACC137"/>
      <c r="ACD137"/>
      <c r="ACE137"/>
      <c r="ACF137"/>
      <c r="ACG137"/>
      <c r="ACH137"/>
      <c r="ACI137"/>
      <c r="ACJ137"/>
      <c r="ACK137"/>
      <c r="ACL137"/>
      <c r="ACM137"/>
      <c r="ACN137"/>
      <c r="ACO137"/>
      <c r="ACP137"/>
      <c r="ACQ137"/>
      <c r="ACR137"/>
      <c r="ACS137"/>
      <c r="ACT137"/>
      <c r="ACU137"/>
      <c r="ACV137"/>
      <c r="ACW137"/>
      <c r="ACX137"/>
      <c r="ACY137"/>
      <c r="ACZ137"/>
      <c r="ADA137"/>
      <c r="ADB137"/>
      <c r="ADC137"/>
      <c r="ADD137"/>
      <c r="ADE137"/>
      <c r="ADF137"/>
      <c r="ADG137"/>
      <c r="ADH137"/>
      <c r="ADI137"/>
      <c r="ADJ137"/>
      <c r="ADK137"/>
      <c r="ADL137"/>
      <c r="ADM137"/>
      <c r="ADN137"/>
      <c r="ADO137"/>
      <c r="ADP137"/>
      <c r="ADQ137"/>
      <c r="ADR137"/>
      <c r="ADS137"/>
      <c r="ADT137"/>
      <c r="ADU137"/>
      <c r="ADV137"/>
      <c r="ADW137"/>
      <c r="ADX137"/>
      <c r="ADY137"/>
      <c r="ADZ137"/>
      <c r="AEA137"/>
      <c r="AEB137"/>
      <c r="AEC137"/>
      <c r="AED137"/>
      <c r="AEE137"/>
      <c r="AEF137"/>
      <c r="AEG137"/>
      <c r="AEH137"/>
      <c r="AEI137"/>
      <c r="AEJ137"/>
      <c r="AEK137"/>
      <c r="AEL137"/>
      <c r="AEM137"/>
      <c r="AEN137"/>
      <c r="AEO137"/>
      <c r="AEP137"/>
      <c r="AEQ137"/>
      <c r="AER137"/>
      <c r="AES137"/>
      <c r="AET137"/>
      <c r="AEU137"/>
      <c r="AEV137"/>
      <c r="AEW137"/>
      <c r="AEX137"/>
      <c r="AEY137"/>
      <c r="AEZ137"/>
      <c r="AFA137"/>
      <c r="AFB137"/>
      <c r="AFC137"/>
      <c r="AFD137"/>
      <c r="AFE137"/>
      <c r="AFF137"/>
      <c r="AFG137"/>
      <c r="AFH137"/>
      <c r="AFI137"/>
      <c r="AFJ137"/>
      <c r="AFK137"/>
      <c r="AFL137"/>
      <c r="AFM137"/>
      <c r="AFN137"/>
      <c r="AFO137"/>
      <c r="AFP137"/>
      <c r="AFQ137"/>
      <c r="AFR137"/>
      <c r="AFS137"/>
      <c r="AFT137"/>
      <c r="AFU137"/>
      <c r="AFV137"/>
      <c r="AFW137"/>
      <c r="AFX137"/>
      <c r="AFY137"/>
      <c r="AFZ137"/>
      <c r="AGA137"/>
      <c r="AGB137"/>
      <c r="AGC137"/>
      <c r="AGD137"/>
      <c r="AGE137"/>
      <c r="AGF137"/>
      <c r="AGG137"/>
      <c r="AGH137"/>
      <c r="AGI137"/>
      <c r="AGJ137"/>
      <c r="AGK137"/>
      <c r="AGL137"/>
      <c r="AGM137"/>
      <c r="AGN137"/>
      <c r="AGO137"/>
      <c r="AGP137"/>
      <c r="AGQ137"/>
      <c r="AGR137"/>
      <c r="AGS137"/>
      <c r="AGT137"/>
      <c r="AGU137"/>
      <c r="AGV137"/>
      <c r="AGW137"/>
      <c r="AGX137"/>
      <c r="AGY137"/>
      <c r="AGZ137"/>
      <c r="AHA137"/>
      <c r="AHB137"/>
      <c r="AHC137"/>
      <c r="AHD137"/>
      <c r="AHE137"/>
      <c r="AHF137"/>
      <c r="AHG137"/>
      <c r="AHH137"/>
      <c r="AHI137"/>
      <c r="AHJ137"/>
      <c r="AHK137"/>
      <c r="AHL137"/>
      <c r="AHM137"/>
      <c r="AHN137"/>
      <c r="AHO137"/>
      <c r="AHP137"/>
      <c r="AHQ137"/>
      <c r="AHR137"/>
      <c r="AHS137"/>
      <c r="AHT137"/>
      <c r="AHU137"/>
      <c r="AHV137"/>
      <c r="AHW137"/>
      <c r="AHX137"/>
      <c r="AHY137"/>
      <c r="AHZ137"/>
      <c r="AIA137"/>
      <c r="AIB137"/>
      <c r="AIC137"/>
      <c r="AID137"/>
      <c r="AIE137"/>
      <c r="AIF137"/>
      <c r="AIG137"/>
      <c r="AIH137"/>
      <c r="AII137"/>
      <c r="AIJ137"/>
      <c r="AIK137"/>
      <c r="AIL137"/>
      <c r="AIM137"/>
      <c r="AIN137"/>
      <c r="AIO137"/>
      <c r="AIP137"/>
      <c r="AIQ137"/>
      <c r="AIR137"/>
      <c r="AIS137"/>
      <c r="AIT137"/>
      <c r="AIU137"/>
      <c r="AIV137"/>
      <c r="AIW137"/>
      <c r="AIX137"/>
      <c r="AIY137"/>
      <c r="AIZ137"/>
      <c r="AJA137"/>
      <c r="AJB137"/>
      <c r="AJC137"/>
      <c r="AJD137"/>
      <c r="AJE137"/>
      <c r="AJF137"/>
      <c r="AJG137"/>
      <c r="AJH137"/>
      <c r="AJI137"/>
      <c r="AJJ137"/>
      <c r="AJK137"/>
      <c r="AJL137"/>
      <c r="AJM137"/>
      <c r="AJN137"/>
      <c r="AJO137"/>
      <c r="AJP137"/>
      <c r="AJQ137"/>
      <c r="AJR137"/>
      <c r="AJS137"/>
      <c r="AJT137"/>
      <c r="AJU137"/>
      <c r="AJV137"/>
      <c r="AJW137"/>
      <c r="AJX137"/>
      <c r="AJY137"/>
      <c r="AJZ137"/>
      <c r="AKA137"/>
      <c r="AKB137"/>
      <c r="AKC137"/>
      <c r="AKD137"/>
      <c r="AKE137"/>
      <c r="AKF137"/>
      <c r="AKG137"/>
      <c r="AKH137"/>
      <c r="AKI137"/>
      <c r="AKJ137"/>
      <c r="AKK137"/>
      <c r="AKL137"/>
      <c r="AKM137"/>
      <c r="AKN137"/>
      <c r="AKO137"/>
      <c r="AKP137"/>
      <c r="AKQ137"/>
      <c r="AKR137"/>
      <c r="AKS137"/>
      <c r="AKT137"/>
      <c r="AKU137"/>
      <c r="AKV137"/>
      <c r="AKW137"/>
      <c r="AKX137"/>
      <c r="AKY137"/>
      <c r="AKZ137"/>
      <c r="ALA137"/>
      <c r="ALB137"/>
      <c r="ALC137"/>
      <c r="ALD137"/>
      <c r="ALE137"/>
      <c r="ALF137"/>
      <c r="ALG137"/>
      <c r="ALH137"/>
      <c r="ALI137"/>
      <c r="ALJ137"/>
      <c r="ALK137"/>
      <c r="ALL137"/>
      <c r="ALM137"/>
      <c r="ALN137"/>
      <c r="ALO137"/>
      <c r="ALP137"/>
      <c r="ALQ137"/>
      <c r="ALR137"/>
      <c r="ALS137"/>
      <c r="ALT137"/>
      <c r="ALU137"/>
      <c r="ALV137"/>
      <c r="ALW137"/>
      <c r="ALX137"/>
      <c r="ALY137"/>
      <c r="ALZ137"/>
      <c r="AMA137"/>
      <c r="AMB137"/>
      <c r="AMC137"/>
      <c r="AMD137"/>
      <c r="AME137"/>
      <c r="AMG137"/>
      <c r="AMH137"/>
      <c r="AMI137"/>
      <c r="AMJ137"/>
      <c r="AMK137"/>
    </row>
    <row r="138" spans="1:1025" ht="12.75" customHeight="1" x14ac:dyDescent="0.2">
      <c r="A138" s="87" t="s">
        <v>310</v>
      </c>
      <c r="B138" s="910" t="s">
        <v>323</v>
      </c>
      <c r="C138" s="910"/>
      <c r="D138" s="910"/>
      <c r="E138" s="910"/>
      <c r="F138" s="910"/>
      <c r="G138" s="57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  <c r="AG138"/>
      <c r="AH138"/>
      <c r="AI138"/>
      <c r="AJ138"/>
      <c r="AK138"/>
      <c r="AL138"/>
      <c r="AM138"/>
      <c r="AN138"/>
      <c r="AO138"/>
      <c r="AP138"/>
      <c r="AQ138"/>
      <c r="AR138"/>
      <c r="AS138"/>
      <c r="AT138"/>
      <c r="AU138"/>
      <c r="AV138"/>
      <c r="AW138"/>
      <c r="AX138"/>
      <c r="AY138"/>
      <c r="AZ138"/>
      <c r="BA138"/>
      <c r="BB138"/>
      <c r="BC138"/>
      <c r="BD138"/>
      <c r="BE138"/>
      <c r="BF138"/>
      <c r="BG138"/>
      <c r="BH138"/>
      <c r="BI138"/>
      <c r="BJ138"/>
      <c r="BK138"/>
      <c r="BL138"/>
      <c r="BM138"/>
      <c r="BN138"/>
      <c r="BO138"/>
      <c r="BP138"/>
      <c r="BQ138"/>
      <c r="BR138"/>
      <c r="BS138"/>
      <c r="BT138"/>
      <c r="BU138"/>
      <c r="BV138"/>
      <c r="BW138"/>
      <c r="BX138"/>
      <c r="BY138"/>
      <c r="BZ138"/>
      <c r="CA138"/>
      <c r="CB138"/>
      <c r="CC138"/>
      <c r="CD138"/>
      <c r="CE138"/>
      <c r="CF138"/>
      <c r="CG138"/>
      <c r="CH138"/>
      <c r="CI138"/>
      <c r="CJ138"/>
      <c r="CK138"/>
      <c r="CL138"/>
      <c r="CM138"/>
      <c r="CN138"/>
      <c r="CO138"/>
      <c r="CP138"/>
      <c r="CQ138"/>
      <c r="CR138"/>
      <c r="CS138"/>
      <c r="CT138"/>
      <c r="CU138"/>
      <c r="CV138"/>
      <c r="CW138"/>
      <c r="CX138"/>
      <c r="CY138"/>
      <c r="CZ138"/>
      <c r="DA138"/>
      <c r="DB138"/>
      <c r="DC138"/>
      <c r="DD138"/>
      <c r="DE138"/>
      <c r="DF138"/>
      <c r="DG138"/>
      <c r="DH138"/>
      <c r="DI138"/>
      <c r="DJ138"/>
      <c r="DK138"/>
      <c r="DL138"/>
      <c r="DM138"/>
      <c r="DN138"/>
      <c r="DO138"/>
      <c r="DP138"/>
      <c r="DQ138"/>
      <c r="DR138"/>
      <c r="DS138"/>
      <c r="DT138"/>
      <c r="DU138"/>
      <c r="DV138"/>
      <c r="DW138"/>
      <c r="DX138"/>
      <c r="DY138"/>
      <c r="DZ138"/>
      <c r="EA138"/>
      <c r="EB138"/>
      <c r="EC138"/>
      <c r="ED138"/>
      <c r="EE138"/>
      <c r="EF138"/>
      <c r="EG138"/>
      <c r="EH138"/>
      <c r="EI138"/>
      <c r="EJ138"/>
      <c r="EK138"/>
      <c r="EL138"/>
      <c r="EM138"/>
      <c r="EN138"/>
      <c r="EO138"/>
      <c r="EP138"/>
      <c r="EQ138"/>
      <c r="ER138"/>
      <c r="ES138"/>
      <c r="ET138"/>
      <c r="EU138"/>
      <c r="EV138"/>
      <c r="EW138"/>
      <c r="EX138"/>
      <c r="EY138"/>
      <c r="EZ138"/>
      <c r="FA138"/>
      <c r="FB138"/>
      <c r="FC138"/>
      <c r="FD138"/>
      <c r="FE138"/>
      <c r="FF138"/>
      <c r="FG138"/>
      <c r="FH138"/>
      <c r="FI138"/>
      <c r="FJ138"/>
      <c r="FK138"/>
      <c r="FL138"/>
      <c r="FM138"/>
      <c r="FN138"/>
      <c r="FO138"/>
      <c r="FP138"/>
      <c r="FQ138"/>
      <c r="FR138"/>
      <c r="FS138"/>
      <c r="FT138"/>
      <c r="FU138"/>
      <c r="FV138"/>
      <c r="FW138"/>
      <c r="FX138"/>
      <c r="FY138"/>
      <c r="FZ138"/>
      <c r="GA138"/>
      <c r="GB138"/>
      <c r="GC138"/>
      <c r="GD138"/>
      <c r="GE138"/>
      <c r="GF138"/>
      <c r="GG138"/>
      <c r="GH138"/>
      <c r="GI138"/>
      <c r="GJ138"/>
      <c r="GK138"/>
      <c r="GL138"/>
      <c r="GM138"/>
      <c r="GN138"/>
      <c r="GO138"/>
      <c r="GP138"/>
      <c r="GQ138"/>
      <c r="GR138"/>
      <c r="GS138"/>
      <c r="GT138"/>
      <c r="GU138"/>
      <c r="GV138"/>
      <c r="GW138"/>
      <c r="GX138"/>
      <c r="GY138"/>
      <c r="GZ138"/>
      <c r="HA138"/>
      <c r="HB138"/>
      <c r="HC138"/>
      <c r="HD138"/>
      <c r="HE138"/>
      <c r="HF138"/>
      <c r="HG138"/>
      <c r="HH138"/>
      <c r="HI138"/>
      <c r="HJ138"/>
      <c r="HK138"/>
      <c r="HL138"/>
      <c r="HM138"/>
      <c r="HN138"/>
      <c r="HO138"/>
      <c r="HP138"/>
      <c r="HQ138"/>
      <c r="HR138"/>
      <c r="HS138"/>
      <c r="HT138"/>
      <c r="HU138"/>
      <c r="HV138"/>
      <c r="HW138"/>
      <c r="HX138"/>
      <c r="HY138"/>
      <c r="HZ138"/>
      <c r="IA138"/>
      <c r="IB138"/>
      <c r="IC138"/>
      <c r="ID138"/>
      <c r="IE138"/>
      <c r="IF138"/>
      <c r="IG138"/>
      <c r="IH138"/>
      <c r="II138"/>
      <c r="IJ138"/>
      <c r="IK138"/>
      <c r="IL138"/>
      <c r="IM138"/>
      <c r="IN138"/>
      <c r="IO138"/>
      <c r="IP138"/>
      <c r="IQ138"/>
      <c r="IR138"/>
      <c r="IS138"/>
      <c r="IT138"/>
      <c r="IU138"/>
      <c r="IV138"/>
      <c r="IW138"/>
      <c r="IX138"/>
      <c r="IY138"/>
      <c r="IZ138"/>
      <c r="JA138"/>
      <c r="JB138"/>
      <c r="JC138"/>
      <c r="JD138"/>
      <c r="JE138"/>
      <c r="JF138"/>
      <c r="JG138"/>
      <c r="JH138"/>
      <c r="JI138"/>
      <c r="JJ138"/>
      <c r="JK138"/>
      <c r="JL138"/>
      <c r="JM138"/>
      <c r="JN138"/>
      <c r="JO138"/>
      <c r="JP138"/>
      <c r="JQ138"/>
      <c r="JR138"/>
      <c r="JS138"/>
      <c r="JT138"/>
      <c r="JU138"/>
      <c r="JV138"/>
      <c r="JW138"/>
      <c r="JX138"/>
      <c r="JY138"/>
      <c r="JZ138"/>
      <c r="KA138"/>
      <c r="KB138"/>
      <c r="KC138"/>
      <c r="KD138"/>
      <c r="KE138"/>
      <c r="KF138"/>
      <c r="KG138"/>
      <c r="KH138"/>
      <c r="KI138"/>
      <c r="KJ138"/>
      <c r="KK138"/>
      <c r="KL138"/>
      <c r="KM138"/>
      <c r="KN138"/>
      <c r="KO138"/>
      <c r="KP138"/>
      <c r="KQ138"/>
      <c r="KR138"/>
      <c r="KS138"/>
      <c r="KT138"/>
      <c r="KU138"/>
      <c r="KV138"/>
      <c r="KW138"/>
      <c r="KX138"/>
      <c r="KY138"/>
      <c r="KZ138"/>
      <c r="LA138"/>
      <c r="LB138"/>
      <c r="LC138"/>
      <c r="LD138"/>
      <c r="LE138"/>
      <c r="LF138"/>
      <c r="LG138"/>
      <c r="LH138"/>
      <c r="LI138"/>
      <c r="LJ138"/>
      <c r="LK138"/>
      <c r="LL138"/>
      <c r="LM138"/>
      <c r="LN138"/>
      <c r="LO138"/>
      <c r="LP138"/>
      <c r="LQ138"/>
      <c r="LR138"/>
      <c r="LS138"/>
      <c r="LT138"/>
      <c r="LU138"/>
      <c r="LV138"/>
      <c r="LW138"/>
      <c r="LX138"/>
      <c r="LY138"/>
      <c r="LZ138"/>
      <c r="MA138"/>
      <c r="MB138"/>
      <c r="MC138"/>
      <c r="MD138"/>
      <c r="ME138"/>
      <c r="MF138"/>
      <c r="MG138"/>
      <c r="MH138"/>
      <c r="MI138"/>
      <c r="MJ138"/>
      <c r="MK138"/>
      <c r="ML138"/>
      <c r="MM138"/>
      <c r="MN138"/>
      <c r="MO138"/>
      <c r="MP138"/>
      <c r="MQ138"/>
      <c r="MR138"/>
      <c r="MS138"/>
      <c r="MT138"/>
      <c r="MU138"/>
      <c r="MV138"/>
      <c r="MW138"/>
      <c r="MX138"/>
      <c r="MY138"/>
      <c r="MZ138"/>
      <c r="NA138"/>
      <c r="NB138"/>
      <c r="NC138"/>
      <c r="ND138"/>
      <c r="NE138"/>
      <c r="NF138"/>
      <c r="NG138"/>
      <c r="NH138"/>
      <c r="NI138"/>
      <c r="NJ138"/>
      <c r="NK138"/>
      <c r="NL138"/>
      <c r="NM138"/>
      <c r="NN138"/>
      <c r="NO138"/>
      <c r="NP138"/>
      <c r="NQ138"/>
      <c r="NR138"/>
      <c r="NS138"/>
      <c r="NT138"/>
      <c r="NU138"/>
      <c r="NV138"/>
      <c r="NW138"/>
      <c r="NX138"/>
      <c r="NY138"/>
      <c r="NZ138"/>
      <c r="OA138"/>
      <c r="OB138"/>
      <c r="OC138"/>
      <c r="OD138"/>
      <c r="OE138"/>
      <c r="OF138"/>
      <c r="OG138"/>
      <c r="OH138"/>
      <c r="OI138"/>
      <c r="OJ138"/>
      <c r="OK138"/>
      <c r="OL138"/>
      <c r="OM138"/>
      <c r="ON138"/>
      <c r="OO138"/>
      <c r="OP138"/>
      <c r="OQ138"/>
      <c r="OR138"/>
      <c r="OS138"/>
      <c r="OT138"/>
      <c r="OU138"/>
      <c r="OV138"/>
      <c r="OW138"/>
      <c r="OX138"/>
      <c r="OY138"/>
      <c r="OZ138"/>
      <c r="PA138"/>
      <c r="PB138"/>
      <c r="PC138"/>
      <c r="PD138"/>
      <c r="PE138"/>
      <c r="PF138"/>
      <c r="PG138"/>
      <c r="PH138"/>
      <c r="PI138"/>
      <c r="PJ138"/>
      <c r="PK138"/>
      <c r="PL138"/>
      <c r="PM138"/>
      <c r="PN138"/>
      <c r="PO138"/>
      <c r="PP138"/>
      <c r="PQ138"/>
      <c r="PR138"/>
      <c r="PS138"/>
      <c r="PT138"/>
      <c r="PU138"/>
      <c r="PV138"/>
      <c r="PW138"/>
      <c r="PX138"/>
      <c r="PY138"/>
      <c r="PZ138"/>
      <c r="QA138"/>
      <c r="QB138"/>
      <c r="QC138"/>
      <c r="QD138"/>
      <c r="QE138"/>
      <c r="QF138"/>
      <c r="QG138"/>
      <c r="QH138"/>
      <c r="QI138"/>
      <c r="QJ138"/>
      <c r="QK138"/>
      <c r="QL138"/>
      <c r="QM138"/>
      <c r="QN138"/>
      <c r="QO138"/>
      <c r="QP138"/>
      <c r="QQ138"/>
      <c r="QR138"/>
      <c r="QS138"/>
      <c r="QT138"/>
      <c r="QU138"/>
      <c r="QV138"/>
      <c r="QW138"/>
      <c r="QX138"/>
      <c r="QY138"/>
      <c r="QZ138"/>
      <c r="RA138"/>
      <c r="RB138"/>
      <c r="RC138"/>
      <c r="RD138"/>
      <c r="RE138"/>
      <c r="RF138"/>
      <c r="RG138"/>
      <c r="RH138"/>
      <c r="RI138"/>
      <c r="RJ138"/>
      <c r="RK138"/>
      <c r="RL138"/>
      <c r="RM138"/>
      <c r="RN138"/>
      <c r="RO138"/>
      <c r="RP138"/>
      <c r="RQ138"/>
      <c r="RR138"/>
      <c r="RS138"/>
      <c r="RT138"/>
      <c r="RU138"/>
      <c r="RV138"/>
      <c r="RW138"/>
      <c r="RX138"/>
      <c r="RY138"/>
      <c r="RZ138"/>
      <c r="SA138"/>
      <c r="SB138"/>
      <c r="SC138"/>
      <c r="SD138"/>
      <c r="SE138"/>
      <c r="SF138"/>
      <c r="SG138"/>
      <c r="SH138"/>
      <c r="SI138"/>
      <c r="SJ138"/>
      <c r="SK138"/>
      <c r="SL138"/>
      <c r="SM138"/>
      <c r="SN138"/>
      <c r="SO138"/>
      <c r="SP138"/>
      <c r="SQ138"/>
      <c r="SR138"/>
      <c r="SS138"/>
      <c r="ST138"/>
      <c r="SU138"/>
      <c r="SV138"/>
      <c r="SW138"/>
      <c r="SX138"/>
      <c r="SY138"/>
      <c r="SZ138"/>
      <c r="TA138"/>
      <c r="TB138"/>
      <c r="TC138"/>
      <c r="TD138"/>
      <c r="TE138"/>
      <c r="TF138"/>
      <c r="TG138"/>
      <c r="TH138"/>
      <c r="TI138"/>
      <c r="TJ138"/>
      <c r="TK138"/>
      <c r="TL138"/>
      <c r="TM138"/>
      <c r="TN138"/>
      <c r="TO138"/>
      <c r="TP138"/>
      <c r="TQ138"/>
      <c r="TR138"/>
      <c r="TS138"/>
      <c r="TT138"/>
      <c r="TU138"/>
      <c r="TV138"/>
      <c r="TW138"/>
      <c r="TX138"/>
      <c r="TY138"/>
      <c r="TZ138"/>
      <c r="UA138"/>
      <c r="UB138"/>
      <c r="UC138"/>
      <c r="UD138"/>
      <c r="UE138"/>
      <c r="UF138"/>
      <c r="UG138"/>
      <c r="UH138"/>
      <c r="UI138"/>
      <c r="UJ138"/>
      <c r="UK138"/>
      <c r="UL138"/>
      <c r="UM138"/>
      <c r="UN138"/>
      <c r="UO138"/>
      <c r="UP138"/>
      <c r="UQ138"/>
      <c r="UR138"/>
      <c r="US138"/>
      <c r="UT138"/>
      <c r="UU138"/>
      <c r="UV138"/>
      <c r="UW138"/>
      <c r="UX138"/>
      <c r="UY138"/>
      <c r="UZ138"/>
      <c r="VA138"/>
      <c r="VB138"/>
      <c r="VC138"/>
      <c r="VD138"/>
      <c r="VE138"/>
      <c r="VF138"/>
      <c r="VG138"/>
      <c r="VH138"/>
      <c r="VI138"/>
      <c r="VJ138"/>
      <c r="VK138"/>
      <c r="VL138"/>
      <c r="VM138"/>
      <c r="VN138"/>
      <c r="VO138"/>
      <c r="VP138"/>
      <c r="VQ138"/>
      <c r="VR138"/>
      <c r="VS138"/>
      <c r="VT138"/>
      <c r="VU138"/>
      <c r="VV138"/>
      <c r="VW138"/>
      <c r="VX138"/>
      <c r="VY138"/>
      <c r="VZ138"/>
      <c r="WA138"/>
      <c r="WB138"/>
      <c r="WC138"/>
      <c r="WD138"/>
      <c r="WE138"/>
      <c r="WF138"/>
      <c r="WG138"/>
      <c r="WH138"/>
      <c r="WI138"/>
      <c r="WJ138"/>
      <c r="WK138"/>
      <c r="WL138"/>
      <c r="WM138"/>
      <c r="WN138"/>
      <c r="WO138"/>
      <c r="WP138"/>
      <c r="WQ138"/>
      <c r="WR138"/>
      <c r="WS138"/>
      <c r="WT138"/>
      <c r="WU138"/>
      <c r="WV138"/>
      <c r="WW138"/>
      <c r="WX138"/>
      <c r="WY138"/>
      <c r="WZ138"/>
      <c r="XA138"/>
      <c r="XB138"/>
      <c r="XC138"/>
      <c r="XD138"/>
      <c r="XE138"/>
      <c r="XF138"/>
      <c r="XG138"/>
      <c r="XH138"/>
      <c r="XI138"/>
      <c r="XJ138"/>
      <c r="XK138"/>
      <c r="XL138"/>
      <c r="XM138"/>
      <c r="XN138"/>
      <c r="XO138"/>
      <c r="XP138"/>
      <c r="XQ138"/>
      <c r="XR138"/>
      <c r="XS138"/>
      <c r="XT138"/>
      <c r="XU138"/>
      <c r="XV138"/>
      <c r="XW138"/>
      <c r="XX138"/>
      <c r="XY138"/>
      <c r="XZ138"/>
      <c r="YA138"/>
      <c r="YB138"/>
      <c r="YC138"/>
      <c r="YD138"/>
      <c r="YE138"/>
      <c r="YF138"/>
      <c r="YG138"/>
      <c r="YH138"/>
      <c r="YI138"/>
      <c r="YJ138"/>
      <c r="YK138"/>
      <c r="YL138"/>
      <c r="YM138"/>
      <c r="YN138"/>
      <c r="YO138"/>
      <c r="YP138"/>
      <c r="YQ138"/>
      <c r="YR138"/>
      <c r="YS138"/>
      <c r="YT138"/>
      <c r="YU138"/>
      <c r="YV138"/>
      <c r="YW138"/>
      <c r="YX138"/>
      <c r="YY138"/>
      <c r="YZ138"/>
      <c r="ZA138"/>
      <c r="ZB138"/>
      <c r="ZC138"/>
      <c r="ZD138"/>
      <c r="ZE138"/>
      <c r="ZF138"/>
      <c r="ZG138"/>
      <c r="ZH138"/>
      <c r="ZI138"/>
      <c r="ZJ138"/>
      <c r="ZK138"/>
      <c r="ZL138"/>
      <c r="ZM138"/>
      <c r="ZN138"/>
      <c r="ZO138"/>
      <c r="ZP138"/>
      <c r="ZQ138"/>
      <c r="ZR138"/>
      <c r="ZS138"/>
      <c r="ZT138"/>
      <c r="ZU138"/>
      <c r="ZV138"/>
      <c r="ZW138"/>
      <c r="ZX138"/>
      <c r="ZY138"/>
      <c r="ZZ138"/>
      <c r="AAA138"/>
      <c r="AAB138"/>
      <c r="AAC138"/>
      <c r="AAD138"/>
      <c r="AAE138"/>
      <c r="AAF138"/>
      <c r="AAG138"/>
      <c r="AAH138"/>
      <c r="AAI138"/>
      <c r="AAJ138"/>
      <c r="AAK138"/>
      <c r="AAL138"/>
      <c r="AAM138"/>
      <c r="AAN138"/>
      <c r="AAO138"/>
      <c r="AAP138"/>
      <c r="AAQ138"/>
      <c r="AAR138"/>
      <c r="AAS138"/>
      <c r="AAT138"/>
      <c r="AAU138"/>
      <c r="AAV138"/>
      <c r="AAW138"/>
      <c r="AAX138"/>
      <c r="AAY138"/>
      <c r="AAZ138"/>
      <c r="ABA138"/>
      <c r="ABB138"/>
      <c r="ABC138"/>
      <c r="ABD138"/>
      <c r="ABE138"/>
      <c r="ABF138"/>
      <c r="ABG138"/>
      <c r="ABH138"/>
      <c r="ABI138"/>
      <c r="ABJ138"/>
      <c r="ABK138"/>
      <c r="ABL138"/>
      <c r="ABM138"/>
      <c r="ABN138"/>
      <c r="ABO138"/>
      <c r="ABP138"/>
      <c r="ABQ138"/>
      <c r="ABR138"/>
      <c r="ABS138"/>
      <c r="ABT138"/>
      <c r="ABU138"/>
      <c r="ABV138"/>
      <c r="ABW138"/>
      <c r="ABX138"/>
      <c r="ABY138"/>
      <c r="ABZ138"/>
      <c r="ACA138"/>
      <c r="ACB138"/>
      <c r="ACC138"/>
      <c r="ACD138"/>
      <c r="ACE138"/>
      <c r="ACF138"/>
      <c r="ACG138"/>
      <c r="ACH138"/>
      <c r="ACI138"/>
      <c r="ACJ138"/>
      <c r="ACK138"/>
      <c r="ACL138"/>
      <c r="ACM138"/>
      <c r="ACN138"/>
      <c r="ACO138"/>
      <c r="ACP138"/>
      <c r="ACQ138"/>
      <c r="ACR138"/>
      <c r="ACS138"/>
      <c r="ACT138"/>
      <c r="ACU138"/>
      <c r="ACV138"/>
      <c r="ACW138"/>
      <c r="ACX138"/>
      <c r="ACY138"/>
      <c r="ACZ138"/>
      <c r="ADA138"/>
      <c r="ADB138"/>
      <c r="ADC138"/>
      <c r="ADD138"/>
      <c r="ADE138"/>
      <c r="ADF138"/>
      <c r="ADG138"/>
      <c r="ADH138"/>
      <c r="ADI138"/>
      <c r="ADJ138"/>
      <c r="ADK138"/>
      <c r="ADL138"/>
      <c r="ADM138"/>
      <c r="ADN138"/>
      <c r="ADO138"/>
      <c r="ADP138"/>
      <c r="ADQ138"/>
      <c r="ADR138"/>
      <c r="ADS138"/>
      <c r="ADT138"/>
      <c r="ADU138"/>
      <c r="ADV138"/>
      <c r="ADW138"/>
      <c r="ADX138"/>
      <c r="ADY138"/>
      <c r="ADZ138"/>
      <c r="AEA138"/>
      <c r="AEB138"/>
      <c r="AEC138"/>
      <c r="AED138"/>
      <c r="AEE138"/>
      <c r="AEF138"/>
      <c r="AEG138"/>
      <c r="AEH138"/>
      <c r="AEI138"/>
      <c r="AEJ138"/>
      <c r="AEK138"/>
      <c r="AEL138"/>
      <c r="AEM138"/>
      <c r="AEN138"/>
      <c r="AEO138"/>
      <c r="AEP138"/>
      <c r="AEQ138"/>
      <c r="AER138"/>
      <c r="AES138"/>
      <c r="AET138"/>
      <c r="AEU138"/>
      <c r="AEV138"/>
      <c r="AEW138"/>
      <c r="AEX138"/>
      <c r="AEY138"/>
      <c r="AEZ138"/>
      <c r="AFA138"/>
      <c r="AFB138"/>
      <c r="AFC138"/>
      <c r="AFD138"/>
      <c r="AFE138"/>
      <c r="AFF138"/>
      <c r="AFG138"/>
      <c r="AFH138"/>
      <c r="AFI138"/>
      <c r="AFJ138"/>
      <c r="AFK138"/>
      <c r="AFL138"/>
      <c r="AFM138"/>
      <c r="AFN138"/>
      <c r="AFO138"/>
      <c r="AFP138"/>
      <c r="AFQ138"/>
      <c r="AFR138"/>
      <c r="AFS138"/>
      <c r="AFT138"/>
      <c r="AFU138"/>
      <c r="AFV138"/>
      <c r="AFW138"/>
      <c r="AFX138"/>
      <c r="AFY138"/>
      <c r="AFZ138"/>
      <c r="AGA138"/>
      <c r="AGB138"/>
      <c r="AGC138"/>
      <c r="AGD138"/>
      <c r="AGE138"/>
      <c r="AGF138"/>
      <c r="AGG138"/>
      <c r="AGH138"/>
      <c r="AGI138"/>
      <c r="AGJ138"/>
      <c r="AGK138"/>
      <c r="AGL138"/>
      <c r="AGM138"/>
      <c r="AGN138"/>
      <c r="AGO138"/>
      <c r="AGP138"/>
      <c r="AGQ138"/>
      <c r="AGR138"/>
      <c r="AGS138"/>
      <c r="AGT138"/>
      <c r="AGU138"/>
      <c r="AGV138"/>
      <c r="AGW138"/>
      <c r="AGX138"/>
      <c r="AGY138"/>
      <c r="AGZ138"/>
      <c r="AHA138"/>
      <c r="AHB138"/>
      <c r="AHC138"/>
      <c r="AHD138"/>
      <c r="AHE138"/>
      <c r="AHF138"/>
      <c r="AHG138"/>
      <c r="AHH138"/>
      <c r="AHI138"/>
      <c r="AHJ138"/>
      <c r="AHK138"/>
      <c r="AHL138"/>
      <c r="AHM138"/>
      <c r="AHN138"/>
      <c r="AHO138"/>
      <c r="AHP138"/>
      <c r="AHQ138"/>
      <c r="AHR138"/>
      <c r="AHS138"/>
      <c r="AHT138"/>
      <c r="AHU138"/>
      <c r="AHV138"/>
      <c r="AHW138"/>
      <c r="AHX138"/>
      <c r="AHY138"/>
      <c r="AHZ138"/>
      <c r="AIA138"/>
      <c r="AIB138"/>
      <c r="AIC138"/>
      <c r="AID138"/>
      <c r="AIE138"/>
      <c r="AIF138"/>
      <c r="AIG138"/>
      <c r="AIH138"/>
      <c r="AII138"/>
      <c r="AIJ138"/>
      <c r="AIK138"/>
      <c r="AIL138"/>
      <c r="AIM138"/>
      <c r="AIN138"/>
      <c r="AIO138"/>
      <c r="AIP138"/>
      <c r="AIQ138"/>
      <c r="AIR138"/>
      <c r="AIS138"/>
      <c r="AIT138"/>
      <c r="AIU138"/>
      <c r="AIV138"/>
      <c r="AIW138"/>
      <c r="AIX138"/>
      <c r="AIY138"/>
      <c r="AIZ138"/>
      <c r="AJA138"/>
      <c r="AJB138"/>
      <c r="AJC138"/>
      <c r="AJD138"/>
      <c r="AJE138"/>
      <c r="AJF138"/>
      <c r="AJG138"/>
      <c r="AJH138"/>
      <c r="AJI138"/>
      <c r="AJJ138"/>
      <c r="AJK138"/>
      <c r="AJL138"/>
      <c r="AJM138"/>
      <c r="AJN138"/>
      <c r="AJO138"/>
      <c r="AJP138"/>
      <c r="AJQ138"/>
      <c r="AJR138"/>
      <c r="AJS138"/>
      <c r="AJT138"/>
      <c r="AJU138"/>
      <c r="AJV138"/>
      <c r="AJW138"/>
      <c r="AJX138"/>
      <c r="AJY138"/>
      <c r="AJZ138"/>
      <c r="AKA138"/>
      <c r="AKB138"/>
      <c r="AKC138"/>
      <c r="AKD138"/>
      <c r="AKE138"/>
      <c r="AKF138"/>
      <c r="AKG138"/>
      <c r="AKH138"/>
      <c r="AKI138"/>
      <c r="AKJ138"/>
      <c r="AKK138"/>
      <c r="AKL138"/>
      <c r="AKM138"/>
      <c r="AKN138"/>
      <c r="AKO138"/>
      <c r="AKP138"/>
      <c r="AKQ138"/>
      <c r="AKR138"/>
      <c r="AKS138"/>
      <c r="AKT138"/>
      <c r="AKU138"/>
      <c r="AKV138"/>
      <c r="AKW138"/>
      <c r="AKX138"/>
      <c r="AKY138"/>
      <c r="AKZ138"/>
      <c r="ALA138"/>
      <c r="ALB138"/>
      <c r="ALC138"/>
      <c r="ALD138"/>
      <c r="ALE138"/>
      <c r="ALF138"/>
      <c r="ALG138"/>
      <c r="ALH138"/>
      <c r="ALI138"/>
      <c r="ALJ138"/>
      <c r="ALK138"/>
      <c r="ALL138"/>
      <c r="ALM138"/>
      <c r="ALN138"/>
      <c r="ALO138"/>
      <c r="ALP138"/>
      <c r="ALQ138"/>
      <c r="ALR138"/>
      <c r="ALS138"/>
      <c r="ALT138"/>
      <c r="ALU138"/>
      <c r="ALV138"/>
      <c r="ALW138"/>
      <c r="ALX138"/>
      <c r="ALY138"/>
      <c r="ALZ138"/>
      <c r="AMA138"/>
      <c r="AMB138"/>
      <c r="AMC138"/>
      <c r="AMD138"/>
      <c r="AME138"/>
      <c r="AMG138"/>
      <c r="AMH138"/>
      <c r="AMI138"/>
      <c r="AMJ138"/>
      <c r="AMK138"/>
    </row>
    <row r="139" spans="1:1025" ht="12.75" customHeight="1" x14ac:dyDescent="0.2">
      <c r="A139" s="87" t="s">
        <v>311</v>
      </c>
      <c r="B139" s="910" t="s">
        <v>324</v>
      </c>
      <c r="C139" s="910"/>
      <c r="D139" s="910"/>
      <c r="E139" s="910"/>
      <c r="F139" s="910"/>
      <c r="G139" s="57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  <c r="AG139"/>
      <c r="AH139"/>
      <c r="AI139"/>
      <c r="AJ139"/>
      <c r="AK139"/>
      <c r="AL139"/>
      <c r="AM139"/>
      <c r="AN139"/>
      <c r="AO139"/>
      <c r="AP139"/>
      <c r="AQ139"/>
      <c r="AR139"/>
      <c r="AS139"/>
      <c r="AT139"/>
      <c r="AU139"/>
      <c r="AV139"/>
      <c r="AW139"/>
      <c r="AX139"/>
      <c r="AY139"/>
      <c r="AZ139"/>
      <c r="BA139"/>
      <c r="BB139"/>
      <c r="BC139"/>
      <c r="BD139"/>
      <c r="BE139"/>
      <c r="BF139"/>
      <c r="BG139"/>
      <c r="BH139"/>
      <c r="BI139"/>
      <c r="BJ139"/>
      <c r="BK139"/>
      <c r="BL139"/>
      <c r="BM139"/>
      <c r="BN139"/>
      <c r="BO139"/>
      <c r="BP139"/>
      <c r="BQ139"/>
      <c r="BR139"/>
      <c r="BS139"/>
      <c r="BT139"/>
      <c r="BU139"/>
      <c r="BV139"/>
      <c r="BW139"/>
      <c r="BX139"/>
      <c r="BY139"/>
      <c r="BZ139"/>
      <c r="CA139"/>
      <c r="CB139"/>
      <c r="CC139"/>
      <c r="CD139"/>
      <c r="CE139"/>
      <c r="CF139"/>
      <c r="CG139"/>
      <c r="CH139"/>
      <c r="CI139"/>
      <c r="CJ139"/>
      <c r="CK139"/>
      <c r="CL139"/>
      <c r="CM139"/>
      <c r="CN139"/>
      <c r="CO139"/>
      <c r="CP139"/>
      <c r="CQ139"/>
      <c r="CR139"/>
      <c r="CS139"/>
      <c r="CT139"/>
      <c r="CU139"/>
      <c r="CV139"/>
      <c r="CW139"/>
      <c r="CX139"/>
      <c r="CY139"/>
      <c r="CZ139"/>
      <c r="DA139"/>
      <c r="DB139"/>
      <c r="DC139"/>
      <c r="DD139"/>
      <c r="DE139"/>
      <c r="DF139"/>
      <c r="DG139"/>
      <c r="DH139"/>
      <c r="DI139"/>
      <c r="DJ139"/>
      <c r="DK139"/>
      <c r="DL139"/>
      <c r="DM139"/>
      <c r="DN139"/>
      <c r="DO139"/>
      <c r="DP139"/>
      <c r="DQ139"/>
      <c r="DR139"/>
      <c r="DS139"/>
      <c r="DT139"/>
      <c r="DU139"/>
      <c r="DV139"/>
      <c r="DW139"/>
      <c r="DX139"/>
      <c r="DY139"/>
      <c r="DZ139"/>
      <c r="EA139"/>
      <c r="EB139"/>
      <c r="EC139"/>
      <c r="ED139"/>
      <c r="EE139"/>
      <c r="EF139"/>
      <c r="EG139"/>
      <c r="EH139"/>
      <c r="EI139"/>
      <c r="EJ139"/>
      <c r="EK139"/>
      <c r="EL139"/>
      <c r="EM139"/>
      <c r="EN139"/>
      <c r="EO139"/>
      <c r="EP139"/>
      <c r="EQ139"/>
      <c r="ER139"/>
      <c r="ES139"/>
      <c r="ET139"/>
      <c r="EU139"/>
      <c r="EV139"/>
      <c r="EW139"/>
      <c r="EX139"/>
      <c r="EY139"/>
      <c r="EZ139"/>
      <c r="FA139"/>
      <c r="FB139"/>
      <c r="FC139"/>
      <c r="FD139"/>
      <c r="FE139"/>
      <c r="FF139"/>
      <c r="FG139"/>
      <c r="FH139"/>
      <c r="FI139"/>
      <c r="FJ139"/>
      <c r="FK139"/>
      <c r="FL139"/>
      <c r="FM139"/>
      <c r="FN139"/>
      <c r="FO139"/>
      <c r="FP139"/>
      <c r="FQ139"/>
      <c r="FR139"/>
      <c r="FS139"/>
      <c r="FT139"/>
      <c r="FU139"/>
      <c r="FV139"/>
      <c r="FW139"/>
      <c r="FX139"/>
      <c r="FY139"/>
      <c r="FZ139"/>
      <c r="GA139"/>
      <c r="GB139"/>
      <c r="GC139"/>
      <c r="GD139"/>
      <c r="GE139"/>
      <c r="GF139"/>
      <c r="GG139"/>
      <c r="GH139"/>
      <c r="GI139"/>
      <c r="GJ139"/>
      <c r="GK139"/>
      <c r="GL139"/>
      <c r="GM139"/>
      <c r="GN139"/>
      <c r="GO139"/>
      <c r="GP139"/>
      <c r="GQ139"/>
      <c r="GR139"/>
      <c r="GS139"/>
      <c r="GT139"/>
      <c r="GU139"/>
      <c r="GV139"/>
      <c r="GW139"/>
      <c r="GX139"/>
      <c r="GY139"/>
      <c r="GZ139"/>
      <c r="HA139"/>
      <c r="HB139"/>
      <c r="HC139"/>
      <c r="HD139"/>
      <c r="HE139"/>
      <c r="HF139"/>
      <c r="HG139"/>
      <c r="HH139"/>
      <c r="HI139"/>
      <c r="HJ139"/>
      <c r="HK139"/>
      <c r="HL139"/>
      <c r="HM139"/>
      <c r="HN139"/>
      <c r="HO139"/>
      <c r="HP139"/>
      <c r="HQ139"/>
      <c r="HR139"/>
      <c r="HS139"/>
      <c r="HT139"/>
      <c r="HU139"/>
      <c r="HV139"/>
      <c r="HW139"/>
      <c r="HX139"/>
      <c r="HY139"/>
      <c r="HZ139"/>
      <c r="IA139"/>
      <c r="IB139"/>
      <c r="IC139"/>
      <c r="ID139"/>
      <c r="IE139"/>
      <c r="IF139"/>
      <c r="IG139"/>
      <c r="IH139"/>
      <c r="II139"/>
      <c r="IJ139"/>
      <c r="IK139"/>
      <c r="IL139"/>
      <c r="IM139"/>
      <c r="IN139"/>
      <c r="IO139"/>
      <c r="IP139"/>
      <c r="IQ139"/>
      <c r="IR139"/>
      <c r="IS139"/>
      <c r="IT139"/>
      <c r="IU139"/>
      <c r="IV139"/>
      <c r="IW139"/>
      <c r="IX139"/>
      <c r="IY139"/>
      <c r="IZ139"/>
      <c r="JA139"/>
      <c r="JB139"/>
      <c r="JC139"/>
      <c r="JD139"/>
      <c r="JE139"/>
      <c r="JF139"/>
      <c r="JG139"/>
      <c r="JH139"/>
      <c r="JI139"/>
      <c r="JJ139"/>
      <c r="JK139"/>
      <c r="JL139"/>
      <c r="JM139"/>
      <c r="JN139"/>
      <c r="JO139"/>
      <c r="JP139"/>
      <c r="JQ139"/>
      <c r="JR139"/>
      <c r="JS139"/>
      <c r="JT139"/>
      <c r="JU139"/>
      <c r="JV139"/>
      <c r="JW139"/>
      <c r="JX139"/>
      <c r="JY139"/>
      <c r="JZ139"/>
      <c r="KA139"/>
      <c r="KB139"/>
      <c r="KC139"/>
      <c r="KD139"/>
      <c r="KE139"/>
      <c r="KF139"/>
      <c r="KG139"/>
      <c r="KH139"/>
      <c r="KI139"/>
      <c r="KJ139"/>
      <c r="KK139"/>
      <c r="KL139"/>
      <c r="KM139"/>
      <c r="KN139"/>
      <c r="KO139"/>
      <c r="KP139"/>
      <c r="KQ139"/>
      <c r="KR139"/>
      <c r="KS139"/>
      <c r="KT139"/>
      <c r="KU139"/>
      <c r="KV139"/>
      <c r="KW139"/>
      <c r="KX139"/>
      <c r="KY139"/>
      <c r="KZ139"/>
      <c r="LA139"/>
      <c r="LB139"/>
      <c r="LC139"/>
      <c r="LD139"/>
      <c r="LE139"/>
      <c r="LF139"/>
      <c r="LG139"/>
      <c r="LH139"/>
      <c r="LI139"/>
      <c r="LJ139"/>
      <c r="LK139"/>
      <c r="LL139"/>
      <c r="LM139"/>
      <c r="LN139"/>
      <c r="LO139"/>
      <c r="LP139"/>
      <c r="LQ139"/>
      <c r="LR139"/>
      <c r="LS139"/>
      <c r="LT139"/>
      <c r="LU139"/>
      <c r="LV139"/>
      <c r="LW139"/>
      <c r="LX139"/>
      <c r="LY139"/>
      <c r="LZ139"/>
      <c r="MA139"/>
      <c r="MB139"/>
      <c r="MC139"/>
      <c r="MD139"/>
      <c r="ME139"/>
      <c r="MF139"/>
      <c r="MG139"/>
      <c r="MH139"/>
      <c r="MI139"/>
      <c r="MJ139"/>
      <c r="MK139"/>
      <c r="ML139"/>
      <c r="MM139"/>
      <c r="MN139"/>
      <c r="MO139"/>
      <c r="MP139"/>
      <c r="MQ139"/>
      <c r="MR139"/>
      <c r="MS139"/>
      <c r="MT139"/>
      <c r="MU139"/>
      <c r="MV139"/>
      <c r="MW139"/>
      <c r="MX139"/>
      <c r="MY139"/>
      <c r="MZ139"/>
      <c r="NA139"/>
      <c r="NB139"/>
      <c r="NC139"/>
      <c r="ND139"/>
      <c r="NE139"/>
      <c r="NF139"/>
      <c r="NG139"/>
      <c r="NH139"/>
      <c r="NI139"/>
      <c r="NJ139"/>
      <c r="NK139"/>
      <c r="NL139"/>
      <c r="NM139"/>
      <c r="NN139"/>
      <c r="NO139"/>
      <c r="NP139"/>
      <c r="NQ139"/>
      <c r="NR139"/>
      <c r="NS139"/>
      <c r="NT139"/>
      <c r="NU139"/>
      <c r="NV139"/>
      <c r="NW139"/>
      <c r="NX139"/>
      <c r="NY139"/>
      <c r="NZ139"/>
      <c r="OA139"/>
      <c r="OB139"/>
      <c r="OC139"/>
      <c r="OD139"/>
      <c r="OE139"/>
      <c r="OF139"/>
      <c r="OG139"/>
      <c r="OH139"/>
      <c r="OI139"/>
      <c r="OJ139"/>
      <c r="OK139"/>
      <c r="OL139"/>
      <c r="OM139"/>
      <c r="ON139"/>
      <c r="OO139"/>
      <c r="OP139"/>
      <c r="OQ139"/>
      <c r="OR139"/>
      <c r="OS139"/>
      <c r="OT139"/>
      <c r="OU139"/>
      <c r="OV139"/>
      <c r="OW139"/>
      <c r="OX139"/>
      <c r="OY139"/>
      <c r="OZ139"/>
      <c r="PA139"/>
      <c r="PB139"/>
      <c r="PC139"/>
      <c r="PD139"/>
      <c r="PE139"/>
      <c r="PF139"/>
      <c r="PG139"/>
      <c r="PH139"/>
      <c r="PI139"/>
      <c r="PJ139"/>
      <c r="PK139"/>
      <c r="PL139"/>
      <c r="PM139"/>
      <c r="PN139"/>
      <c r="PO139"/>
      <c r="PP139"/>
      <c r="PQ139"/>
      <c r="PR139"/>
      <c r="PS139"/>
      <c r="PT139"/>
      <c r="PU139"/>
      <c r="PV139"/>
      <c r="PW139"/>
      <c r="PX139"/>
      <c r="PY139"/>
      <c r="PZ139"/>
      <c r="QA139"/>
      <c r="QB139"/>
      <c r="QC139"/>
      <c r="QD139"/>
      <c r="QE139"/>
      <c r="QF139"/>
      <c r="QG139"/>
      <c r="QH139"/>
      <c r="QI139"/>
      <c r="QJ139"/>
      <c r="QK139"/>
      <c r="QL139"/>
      <c r="QM139"/>
      <c r="QN139"/>
      <c r="QO139"/>
      <c r="QP139"/>
      <c r="QQ139"/>
      <c r="QR139"/>
      <c r="QS139"/>
      <c r="QT139"/>
      <c r="QU139"/>
      <c r="QV139"/>
      <c r="QW139"/>
      <c r="QX139"/>
      <c r="QY139"/>
      <c r="QZ139"/>
      <c r="RA139"/>
      <c r="RB139"/>
      <c r="RC139"/>
      <c r="RD139"/>
      <c r="RE139"/>
      <c r="RF139"/>
      <c r="RG139"/>
      <c r="RH139"/>
      <c r="RI139"/>
      <c r="RJ139"/>
      <c r="RK139"/>
      <c r="RL139"/>
      <c r="RM139"/>
      <c r="RN139"/>
      <c r="RO139"/>
      <c r="RP139"/>
      <c r="RQ139"/>
      <c r="RR139"/>
      <c r="RS139"/>
      <c r="RT139"/>
      <c r="RU139"/>
      <c r="RV139"/>
      <c r="RW139"/>
      <c r="RX139"/>
      <c r="RY139"/>
      <c r="RZ139"/>
      <c r="SA139"/>
      <c r="SB139"/>
      <c r="SC139"/>
      <c r="SD139"/>
      <c r="SE139"/>
      <c r="SF139"/>
      <c r="SG139"/>
      <c r="SH139"/>
      <c r="SI139"/>
      <c r="SJ139"/>
      <c r="SK139"/>
      <c r="SL139"/>
      <c r="SM139"/>
      <c r="SN139"/>
      <c r="SO139"/>
      <c r="SP139"/>
      <c r="SQ139"/>
      <c r="SR139"/>
      <c r="SS139"/>
      <c r="ST139"/>
      <c r="SU139"/>
      <c r="SV139"/>
      <c r="SW139"/>
      <c r="SX139"/>
      <c r="SY139"/>
      <c r="SZ139"/>
      <c r="TA139"/>
      <c r="TB139"/>
      <c r="TC139"/>
      <c r="TD139"/>
      <c r="TE139"/>
      <c r="TF139"/>
      <c r="TG139"/>
      <c r="TH139"/>
      <c r="TI139"/>
      <c r="TJ139"/>
      <c r="TK139"/>
      <c r="TL139"/>
      <c r="TM139"/>
      <c r="TN139"/>
      <c r="TO139"/>
      <c r="TP139"/>
      <c r="TQ139"/>
      <c r="TR139"/>
      <c r="TS139"/>
      <c r="TT139"/>
      <c r="TU139"/>
      <c r="TV139"/>
      <c r="TW139"/>
      <c r="TX139"/>
      <c r="TY139"/>
      <c r="TZ139"/>
      <c r="UA139"/>
      <c r="UB139"/>
      <c r="UC139"/>
      <c r="UD139"/>
      <c r="UE139"/>
      <c r="UF139"/>
      <c r="UG139"/>
      <c r="UH139"/>
      <c r="UI139"/>
      <c r="UJ139"/>
      <c r="UK139"/>
      <c r="UL139"/>
      <c r="UM139"/>
      <c r="UN139"/>
      <c r="UO139"/>
      <c r="UP139"/>
      <c r="UQ139"/>
      <c r="UR139"/>
      <c r="US139"/>
      <c r="UT139"/>
      <c r="UU139"/>
      <c r="UV139"/>
      <c r="UW139"/>
      <c r="UX139"/>
      <c r="UY139"/>
      <c r="UZ139"/>
      <c r="VA139"/>
      <c r="VB139"/>
      <c r="VC139"/>
      <c r="VD139"/>
      <c r="VE139"/>
      <c r="VF139"/>
      <c r="VG139"/>
      <c r="VH139"/>
      <c r="VI139"/>
      <c r="VJ139"/>
      <c r="VK139"/>
      <c r="VL139"/>
      <c r="VM139"/>
      <c r="VN139"/>
      <c r="VO139"/>
      <c r="VP139"/>
      <c r="VQ139"/>
      <c r="VR139"/>
      <c r="VS139"/>
      <c r="VT139"/>
      <c r="VU139"/>
      <c r="VV139"/>
      <c r="VW139"/>
      <c r="VX139"/>
      <c r="VY139"/>
      <c r="VZ139"/>
      <c r="WA139"/>
      <c r="WB139"/>
      <c r="WC139"/>
      <c r="WD139"/>
      <c r="WE139"/>
      <c r="WF139"/>
      <c r="WG139"/>
      <c r="WH139"/>
      <c r="WI139"/>
      <c r="WJ139"/>
      <c r="WK139"/>
      <c r="WL139"/>
      <c r="WM139"/>
      <c r="WN139"/>
      <c r="WO139"/>
      <c r="WP139"/>
      <c r="WQ139"/>
      <c r="WR139"/>
      <c r="WS139"/>
      <c r="WT139"/>
      <c r="WU139"/>
      <c r="WV139"/>
      <c r="WW139"/>
      <c r="WX139"/>
      <c r="WY139"/>
      <c r="WZ139"/>
      <c r="XA139"/>
      <c r="XB139"/>
      <c r="XC139"/>
      <c r="XD139"/>
      <c r="XE139"/>
      <c r="XF139"/>
      <c r="XG139"/>
      <c r="XH139"/>
      <c r="XI139"/>
      <c r="XJ139"/>
      <c r="XK139"/>
      <c r="XL139"/>
      <c r="XM139"/>
      <c r="XN139"/>
      <c r="XO139"/>
      <c r="XP139"/>
      <c r="XQ139"/>
      <c r="XR139"/>
      <c r="XS139"/>
      <c r="XT139"/>
      <c r="XU139"/>
      <c r="XV139"/>
      <c r="XW139"/>
      <c r="XX139"/>
      <c r="XY139"/>
      <c r="XZ139"/>
      <c r="YA139"/>
      <c r="YB139"/>
      <c r="YC139"/>
      <c r="YD139"/>
      <c r="YE139"/>
      <c r="YF139"/>
      <c r="YG139"/>
      <c r="YH139"/>
      <c r="YI139"/>
      <c r="YJ139"/>
      <c r="YK139"/>
      <c r="YL139"/>
      <c r="YM139"/>
      <c r="YN139"/>
      <c r="YO139"/>
      <c r="YP139"/>
      <c r="YQ139"/>
      <c r="YR139"/>
      <c r="YS139"/>
      <c r="YT139"/>
      <c r="YU139"/>
      <c r="YV139"/>
      <c r="YW139"/>
      <c r="YX139"/>
      <c r="YY139"/>
      <c r="YZ139"/>
      <c r="ZA139"/>
      <c r="ZB139"/>
      <c r="ZC139"/>
      <c r="ZD139"/>
      <c r="ZE139"/>
      <c r="ZF139"/>
      <c r="ZG139"/>
      <c r="ZH139"/>
      <c r="ZI139"/>
      <c r="ZJ139"/>
      <c r="ZK139"/>
      <c r="ZL139"/>
      <c r="ZM139"/>
      <c r="ZN139"/>
      <c r="ZO139"/>
      <c r="ZP139"/>
      <c r="ZQ139"/>
      <c r="ZR139"/>
      <c r="ZS139"/>
      <c r="ZT139"/>
      <c r="ZU139"/>
      <c r="ZV139"/>
      <c r="ZW139"/>
      <c r="ZX139"/>
      <c r="ZY139"/>
      <c r="ZZ139"/>
      <c r="AAA139"/>
      <c r="AAB139"/>
      <c r="AAC139"/>
      <c r="AAD139"/>
      <c r="AAE139"/>
      <c r="AAF139"/>
      <c r="AAG139"/>
      <c r="AAH139"/>
      <c r="AAI139"/>
      <c r="AAJ139"/>
      <c r="AAK139"/>
      <c r="AAL139"/>
      <c r="AAM139"/>
      <c r="AAN139"/>
      <c r="AAO139"/>
      <c r="AAP139"/>
      <c r="AAQ139"/>
      <c r="AAR139"/>
      <c r="AAS139"/>
      <c r="AAT139"/>
      <c r="AAU139"/>
      <c r="AAV139"/>
      <c r="AAW139"/>
      <c r="AAX139"/>
      <c r="AAY139"/>
      <c r="AAZ139"/>
      <c r="ABA139"/>
      <c r="ABB139"/>
      <c r="ABC139"/>
      <c r="ABD139"/>
      <c r="ABE139"/>
      <c r="ABF139"/>
      <c r="ABG139"/>
      <c r="ABH139"/>
      <c r="ABI139"/>
      <c r="ABJ139"/>
      <c r="ABK139"/>
      <c r="ABL139"/>
      <c r="ABM139"/>
      <c r="ABN139"/>
      <c r="ABO139"/>
      <c r="ABP139"/>
      <c r="ABQ139"/>
      <c r="ABR139"/>
      <c r="ABS139"/>
      <c r="ABT139"/>
      <c r="ABU139"/>
      <c r="ABV139"/>
      <c r="ABW139"/>
      <c r="ABX139"/>
      <c r="ABY139"/>
      <c r="ABZ139"/>
      <c r="ACA139"/>
      <c r="ACB139"/>
      <c r="ACC139"/>
      <c r="ACD139"/>
      <c r="ACE139"/>
      <c r="ACF139"/>
      <c r="ACG139"/>
      <c r="ACH139"/>
      <c r="ACI139"/>
      <c r="ACJ139"/>
      <c r="ACK139"/>
      <c r="ACL139"/>
      <c r="ACM139"/>
      <c r="ACN139"/>
      <c r="ACO139"/>
      <c r="ACP139"/>
      <c r="ACQ139"/>
      <c r="ACR139"/>
      <c r="ACS139"/>
      <c r="ACT139"/>
      <c r="ACU139"/>
      <c r="ACV139"/>
      <c r="ACW139"/>
      <c r="ACX139"/>
      <c r="ACY139"/>
      <c r="ACZ139"/>
      <c r="ADA139"/>
      <c r="ADB139"/>
      <c r="ADC139"/>
      <c r="ADD139"/>
      <c r="ADE139"/>
      <c r="ADF139"/>
      <c r="ADG139"/>
      <c r="ADH139"/>
      <c r="ADI139"/>
      <c r="ADJ139"/>
      <c r="ADK139"/>
      <c r="ADL139"/>
      <c r="ADM139"/>
      <c r="ADN139"/>
      <c r="ADO139"/>
      <c r="ADP139"/>
      <c r="ADQ139"/>
      <c r="ADR139"/>
      <c r="ADS139"/>
      <c r="ADT139"/>
      <c r="ADU139"/>
      <c r="ADV139"/>
      <c r="ADW139"/>
      <c r="ADX139"/>
      <c r="ADY139"/>
      <c r="ADZ139"/>
      <c r="AEA139"/>
      <c r="AEB139"/>
      <c r="AEC139"/>
      <c r="AED139"/>
      <c r="AEE139"/>
      <c r="AEF139"/>
      <c r="AEG139"/>
      <c r="AEH139"/>
      <c r="AEI139"/>
      <c r="AEJ139"/>
      <c r="AEK139"/>
      <c r="AEL139"/>
      <c r="AEM139"/>
      <c r="AEN139"/>
      <c r="AEO139"/>
      <c r="AEP139"/>
      <c r="AEQ139"/>
      <c r="AER139"/>
      <c r="AES139"/>
      <c r="AET139"/>
      <c r="AEU139"/>
      <c r="AEV139"/>
      <c r="AEW139"/>
      <c r="AEX139"/>
      <c r="AEY139"/>
      <c r="AEZ139"/>
      <c r="AFA139"/>
      <c r="AFB139"/>
      <c r="AFC139"/>
      <c r="AFD139"/>
      <c r="AFE139"/>
      <c r="AFF139"/>
      <c r="AFG139"/>
      <c r="AFH139"/>
      <c r="AFI139"/>
      <c r="AFJ139"/>
      <c r="AFK139"/>
      <c r="AFL139"/>
      <c r="AFM139"/>
      <c r="AFN139"/>
      <c r="AFO139"/>
      <c r="AFP139"/>
      <c r="AFQ139"/>
      <c r="AFR139"/>
      <c r="AFS139"/>
      <c r="AFT139"/>
      <c r="AFU139"/>
      <c r="AFV139"/>
      <c r="AFW139"/>
      <c r="AFX139"/>
      <c r="AFY139"/>
      <c r="AFZ139"/>
      <c r="AGA139"/>
      <c r="AGB139"/>
      <c r="AGC139"/>
      <c r="AGD139"/>
      <c r="AGE139"/>
      <c r="AGF139"/>
      <c r="AGG139"/>
      <c r="AGH139"/>
      <c r="AGI139"/>
      <c r="AGJ139"/>
      <c r="AGK139"/>
      <c r="AGL139"/>
      <c r="AGM139"/>
      <c r="AGN139"/>
      <c r="AGO139"/>
      <c r="AGP139"/>
      <c r="AGQ139"/>
      <c r="AGR139"/>
      <c r="AGS139"/>
      <c r="AGT139"/>
      <c r="AGU139"/>
      <c r="AGV139"/>
      <c r="AGW139"/>
      <c r="AGX139"/>
      <c r="AGY139"/>
      <c r="AGZ139"/>
      <c r="AHA139"/>
      <c r="AHB139"/>
      <c r="AHC139"/>
      <c r="AHD139"/>
      <c r="AHE139"/>
      <c r="AHF139"/>
      <c r="AHG139"/>
      <c r="AHH139"/>
      <c r="AHI139"/>
      <c r="AHJ139"/>
      <c r="AHK139"/>
      <c r="AHL139"/>
      <c r="AHM139"/>
      <c r="AHN139"/>
      <c r="AHO139"/>
      <c r="AHP139"/>
      <c r="AHQ139"/>
      <c r="AHR139"/>
      <c r="AHS139"/>
      <c r="AHT139"/>
      <c r="AHU139"/>
      <c r="AHV139"/>
      <c r="AHW139"/>
      <c r="AHX139"/>
      <c r="AHY139"/>
      <c r="AHZ139"/>
      <c r="AIA139"/>
      <c r="AIB139"/>
      <c r="AIC139"/>
      <c r="AID139"/>
      <c r="AIE139"/>
      <c r="AIF139"/>
      <c r="AIG139"/>
      <c r="AIH139"/>
      <c r="AII139"/>
      <c r="AIJ139"/>
      <c r="AIK139"/>
      <c r="AIL139"/>
      <c r="AIM139"/>
      <c r="AIN139"/>
      <c r="AIO139"/>
      <c r="AIP139"/>
      <c r="AIQ139"/>
      <c r="AIR139"/>
      <c r="AIS139"/>
      <c r="AIT139"/>
      <c r="AIU139"/>
      <c r="AIV139"/>
      <c r="AIW139"/>
      <c r="AIX139"/>
      <c r="AIY139"/>
      <c r="AIZ139"/>
      <c r="AJA139"/>
      <c r="AJB139"/>
      <c r="AJC139"/>
      <c r="AJD139"/>
      <c r="AJE139"/>
      <c r="AJF139"/>
      <c r="AJG139"/>
      <c r="AJH139"/>
      <c r="AJI139"/>
      <c r="AJJ139"/>
      <c r="AJK139"/>
      <c r="AJL139"/>
      <c r="AJM139"/>
      <c r="AJN139"/>
      <c r="AJO139"/>
      <c r="AJP139"/>
      <c r="AJQ139"/>
      <c r="AJR139"/>
      <c r="AJS139"/>
      <c r="AJT139"/>
      <c r="AJU139"/>
      <c r="AJV139"/>
      <c r="AJW139"/>
      <c r="AJX139"/>
      <c r="AJY139"/>
      <c r="AJZ139"/>
      <c r="AKA139"/>
      <c r="AKB139"/>
      <c r="AKC139"/>
      <c r="AKD139"/>
      <c r="AKE139"/>
      <c r="AKF139"/>
      <c r="AKG139"/>
      <c r="AKH139"/>
      <c r="AKI139"/>
      <c r="AKJ139"/>
      <c r="AKK139"/>
      <c r="AKL139"/>
      <c r="AKM139"/>
      <c r="AKN139"/>
      <c r="AKO139"/>
      <c r="AKP139"/>
      <c r="AKQ139"/>
      <c r="AKR139"/>
      <c r="AKS139"/>
      <c r="AKT139"/>
      <c r="AKU139"/>
      <c r="AKV139"/>
      <c r="AKW139"/>
      <c r="AKX139"/>
      <c r="AKY139"/>
      <c r="AKZ139"/>
      <c r="ALA139"/>
      <c r="ALB139"/>
      <c r="ALC139"/>
      <c r="ALD139"/>
      <c r="ALE139"/>
      <c r="ALF139"/>
      <c r="ALG139"/>
      <c r="ALH139"/>
      <c r="ALI139"/>
      <c r="ALJ139"/>
      <c r="ALK139"/>
      <c r="ALL139"/>
      <c r="ALM139"/>
      <c r="ALN139"/>
      <c r="ALO139"/>
      <c r="ALP139"/>
      <c r="ALQ139"/>
      <c r="ALR139"/>
      <c r="ALS139"/>
      <c r="ALT139"/>
      <c r="ALU139"/>
      <c r="ALV139"/>
      <c r="ALW139"/>
      <c r="ALX139"/>
      <c r="ALY139"/>
      <c r="ALZ139"/>
      <c r="AMA139"/>
      <c r="AMB139"/>
      <c r="AMC139"/>
      <c r="AMD139"/>
      <c r="AME139"/>
      <c r="AMG139"/>
      <c r="AMH139"/>
      <c r="AMI139"/>
      <c r="AMJ139"/>
      <c r="AMK139"/>
    </row>
    <row r="140" spans="1:1025" ht="12.75" customHeight="1" x14ac:dyDescent="0.2">
      <c r="A140" s="87" t="s">
        <v>312</v>
      </c>
      <c r="B140" s="910" t="s">
        <v>321</v>
      </c>
      <c r="C140" s="910"/>
      <c r="D140" s="910"/>
      <c r="E140" s="910"/>
      <c r="F140" s="910"/>
      <c r="G140" s="57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  <c r="AO140"/>
      <c r="AP140"/>
      <c r="AQ140"/>
      <c r="AR140"/>
      <c r="AS140"/>
      <c r="AT140"/>
      <c r="AU140"/>
      <c r="AV140"/>
      <c r="AW140"/>
      <c r="AX140"/>
      <c r="AY140"/>
      <c r="AZ140"/>
      <c r="BA140"/>
      <c r="BB140"/>
      <c r="BC140"/>
      <c r="BD140"/>
      <c r="BE140"/>
      <c r="BF140"/>
      <c r="BG140"/>
      <c r="BH140"/>
      <c r="BI140"/>
      <c r="BJ140"/>
      <c r="BK140"/>
      <c r="BL140"/>
      <c r="BM140"/>
      <c r="BN140"/>
      <c r="BO140"/>
      <c r="BP140"/>
      <c r="BQ140"/>
      <c r="BR140"/>
      <c r="BS140"/>
      <c r="BT140"/>
      <c r="BU140"/>
      <c r="BV140"/>
      <c r="BW140"/>
      <c r="BX140"/>
      <c r="BY140"/>
      <c r="BZ140"/>
      <c r="CA140"/>
      <c r="CB140"/>
      <c r="CC140"/>
      <c r="CD140"/>
      <c r="CE140"/>
      <c r="CF140"/>
      <c r="CG140"/>
      <c r="CH140"/>
      <c r="CI140"/>
      <c r="CJ140"/>
      <c r="CK140"/>
      <c r="CL140"/>
      <c r="CM140"/>
      <c r="CN140"/>
      <c r="CO140"/>
      <c r="CP140"/>
      <c r="CQ140"/>
      <c r="CR140"/>
      <c r="CS140"/>
      <c r="CT140"/>
      <c r="CU140"/>
      <c r="CV140"/>
      <c r="CW140"/>
      <c r="CX140"/>
      <c r="CY140"/>
      <c r="CZ140"/>
      <c r="DA140"/>
      <c r="DB140"/>
      <c r="DC140"/>
      <c r="DD140"/>
      <c r="DE140"/>
      <c r="DF140"/>
      <c r="DG140"/>
      <c r="DH140"/>
      <c r="DI140"/>
      <c r="DJ140"/>
      <c r="DK140"/>
      <c r="DL140"/>
      <c r="DM140"/>
      <c r="DN140"/>
      <c r="DO140"/>
      <c r="DP140"/>
      <c r="DQ140"/>
      <c r="DR140"/>
      <c r="DS140"/>
      <c r="DT140"/>
      <c r="DU140"/>
      <c r="DV140"/>
      <c r="DW140"/>
      <c r="DX140"/>
      <c r="DY140"/>
      <c r="DZ140"/>
      <c r="EA140"/>
      <c r="EB140"/>
      <c r="EC140"/>
      <c r="ED140"/>
      <c r="EE140"/>
      <c r="EF140"/>
      <c r="EG140"/>
      <c r="EH140"/>
      <c r="EI140"/>
      <c r="EJ140"/>
      <c r="EK140"/>
      <c r="EL140"/>
      <c r="EM140"/>
      <c r="EN140"/>
      <c r="EO140"/>
      <c r="EP140"/>
      <c r="EQ140"/>
      <c r="ER140"/>
      <c r="ES140"/>
      <c r="ET140"/>
      <c r="EU140"/>
      <c r="EV140"/>
      <c r="EW140"/>
      <c r="EX140"/>
      <c r="EY140"/>
      <c r="EZ140"/>
      <c r="FA140"/>
      <c r="FB140"/>
      <c r="FC140"/>
      <c r="FD140"/>
      <c r="FE140"/>
      <c r="FF140"/>
      <c r="FG140"/>
      <c r="FH140"/>
      <c r="FI140"/>
      <c r="FJ140"/>
      <c r="FK140"/>
      <c r="FL140"/>
      <c r="FM140"/>
      <c r="FN140"/>
      <c r="FO140"/>
      <c r="FP140"/>
      <c r="FQ140"/>
      <c r="FR140"/>
      <c r="FS140"/>
      <c r="FT140"/>
      <c r="FU140"/>
      <c r="FV140"/>
      <c r="FW140"/>
      <c r="FX140"/>
      <c r="FY140"/>
      <c r="FZ140"/>
      <c r="GA140"/>
      <c r="GB140"/>
      <c r="GC140"/>
      <c r="GD140"/>
      <c r="GE140"/>
      <c r="GF140"/>
      <c r="GG140"/>
      <c r="GH140"/>
      <c r="GI140"/>
      <c r="GJ140"/>
      <c r="GK140"/>
      <c r="GL140"/>
      <c r="GM140"/>
      <c r="GN140"/>
      <c r="GO140"/>
      <c r="GP140"/>
      <c r="GQ140"/>
      <c r="GR140"/>
      <c r="GS140"/>
      <c r="GT140"/>
      <c r="GU140"/>
      <c r="GV140"/>
      <c r="GW140"/>
      <c r="GX140"/>
      <c r="GY140"/>
      <c r="GZ140"/>
      <c r="HA140"/>
      <c r="HB140"/>
      <c r="HC140"/>
      <c r="HD140"/>
      <c r="HE140"/>
      <c r="HF140"/>
      <c r="HG140"/>
      <c r="HH140"/>
      <c r="HI140"/>
      <c r="HJ140"/>
      <c r="HK140"/>
      <c r="HL140"/>
      <c r="HM140"/>
      <c r="HN140"/>
      <c r="HO140"/>
      <c r="HP140"/>
      <c r="HQ140"/>
      <c r="HR140"/>
      <c r="HS140"/>
      <c r="HT140"/>
      <c r="HU140"/>
      <c r="HV140"/>
      <c r="HW140"/>
      <c r="HX140"/>
      <c r="HY140"/>
      <c r="HZ140"/>
      <c r="IA140"/>
      <c r="IB140"/>
      <c r="IC140"/>
      <c r="ID140"/>
      <c r="IE140"/>
      <c r="IF140"/>
      <c r="IG140"/>
      <c r="IH140"/>
      <c r="II140"/>
      <c r="IJ140"/>
      <c r="IK140"/>
      <c r="IL140"/>
      <c r="IM140"/>
      <c r="IN140"/>
      <c r="IO140"/>
      <c r="IP140"/>
      <c r="IQ140"/>
      <c r="IR140"/>
      <c r="IS140"/>
      <c r="IT140"/>
      <c r="IU140"/>
      <c r="IV140"/>
      <c r="IW140"/>
      <c r="IX140"/>
      <c r="IY140"/>
      <c r="IZ140"/>
      <c r="JA140"/>
      <c r="JB140"/>
      <c r="JC140"/>
      <c r="JD140"/>
      <c r="JE140"/>
      <c r="JF140"/>
      <c r="JG140"/>
      <c r="JH140"/>
      <c r="JI140"/>
      <c r="JJ140"/>
      <c r="JK140"/>
      <c r="JL140"/>
      <c r="JM140"/>
      <c r="JN140"/>
      <c r="JO140"/>
      <c r="JP140"/>
      <c r="JQ140"/>
      <c r="JR140"/>
      <c r="JS140"/>
      <c r="JT140"/>
      <c r="JU140"/>
      <c r="JV140"/>
      <c r="JW140"/>
      <c r="JX140"/>
      <c r="JY140"/>
      <c r="JZ140"/>
      <c r="KA140"/>
      <c r="KB140"/>
      <c r="KC140"/>
      <c r="KD140"/>
      <c r="KE140"/>
      <c r="KF140"/>
      <c r="KG140"/>
      <c r="KH140"/>
      <c r="KI140"/>
      <c r="KJ140"/>
      <c r="KK140"/>
      <c r="KL140"/>
      <c r="KM140"/>
      <c r="KN140"/>
      <c r="KO140"/>
      <c r="KP140"/>
      <c r="KQ140"/>
      <c r="KR140"/>
      <c r="KS140"/>
      <c r="KT140"/>
      <c r="KU140"/>
      <c r="KV140"/>
      <c r="KW140"/>
      <c r="KX140"/>
      <c r="KY140"/>
      <c r="KZ140"/>
      <c r="LA140"/>
      <c r="LB140"/>
      <c r="LC140"/>
      <c r="LD140"/>
      <c r="LE140"/>
      <c r="LF140"/>
      <c r="LG140"/>
      <c r="LH140"/>
      <c r="LI140"/>
      <c r="LJ140"/>
      <c r="LK140"/>
      <c r="LL140"/>
      <c r="LM140"/>
      <c r="LN140"/>
      <c r="LO140"/>
      <c r="LP140"/>
      <c r="LQ140"/>
      <c r="LR140"/>
      <c r="LS140"/>
      <c r="LT140"/>
      <c r="LU140"/>
      <c r="LV140"/>
      <c r="LW140"/>
      <c r="LX140"/>
      <c r="LY140"/>
      <c r="LZ140"/>
      <c r="MA140"/>
      <c r="MB140"/>
      <c r="MC140"/>
      <c r="MD140"/>
      <c r="ME140"/>
      <c r="MF140"/>
      <c r="MG140"/>
      <c r="MH140"/>
      <c r="MI140"/>
      <c r="MJ140"/>
      <c r="MK140"/>
      <c r="ML140"/>
      <c r="MM140"/>
      <c r="MN140"/>
      <c r="MO140"/>
      <c r="MP140"/>
      <c r="MQ140"/>
      <c r="MR140"/>
      <c r="MS140"/>
      <c r="MT140"/>
      <c r="MU140"/>
      <c r="MV140"/>
      <c r="MW140"/>
      <c r="MX140"/>
      <c r="MY140"/>
      <c r="MZ140"/>
      <c r="NA140"/>
      <c r="NB140"/>
      <c r="NC140"/>
      <c r="ND140"/>
      <c r="NE140"/>
      <c r="NF140"/>
      <c r="NG140"/>
      <c r="NH140"/>
      <c r="NI140"/>
      <c r="NJ140"/>
      <c r="NK140"/>
      <c r="NL140"/>
      <c r="NM140"/>
      <c r="NN140"/>
      <c r="NO140"/>
      <c r="NP140"/>
      <c r="NQ140"/>
      <c r="NR140"/>
      <c r="NS140"/>
      <c r="NT140"/>
      <c r="NU140"/>
      <c r="NV140"/>
      <c r="NW140"/>
      <c r="NX140"/>
      <c r="NY140"/>
      <c r="NZ140"/>
      <c r="OA140"/>
      <c r="OB140"/>
      <c r="OC140"/>
      <c r="OD140"/>
      <c r="OE140"/>
      <c r="OF140"/>
      <c r="OG140"/>
      <c r="OH140"/>
      <c r="OI140"/>
      <c r="OJ140"/>
      <c r="OK140"/>
      <c r="OL140"/>
      <c r="OM140"/>
      <c r="ON140"/>
      <c r="OO140"/>
      <c r="OP140"/>
      <c r="OQ140"/>
      <c r="OR140"/>
      <c r="OS140"/>
      <c r="OT140"/>
      <c r="OU140"/>
      <c r="OV140"/>
      <c r="OW140"/>
      <c r="OX140"/>
      <c r="OY140"/>
      <c r="OZ140"/>
      <c r="PA140"/>
      <c r="PB140"/>
      <c r="PC140"/>
      <c r="PD140"/>
      <c r="PE140"/>
      <c r="PF140"/>
      <c r="PG140"/>
      <c r="PH140"/>
      <c r="PI140"/>
      <c r="PJ140"/>
      <c r="PK140"/>
      <c r="PL140"/>
      <c r="PM140"/>
      <c r="PN140"/>
      <c r="PO140"/>
      <c r="PP140"/>
      <c r="PQ140"/>
      <c r="PR140"/>
      <c r="PS140"/>
      <c r="PT140"/>
      <c r="PU140"/>
      <c r="PV140"/>
      <c r="PW140"/>
      <c r="PX140"/>
      <c r="PY140"/>
      <c r="PZ140"/>
      <c r="QA140"/>
      <c r="QB140"/>
      <c r="QC140"/>
      <c r="QD140"/>
      <c r="QE140"/>
      <c r="QF140"/>
      <c r="QG140"/>
      <c r="QH140"/>
      <c r="QI140"/>
      <c r="QJ140"/>
      <c r="QK140"/>
      <c r="QL140"/>
      <c r="QM140"/>
      <c r="QN140"/>
      <c r="QO140"/>
      <c r="QP140"/>
      <c r="QQ140"/>
      <c r="QR140"/>
      <c r="QS140"/>
      <c r="QT140"/>
      <c r="QU140"/>
      <c r="QV140"/>
      <c r="QW140"/>
      <c r="QX140"/>
      <c r="QY140"/>
      <c r="QZ140"/>
      <c r="RA140"/>
      <c r="RB140"/>
      <c r="RC140"/>
      <c r="RD140"/>
      <c r="RE140"/>
      <c r="RF140"/>
      <c r="RG140"/>
      <c r="RH140"/>
      <c r="RI140"/>
      <c r="RJ140"/>
      <c r="RK140"/>
      <c r="RL140"/>
      <c r="RM140"/>
      <c r="RN140"/>
      <c r="RO140"/>
      <c r="RP140"/>
      <c r="RQ140"/>
      <c r="RR140"/>
      <c r="RS140"/>
      <c r="RT140"/>
      <c r="RU140"/>
      <c r="RV140"/>
      <c r="RW140"/>
      <c r="RX140"/>
      <c r="RY140"/>
      <c r="RZ140"/>
      <c r="SA140"/>
      <c r="SB140"/>
      <c r="SC140"/>
      <c r="SD140"/>
      <c r="SE140"/>
      <c r="SF140"/>
      <c r="SG140"/>
      <c r="SH140"/>
      <c r="SI140"/>
      <c r="SJ140"/>
      <c r="SK140"/>
      <c r="SL140"/>
      <c r="SM140"/>
      <c r="SN140"/>
      <c r="SO140"/>
      <c r="SP140"/>
      <c r="SQ140"/>
      <c r="SR140"/>
      <c r="SS140"/>
      <c r="ST140"/>
      <c r="SU140"/>
      <c r="SV140"/>
      <c r="SW140"/>
      <c r="SX140"/>
      <c r="SY140"/>
      <c r="SZ140"/>
      <c r="TA140"/>
      <c r="TB140"/>
      <c r="TC140"/>
      <c r="TD140"/>
      <c r="TE140"/>
      <c r="TF140"/>
      <c r="TG140"/>
      <c r="TH140"/>
      <c r="TI140"/>
      <c r="TJ140"/>
      <c r="TK140"/>
      <c r="TL140"/>
      <c r="TM140"/>
      <c r="TN140"/>
      <c r="TO140"/>
      <c r="TP140"/>
      <c r="TQ140"/>
      <c r="TR140"/>
      <c r="TS140"/>
      <c r="TT140"/>
      <c r="TU140"/>
      <c r="TV140"/>
      <c r="TW140"/>
      <c r="TX140"/>
      <c r="TY140"/>
      <c r="TZ140"/>
      <c r="UA140"/>
      <c r="UB140"/>
      <c r="UC140"/>
      <c r="UD140"/>
      <c r="UE140"/>
      <c r="UF140"/>
      <c r="UG140"/>
      <c r="UH140"/>
      <c r="UI140"/>
      <c r="UJ140"/>
      <c r="UK140"/>
      <c r="UL140"/>
      <c r="UM140"/>
      <c r="UN140"/>
      <c r="UO140"/>
      <c r="UP140"/>
      <c r="UQ140"/>
      <c r="UR140"/>
      <c r="US140"/>
      <c r="UT140"/>
      <c r="UU140"/>
      <c r="UV140"/>
      <c r="UW140"/>
      <c r="UX140"/>
      <c r="UY140"/>
      <c r="UZ140"/>
      <c r="VA140"/>
      <c r="VB140"/>
      <c r="VC140"/>
      <c r="VD140"/>
      <c r="VE140"/>
      <c r="VF140"/>
      <c r="VG140"/>
      <c r="VH140"/>
      <c r="VI140"/>
      <c r="VJ140"/>
      <c r="VK140"/>
      <c r="VL140"/>
      <c r="VM140"/>
      <c r="VN140"/>
      <c r="VO140"/>
      <c r="VP140"/>
      <c r="VQ140"/>
      <c r="VR140"/>
      <c r="VS140"/>
      <c r="VT140"/>
      <c r="VU140"/>
      <c r="VV140"/>
      <c r="VW140"/>
      <c r="VX140"/>
      <c r="VY140"/>
      <c r="VZ140"/>
      <c r="WA140"/>
      <c r="WB140"/>
      <c r="WC140"/>
      <c r="WD140"/>
      <c r="WE140"/>
      <c r="WF140"/>
      <c r="WG140"/>
      <c r="WH140"/>
      <c r="WI140"/>
      <c r="WJ140"/>
      <c r="WK140"/>
      <c r="WL140"/>
      <c r="WM140"/>
      <c r="WN140"/>
      <c r="WO140"/>
      <c r="WP140"/>
      <c r="WQ140"/>
      <c r="WR140"/>
      <c r="WS140"/>
      <c r="WT140"/>
      <c r="WU140"/>
      <c r="WV140"/>
      <c r="WW140"/>
      <c r="WX140"/>
      <c r="WY140"/>
      <c r="WZ140"/>
      <c r="XA140"/>
      <c r="XB140"/>
      <c r="XC140"/>
      <c r="XD140"/>
      <c r="XE140"/>
      <c r="XF140"/>
      <c r="XG140"/>
      <c r="XH140"/>
      <c r="XI140"/>
      <c r="XJ140"/>
      <c r="XK140"/>
      <c r="XL140"/>
      <c r="XM140"/>
      <c r="XN140"/>
      <c r="XO140"/>
      <c r="XP140"/>
      <c r="XQ140"/>
      <c r="XR140"/>
      <c r="XS140"/>
      <c r="XT140"/>
      <c r="XU140"/>
      <c r="XV140"/>
      <c r="XW140"/>
      <c r="XX140"/>
      <c r="XY140"/>
      <c r="XZ140"/>
      <c r="YA140"/>
      <c r="YB140"/>
      <c r="YC140"/>
      <c r="YD140"/>
      <c r="YE140"/>
      <c r="YF140"/>
      <c r="YG140"/>
      <c r="YH140"/>
      <c r="YI140"/>
      <c r="YJ140"/>
      <c r="YK140"/>
      <c r="YL140"/>
      <c r="YM140"/>
      <c r="YN140"/>
      <c r="YO140"/>
      <c r="YP140"/>
      <c r="YQ140"/>
      <c r="YR140"/>
      <c r="YS140"/>
      <c r="YT140"/>
      <c r="YU140"/>
      <c r="YV140"/>
      <c r="YW140"/>
      <c r="YX140"/>
      <c r="YY140"/>
      <c r="YZ140"/>
      <c r="ZA140"/>
      <c r="ZB140"/>
      <c r="ZC140"/>
      <c r="ZD140"/>
      <c r="ZE140"/>
      <c r="ZF140"/>
      <c r="ZG140"/>
      <c r="ZH140"/>
      <c r="ZI140"/>
      <c r="ZJ140"/>
      <c r="ZK140"/>
      <c r="ZL140"/>
      <c r="ZM140"/>
      <c r="ZN140"/>
      <c r="ZO140"/>
      <c r="ZP140"/>
      <c r="ZQ140"/>
      <c r="ZR140"/>
      <c r="ZS140"/>
      <c r="ZT140"/>
      <c r="ZU140"/>
      <c r="ZV140"/>
      <c r="ZW140"/>
      <c r="ZX140"/>
      <c r="ZY140"/>
      <c r="ZZ140"/>
      <c r="AAA140"/>
      <c r="AAB140"/>
      <c r="AAC140"/>
      <c r="AAD140"/>
      <c r="AAE140"/>
      <c r="AAF140"/>
      <c r="AAG140"/>
      <c r="AAH140"/>
      <c r="AAI140"/>
      <c r="AAJ140"/>
      <c r="AAK140"/>
      <c r="AAL140"/>
      <c r="AAM140"/>
      <c r="AAN140"/>
      <c r="AAO140"/>
      <c r="AAP140"/>
      <c r="AAQ140"/>
      <c r="AAR140"/>
      <c r="AAS140"/>
      <c r="AAT140"/>
      <c r="AAU140"/>
      <c r="AAV140"/>
      <c r="AAW140"/>
      <c r="AAX140"/>
      <c r="AAY140"/>
      <c r="AAZ140"/>
      <c r="ABA140"/>
      <c r="ABB140"/>
      <c r="ABC140"/>
      <c r="ABD140"/>
      <c r="ABE140"/>
      <c r="ABF140"/>
      <c r="ABG140"/>
      <c r="ABH140"/>
      <c r="ABI140"/>
      <c r="ABJ140"/>
      <c r="ABK140"/>
      <c r="ABL140"/>
      <c r="ABM140"/>
      <c r="ABN140"/>
      <c r="ABO140"/>
      <c r="ABP140"/>
      <c r="ABQ140"/>
      <c r="ABR140"/>
      <c r="ABS140"/>
      <c r="ABT140"/>
      <c r="ABU140"/>
      <c r="ABV140"/>
      <c r="ABW140"/>
      <c r="ABX140"/>
      <c r="ABY140"/>
      <c r="ABZ140"/>
      <c r="ACA140"/>
      <c r="ACB140"/>
      <c r="ACC140"/>
      <c r="ACD140"/>
      <c r="ACE140"/>
      <c r="ACF140"/>
      <c r="ACG140"/>
      <c r="ACH140"/>
      <c r="ACI140"/>
      <c r="ACJ140"/>
      <c r="ACK140"/>
      <c r="ACL140"/>
      <c r="ACM140"/>
      <c r="ACN140"/>
      <c r="ACO140"/>
      <c r="ACP140"/>
      <c r="ACQ140"/>
      <c r="ACR140"/>
      <c r="ACS140"/>
      <c r="ACT140"/>
      <c r="ACU140"/>
      <c r="ACV140"/>
      <c r="ACW140"/>
      <c r="ACX140"/>
      <c r="ACY140"/>
      <c r="ACZ140"/>
      <c r="ADA140"/>
      <c r="ADB140"/>
      <c r="ADC140"/>
      <c r="ADD140"/>
      <c r="ADE140"/>
      <c r="ADF140"/>
      <c r="ADG140"/>
      <c r="ADH140"/>
      <c r="ADI140"/>
      <c r="ADJ140"/>
      <c r="ADK140"/>
      <c r="ADL140"/>
      <c r="ADM140"/>
      <c r="ADN140"/>
      <c r="ADO140"/>
      <c r="ADP140"/>
      <c r="ADQ140"/>
      <c r="ADR140"/>
      <c r="ADS140"/>
      <c r="ADT140"/>
      <c r="ADU140"/>
      <c r="ADV140"/>
      <c r="ADW140"/>
      <c r="ADX140"/>
      <c r="ADY140"/>
      <c r="ADZ140"/>
      <c r="AEA140"/>
      <c r="AEB140"/>
      <c r="AEC140"/>
      <c r="AED140"/>
      <c r="AEE140"/>
      <c r="AEF140"/>
      <c r="AEG140"/>
      <c r="AEH140"/>
      <c r="AEI140"/>
      <c r="AEJ140"/>
      <c r="AEK140"/>
      <c r="AEL140"/>
      <c r="AEM140"/>
      <c r="AEN140"/>
      <c r="AEO140"/>
      <c r="AEP140"/>
      <c r="AEQ140"/>
      <c r="AER140"/>
      <c r="AES140"/>
      <c r="AET140"/>
      <c r="AEU140"/>
      <c r="AEV140"/>
      <c r="AEW140"/>
      <c r="AEX140"/>
      <c r="AEY140"/>
      <c r="AEZ140"/>
      <c r="AFA140"/>
      <c r="AFB140"/>
      <c r="AFC140"/>
      <c r="AFD140"/>
      <c r="AFE140"/>
      <c r="AFF140"/>
      <c r="AFG140"/>
      <c r="AFH140"/>
      <c r="AFI140"/>
      <c r="AFJ140"/>
      <c r="AFK140"/>
      <c r="AFL140"/>
      <c r="AFM140"/>
      <c r="AFN140"/>
      <c r="AFO140"/>
      <c r="AFP140"/>
      <c r="AFQ140"/>
      <c r="AFR140"/>
      <c r="AFS140"/>
      <c r="AFT140"/>
      <c r="AFU140"/>
      <c r="AFV140"/>
      <c r="AFW140"/>
      <c r="AFX140"/>
      <c r="AFY140"/>
      <c r="AFZ140"/>
      <c r="AGA140"/>
      <c r="AGB140"/>
      <c r="AGC140"/>
      <c r="AGD140"/>
      <c r="AGE140"/>
      <c r="AGF140"/>
      <c r="AGG140"/>
      <c r="AGH140"/>
      <c r="AGI140"/>
      <c r="AGJ140"/>
      <c r="AGK140"/>
      <c r="AGL140"/>
      <c r="AGM140"/>
      <c r="AGN140"/>
      <c r="AGO140"/>
      <c r="AGP140"/>
      <c r="AGQ140"/>
      <c r="AGR140"/>
      <c r="AGS140"/>
      <c r="AGT140"/>
      <c r="AGU140"/>
      <c r="AGV140"/>
      <c r="AGW140"/>
      <c r="AGX140"/>
      <c r="AGY140"/>
      <c r="AGZ140"/>
      <c r="AHA140"/>
      <c r="AHB140"/>
      <c r="AHC140"/>
      <c r="AHD140"/>
      <c r="AHE140"/>
      <c r="AHF140"/>
      <c r="AHG140"/>
      <c r="AHH140"/>
      <c r="AHI140"/>
      <c r="AHJ140"/>
      <c r="AHK140"/>
      <c r="AHL140"/>
      <c r="AHM140"/>
      <c r="AHN140"/>
      <c r="AHO140"/>
      <c r="AHP140"/>
      <c r="AHQ140"/>
      <c r="AHR140"/>
      <c r="AHS140"/>
      <c r="AHT140"/>
      <c r="AHU140"/>
      <c r="AHV140"/>
      <c r="AHW140"/>
      <c r="AHX140"/>
      <c r="AHY140"/>
      <c r="AHZ140"/>
      <c r="AIA140"/>
      <c r="AIB140"/>
      <c r="AIC140"/>
      <c r="AID140"/>
      <c r="AIE140"/>
      <c r="AIF140"/>
      <c r="AIG140"/>
      <c r="AIH140"/>
      <c r="AII140"/>
      <c r="AIJ140"/>
      <c r="AIK140"/>
      <c r="AIL140"/>
      <c r="AIM140"/>
      <c r="AIN140"/>
      <c r="AIO140"/>
      <c r="AIP140"/>
      <c r="AIQ140"/>
      <c r="AIR140"/>
      <c r="AIS140"/>
      <c r="AIT140"/>
      <c r="AIU140"/>
      <c r="AIV140"/>
      <c r="AIW140"/>
      <c r="AIX140"/>
      <c r="AIY140"/>
      <c r="AIZ140"/>
      <c r="AJA140"/>
      <c r="AJB140"/>
      <c r="AJC140"/>
      <c r="AJD140"/>
      <c r="AJE140"/>
      <c r="AJF140"/>
      <c r="AJG140"/>
      <c r="AJH140"/>
      <c r="AJI140"/>
      <c r="AJJ140"/>
      <c r="AJK140"/>
      <c r="AJL140"/>
      <c r="AJM140"/>
      <c r="AJN140"/>
      <c r="AJO140"/>
      <c r="AJP140"/>
      <c r="AJQ140"/>
      <c r="AJR140"/>
      <c r="AJS140"/>
      <c r="AJT140"/>
      <c r="AJU140"/>
      <c r="AJV140"/>
      <c r="AJW140"/>
      <c r="AJX140"/>
      <c r="AJY140"/>
      <c r="AJZ140"/>
      <c r="AKA140"/>
      <c r="AKB140"/>
      <c r="AKC140"/>
      <c r="AKD140"/>
      <c r="AKE140"/>
      <c r="AKF140"/>
      <c r="AKG140"/>
      <c r="AKH140"/>
      <c r="AKI140"/>
      <c r="AKJ140"/>
      <c r="AKK140"/>
      <c r="AKL140"/>
      <c r="AKM140"/>
      <c r="AKN140"/>
      <c r="AKO140"/>
      <c r="AKP140"/>
      <c r="AKQ140"/>
      <c r="AKR140"/>
      <c r="AKS140"/>
      <c r="AKT140"/>
      <c r="AKU140"/>
      <c r="AKV140"/>
      <c r="AKW140"/>
      <c r="AKX140"/>
      <c r="AKY140"/>
      <c r="AKZ140"/>
      <c r="ALA140"/>
      <c r="ALB140"/>
      <c r="ALC140"/>
      <c r="ALD140"/>
      <c r="ALE140"/>
      <c r="ALF140"/>
      <c r="ALG140"/>
      <c r="ALH140"/>
      <c r="ALI140"/>
      <c r="ALJ140"/>
      <c r="ALK140"/>
      <c r="ALL140"/>
      <c r="ALM140"/>
      <c r="ALN140"/>
      <c r="ALO140"/>
      <c r="ALP140"/>
      <c r="ALQ140"/>
      <c r="ALR140"/>
      <c r="ALS140"/>
      <c r="ALT140"/>
      <c r="ALU140"/>
      <c r="ALV140"/>
      <c r="ALW140"/>
      <c r="ALX140"/>
      <c r="ALY140"/>
      <c r="ALZ140"/>
      <c r="AMA140"/>
      <c r="AMB140"/>
      <c r="AMC140"/>
      <c r="AMD140"/>
      <c r="AME140"/>
      <c r="AMG140"/>
      <c r="AMH140"/>
      <c r="AMI140"/>
      <c r="AMJ140"/>
      <c r="AMK140"/>
    </row>
    <row r="141" spans="1:1025" ht="12.75" customHeight="1" x14ac:dyDescent="0.2">
      <c r="A141" s="87" t="s">
        <v>325</v>
      </c>
      <c r="B141" s="910" t="s">
        <v>326</v>
      </c>
      <c r="C141" s="910"/>
      <c r="D141" s="910"/>
      <c r="E141" s="910"/>
      <c r="F141" s="910"/>
      <c r="G141" s="57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  <c r="AP141"/>
      <c r="AQ141"/>
      <c r="AR141"/>
      <c r="AS141"/>
      <c r="AT141"/>
      <c r="AU141"/>
      <c r="AV141"/>
      <c r="AW141"/>
      <c r="AX141"/>
      <c r="AY141"/>
      <c r="AZ141"/>
      <c r="BA141"/>
      <c r="BB141"/>
      <c r="BC141"/>
      <c r="BD141"/>
      <c r="BE141"/>
      <c r="BF141"/>
      <c r="BG141"/>
      <c r="BH141"/>
      <c r="BI141"/>
      <c r="BJ141"/>
      <c r="BK141"/>
      <c r="BL141"/>
      <c r="BM141"/>
      <c r="BN141"/>
      <c r="BO141"/>
      <c r="BP141"/>
      <c r="BQ141"/>
      <c r="BR141"/>
      <c r="BS141"/>
      <c r="BT141"/>
      <c r="BU141"/>
      <c r="BV141"/>
      <c r="BW141"/>
      <c r="BX141"/>
      <c r="BY141"/>
      <c r="BZ141"/>
      <c r="CA141"/>
      <c r="CB141"/>
      <c r="CC141"/>
      <c r="CD141"/>
      <c r="CE141"/>
      <c r="CF141"/>
      <c r="CG141"/>
      <c r="CH141"/>
      <c r="CI141"/>
      <c r="CJ141"/>
      <c r="CK141"/>
      <c r="CL141"/>
      <c r="CM141"/>
      <c r="CN141"/>
      <c r="CO141"/>
      <c r="CP141"/>
      <c r="CQ141"/>
      <c r="CR141"/>
      <c r="CS141"/>
      <c r="CT141"/>
      <c r="CU141"/>
      <c r="CV141"/>
      <c r="CW141"/>
      <c r="CX141"/>
      <c r="CY141"/>
      <c r="CZ141"/>
      <c r="DA141"/>
      <c r="DB141"/>
      <c r="DC141"/>
      <c r="DD141"/>
      <c r="DE141"/>
      <c r="DF141"/>
      <c r="DG141"/>
      <c r="DH141"/>
      <c r="DI141"/>
      <c r="DJ141"/>
      <c r="DK141"/>
      <c r="DL141"/>
      <c r="DM141"/>
      <c r="DN141"/>
      <c r="DO141"/>
      <c r="DP141"/>
      <c r="DQ141"/>
      <c r="DR141"/>
      <c r="DS141"/>
      <c r="DT141"/>
      <c r="DU141"/>
      <c r="DV141"/>
      <c r="DW141"/>
      <c r="DX141"/>
      <c r="DY141"/>
      <c r="DZ141"/>
      <c r="EA141"/>
      <c r="EB141"/>
      <c r="EC141"/>
      <c r="ED141"/>
      <c r="EE141"/>
      <c r="EF141"/>
      <c r="EG141"/>
      <c r="EH141"/>
      <c r="EI141"/>
      <c r="EJ141"/>
      <c r="EK141"/>
      <c r="EL141"/>
      <c r="EM141"/>
      <c r="EN141"/>
      <c r="EO141"/>
      <c r="EP141"/>
      <c r="EQ141"/>
      <c r="ER141"/>
      <c r="ES141"/>
      <c r="ET141"/>
      <c r="EU141"/>
      <c r="EV141"/>
      <c r="EW141"/>
      <c r="EX141"/>
      <c r="EY141"/>
      <c r="EZ141"/>
      <c r="FA141"/>
      <c r="FB141"/>
      <c r="FC141"/>
      <c r="FD141"/>
      <c r="FE141"/>
      <c r="FF141"/>
      <c r="FG141"/>
      <c r="FH141"/>
      <c r="FI141"/>
      <c r="FJ141"/>
      <c r="FK141"/>
      <c r="FL141"/>
      <c r="FM141"/>
      <c r="FN141"/>
      <c r="FO141"/>
      <c r="FP141"/>
      <c r="FQ141"/>
      <c r="FR141"/>
      <c r="FS141"/>
      <c r="FT141"/>
      <c r="FU141"/>
      <c r="FV141"/>
      <c r="FW141"/>
      <c r="FX141"/>
      <c r="FY141"/>
      <c r="FZ141"/>
      <c r="GA141"/>
      <c r="GB141"/>
      <c r="GC141"/>
      <c r="GD141"/>
      <c r="GE141"/>
      <c r="GF141"/>
      <c r="GG141"/>
      <c r="GH141"/>
      <c r="GI141"/>
      <c r="GJ141"/>
      <c r="GK141"/>
      <c r="GL141"/>
      <c r="GM141"/>
      <c r="GN141"/>
      <c r="GO141"/>
      <c r="GP141"/>
      <c r="GQ141"/>
      <c r="GR141"/>
      <c r="GS141"/>
      <c r="GT141"/>
      <c r="GU141"/>
      <c r="GV141"/>
      <c r="GW141"/>
      <c r="GX141"/>
      <c r="GY141"/>
      <c r="GZ141"/>
      <c r="HA141"/>
      <c r="HB141"/>
      <c r="HC141"/>
      <c r="HD141"/>
      <c r="HE141"/>
      <c r="HF141"/>
      <c r="HG141"/>
      <c r="HH141"/>
      <c r="HI141"/>
      <c r="HJ141"/>
      <c r="HK141"/>
      <c r="HL141"/>
      <c r="HM141"/>
      <c r="HN141"/>
      <c r="HO141"/>
      <c r="HP141"/>
      <c r="HQ141"/>
      <c r="HR141"/>
      <c r="HS141"/>
      <c r="HT141"/>
      <c r="HU141"/>
      <c r="HV141"/>
      <c r="HW141"/>
      <c r="HX141"/>
      <c r="HY141"/>
      <c r="HZ141"/>
      <c r="IA141"/>
      <c r="IB141"/>
      <c r="IC141"/>
      <c r="ID141"/>
      <c r="IE141"/>
      <c r="IF141"/>
      <c r="IG141"/>
      <c r="IH141"/>
      <c r="II141"/>
      <c r="IJ141"/>
      <c r="IK141"/>
      <c r="IL141"/>
      <c r="IM141"/>
      <c r="IN141"/>
      <c r="IO141"/>
      <c r="IP141"/>
      <c r="IQ141"/>
      <c r="IR141"/>
      <c r="IS141"/>
      <c r="IT141"/>
      <c r="IU141"/>
      <c r="IV141"/>
      <c r="IW141"/>
      <c r="IX141"/>
      <c r="IY141"/>
      <c r="IZ141"/>
      <c r="JA141"/>
      <c r="JB141"/>
      <c r="JC141"/>
      <c r="JD141"/>
      <c r="JE141"/>
      <c r="JF141"/>
      <c r="JG141"/>
      <c r="JH141"/>
      <c r="JI141"/>
      <c r="JJ141"/>
      <c r="JK141"/>
      <c r="JL141"/>
      <c r="JM141"/>
      <c r="JN141"/>
      <c r="JO141"/>
      <c r="JP141"/>
      <c r="JQ141"/>
      <c r="JR141"/>
      <c r="JS141"/>
      <c r="JT141"/>
      <c r="JU141"/>
      <c r="JV141"/>
      <c r="JW141"/>
      <c r="JX141"/>
      <c r="JY141"/>
      <c r="JZ141"/>
      <c r="KA141"/>
      <c r="KB141"/>
      <c r="KC141"/>
      <c r="KD141"/>
      <c r="KE141"/>
      <c r="KF141"/>
      <c r="KG141"/>
      <c r="KH141"/>
      <c r="KI141"/>
      <c r="KJ141"/>
      <c r="KK141"/>
      <c r="KL141"/>
      <c r="KM141"/>
      <c r="KN141"/>
      <c r="KO141"/>
      <c r="KP141"/>
      <c r="KQ141"/>
      <c r="KR141"/>
      <c r="KS141"/>
      <c r="KT141"/>
      <c r="KU141"/>
      <c r="KV141"/>
      <c r="KW141"/>
      <c r="KX141"/>
      <c r="KY141"/>
      <c r="KZ141"/>
      <c r="LA141"/>
      <c r="LB141"/>
      <c r="LC141"/>
      <c r="LD141"/>
      <c r="LE141"/>
      <c r="LF141"/>
      <c r="LG141"/>
      <c r="LH141"/>
      <c r="LI141"/>
      <c r="LJ141"/>
      <c r="LK141"/>
      <c r="LL141"/>
      <c r="LM141"/>
      <c r="LN141"/>
      <c r="LO141"/>
      <c r="LP141"/>
      <c r="LQ141"/>
      <c r="LR141"/>
      <c r="LS141"/>
      <c r="LT141"/>
      <c r="LU141"/>
      <c r="LV141"/>
      <c r="LW141"/>
      <c r="LX141"/>
      <c r="LY141"/>
      <c r="LZ141"/>
      <c r="MA141"/>
      <c r="MB141"/>
      <c r="MC141"/>
      <c r="MD141"/>
      <c r="ME141"/>
      <c r="MF141"/>
      <c r="MG141"/>
      <c r="MH141"/>
      <c r="MI141"/>
      <c r="MJ141"/>
      <c r="MK141"/>
      <c r="ML141"/>
      <c r="MM141"/>
      <c r="MN141"/>
      <c r="MO141"/>
      <c r="MP141"/>
      <c r="MQ141"/>
      <c r="MR141"/>
      <c r="MS141"/>
      <c r="MT141"/>
      <c r="MU141"/>
      <c r="MV141"/>
      <c r="MW141"/>
      <c r="MX141"/>
      <c r="MY141"/>
      <c r="MZ141"/>
      <c r="NA141"/>
      <c r="NB141"/>
      <c r="NC141"/>
      <c r="ND141"/>
      <c r="NE141"/>
      <c r="NF141"/>
      <c r="NG141"/>
      <c r="NH141"/>
      <c r="NI141"/>
      <c r="NJ141"/>
      <c r="NK141"/>
      <c r="NL141"/>
      <c r="NM141"/>
      <c r="NN141"/>
      <c r="NO141"/>
      <c r="NP141"/>
      <c r="NQ141"/>
      <c r="NR141"/>
      <c r="NS141"/>
      <c r="NT141"/>
      <c r="NU141"/>
      <c r="NV141"/>
      <c r="NW141"/>
      <c r="NX141"/>
      <c r="NY141"/>
      <c r="NZ141"/>
      <c r="OA141"/>
      <c r="OB141"/>
      <c r="OC141"/>
      <c r="OD141"/>
      <c r="OE141"/>
      <c r="OF141"/>
      <c r="OG141"/>
      <c r="OH141"/>
      <c r="OI141"/>
      <c r="OJ141"/>
      <c r="OK141"/>
      <c r="OL141"/>
      <c r="OM141"/>
      <c r="ON141"/>
      <c r="OO141"/>
      <c r="OP141"/>
      <c r="OQ141"/>
      <c r="OR141"/>
      <c r="OS141"/>
      <c r="OT141"/>
      <c r="OU141"/>
      <c r="OV141"/>
      <c r="OW141"/>
      <c r="OX141"/>
      <c r="OY141"/>
      <c r="OZ141"/>
      <c r="PA141"/>
      <c r="PB141"/>
      <c r="PC141"/>
      <c r="PD141"/>
      <c r="PE141"/>
      <c r="PF141"/>
      <c r="PG141"/>
      <c r="PH141"/>
      <c r="PI141"/>
      <c r="PJ141"/>
      <c r="PK141"/>
      <c r="PL141"/>
      <c r="PM141"/>
      <c r="PN141"/>
      <c r="PO141"/>
      <c r="PP141"/>
      <c r="PQ141"/>
      <c r="PR141"/>
      <c r="PS141"/>
      <c r="PT141"/>
      <c r="PU141"/>
      <c r="PV141"/>
      <c r="PW141"/>
      <c r="PX141"/>
      <c r="PY141"/>
      <c r="PZ141"/>
      <c r="QA141"/>
      <c r="QB141"/>
      <c r="QC141"/>
      <c r="QD141"/>
      <c r="QE141"/>
      <c r="QF141"/>
      <c r="QG141"/>
      <c r="QH141"/>
      <c r="QI141"/>
      <c r="QJ141"/>
      <c r="QK141"/>
      <c r="QL141"/>
      <c r="QM141"/>
      <c r="QN141"/>
      <c r="QO141"/>
      <c r="QP141"/>
      <c r="QQ141"/>
      <c r="QR141"/>
      <c r="QS141"/>
      <c r="QT141"/>
      <c r="QU141"/>
      <c r="QV141"/>
      <c r="QW141"/>
      <c r="QX141"/>
      <c r="QY141"/>
      <c r="QZ141"/>
      <c r="RA141"/>
      <c r="RB141"/>
      <c r="RC141"/>
      <c r="RD141"/>
      <c r="RE141"/>
      <c r="RF141"/>
      <c r="RG141"/>
      <c r="RH141"/>
      <c r="RI141"/>
      <c r="RJ141"/>
      <c r="RK141"/>
      <c r="RL141"/>
      <c r="RM141"/>
      <c r="RN141"/>
      <c r="RO141"/>
      <c r="RP141"/>
      <c r="RQ141"/>
      <c r="RR141"/>
      <c r="RS141"/>
      <c r="RT141"/>
      <c r="RU141"/>
      <c r="RV141"/>
      <c r="RW141"/>
      <c r="RX141"/>
      <c r="RY141"/>
      <c r="RZ141"/>
      <c r="SA141"/>
      <c r="SB141"/>
      <c r="SC141"/>
      <c r="SD141"/>
      <c r="SE141"/>
      <c r="SF141"/>
      <c r="SG141"/>
      <c r="SH141"/>
      <c r="SI141"/>
      <c r="SJ141"/>
      <c r="SK141"/>
      <c r="SL141"/>
      <c r="SM141"/>
      <c r="SN141"/>
      <c r="SO141"/>
      <c r="SP141"/>
      <c r="SQ141"/>
      <c r="SR141"/>
      <c r="SS141"/>
      <c r="ST141"/>
      <c r="SU141"/>
      <c r="SV141"/>
      <c r="SW141"/>
      <c r="SX141"/>
      <c r="SY141"/>
      <c r="SZ141"/>
      <c r="TA141"/>
      <c r="TB141"/>
      <c r="TC141"/>
      <c r="TD141"/>
      <c r="TE141"/>
      <c r="TF141"/>
      <c r="TG141"/>
      <c r="TH141"/>
      <c r="TI141"/>
      <c r="TJ141"/>
      <c r="TK141"/>
      <c r="TL141"/>
      <c r="TM141"/>
      <c r="TN141"/>
      <c r="TO141"/>
      <c r="TP141"/>
      <c r="TQ141"/>
      <c r="TR141"/>
      <c r="TS141"/>
      <c r="TT141"/>
      <c r="TU141"/>
      <c r="TV141"/>
      <c r="TW141"/>
      <c r="TX141"/>
      <c r="TY141"/>
      <c r="TZ141"/>
      <c r="UA141"/>
      <c r="UB141"/>
      <c r="UC141"/>
      <c r="UD141"/>
      <c r="UE141"/>
      <c r="UF141"/>
      <c r="UG141"/>
      <c r="UH141"/>
      <c r="UI141"/>
      <c r="UJ141"/>
      <c r="UK141"/>
      <c r="UL141"/>
      <c r="UM141"/>
      <c r="UN141"/>
      <c r="UO141"/>
      <c r="UP141"/>
      <c r="UQ141"/>
      <c r="UR141"/>
      <c r="US141"/>
      <c r="UT141"/>
      <c r="UU141"/>
      <c r="UV141"/>
      <c r="UW141"/>
      <c r="UX141"/>
      <c r="UY141"/>
      <c r="UZ141"/>
      <c r="VA141"/>
      <c r="VB141"/>
      <c r="VC141"/>
      <c r="VD141"/>
      <c r="VE141"/>
      <c r="VF141"/>
      <c r="VG141"/>
      <c r="VH141"/>
      <c r="VI141"/>
      <c r="VJ141"/>
      <c r="VK141"/>
      <c r="VL141"/>
      <c r="VM141"/>
      <c r="VN141"/>
      <c r="VO141"/>
      <c r="VP141"/>
      <c r="VQ141"/>
      <c r="VR141"/>
      <c r="VS141"/>
      <c r="VT141"/>
      <c r="VU141"/>
      <c r="VV141"/>
      <c r="VW141"/>
      <c r="VX141"/>
      <c r="VY141"/>
      <c r="VZ141"/>
      <c r="WA141"/>
      <c r="WB141"/>
      <c r="WC141"/>
      <c r="WD141"/>
      <c r="WE141"/>
      <c r="WF141"/>
      <c r="WG141"/>
      <c r="WH141"/>
      <c r="WI141"/>
      <c r="WJ141"/>
      <c r="WK141"/>
      <c r="WL141"/>
      <c r="WM141"/>
      <c r="WN141"/>
      <c r="WO141"/>
      <c r="WP141"/>
      <c r="WQ141"/>
      <c r="WR141"/>
      <c r="WS141"/>
      <c r="WT141"/>
      <c r="WU141"/>
      <c r="WV141"/>
      <c r="WW141"/>
      <c r="WX141"/>
      <c r="WY141"/>
      <c r="WZ141"/>
      <c r="XA141"/>
      <c r="XB141"/>
      <c r="XC141"/>
      <c r="XD141"/>
      <c r="XE141"/>
      <c r="XF141"/>
      <c r="XG141"/>
      <c r="XH141"/>
      <c r="XI141"/>
      <c r="XJ141"/>
      <c r="XK141"/>
      <c r="XL141"/>
      <c r="XM141"/>
      <c r="XN141"/>
      <c r="XO141"/>
      <c r="XP141"/>
      <c r="XQ141"/>
      <c r="XR141"/>
      <c r="XS141"/>
      <c r="XT141"/>
      <c r="XU141"/>
      <c r="XV141"/>
      <c r="XW141"/>
      <c r="XX141"/>
      <c r="XY141"/>
      <c r="XZ141"/>
      <c r="YA141"/>
      <c r="YB141"/>
      <c r="YC141"/>
      <c r="YD141"/>
      <c r="YE141"/>
      <c r="YF141"/>
      <c r="YG141"/>
      <c r="YH141"/>
      <c r="YI141"/>
      <c r="YJ141"/>
      <c r="YK141"/>
      <c r="YL141"/>
      <c r="YM141"/>
      <c r="YN141"/>
      <c r="YO141"/>
      <c r="YP141"/>
      <c r="YQ141"/>
      <c r="YR141"/>
      <c r="YS141"/>
      <c r="YT141"/>
      <c r="YU141"/>
      <c r="YV141"/>
      <c r="YW141"/>
      <c r="YX141"/>
      <c r="YY141"/>
      <c r="YZ141"/>
      <c r="ZA141"/>
      <c r="ZB141"/>
      <c r="ZC141"/>
      <c r="ZD141"/>
      <c r="ZE141"/>
      <c r="ZF141"/>
      <c r="ZG141"/>
      <c r="ZH141"/>
      <c r="ZI141"/>
      <c r="ZJ141"/>
      <c r="ZK141"/>
      <c r="ZL141"/>
      <c r="ZM141"/>
      <c r="ZN141"/>
      <c r="ZO141"/>
      <c r="ZP141"/>
      <c r="ZQ141"/>
      <c r="ZR141"/>
      <c r="ZS141"/>
      <c r="ZT141"/>
      <c r="ZU141"/>
      <c r="ZV141"/>
      <c r="ZW141"/>
      <c r="ZX141"/>
      <c r="ZY141"/>
      <c r="ZZ141"/>
      <c r="AAA141"/>
      <c r="AAB141"/>
      <c r="AAC141"/>
      <c r="AAD141"/>
      <c r="AAE141"/>
      <c r="AAF141"/>
      <c r="AAG141"/>
      <c r="AAH141"/>
      <c r="AAI141"/>
      <c r="AAJ141"/>
      <c r="AAK141"/>
      <c r="AAL141"/>
      <c r="AAM141"/>
      <c r="AAN141"/>
      <c r="AAO141"/>
      <c r="AAP141"/>
      <c r="AAQ141"/>
      <c r="AAR141"/>
      <c r="AAS141"/>
      <c r="AAT141"/>
      <c r="AAU141"/>
      <c r="AAV141"/>
      <c r="AAW141"/>
      <c r="AAX141"/>
      <c r="AAY141"/>
      <c r="AAZ141"/>
      <c r="ABA141"/>
      <c r="ABB141"/>
      <c r="ABC141"/>
      <c r="ABD141"/>
      <c r="ABE141"/>
      <c r="ABF141"/>
      <c r="ABG141"/>
      <c r="ABH141"/>
      <c r="ABI141"/>
      <c r="ABJ141"/>
      <c r="ABK141"/>
      <c r="ABL141"/>
      <c r="ABM141"/>
      <c r="ABN141"/>
      <c r="ABO141"/>
      <c r="ABP141"/>
      <c r="ABQ141"/>
      <c r="ABR141"/>
      <c r="ABS141"/>
      <c r="ABT141"/>
      <c r="ABU141"/>
      <c r="ABV141"/>
      <c r="ABW141"/>
      <c r="ABX141"/>
      <c r="ABY141"/>
      <c r="ABZ141"/>
      <c r="ACA141"/>
      <c r="ACB141"/>
      <c r="ACC141"/>
      <c r="ACD141"/>
      <c r="ACE141"/>
      <c r="ACF141"/>
      <c r="ACG141"/>
      <c r="ACH141"/>
      <c r="ACI141"/>
      <c r="ACJ141"/>
      <c r="ACK141"/>
      <c r="ACL141"/>
      <c r="ACM141"/>
      <c r="ACN141"/>
      <c r="ACO141"/>
      <c r="ACP141"/>
      <c r="ACQ141"/>
      <c r="ACR141"/>
      <c r="ACS141"/>
      <c r="ACT141"/>
      <c r="ACU141"/>
      <c r="ACV141"/>
      <c r="ACW141"/>
      <c r="ACX141"/>
      <c r="ACY141"/>
      <c r="ACZ141"/>
      <c r="ADA141"/>
      <c r="ADB141"/>
      <c r="ADC141"/>
      <c r="ADD141"/>
      <c r="ADE141"/>
      <c r="ADF141"/>
      <c r="ADG141"/>
      <c r="ADH141"/>
      <c r="ADI141"/>
      <c r="ADJ141"/>
      <c r="ADK141"/>
      <c r="ADL141"/>
      <c r="ADM141"/>
      <c r="ADN141"/>
      <c r="ADO141"/>
      <c r="ADP141"/>
      <c r="ADQ141"/>
      <c r="ADR141"/>
      <c r="ADS141"/>
      <c r="ADT141"/>
      <c r="ADU141"/>
      <c r="ADV141"/>
      <c r="ADW141"/>
      <c r="ADX141"/>
      <c r="ADY141"/>
      <c r="ADZ141"/>
      <c r="AEA141"/>
      <c r="AEB141"/>
      <c r="AEC141"/>
      <c r="AED141"/>
      <c r="AEE141"/>
      <c r="AEF141"/>
      <c r="AEG141"/>
      <c r="AEH141"/>
      <c r="AEI141"/>
      <c r="AEJ141"/>
      <c r="AEK141"/>
      <c r="AEL141"/>
      <c r="AEM141"/>
      <c r="AEN141"/>
      <c r="AEO141"/>
      <c r="AEP141"/>
      <c r="AEQ141"/>
      <c r="AER141"/>
      <c r="AES141"/>
      <c r="AET141"/>
      <c r="AEU141"/>
      <c r="AEV141"/>
      <c r="AEW141"/>
      <c r="AEX141"/>
      <c r="AEY141"/>
      <c r="AEZ141"/>
      <c r="AFA141"/>
      <c r="AFB141"/>
      <c r="AFC141"/>
      <c r="AFD141"/>
      <c r="AFE141"/>
      <c r="AFF141"/>
      <c r="AFG141"/>
      <c r="AFH141"/>
      <c r="AFI141"/>
      <c r="AFJ141"/>
      <c r="AFK141"/>
      <c r="AFL141"/>
      <c r="AFM141"/>
      <c r="AFN141"/>
      <c r="AFO141"/>
      <c r="AFP141"/>
      <c r="AFQ141"/>
      <c r="AFR141"/>
      <c r="AFS141"/>
      <c r="AFT141"/>
      <c r="AFU141"/>
      <c r="AFV141"/>
      <c r="AFW141"/>
      <c r="AFX141"/>
      <c r="AFY141"/>
      <c r="AFZ141"/>
      <c r="AGA141"/>
      <c r="AGB141"/>
      <c r="AGC141"/>
      <c r="AGD141"/>
      <c r="AGE141"/>
      <c r="AGF141"/>
      <c r="AGG141"/>
      <c r="AGH141"/>
      <c r="AGI141"/>
      <c r="AGJ141"/>
      <c r="AGK141"/>
      <c r="AGL141"/>
      <c r="AGM141"/>
      <c r="AGN141"/>
      <c r="AGO141"/>
      <c r="AGP141"/>
      <c r="AGQ141"/>
      <c r="AGR141"/>
      <c r="AGS141"/>
      <c r="AGT141"/>
      <c r="AGU141"/>
      <c r="AGV141"/>
      <c r="AGW141"/>
      <c r="AGX141"/>
      <c r="AGY141"/>
      <c r="AGZ141"/>
      <c r="AHA141"/>
      <c r="AHB141"/>
      <c r="AHC141"/>
      <c r="AHD141"/>
      <c r="AHE141"/>
      <c r="AHF141"/>
      <c r="AHG141"/>
      <c r="AHH141"/>
      <c r="AHI141"/>
      <c r="AHJ141"/>
      <c r="AHK141"/>
      <c r="AHL141"/>
      <c r="AHM141"/>
      <c r="AHN141"/>
      <c r="AHO141"/>
      <c r="AHP141"/>
      <c r="AHQ141"/>
      <c r="AHR141"/>
      <c r="AHS141"/>
      <c r="AHT141"/>
      <c r="AHU141"/>
      <c r="AHV141"/>
      <c r="AHW141"/>
      <c r="AHX141"/>
      <c r="AHY141"/>
      <c r="AHZ141"/>
      <c r="AIA141"/>
      <c r="AIB141"/>
      <c r="AIC141"/>
      <c r="AID141"/>
      <c r="AIE141"/>
      <c r="AIF141"/>
      <c r="AIG141"/>
      <c r="AIH141"/>
      <c r="AII141"/>
      <c r="AIJ141"/>
      <c r="AIK141"/>
      <c r="AIL141"/>
      <c r="AIM141"/>
      <c r="AIN141"/>
      <c r="AIO141"/>
      <c r="AIP141"/>
      <c r="AIQ141"/>
      <c r="AIR141"/>
      <c r="AIS141"/>
      <c r="AIT141"/>
      <c r="AIU141"/>
      <c r="AIV141"/>
      <c r="AIW141"/>
      <c r="AIX141"/>
      <c r="AIY141"/>
      <c r="AIZ141"/>
      <c r="AJA141"/>
      <c r="AJB141"/>
      <c r="AJC141"/>
      <c r="AJD141"/>
      <c r="AJE141"/>
      <c r="AJF141"/>
      <c r="AJG141"/>
      <c r="AJH141"/>
      <c r="AJI141"/>
      <c r="AJJ141"/>
      <c r="AJK141"/>
      <c r="AJL141"/>
      <c r="AJM141"/>
      <c r="AJN141"/>
      <c r="AJO141"/>
      <c r="AJP141"/>
      <c r="AJQ141"/>
      <c r="AJR141"/>
      <c r="AJS141"/>
      <c r="AJT141"/>
      <c r="AJU141"/>
      <c r="AJV141"/>
      <c r="AJW141"/>
      <c r="AJX141"/>
      <c r="AJY141"/>
      <c r="AJZ141"/>
      <c r="AKA141"/>
      <c r="AKB141"/>
      <c r="AKC141"/>
      <c r="AKD141"/>
      <c r="AKE141"/>
      <c r="AKF141"/>
      <c r="AKG141"/>
      <c r="AKH141"/>
      <c r="AKI141"/>
      <c r="AKJ141"/>
      <c r="AKK141"/>
      <c r="AKL141"/>
      <c r="AKM141"/>
      <c r="AKN141"/>
      <c r="AKO141"/>
      <c r="AKP141"/>
      <c r="AKQ141"/>
      <c r="AKR141"/>
      <c r="AKS141"/>
      <c r="AKT141"/>
      <c r="AKU141"/>
      <c r="AKV141"/>
      <c r="AKW141"/>
      <c r="AKX141"/>
      <c r="AKY141"/>
      <c r="AKZ141"/>
      <c r="ALA141"/>
      <c r="ALB141"/>
      <c r="ALC141"/>
      <c r="ALD141"/>
      <c r="ALE141"/>
      <c r="ALF141"/>
      <c r="ALG141"/>
      <c r="ALH141"/>
      <c r="ALI141"/>
      <c r="ALJ141"/>
      <c r="ALK141"/>
      <c r="ALL141"/>
      <c r="ALM141"/>
      <c r="ALN141"/>
      <c r="ALO141"/>
      <c r="ALP141"/>
      <c r="ALQ141"/>
      <c r="ALR141"/>
      <c r="ALS141"/>
      <c r="ALT141"/>
      <c r="ALU141"/>
      <c r="ALV141"/>
      <c r="ALW141"/>
      <c r="ALX141"/>
      <c r="ALY141"/>
      <c r="ALZ141"/>
      <c r="AMA141"/>
      <c r="AMB141"/>
      <c r="AMC141"/>
      <c r="AMD141"/>
      <c r="AME141"/>
      <c r="AMG141"/>
      <c r="AMH141"/>
      <c r="AMI141"/>
      <c r="AMJ141"/>
      <c r="AMK141"/>
    </row>
    <row r="142" spans="1:1025" ht="12.75" customHeight="1" x14ac:dyDescent="0.2">
      <c r="A142" s="87" t="s">
        <v>327</v>
      </c>
      <c r="B142" s="910" t="s">
        <v>328</v>
      </c>
      <c r="C142" s="910"/>
      <c r="D142" s="910"/>
      <c r="E142" s="910"/>
      <c r="F142" s="910"/>
      <c r="G142" s="57"/>
      <c r="H142" s="57"/>
      <c r="I142" s="878"/>
      <c r="J142" s="878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  <c r="AH142"/>
      <c r="AI142"/>
      <c r="AJ142"/>
      <c r="AK142"/>
      <c r="AL142"/>
      <c r="AM142"/>
      <c r="AN142"/>
      <c r="AO142"/>
      <c r="AP142"/>
      <c r="AQ142"/>
      <c r="AR142"/>
      <c r="AS142"/>
      <c r="AT142"/>
      <c r="AU142"/>
      <c r="AV142"/>
      <c r="AW142"/>
      <c r="AX142"/>
      <c r="AY142"/>
      <c r="AZ142"/>
      <c r="BA142"/>
      <c r="BB142"/>
      <c r="BC142"/>
      <c r="BD142"/>
      <c r="BE142"/>
      <c r="BF142"/>
      <c r="BG142"/>
      <c r="BH142"/>
      <c r="BI142"/>
      <c r="BJ142"/>
      <c r="BK142"/>
      <c r="BL142"/>
      <c r="BM142"/>
      <c r="BN142"/>
      <c r="BO142"/>
      <c r="BP142"/>
      <c r="BQ142"/>
      <c r="BR142"/>
      <c r="BS142"/>
      <c r="BT142"/>
      <c r="BU142"/>
      <c r="BV142"/>
      <c r="BW142"/>
      <c r="BX142"/>
      <c r="BY142"/>
      <c r="BZ142"/>
      <c r="CA142"/>
      <c r="CB142"/>
      <c r="CC142"/>
      <c r="CD142"/>
      <c r="CE142"/>
      <c r="CF142"/>
      <c r="CG142"/>
      <c r="CH142"/>
      <c r="CI142"/>
      <c r="CJ142"/>
      <c r="CK142"/>
      <c r="CL142"/>
      <c r="CM142"/>
      <c r="CN142"/>
      <c r="CO142"/>
      <c r="CP142"/>
      <c r="CQ142"/>
      <c r="CR142"/>
      <c r="CS142"/>
      <c r="CT142"/>
      <c r="CU142"/>
      <c r="CV142"/>
      <c r="CW142"/>
      <c r="CX142"/>
      <c r="CY142"/>
      <c r="CZ142"/>
      <c r="DA142"/>
      <c r="DB142"/>
      <c r="DC142"/>
      <c r="DD142"/>
      <c r="DE142"/>
      <c r="DF142"/>
      <c r="DG142"/>
      <c r="DH142"/>
      <c r="DI142"/>
      <c r="DJ142"/>
      <c r="DK142"/>
      <c r="DL142"/>
      <c r="DM142"/>
      <c r="DN142"/>
      <c r="DO142"/>
      <c r="DP142"/>
      <c r="DQ142"/>
      <c r="DR142"/>
      <c r="DS142"/>
      <c r="DT142"/>
      <c r="DU142"/>
      <c r="DV142"/>
      <c r="DW142"/>
      <c r="DX142"/>
      <c r="DY142"/>
      <c r="DZ142"/>
      <c r="EA142"/>
      <c r="EB142"/>
      <c r="EC142"/>
      <c r="ED142"/>
      <c r="EE142"/>
      <c r="EF142"/>
      <c r="EG142"/>
      <c r="EH142"/>
      <c r="EI142"/>
      <c r="EJ142"/>
      <c r="EK142"/>
      <c r="EL142"/>
      <c r="EM142"/>
      <c r="EN142"/>
      <c r="EO142"/>
      <c r="EP142"/>
      <c r="EQ142"/>
      <c r="ER142"/>
      <c r="ES142"/>
      <c r="ET142"/>
      <c r="EU142"/>
      <c r="EV142"/>
      <c r="EW142"/>
      <c r="EX142"/>
      <c r="EY142"/>
      <c r="EZ142"/>
      <c r="FA142"/>
      <c r="FB142"/>
      <c r="FC142"/>
      <c r="FD142"/>
      <c r="FE142"/>
      <c r="FF142"/>
      <c r="FG142"/>
      <c r="FH142"/>
      <c r="FI142"/>
      <c r="FJ142"/>
      <c r="FK142"/>
      <c r="FL142"/>
      <c r="FM142"/>
      <c r="FN142"/>
      <c r="FO142"/>
      <c r="FP142"/>
      <c r="FQ142"/>
      <c r="FR142"/>
      <c r="FS142"/>
      <c r="FT142"/>
      <c r="FU142"/>
      <c r="FV142"/>
      <c r="FW142"/>
      <c r="FX142"/>
      <c r="FY142"/>
      <c r="FZ142"/>
      <c r="GA142"/>
      <c r="GB142"/>
      <c r="GC142"/>
      <c r="GD142"/>
      <c r="GE142"/>
      <c r="GF142"/>
      <c r="GG142"/>
      <c r="GH142"/>
      <c r="GI142"/>
      <c r="GJ142"/>
      <c r="GK142"/>
      <c r="GL142"/>
      <c r="GM142"/>
      <c r="GN142"/>
      <c r="GO142"/>
      <c r="GP142"/>
      <c r="GQ142"/>
      <c r="GR142"/>
      <c r="GS142"/>
      <c r="GT142"/>
      <c r="GU142"/>
      <c r="GV142"/>
      <c r="GW142"/>
      <c r="GX142"/>
      <c r="GY142"/>
      <c r="GZ142"/>
      <c r="HA142"/>
      <c r="HB142"/>
      <c r="HC142"/>
      <c r="HD142"/>
      <c r="HE142"/>
      <c r="HF142"/>
      <c r="HG142"/>
      <c r="HH142"/>
      <c r="HI142"/>
      <c r="HJ142"/>
      <c r="HK142"/>
      <c r="HL142"/>
      <c r="HM142"/>
      <c r="HN142"/>
      <c r="HO142"/>
      <c r="HP142"/>
      <c r="HQ142"/>
      <c r="HR142"/>
      <c r="HS142"/>
      <c r="HT142"/>
      <c r="HU142"/>
      <c r="HV142"/>
      <c r="HW142"/>
      <c r="HX142"/>
      <c r="HY142"/>
      <c r="HZ142"/>
      <c r="IA142"/>
      <c r="IB142"/>
      <c r="IC142"/>
      <c r="ID142"/>
      <c r="IE142"/>
      <c r="IF142"/>
      <c r="IG142"/>
      <c r="IH142"/>
      <c r="II142"/>
      <c r="IJ142"/>
      <c r="IK142"/>
      <c r="IL142"/>
      <c r="IM142"/>
      <c r="IN142"/>
      <c r="IO142"/>
      <c r="IP142"/>
      <c r="IQ142"/>
      <c r="IR142"/>
      <c r="IS142"/>
      <c r="IT142"/>
      <c r="IU142"/>
      <c r="IV142"/>
      <c r="IW142"/>
      <c r="IX142"/>
      <c r="IY142"/>
      <c r="IZ142"/>
      <c r="JA142"/>
      <c r="JB142"/>
      <c r="JC142"/>
      <c r="JD142"/>
      <c r="JE142"/>
      <c r="JF142"/>
      <c r="JG142"/>
      <c r="JH142"/>
      <c r="JI142"/>
      <c r="JJ142"/>
      <c r="JK142"/>
      <c r="JL142"/>
      <c r="JM142"/>
      <c r="JN142"/>
      <c r="JO142"/>
      <c r="JP142"/>
      <c r="JQ142"/>
      <c r="JR142"/>
      <c r="JS142"/>
      <c r="JT142"/>
      <c r="JU142"/>
      <c r="JV142"/>
      <c r="JW142"/>
      <c r="JX142"/>
      <c r="JY142"/>
      <c r="JZ142"/>
      <c r="KA142"/>
      <c r="KB142"/>
      <c r="KC142"/>
      <c r="KD142"/>
      <c r="KE142"/>
      <c r="KF142"/>
      <c r="KG142"/>
      <c r="KH142"/>
      <c r="KI142"/>
      <c r="KJ142"/>
      <c r="KK142"/>
      <c r="KL142"/>
      <c r="KM142"/>
      <c r="KN142"/>
      <c r="KO142"/>
      <c r="KP142"/>
      <c r="KQ142"/>
      <c r="KR142"/>
      <c r="KS142"/>
      <c r="KT142"/>
      <c r="KU142"/>
      <c r="KV142"/>
      <c r="KW142"/>
      <c r="KX142"/>
      <c r="KY142"/>
      <c r="KZ142"/>
      <c r="LA142"/>
      <c r="LB142"/>
      <c r="LC142"/>
      <c r="LD142"/>
      <c r="LE142"/>
      <c r="LF142"/>
      <c r="LG142"/>
      <c r="LH142"/>
      <c r="LI142"/>
      <c r="LJ142"/>
      <c r="LK142"/>
      <c r="LL142"/>
      <c r="LM142"/>
      <c r="LN142"/>
      <c r="LO142"/>
      <c r="LP142"/>
      <c r="LQ142"/>
      <c r="LR142"/>
      <c r="LS142"/>
      <c r="LT142"/>
      <c r="LU142"/>
      <c r="LV142"/>
      <c r="LW142"/>
      <c r="LX142"/>
      <c r="LY142"/>
      <c r="LZ142"/>
      <c r="MA142"/>
      <c r="MB142"/>
      <c r="MC142"/>
      <c r="MD142"/>
      <c r="ME142"/>
      <c r="MF142"/>
      <c r="MG142"/>
      <c r="MH142"/>
      <c r="MI142"/>
      <c r="MJ142"/>
      <c r="MK142"/>
      <c r="ML142"/>
      <c r="MM142"/>
      <c r="MN142"/>
      <c r="MO142"/>
      <c r="MP142"/>
      <c r="MQ142"/>
      <c r="MR142"/>
      <c r="MS142"/>
      <c r="MT142"/>
      <c r="MU142"/>
      <c r="MV142"/>
      <c r="MW142"/>
      <c r="MX142"/>
      <c r="MY142"/>
      <c r="MZ142"/>
      <c r="NA142"/>
      <c r="NB142"/>
      <c r="NC142"/>
      <c r="ND142"/>
      <c r="NE142"/>
      <c r="NF142"/>
      <c r="NG142"/>
      <c r="NH142"/>
      <c r="NI142"/>
      <c r="NJ142"/>
      <c r="NK142"/>
      <c r="NL142"/>
      <c r="NM142"/>
      <c r="NN142"/>
      <c r="NO142"/>
      <c r="NP142"/>
      <c r="NQ142"/>
      <c r="NR142"/>
      <c r="NS142"/>
      <c r="NT142"/>
      <c r="NU142"/>
      <c r="NV142"/>
      <c r="NW142"/>
      <c r="NX142"/>
      <c r="NY142"/>
      <c r="NZ142"/>
      <c r="OA142"/>
      <c r="OB142"/>
      <c r="OC142"/>
      <c r="OD142"/>
      <c r="OE142"/>
      <c r="OF142"/>
      <c r="OG142"/>
      <c r="OH142"/>
      <c r="OI142"/>
      <c r="OJ142"/>
      <c r="OK142"/>
      <c r="OL142"/>
      <c r="OM142"/>
      <c r="ON142"/>
      <c r="OO142"/>
      <c r="OP142"/>
      <c r="OQ142"/>
      <c r="OR142"/>
      <c r="OS142"/>
      <c r="OT142"/>
      <c r="OU142"/>
      <c r="OV142"/>
      <c r="OW142"/>
      <c r="OX142"/>
      <c r="OY142"/>
      <c r="OZ142"/>
      <c r="PA142"/>
      <c r="PB142"/>
      <c r="PC142"/>
      <c r="PD142"/>
      <c r="PE142"/>
      <c r="PF142"/>
      <c r="PG142"/>
      <c r="PH142"/>
      <c r="PI142"/>
      <c r="PJ142"/>
      <c r="PK142"/>
      <c r="PL142"/>
      <c r="PM142"/>
      <c r="PN142"/>
      <c r="PO142"/>
      <c r="PP142"/>
      <c r="PQ142"/>
      <c r="PR142"/>
      <c r="PS142"/>
      <c r="PT142"/>
      <c r="PU142"/>
      <c r="PV142"/>
      <c r="PW142"/>
      <c r="PX142"/>
      <c r="PY142"/>
      <c r="PZ142"/>
      <c r="QA142"/>
      <c r="QB142"/>
      <c r="QC142"/>
      <c r="QD142"/>
      <c r="QE142"/>
      <c r="QF142"/>
      <c r="QG142"/>
      <c r="QH142"/>
      <c r="QI142"/>
      <c r="QJ142"/>
      <c r="QK142"/>
      <c r="QL142"/>
      <c r="QM142"/>
      <c r="QN142"/>
      <c r="QO142"/>
      <c r="QP142"/>
      <c r="QQ142"/>
      <c r="QR142"/>
      <c r="QS142"/>
      <c r="QT142"/>
      <c r="QU142"/>
      <c r="QV142"/>
      <c r="QW142"/>
      <c r="QX142"/>
      <c r="QY142"/>
      <c r="QZ142"/>
      <c r="RA142"/>
      <c r="RB142"/>
      <c r="RC142"/>
      <c r="RD142"/>
      <c r="RE142"/>
      <c r="RF142"/>
      <c r="RG142"/>
      <c r="RH142"/>
      <c r="RI142"/>
      <c r="RJ142"/>
      <c r="RK142"/>
      <c r="RL142"/>
      <c r="RM142"/>
      <c r="RN142"/>
      <c r="RO142"/>
      <c r="RP142"/>
      <c r="RQ142"/>
      <c r="RR142"/>
      <c r="RS142"/>
      <c r="RT142"/>
      <c r="RU142"/>
      <c r="RV142"/>
      <c r="RW142"/>
      <c r="RX142"/>
      <c r="RY142"/>
      <c r="RZ142"/>
      <c r="SA142"/>
      <c r="SB142"/>
      <c r="SC142"/>
      <c r="SD142"/>
      <c r="SE142"/>
      <c r="SF142"/>
      <c r="SG142"/>
      <c r="SH142"/>
      <c r="SI142"/>
      <c r="SJ142"/>
      <c r="SK142"/>
      <c r="SL142"/>
      <c r="SM142"/>
      <c r="SN142"/>
      <c r="SO142"/>
      <c r="SP142"/>
      <c r="SQ142"/>
      <c r="SR142"/>
      <c r="SS142"/>
      <c r="ST142"/>
      <c r="SU142"/>
      <c r="SV142"/>
      <c r="SW142"/>
      <c r="SX142"/>
      <c r="SY142"/>
      <c r="SZ142"/>
      <c r="TA142"/>
      <c r="TB142"/>
      <c r="TC142"/>
      <c r="TD142"/>
      <c r="TE142"/>
      <c r="TF142"/>
      <c r="TG142"/>
      <c r="TH142"/>
      <c r="TI142"/>
      <c r="TJ142"/>
      <c r="TK142"/>
      <c r="TL142"/>
      <c r="TM142"/>
      <c r="TN142"/>
      <c r="TO142"/>
      <c r="TP142"/>
      <c r="TQ142"/>
      <c r="TR142"/>
      <c r="TS142"/>
      <c r="TT142"/>
      <c r="TU142"/>
      <c r="TV142"/>
      <c r="TW142"/>
      <c r="TX142"/>
      <c r="TY142"/>
      <c r="TZ142"/>
      <c r="UA142"/>
      <c r="UB142"/>
      <c r="UC142"/>
      <c r="UD142"/>
      <c r="UE142"/>
      <c r="UF142"/>
      <c r="UG142"/>
      <c r="UH142"/>
      <c r="UI142"/>
      <c r="UJ142"/>
      <c r="UK142"/>
      <c r="UL142"/>
      <c r="UM142"/>
      <c r="UN142"/>
      <c r="UO142"/>
      <c r="UP142"/>
      <c r="UQ142"/>
      <c r="UR142"/>
      <c r="US142"/>
      <c r="UT142"/>
      <c r="UU142"/>
      <c r="UV142"/>
      <c r="UW142"/>
      <c r="UX142"/>
      <c r="UY142"/>
      <c r="UZ142"/>
      <c r="VA142"/>
      <c r="VB142"/>
      <c r="VC142"/>
      <c r="VD142"/>
      <c r="VE142"/>
      <c r="VF142"/>
      <c r="VG142"/>
      <c r="VH142"/>
      <c r="VI142"/>
      <c r="VJ142"/>
      <c r="VK142"/>
      <c r="VL142"/>
      <c r="VM142"/>
      <c r="VN142"/>
      <c r="VO142"/>
      <c r="VP142"/>
      <c r="VQ142"/>
      <c r="VR142"/>
      <c r="VS142"/>
      <c r="VT142"/>
      <c r="VU142"/>
      <c r="VV142"/>
      <c r="VW142"/>
      <c r="VX142"/>
      <c r="VY142"/>
      <c r="VZ142"/>
      <c r="WA142"/>
      <c r="WB142"/>
      <c r="WC142"/>
      <c r="WD142"/>
      <c r="WE142"/>
      <c r="WF142"/>
      <c r="WG142"/>
      <c r="WH142"/>
      <c r="WI142"/>
      <c r="WJ142"/>
      <c r="WK142"/>
      <c r="WL142"/>
      <c r="WM142"/>
      <c r="WN142"/>
      <c r="WO142"/>
      <c r="WP142"/>
      <c r="WQ142"/>
      <c r="WR142"/>
      <c r="WS142"/>
      <c r="WT142"/>
      <c r="WU142"/>
      <c r="WV142"/>
      <c r="WW142"/>
      <c r="WX142"/>
      <c r="WY142"/>
      <c r="WZ142"/>
      <c r="XA142"/>
      <c r="XB142"/>
      <c r="XC142"/>
      <c r="XD142"/>
      <c r="XE142"/>
      <c r="XF142"/>
      <c r="XG142"/>
      <c r="XH142"/>
      <c r="XI142"/>
      <c r="XJ142"/>
      <c r="XK142"/>
      <c r="XL142"/>
      <c r="XM142"/>
      <c r="XN142"/>
      <c r="XO142"/>
      <c r="XP142"/>
      <c r="XQ142"/>
      <c r="XR142"/>
      <c r="XS142"/>
      <c r="XT142"/>
      <c r="XU142"/>
      <c r="XV142"/>
      <c r="XW142"/>
      <c r="XX142"/>
      <c r="XY142"/>
      <c r="XZ142"/>
      <c r="YA142"/>
      <c r="YB142"/>
      <c r="YC142"/>
      <c r="YD142"/>
      <c r="YE142"/>
      <c r="YF142"/>
      <c r="YG142"/>
      <c r="YH142"/>
      <c r="YI142"/>
      <c r="YJ142"/>
      <c r="YK142"/>
      <c r="YL142"/>
      <c r="YM142"/>
      <c r="YN142"/>
      <c r="YO142"/>
      <c r="YP142"/>
      <c r="YQ142"/>
      <c r="YR142"/>
      <c r="YS142"/>
      <c r="YT142"/>
      <c r="YU142"/>
      <c r="YV142"/>
      <c r="YW142"/>
      <c r="YX142"/>
      <c r="YY142"/>
      <c r="YZ142"/>
      <c r="ZA142"/>
      <c r="ZB142"/>
      <c r="ZC142"/>
      <c r="ZD142"/>
      <c r="ZE142"/>
      <c r="ZF142"/>
      <c r="ZG142"/>
      <c r="ZH142"/>
      <c r="ZI142"/>
      <c r="ZJ142"/>
      <c r="ZK142"/>
      <c r="ZL142"/>
      <c r="ZM142"/>
      <c r="ZN142"/>
      <c r="ZO142"/>
      <c r="ZP142"/>
      <c r="ZQ142"/>
      <c r="ZR142"/>
      <c r="ZS142"/>
      <c r="ZT142"/>
      <c r="ZU142"/>
      <c r="ZV142"/>
      <c r="ZW142"/>
      <c r="ZX142"/>
      <c r="ZY142"/>
      <c r="ZZ142"/>
      <c r="AAA142"/>
      <c r="AAB142"/>
      <c r="AAC142"/>
      <c r="AAD142"/>
      <c r="AAE142"/>
      <c r="AAF142"/>
      <c r="AAG142"/>
      <c r="AAH142"/>
      <c r="AAI142"/>
      <c r="AAJ142"/>
      <c r="AAK142"/>
      <c r="AAL142"/>
      <c r="AAM142"/>
      <c r="AAN142"/>
      <c r="AAO142"/>
      <c r="AAP142"/>
      <c r="AAQ142"/>
      <c r="AAR142"/>
      <c r="AAS142"/>
      <c r="AAT142"/>
      <c r="AAU142"/>
      <c r="AAV142"/>
      <c r="AAW142"/>
      <c r="AAX142"/>
      <c r="AAY142"/>
      <c r="AAZ142"/>
      <c r="ABA142"/>
      <c r="ABB142"/>
      <c r="ABC142"/>
      <c r="ABD142"/>
      <c r="ABE142"/>
      <c r="ABF142"/>
      <c r="ABG142"/>
      <c r="ABH142"/>
      <c r="ABI142"/>
      <c r="ABJ142"/>
      <c r="ABK142"/>
      <c r="ABL142"/>
      <c r="ABM142"/>
      <c r="ABN142"/>
      <c r="ABO142"/>
      <c r="ABP142"/>
      <c r="ABQ142"/>
      <c r="ABR142"/>
      <c r="ABS142"/>
      <c r="ABT142"/>
      <c r="ABU142"/>
      <c r="ABV142"/>
      <c r="ABW142"/>
      <c r="ABX142"/>
      <c r="ABY142"/>
      <c r="ABZ142"/>
      <c r="ACA142"/>
      <c r="ACB142"/>
      <c r="ACC142"/>
      <c r="ACD142"/>
      <c r="ACE142"/>
      <c r="ACF142"/>
      <c r="ACG142"/>
      <c r="ACH142"/>
      <c r="ACI142"/>
      <c r="ACJ142"/>
      <c r="ACK142"/>
      <c r="ACL142"/>
      <c r="ACM142"/>
      <c r="ACN142"/>
      <c r="ACO142"/>
      <c r="ACP142"/>
      <c r="ACQ142"/>
      <c r="ACR142"/>
      <c r="ACS142"/>
      <c r="ACT142"/>
      <c r="ACU142"/>
      <c r="ACV142"/>
      <c r="ACW142"/>
      <c r="ACX142"/>
      <c r="ACY142"/>
      <c r="ACZ142"/>
      <c r="ADA142"/>
      <c r="ADB142"/>
      <c r="ADC142"/>
      <c r="ADD142"/>
      <c r="ADE142"/>
      <c r="ADF142"/>
      <c r="ADG142"/>
      <c r="ADH142"/>
      <c r="ADI142"/>
      <c r="ADJ142"/>
      <c r="ADK142"/>
      <c r="ADL142"/>
      <c r="ADM142"/>
      <c r="ADN142"/>
      <c r="ADO142"/>
      <c r="ADP142"/>
      <c r="ADQ142"/>
      <c r="ADR142"/>
      <c r="ADS142"/>
      <c r="ADT142"/>
      <c r="ADU142"/>
      <c r="ADV142"/>
      <c r="ADW142"/>
      <c r="ADX142"/>
      <c r="ADY142"/>
      <c r="ADZ142"/>
      <c r="AEA142"/>
      <c r="AEB142"/>
      <c r="AEC142"/>
      <c r="AED142"/>
      <c r="AEE142"/>
      <c r="AEF142"/>
      <c r="AEG142"/>
      <c r="AEH142"/>
      <c r="AEI142"/>
      <c r="AEJ142"/>
      <c r="AEK142"/>
      <c r="AEL142"/>
      <c r="AEM142"/>
      <c r="AEN142"/>
      <c r="AEO142"/>
      <c r="AEP142"/>
      <c r="AEQ142"/>
      <c r="AER142"/>
      <c r="AES142"/>
      <c r="AET142"/>
      <c r="AEU142"/>
      <c r="AEV142"/>
      <c r="AEW142"/>
      <c r="AEX142"/>
      <c r="AEY142"/>
      <c r="AEZ142"/>
      <c r="AFA142"/>
      <c r="AFB142"/>
      <c r="AFC142"/>
      <c r="AFD142"/>
      <c r="AFE142"/>
      <c r="AFF142"/>
      <c r="AFG142"/>
      <c r="AFH142"/>
      <c r="AFI142"/>
      <c r="AFJ142"/>
      <c r="AFK142"/>
      <c r="AFL142"/>
      <c r="AFM142"/>
      <c r="AFN142"/>
      <c r="AFO142"/>
      <c r="AFP142"/>
      <c r="AFQ142"/>
      <c r="AFR142"/>
      <c r="AFS142"/>
      <c r="AFT142"/>
      <c r="AFU142"/>
      <c r="AFV142"/>
      <c r="AFW142"/>
      <c r="AFX142"/>
      <c r="AFY142"/>
      <c r="AFZ142"/>
      <c r="AGA142"/>
      <c r="AGB142"/>
      <c r="AGC142"/>
      <c r="AGD142"/>
      <c r="AGE142"/>
      <c r="AGF142"/>
      <c r="AGG142"/>
      <c r="AGH142"/>
      <c r="AGI142"/>
      <c r="AGJ142"/>
      <c r="AGK142"/>
      <c r="AGL142"/>
      <c r="AGM142"/>
      <c r="AGN142"/>
      <c r="AGO142"/>
      <c r="AGP142"/>
      <c r="AGQ142"/>
      <c r="AGR142"/>
      <c r="AGS142"/>
      <c r="AGT142"/>
      <c r="AGU142"/>
      <c r="AGV142"/>
      <c r="AGW142"/>
      <c r="AGX142"/>
      <c r="AGY142"/>
      <c r="AGZ142"/>
      <c r="AHA142"/>
      <c r="AHB142"/>
      <c r="AHC142"/>
      <c r="AHD142"/>
      <c r="AHE142"/>
      <c r="AHF142"/>
      <c r="AHG142"/>
      <c r="AHH142"/>
      <c r="AHI142"/>
      <c r="AHJ142"/>
      <c r="AHK142"/>
      <c r="AHL142"/>
      <c r="AHM142"/>
      <c r="AHN142"/>
      <c r="AHO142"/>
      <c r="AHP142"/>
      <c r="AHQ142"/>
      <c r="AHR142"/>
      <c r="AHS142"/>
      <c r="AHT142"/>
      <c r="AHU142"/>
      <c r="AHV142"/>
      <c r="AHW142"/>
      <c r="AHX142"/>
      <c r="AHY142"/>
      <c r="AHZ142"/>
      <c r="AIA142"/>
      <c r="AIB142"/>
      <c r="AIC142"/>
      <c r="AID142"/>
      <c r="AIE142"/>
      <c r="AIF142"/>
      <c r="AIG142"/>
      <c r="AIH142"/>
      <c r="AII142"/>
      <c r="AIJ142"/>
      <c r="AIK142"/>
      <c r="AIL142"/>
      <c r="AIM142"/>
      <c r="AIN142"/>
      <c r="AIO142"/>
      <c r="AIP142"/>
      <c r="AIQ142"/>
      <c r="AIR142"/>
      <c r="AIS142"/>
      <c r="AIT142"/>
      <c r="AIU142"/>
      <c r="AIV142"/>
      <c r="AIW142"/>
      <c r="AIX142"/>
      <c r="AIY142"/>
      <c r="AIZ142"/>
      <c r="AJA142"/>
      <c r="AJB142"/>
      <c r="AJC142"/>
      <c r="AJD142"/>
      <c r="AJE142"/>
      <c r="AJF142"/>
      <c r="AJG142"/>
      <c r="AJH142"/>
      <c r="AJI142"/>
      <c r="AJJ142"/>
      <c r="AJK142"/>
      <c r="AJL142"/>
      <c r="AJM142"/>
      <c r="AJN142"/>
      <c r="AJO142"/>
      <c r="AJP142"/>
      <c r="AJQ142"/>
      <c r="AJR142"/>
      <c r="AJS142"/>
      <c r="AJT142"/>
      <c r="AJU142"/>
      <c r="AJV142"/>
      <c r="AJW142"/>
      <c r="AJX142"/>
      <c r="AJY142"/>
      <c r="AJZ142"/>
      <c r="AKA142"/>
      <c r="AKB142"/>
      <c r="AKC142"/>
      <c r="AKD142"/>
      <c r="AKE142"/>
      <c r="AKF142"/>
      <c r="AKG142"/>
      <c r="AKH142"/>
      <c r="AKI142"/>
      <c r="AKJ142"/>
      <c r="AKK142"/>
      <c r="AKL142"/>
      <c r="AKM142"/>
      <c r="AKN142"/>
      <c r="AKO142"/>
      <c r="AKP142"/>
      <c r="AKQ142"/>
      <c r="AKR142"/>
      <c r="AKS142"/>
      <c r="AKT142"/>
      <c r="AKU142"/>
      <c r="AKV142"/>
      <c r="AKW142"/>
      <c r="AKX142"/>
      <c r="AKY142"/>
      <c r="AKZ142"/>
      <c r="ALA142"/>
      <c r="ALB142"/>
      <c r="ALC142"/>
      <c r="ALD142"/>
      <c r="ALE142"/>
      <c r="ALF142"/>
      <c r="ALG142"/>
      <c r="ALH142"/>
      <c r="ALI142"/>
      <c r="ALJ142"/>
      <c r="ALK142"/>
      <c r="ALL142"/>
      <c r="ALM142"/>
      <c r="ALN142"/>
      <c r="ALO142"/>
      <c r="ALP142"/>
      <c r="ALQ142"/>
      <c r="ALR142"/>
      <c r="ALS142"/>
      <c r="ALT142"/>
      <c r="ALU142"/>
      <c r="ALV142"/>
      <c r="ALW142"/>
      <c r="ALX142"/>
      <c r="ALY142"/>
      <c r="ALZ142"/>
      <c r="AMA142"/>
      <c r="AMB142"/>
      <c r="AMC142"/>
      <c r="AMD142"/>
      <c r="AME142"/>
      <c r="AMF142"/>
      <c r="AMG142"/>
      <c r="AMH142"/>
      <c r="AMI142"/>
      <c r="AMJ142"/>
    </row>
    <row r="143" spans="1:1025" ht="12.75" customHeight="1" x14ac:dyDescent="0.2">
      <c r="A143" s="87" t="s">
        <v>329</v>
      </c>
      <c r="B143" s="910" t="s">
        <v>330</v>
      </c>
      <c r="C143" s="910"/>
      <c r="D143" s="910"/>
      <c r="E143" s="910"/>
      <c r="F143" s="910"/>
      <c r="G143" s="57"/>
      <c r="H143" s="57"/>
      <c r="I143" s="878"/>
      <c r="J143" s="878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  <c r="AH143"/>
      <c r="AI143"/>
      <c r="AJ143"/>
      <c r="AK143"/>
      <c r="AL143"/>
      <c r="AM143"/>
      <c r="AN143"/>
      <c r="AO143"/>
      <c r="AP143"/>
      <c r="AQ143"/>
      <c r="AR143"/>
      <c r="AS143"/>
      <c r="AT143"/>
      <c r="AU143"/>
      <c r="AV143"/>
      <c r="AW143"/>
      <c r="AX143"/>
      <c r="AY143"/>
      <c r="AZ143"/>
      <c r="BA143"/>
      <c r="BB143"/>
      <c r="BC143"/>
      <c r="BD143"/>
      <c r="BE143"/>
      <c r="BF143"/>
      <c r="BG143"/>
      <c r="BH143"/>
      <c r="BI143"/>
      <c r="BJ143"/>
      <c r="BK143"/>
      <c r="BL143"/>
      <c r="BM143"/>
      <c r="BN143"/>
      <c r="BO143"/>
      <c r="BP143"/>
      <c r="BQ143"/>
      <c r="BR143"/>
      <c r="BS143"/>
      <c r="BT143"/>
      <c r="BU143"/>
      <c r="BV143"/>
      <c r="BW143"/>
      <c r="BX143"/>
      <c r="BY143"/>
      <c r="BZ143"/>
      <c r="CA143"/>
      <c r="CB143"/>
      <c r="CC143"/>
      <c r="CD143"/>
      <c r="CE143"/>
      <c r="CF143"/>
      <c r="CG143"/>
      <c r="CH143"/>
      <c r="CI143"/>
      <c r="CJ143"/>
      <c r="CK143"/>
      <c r="CL143"/>
      <c r="CM143"/>
      <c r="CN143"/>
      <c r="CO143"/>
      <c r="CP143"/>
      <c r="CQ143"/>
      <c r="CR143"/>
      <c r="CS143"/>
      <c r="CT143"/>
      <c r="CU143"/>
      <c r="CV143"/>
      <c r="CW143"/>
      <c r="CX143"/>
      <c r="CY143"/>
      <c r="CZ143"/>
      <c r="DA143"/>
      <c r="DB143"/>
      <c r="DC143"/>
      <c r="DD143"/>
      <c r="DE143"/>
      <c r="DF143"/>
      <c r="DG143"/>
      <c r="DH143"/>
      <c r="DI143"/>
      <c r="DJ143"/>
      <c r="DK143"/>
      <c r="DL143"/>
      <c r="DM143"/>
      <c r="DN143"/>
      <c r="DO143"/>
      <c r="DP143"/>
      <c r="DQ143"/>
      <c r="DR143"/>
      <c r="DS143"/>
      <c r="DT143"/>
      <c r="DU143"/>
      <c r="DV143"/>
      <c r="DW143"/>
      <c r="DX143"/>
      <c r="DY143"/>
      <c r="DZ143"/>
      <c r="EA143"/>
      <c r="EB143"/>
      <c r="EC143"/>
      <c r="ED143"/>
      <c r="EE143"/>
      <c r="EF143"/>
      <c r="EG143"/>
      <c r="EH143"/>
      <c r="EI143"/>
      <c r="EJ143"/>
      <c r="EK143"/>
      <c r="EL143"/>
      <c r="EM143"/>
      <c r="EN143"/>
      <c r="EO143"/>
      <c r="EP143"/>
      <c r="EQ143"/>
      <c r="ER143"/>
      <c r="ES143"/>
      <c r="ET143"/>
      <c r="EU143"/>
      <c r="EV143"/>
      <c r="EW143"/>
      <c r="EX143"/>
      <c r="EY143"/>
      <c r="EZ143"/>
      <c r="FA143"/>
      <c r="FB143"/>
      <c r="FC143"/>
      <c r="FD143"/>
      <c r="FE143"/>
      <c r="FF143"/>
      <c r="FG143"/>
      <c r="FH143"/>
      <c r="FI143"/>
      <c r="FJ143"/>
      <c r="FK143"/>
      <c r="FL143"/>
      <c r="FM143"/>
      <c r="FN143"/>
      <c r="FO143"/>
      <c r="FP143"/>
      <c r="FQ143"/>
      <c r="FR143"/>
      <c r="FS143"/>
      <c r="FT143"/>
      <c r="FU143"/>
      <c r="FV143"/>
      <c r="FW143"/>
      <c r="FX143"/>
      <c r="FY143"/>
      <c r="FZ143"/>
      <c r="GA143"/>
      <c r="GB143"/>
      <c r="GC143"/>
      <c r="GD143"/>
      <c r="GE143"/>
      <c r="GF143"/>
      <c r="GG143"/>
      <c r="GH143"/>
      <c r="GI143"/>
      <c r="GJ143"/>
      <c r="GK143"/>
      <c r="GL143"/>
      <c r="GM143"/>
      <c r="GN143"/>
      <c r="GO143"/>
      <c r="GP143"/>
      <c r="GQ143"/>
      <c r="GR143"/>
      <c r="GS143"/>
      <c r="GT143"/>
      <c r="GU143"/>
      <c r="GV143"/>
      <c r="GW143"/>
      <c r="GX143"/>
      <c r="GY143"/>
      <c r="GZ143"/>
      <c r="HA143"/>
      <c r="HB143"/>
      <c r="HC143"/>
      <c r="HD143"/>
      <c r="HE143"/>
      <c r="HF143"/>
      <c r="HG143"/>
      <c r="HH143"/>
      <c r="HI143"/>
      <c r="HJ143"/>
      <c r="HK143"/>
      <c r="HL143"/>
      <c r="HM143"/>
      <c r="HN143"/>
      <c r="HO143"/>
      <c r="HP143"/>
      <c r="HQ143"/>
      <c r="HR143"/>
      <c r="HS143"/>
      <c r="HT143"/>
      <c r="HU143"/>
      <c r="HV143"/>
      <c r="HW143"/>
      <c r="HX143"/>
      <c r="HY143"/>
      <c r="HZ143"/>
      <c r="IA143"/>
      <c r="IB143"/>
      <c r="IC143"/>
      <c r="ID143"/>
      <c r="IE143"/>
      <c r="IF143"/>
      <c r="IG143"/>
      <c r="IH143"/>
      <c r="II143"/>
      <c r="IJ143"/>
      <c r="IK143"/>
      <c r="IL143"/>
      <c r="IM143"/>
      <c r="IN143"/>
      <c r="IO143"/>
      <c r="IP143"/>
      <c r="IQ143"/>
      <c r="IR143"/>
      <c r="IS143"/>
      <c r="IT143"/>
      <c r="IU143"/>
      <c r="IV143"/>
      <c r="IW143"/>
      <c r="IX143"/>
      <c r="IY143"/>
      <c r="IZ143"/>
      <c r="JA143"/>
      <c r="JB143"/>
      <c r="JC143"/>
      <c r="JD143"/>
      <c r="JE143"/>
      <c r="JF143"/>
      <c r="JG143"/>
      <c r="JH143"/>
      <c r="JI143"/>
      <c r="JJ143"/>
      <c r="JK143"/>
      <c r="JL143"/>
      <c r="JM143"/>
      <c r="JN143"/>
      <c r="JO143"/>
      <c r="JP143"/>
      <c r="JQ143"/>
      <c r="JR143"/>
      <c r="JS143"/>
      <c r="JT143"/>
      <c r="JU143"/>
      <c r="JV143"/>
      <c r="JW143"/>
      <c r="JX143"/>
      <c r="JY143"/>
      <c r="JZ143"/>
      <c r="KA143"/>
      <c r="KB143"/>
      <c r="KC143"/>
      <c r="KD143"/>
      <c r="KE143"/>
      <c r="KF143"/>
      <c r="KG143"/>
      <c r="KH143"/>
      <c r="KI143"/>
      <c r="KJ143"/>
      <c r="KK143"/>
      <c r="KL143"/>
      <c r="KM143"/>
      <c r="KN143"/>
      <c r="KO143"/>
      <c r="KP143"/>
      <c r="KQ143"/>
      <c r="KR143"/>
      <c r="KS143"/>
      <c r="KT143"/>
      <c r="KU143"/>
      <c r="KV143"/>
      <c r="KW143"/>
      <c r="KX143"/>
      <c r="KY143"/>
      <c r="KZ143"/>
      <c r="LA143"/>
      <c r="LB143"/>
      <c r="LC143"/>
      <c r="LD143"/>
      <c r="LE143"/>
      <c r="LF143"/>
      <c r="LG143"/>
      <c r="LH143"/>
      <c r="LI143"/>
      <c r="LJ143"/>
      <c r="LK143"/>
      <c r="LL143"/>
      <c r="LM143"/>
      <c r="LN143"/>
      <c r="LO143"/>
      <c r="LP143"/>
      <c r="LQ143"/>
      <c r="LR143"/>
      <c r="LS143"/>
      <c r="LT143"/>
      <c r="LU143"/>
      <c r="LV143"/>
      <c r="LW143"/>
      <c r="LX143"/>
      <c r="LY143"/>
      <c r="LZ143"/>
      <c r="MA143"/>
      <c r="MB143"/>
      <c r="MC143"/>
      <c r="MD143"/>
      <c r="ME143"/>
      <c r="MF143"/>
      <c r="MG143"/>
      <c r="MH143"/>
      <c r="MI143"/>
      <c r="MJ143"/>
      <c r="MK143"/>
      <c r="ML143"/>
      <c r="MM143"/>
      <c r="MN143"/>
      <c r="MO143"/>
      <c r="MP143"/>
      <c r="MQ143"/>
      <c r="MR143"/>
      <c r="MS143"/>
      <c r="MT143"/>
      <c r="MU143"/>
      <c r="MV143"/>
      <c r="MW143"/>
      <c r="MX143"/>
      <c r="MY143"/>
      <c r="MZ143"/>
      <c r="NA143"/>
      <c r="NB143"/>
      <c r="NC143"/>
      <c r="ND143"/>
      <c r="NE143"/>
      <c r="NF143"/>
      <c r="NG143"/>
      <c r="NH143"/>
      <c r="NI143"/>
      <c r="NJ143"/>
      <c r="NK143"/>
      <c r="NL143"/>
      <c r="NM143"/>
      <c r="NN143"/>
      <c r="NO143"/>
      <c r="NP143"/>
      <c r="NQ143"/>
      <c r="NR143"/>
      <c r="NS143"/>
      <c r="NT143"/>
      <c r="NU143"/>
      <c r="NV143"/>
      <c r="NW143"/>
      <c r="NX143"/>
      <c r="NY143"/>
      <c r="NZ143"/>
      <c r="OA143"/>
      <c r="OB143"/>
      <c r="OC143"/>
      <c r="OD143"/>
      <c r="OE143"/>
      <c r="OF143"/>
      <c r="OG143"/>
      <c r="OH143"/>
      <c r="OI143"/>
      <c r="OJ143"/>
      <c r="OK143"/>
      <c r="OL143"/>
      <c r="OM143"/>
      <c r="ON143"/>
      <c r="OO143"/>
      <c r="OP143"/>
      <c r="OQ143"/>
      <c r="OR143"/>
      <c r="OS143"/>
      <c r="OT143"/>
      <c r="OU143"/>
      <c r="OV143"/>
      <c r="OW143"/>
      <c r="OX143"/>
      <c r="OY143"/>
      <c r="OZ143"/>
      <c r="PA143"/>
      <c r="PB143"/>
      <c r="PC143"/>
      <c r="PD143"/>
      <c r="PE143"/>
      <c r="PF143"/>
      <c r="PG143"/>
      <c r="PH143"/>
      <c r="PI143"/>
      <c r="PJ143"/>
      <c r="PK143"/>
      <c r="PL143"/>
      <c r="PM143"/>
      <c r="PN143"/>
      <c r="PO143"/>
      <c r="PP143"/>
      <c r="PQ143"/>
      <c r="PR143"/>
      <c r="PS143"/>
      <c r="PT143"/>
      <c r="PU143"/>
      <c r="PV143"/>
      <c r="PW143"/>
      <c r="PX143"/>
      <c r="PY143"/>
      <c r="PZ143"/>
      <c r="QA143"/>
      <c r="QB143"/>
      <c r="QC143"/>
      <c r="QD143"/>
      <c r="QE143"/>
      <c r="QF143"/>
      <c r="QG143"/>
      <c r="QH143"/>
      <c r="QI143"/>
      <c r="QJ143"/>
      <c r="QK143"/>
      <c r="QL143"/>
      <c r="QM143"/>
      <c r="QN143"/>
      <c r="QO143"/>
      <c r="QP143"/>
      <c r="QQ143"/>
      <c r="QR143"/>
      <c r="QS143"/>
      <c r="QT143"/>
      <c r="QU143"/>
      <c r="QV143"/>
      <c r="QW143"/>
      <c r="QX143"/>
      <c r="QY143"/>
      <c r="QZ143"/>
      <c r="RA143"/>
      <c r="RB143"/>
      <c r="RC143"/>
      <c r="RD143"/>
      <c r="RE143"/>
      <c r="RF143"/>
      <c r="RG143"/>
      <c r="RH143"/>
      <c r="RI143"/>
      <c r="RJ143"/>
      <c r="RK143"/>
      <c r="RL143"/>
      <c r="RM143"/>
      <c r="RN143"/>
      <c r="RO143"/>
      <c r="RP143"/>
      <c r="RQ143"/>
      <c r="RR143"/>
      <c r="RS143"/>
      <c r="RT143"/>
      <c r="RU143"/>
      <c r="RV143"/>
      <c r="RW143"/>
      <c r="RX143"/>
      <c r="RY143"/>
      <c r="RZ143"/>
      <c r="SA143"/>
      <c r="SB143"/>
      <c r="SC143"/>
      <c r="SD143"/>
      <c r="SE143"/>
      <c r="SF143"/>
      <c r="SG143"/>
      <c r="SH143"/>
      <c r="SI143"/>
      <c r="SJ143"/>
      <c r="SK143"/>
      <c r="SL143"/>
      <c r="SM143"/>
      <c r="SN143"/>
      <c r="SO143"/>
      <c r="SP143"/>
      <c r="SQ143"/>
      <c r="SR143"/>
      <c r="SS143"/>
      <c r="ST143"/>
      <c r="SU143"/>
      <c r="SV143"/>
      <c r="SW143"/>
      <c r="SX143"/>
      <c r="SY143"/>
      <c r="SZ143"/>
      <c r="TA143"/>
      <c r="TB143"/>
      <c r="TC143"/>
      <c r="TD143"/>
      <c r="TE143"/>
      <c r="TF143"/>
      <c r="TG143"/>
      <c r="TH143"/>
      <c r="TI143"/>
      <c r="TJ143"/>
      <c r="TK143"/>
      <c r="TL143"/>
      <c r="TM143"/>
      <c r="TN143"/>
      <c r="TO143"/>
      <c r="TP143"/>
      <c r="TQ143"/>
      <c r="TR143"/>
      <c r="TS143"/>
      <c r="TT143"/>
      <c r="TU143"/>
      <c r="TV143"/>
      <c r="TW143"/>
      <c r="TX143"/>
      <c r="TY143"/>
      <c r="TZ143"/>
      <c r="UA143"/>
      <c r="UB143"/>
      <c r="UC143"/>
      <c r="UD143"/>
      <c r="UE143"/>
      <c r="UF143"/>
      <c r="UG143"/>
      <c r="UH143"/>
      <c r="UI143"/>
      <c r="UJ143"/>
      <c r="UK143"/>
      <c r="UL143"/>
      <c r="UM143"/>
      <c r="UN143"/>
      <c r="UO143"/>
      <c r="UP143"/>
      <c r="UQ143"/>
      <c r="UR143"/>
      <c r="US143"/>
      <c r="UT143"/>
      <c r="UU143"/>
      <c r="UV143"/>
      <c r="UW143"/>
      <c r="UX143"/>
      <c r="UY143"/>
      <c r="UZ143"/>
      <c r="VA143"/>
      <c r="VB143"/>
      <c r="VC143"/>
      <c r="VD143"/>
      <c r="VE143"/>
      <c r="VF143"/>
      <c r="VG143"/>
      <c r="VH143"/>
      <c r="VI143"/>
      <c r="VJ143"/>
      <c r="VK143"/>
      <c r="VL143"/>
      <c r="VM143"/>
      <c r="VN143"/>
      <c r="VO143"/>
      <c r="VP143"/>
      <c r="VQ143"/>
      <c r="VR143"/>
      <c r="VS143"/>
      <c r="VT143"/>
      <c r="VU143"/>
      <c r="VV143"/>
      <c r="VW143"/>
      <c r="VX143"/>
      <c r="VY143"/>
      <c r="VZ143"/>
      <c r="WA143"/>
      <c r="WB143"/>
      <c r="WC143"/>
      <c r="WD143"/>
      <c r="WE143"/>
      <c r="WF143"/>
      <c r="WG143"/>
      <c r="WH143"/>
      <c r="WI143"/>
      <c r="WJ143"/>
      <c r="WK143"/>
      <c r="WL143"/>
      <c r="WM143"/>
      <c r="WN143"/>
      <c r="WO143"/>
      <c r="WP143"/>
      <c r="WQ143"/>
      <c r="WR143"/>
      <c r="WS143"/>
      <c r="WT143"/>
      <c r="WU143"/>
      <c r="WV143"/>
      <c r="WW143"/>
      <c r="WX143"/>
      <c r="WY143"/>
      <c r="WZ143"/>
      <c r="XA143"/>
      <c r="XB143"/>
      <c r="XC143"/>
      <c r="XD143"/>
      <c r="XE143"/>
      <c r="XF143"/>
      <c r="XG143"/>
      <c r="XH143"/>
      <c r="XI143"/>
      <c r="XJ143"/>
      <c r="XK143"/>
      <c r="XL143"/>
      <c r="XM143"/>
      <c r="XN143"/>
      <c r="XO143"/>
      <c r="XP143"/>
      <c r="XQ143"/>
      <c r="XR143"/>
      <c r="XS143"/>
      <c r="XT143"/>
      <c r="XU143"/>
      <c r="XV143"/>
      <c r="XW143"/>
      <c r="XX143"/>
      <c r="XY143"/>
      <c r="XZ143"/>
      <c r="YA143"/>
      <c r="YB143"/>
      <c r="YC143"/>
      <c r="YD143"/>
      <c r="YE143"/>
      <c r="YF143"/>
      <c r="YG143"/>
      <c r="YH143"/>
      <c r="YI143"/>
      <c r="YJ143"/>
      <c r="YK143"/>
      <c r="YL143"/>
      <c r="YM143"/>
      <c r="YN143"/>
      <c r="YO143"/>
      <c r="YP143"/>
      <c r="YQ143"/>
      <c r="YR143"/>
      <c r="YS143"/>
      <c r="YT143"/>
      <c r="YU143"/>
      <c r="YV143"/>
      <c r="YW143"/>
      <c r="YX143"/>
      <c r="YY143"/>
      <c r="YZ143"/>
      <c r="ZA143"/>
      <c r="ZB143"/>
      <c r="ZC143"/>
      <c r="ZD143"/>
      <c r="ZE143"/>
      <c r="ZF143"/>
      <c r="ZG143"/>
      <c r="ZH143"/>
      <c r="ZI143"/>
      <c r="ZJ143"/>
      <c r="ZK143"/>
      <c r="ZL143"/>
      <c r="ZM143"/>
      <c r="ZN143"/>
      <c r="ZO143"/>
      <c r="ZP143"/>
      <c r="ZQ143"/>
      <c r="ZR143"/>
      <c r="ZS143"/>
      <c r="ZT143"/>
      <c r="ZU143"/>
      <c r="ZV143"/>
      <c r="ZW143"/>
      <c r="ZX143"/>
      <c r="ZY143"/>
      <c r="ZZ143"/>
      <c r="AAA143"/>
      <c r="AAB143"/>
      <c r="AAC143"/>
      <c r="AAD143"/>
      <c r="AAE143"/>
      <c r="AAF143"/>
      <c r="AAG143"/>
      <c r="AAH143"/>
      <c r="AAI143"/>
      <c r="AAJ143"/>
      <c r="AAK143"/>
      <c r="AAL143"/>
      <c r="AAM143"/>
      <c r="AAN143"/>
      <c r="AAO143"/>
      <c r="AAP143"/>
      <c r="AAQ143"/>
      <c r="AAR143"/>
      <c r="AAS143"/>
      <c r="AAT143"/>
      <c r="AAU143"/>
      <c r="AAV143"/>
      <c r="AAW143"/>
      <c r="AAX143"/>
      <c r="AAY143"/>
      <c r="AAZ143"/>
      <c r="ABA143"/>
      <c r="ABB143"/>
      <c r="ABC143"/>
      <c r="ABD143"/>
      <c r="ABE143"/>
      <c r="ABF143"/>
      <c r="ABG143"/>
      <c r="ABH143"/>
      <c r="ABI143"/>
      <c r="ABJ143"/>
      <c r="ABK143"/>
      <c r="ABL143"/>
      <c r="ABM143"/>
      <c r="ABN143"/>
      <c r="ABO143"/>
      <c r="ABP143"/>
      <c r="ABQ143"/>
      <c r="ABR143"/>
      <c r="ABS143"/>
      <c r="ABT143"/>
      <c r="ABU143"/>
      <c r="ABV143"/>
      <c r="ABW143"/>
      <c r="ABX143"/>
      <c r="ABY143"/>
      <c r="ABZ143"/>
      <c r="ACA143"/>
      <c r="ACB143"/>
      <c r="ACC143"/>
      <c r="ACD143"/>
      <c r="ACE143"/>
      <c r="ACF143"/>
      <c r="ACG143"/>
      <c r="ACH143"/>
      <c r="ACI143"/>
      <c r="ACJ143"/>
      <c r="ACK143"/>
      <c r="ACL143"/>
      <c r="ACM143"/>
      <c r="ACN143"/>
      <c r="ACO143"/>
      <c r="ACP143"/>
      <c r="ACQ143"/>
      <c r="ACR143"/>
      <c r="ACS143"/>
      <c r="ACT143"/>
      <c r="ACU143"/>
      <c r="ACV143"/>
      <c r="ACW143"/>
      <c r="ACX143"/>
      <c r="ACY143"/>
      <c r="ACZ143"/>
      <c r="ADA143"/>
      <c r="ADB143"/>
      <c r="ADC143"/>
      <c r="ADD143"/>
      <c r="ADE143"/>
      <c r="ADF143"/>
      <c r="ADG143"/>
      <c r="ADH143"/>
      <c r="ADI143"/>
      <c r="ADJ143"/>
      <c r="ADK143"/>
      <c r="ADL143"/>
      <c r="ADM143"/>
      <c r="ADN143"/>
      <c r="ADO143"/>
      <c r="ADP143"/>
      <c r="ADQ143"/>
      <c r="ADR143"/>
      <c r="ADS143"/>
      <c r="ADT143"/>
      <c r="ADU143"/>
      <c r="ADV143"/>
      <c r="ADW143"/>
      <c r="ADX143"/>
      <c r="ADY143"/>
      <c r="ADZ143"/>
      <c r="AEA143"/>
      <c r="AEB143"/>
      <c r="AEC143"/>
      <c r="AED143"/>
      <c r="AEE143"/>
      <c r="AEF143"/>
      <c r="AEG143"/>
      <c r="AEH143"/>
      <c r="AEI143"/>
      <c r="AEJ143"/>
      <c r="AEK143"/>
      <c r="AEL143"/>
      <c r="AEM143"/>
      <c r="AEN143"/>
      <c r="AEO143"/>
      <c r="AEP143"/>
      <c r="AEQ143"/>
      <c r="AER143"/>
      <c r="AES143"/>
      <c r="AET143"/>
      <c r="AEU143"/>
      <c r="AEV143"/>
      <c r="AEW143"/>
      <c r="AEX143"/>
      <c r="AEY143"/>
      <c r="AEZ143"/>
      <c r="AFA143"/>
      <c r="AFB143"/>
      <c r="AFC143"/>
      <c r="AFD143"/>
      <c r="AFE143"/>
      <c r="AFF143"/>
      <c r="AFG143"/>
      <c r="AFH143"/>
      <c r="AFI143"/>
      <c r="AFJ143"/>
      <c r="AFK143"/>
      <c r="AFL143"/>
      <c r="AFM143"/>
      <c r="AFN143"/>
      <c r="AFO143"/>
      <c r="AFP143"/>
      <c r="AFQ143"/>
      <c r="AFR143"/>
      <c r="AFS143"/>
      <c r="AFT143"/>
      <c r="AFU143"/>
      <c r="AFV143"/>
      <c r="AFW143"/>
      <c r="AFX143"/>
      <c r="AFY143"/>
      <c r="AFZ143"/>
      <c r="AGA143"/>
      <c r="AGB143"/>
      <c r="AGC143"/>
      <c r="AGD143"/>
      <c r="AGE143"/>
      <c r="AGF143"/>
      <c r="AGG143"/>
      <c r="AGH143"/>
      <c r="AGI143"/>
      <c r="AGJ143"/>
      <c r="AGK143"/>
      <c r="AGL143"/>
      <c r="AGM143"/>
      <c r="AGN143"/>
      <c r="AGO143"/>
      <c r="AGP143"/>
      <c r="AGQ143"/>
      <c r="AGR143"/>
      <c r="AGS143"/>
      <c r="AGT143"/>
      <c r="AGU143"/>
      <c r="AGV143"/>
      <c r="AGW143"/>
      <c r="AGX143"/>
      <c r="AGY143"/>
      <c r="AGZ143"/>
      <c r="AHA143"/>
      <c r="AHB143"/>
      <c r="AHC143"/>
      <c r="AHD143"/>
      <c r="AHE143"/>
      <c r="AHF143"/>
      <c r="AHG143"/>
      <c r="AHH143"/>
      <c r="AHI143"/>
      <c r="AHJ143"/>
      <c r="AHK143"/>
      <c r="AHL143"/>
      <c r="AHM143"/>
      <c r="AHN143"/>
      <c r="AHO143"/>
      <c r="AHP143"/>
      <c r="AHQ143"/>
      <c r="AHR143"/>
      <c r="AHS143"/>
      <c r="AHT143"/>
      <c r="AHU143"/>
      <c r="AHV143"/>
      <c r="AHW143"/>
      <c r="AHX143"/>
      <c r="AHY143"/>
      <c r="AHZ143"/>
      <c r="AIA143"/>
      <c r="AIB143"/>
      <c r="AIC143"/>
      <c r="AID143"/>
      <c r="AIE143"/>
      <c r="AIF143"/>
      <c r="AIG143"/>
      <c r="AIH143"/>
      <c r="AII143"/>
      <c r="AIJ143"/>
      <c r="AIK143"/>
      <c r="AIL143"/>
      <c r="AIM143"/>
      <c r="AIN143"/>
      <c r="AIO143"/>
      <c r="AIP143"/>
      <c r="AIQ143"/>
      <c r="AIR143"/>
      <c r="AIS143"/>
      <c r="AIT143"/>
      <c r="AIU143"/>
      <c r="AIV143"/>
      <c r="AIW143"/>
      <c r="AIX143"/>
      <c r="AIY143"/>
      <c r="AIZ143"/>
      <c r="AJA143"/>
      <c r="AJB143"/>
      <c r="AJC143"/>
      <c r="AJD143"/>
      <c r="AJE143"/>
      <c r="AJF143"/>
      <c r="AJG143"/>
      <c r="AJH143"/>
      <c r="AJI143"/>
      <c r="AJJ143"/>
      <c r="AJK143"/>
      <c r="AJL143"/>
      <c r="AJM143"/>
      <c r="AJN143"/>
      <c r="AJO143"/>
      <c r="AJP143"/>
      <c r="AJQ143"/>
      <c r="AJR143"/>
      <c r="AJS143"/>
      <c r="AJT143"/>
      <c r="AJU143"/>
      <c r="AJV143"/>
      <c r="AJW143"/>
      <c r="AJX143"/>
      <c r="AJY143"/>
      <c r="AJZ143"/>
      <c r="AKA143"/>
      <c r="AKB143"/>
      <c r="AKC143"/>
      <c r="AKD143"/>
      <c r="AKE143"/>
      <c r="AKF143"/>
      <c r="AKG143"/>
      <c r="AKH143"/>
      <c r="AKI143"/>
      <c r="AKJ143"/>
      <c r="AKK143"/>
      <c r="AKL143"/>
      <c r="AKM143"/>
      <c r="AKN143"/>
      <c r="AKO143"/>
      <c r="AKP143"/>
      <c r="AKQ143"/>
      <c r="AKR143"/>
      <c r="AKS143"/>
      <c r="AKT143"/>
      <c r="AKU143"/>
      <c r="AKV143"/>
      <c r="AKW143"/>
      <c r="AKX143"/>
      <c r="AKY143"/>
      <c r="AKZ143"/>
      <c r="ALA143"/>
      <c r="ALB143"/>
      <c r="ALC143"/>
      <c r="ALD143"/>
      <c r="ALE143"/>
      <c r="ALF143"/>
      <c r="ALG143"/>
      <c r="ALH143"/>
      <c r="ALI143"/>
      <c r="ALJ143"/>
      <c r="ALK143"/>
      <c r="ALL143"/>
      <c r="ALM143"/>
      <c r="ALN143"/>
      <c r="ALO143"/>
      <c r="ALP143"/>
      <c r="ALQ143"/>
      <c r="ALR143"/>
      <c r="ALS143"/>
      <c r="ALT143"/>
      <c r="ALU143"/>
      <c r="ALV143"/>
      <c r="ALW143"/>
      <c r="ALX143"/>
      <c r="ALY143"/>
      <c r="ALZ143"/>
      <c r="AMA143"/>
      <c r="AMB143"/>
      <c r="AMC143"/>
      <c r="AMD143"/>
      <c r="AME143"/>
      <c r="AMF143"/>
      <c r="AMG143"/>
      <c r="AMH143"/>
      <c r="AMI143"/>
      <c r="AMJ143"/>
    </row>
    <row r="144" spans="1:1025" ht="15" thickBot="1" x14ac:dyDescent="0.25">
      <c r="A144" s="56"/>
      <c r="B144" s="57"/>
      <c r="C144" s="57"/>
      <c r="D144" s="57"/>
      <c r="E144" s="57"/>
      <c r="F144" s="57"/>
      <c r="G144" s="57"/>
      <c r="H144" s="57"/>
      <c r="I144" s="878"/>
      <c r="J144" s="878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  <c r="AH144"/>
      <c r="AI144"/>
      <c r="AJ144"/>
      <c r="AK144"/>
      <c r="AL144"/>
      <c r="AM144"/>
      <c r="AN144"/>
      <c r="AO144"/>
      <c r="AP144"/>
      <c r="AQ144"/>
      <c r="AR144"/>
      <c r="AS144"/>
      <c r="AT144"/>
      <c r="AU144"/>
      <c r="AV144"/>
      <c r="AW144"/>
      <c r="AX144"/>
      <c r="AY144"/>
      <c r="AZ144"/>
      <c r="BA144"/>
      <c r="BB144"/>
      <c r="BC144"/>
      <c r="BD144"/>
      <c r="BE144"/>
      <c r="BF144"/>
      <c r="BG144"/>
      <c r="BH144"/>
      <c r="BI144"/>
      <c r="BJ144"/>
      <c r="BK144"/>
      <c r="BL144"/>
      <c r="BM144"/>
      <c r="BN144"/>
      <c r="BO144"/>
      <c r="BP144"/>
      <c r="BQ144"/>
      <c r="BR144"/>
      <c r="BS144"/>
      <c r="BT144"/>
      <c r="BU144"/>
      <c r="BV144"/>
      <c r="BW144"/>
      <c r="BX144"/>
      <c r="BY144"/>
      <c r="BZ144"/>
      <c r="CA144"/>
      <c r="CB144"/>
      <c r="CC144"/>
      <c r="CD144"/>
      <c r="CE144"/>
      <c r="CF144"/>
      <c r="CG144"/>
      <c r="CH144"/>
      <c r="CI144"/>
      <c r="CJ144"/>
      <c r="CK144"/>
      <c r="CL144"/>
      <c r="CM144"/>
      <c r="CN144"/>
      <c r="CO144"/>
      <c r="CP144"/>
      <c r="CQ144"/>
      <c r="CR144"/>
      <c r="CS144"/>
      <c r="CT144"/>
      <c r="CU144"/>
      <c r="CV144"/>
      <c r="CW144"/>
      <c r="CX144"/>
      <c r="CY144"/>
      <c r="CZ144"/>
      <c r="DA144"/>
      <c r="DB144"/>
      <c r="DC144"/>
      <c r="DD144"/>
      <c r="DE144"/>
      <c r="DF144"/>
      <c r="DG144"/>
      <c r="DH144"/>
      <c r="DI144"/>
      <c r="DJ144"/>
      <c r="DK144"/>
      <c r="DL144"/>
      <c r="DM144"/>
      <c r="DN144"/>
      <c r="DO144"/>
      <c r="DP144"/>
      <c r="DQ144"/>
      <c r="DR144"/>
      <c r="DS144"/>
      <c r="DT144"/>
      <c r="DU144"/>
      <c r="DV144"/>
      <c r="DW144"/>
      <c r="DX144"/>
      <c r="DY144"/>
      <c r="DZ144"/>
      <c r="EA144"/>
      <c r="EB144"/>
      <c r="EC144"/>
      <c r="ED144"/>
      <c r="EE144"/>
      <c r="EF144"/>
      <c r="EG144"/>
      <c r="EH144"/>
      <c r="EI144"/>
      <c r="EJ144"/>
      <c r="EK144"/>
      <c r="EL144"/>
      <c r="EM144"/>
      <c r="EN144"/>
      <c r="EO144"/>
      <c r="EP144"/>
      <c r="EQ144"/>
      <c r="ER144"/>
      <c r="ES144"/>
      <c r="ET144"/>
      <c r="EU144"/>
      <c r="EV144"/>
      <c r="EW144"/>
      <c r="EX144"/>
      <c r="EY144"/>
      <c r="EZ144"/>
      <c r="FA144"/>
      <c r="FB144"/>
      <c r="FC144"/>
      <c r="FD144"/>
      <c r="FE144"/>
      <c r="FF144"/>
      <c r="FG144"/>
      <c r="FH144"/>
      <c r="FI144"/>
      <c r="FJ144"/>
      <c r="FK144"/>
      <c r="FL144"/>
      <c r="FM144"/>
      <c r="FN144"/>
      <c r="FO144"/>
      <c r="FP144"/>
      <c r="FQ144"/>
      <c r="FR144"/>
      <c r="FS144"/>
      <c r="FT144"/>
      <c r="FU144"/>
      <c r="FV144"/>
      <c r="FW144"/>
      <c r="FX144"/>
      <c r="FY144"/>
      <c r="FZ144"/>
      <c r="GA144"/>
      <c r="GB144"/>
      <c r="GC144"/>
      <c r="GD144"/>
      <c r="GE144"/>
      <c r="GF144"/>
      <c r="GG144"/>
      <c r="GH144"/>
      <c r="GI144"/>
      <c r="GJ144"/>
      <c r="GK144"/>
      <c r="GL144"/>
      <c r="GM144"/>
      <c r="GN144"/>
      <c r="GO144"/>
      <c r="GP144"/>
      <c r="GQ144"/>
      <c r="GR144"/>
      <c r="GS144"/>
      <c r="GT144"/>
      <c r="GU144"/>
      <c r="GV144"/>
      <c r="GW144"/>
      <c r="GX144"/>
      <c r="GY144"/>
      <c r="GZ144"/>
      <c r="HA144"/>
      <c r="HB144"/>
      <c r="HC144"/>
      <c r="HD144"/>
      <c r="HE144"/>
      <c r="HF144"/>
      <c r="HG144"/>
      <c r="HH144"/>
      <c r="HI144"/>
      <c r="HJ144"/>
      <c r="HK144"/>
      <c r="HL144"/>
      <c r="HM144"/>
      <c r="HN144"/>
      <c r="HO144"/>
      <c r="HP144"/>
      <c r="HQ144"/>
      <c r="HR144"/>
      <c r="HS144"/>
      <c r="HT144"/>
      <c r="HU144"/>
      <c r="HV144"/>
      <c r="HW144"/>
      <c r="HX144"/>
      <c r="HY144"/>
      <c r="HZ144"/>
      <c r="IA144"/>
      <c r="IB144"/>
      <c r="IC144"/>
      <c r="ID144"/>
      <c r="IE144"/>
      <c r="IF144"/>
      <c r="IG144"/>
      <c r="IH144"/>
      <c r="II144"/>
      <c r="IJ144"/>
      <c r="IK144"/>
      <c r="IL144"/>
      <c r="IM144"/>
      <c r="IN144"/>
      <c r="IO144"/>
      <c r="IP144"/>
      <c r="IQ144"/>
      <c r="IR144"/>
      <c r="IS144"/>
      <c r="IT144"/>
      <c r="IU144"/>
      <c r="IV144"/>
      <c r="IW144"/>
      <c r="IX144"/>
      <c r="IY144"/>
      <c r="IZ144"/>
      <c r="JA144"/>
      <c r="JB144"/>
      <c r="JC144"/>
      <c r="JD144"/>
      <c r="JE144"/>
      <c r="JF144"/>
      <c r="JG144"/>
      <c r="JH144"/>
      <c r="JI144"/>
      <c r="JJ144"/>
      <c r="JK144"/>
      <c r="JL144"/>
      <c r="JM144"/>
      <c r="JN144"/>
      <c r="JO144"/>
      <c r="JP144"/>
      <c r="JQ144"/>
      <c r="JR144"/>
      <c r="JS144"/>
      <c r="JT144"/>
      <c r="JU144"/>
      <c r="JV144"/>
      <c r="JW144"/>
      <c r="JX144"/>
      <c r="JY144"/>
      <c r="JZ144"/>
      <c r="KA144"/>
      <c r="KB144"/>
      <c r="KC144"/>
      <c r="KD144"/>
      <c r="KE144"/>
      <c r="KF144"/>
      <c r="KG144"/>
      <c r="KH144"/>
      <c r="KI144"/>
      <c r="KJ144"/>
      <c r="KK144"/>
      <c r="KL144"/>
      <c r="KM144"/>
      <c r="KN144"/>
      <c r="KO144"/>
      <c r="KP144"/>
      <c r="KQ144"/>
      <c r="KR144"/>
      <c r="KS144"/>
      <c r="KT144"/>
      <c r="KU144"/>
      <c r="KV144"/>
      <c r="KW144"/>
      <c r="KX144"/>
      <c r="KY144"/>
      <c r="KZ144"/>
      <c r="LA144"/>
      <c r="LB144"/>
      <c r="LC144"/>
      <c r="LD144"/>
      <c r="LE144"/>
      <c r="LF144"/>
      <c r="LG144"/>
      <c r="LH144"/>
      <c r="LI144"/>
      <c r="LJ144"/>
      <c r="LK144"/>
      <c r="LL144"/>
      <c r="LM144"/>
      <c r="LN144"/>
      <c r="LO144"/>
      <c r="LP144"/>
      <c r="LQ144"/>
      <c r="LR144"/>
      <c r="LS144"/>
      <c r="LT144"/>
      <c r="LU144"/>
      <c r="LV144"/>
      <c r="LW144"/>
      <c r="LX144"/>
      <c r="LY144"/>
      <c r="LZ144"/>
      <c r="MA144"/>
      <c r="MB144"/>
      <c r="MC144"/>
      <c r="MD144"/>
      <c r="ME144"/>
      <c r="MF144"/>
      <c r="MG144"/>
      <c r="MH144"/>
      <c r="MI144"/>
      <c r="MJ144"/>
      <c r="MK144"/>
      <c r="ML144"/>
      <c r="MM144"/>
      <c r="MN144"/>
      <c r="MO144"/>
      <c r="MP144"/>
      <c r="MQ144"/>
      <c r="MR144"/>
      <c r="MS144"/>
      <c r="MT144"/>
      <c r="MU144"/>
      <c r="MV144"/>
      <c r="MW144"/>
      <c r="MX144"/>
      <c r="MY144"/>
      <c r="MZ144"/>
      <c r="NA144"/>
      <c r="NB144"/>
      <c r="NC144"/>
      <c r="ND144"/>
      <c r="NE144"/>
      <c r="NF144"/>
      <c r="NG144"/>
      <c r="NH144"/>
      <c r="NI144"/>
      <c r="NJ144"/>
      <c r="NK144"/>
      <c r="NL144"/>
      <c r="NM144"/>
      <c r="NN144"/>
      <c r="NO144"/>
      <c r="NP144"/>
      <c r="NQ144"/>
      <c r="NR144"/>
      <c r="NS144"/>
      <c r="NT144"/>
      <c r="NU144"/>
      <c r="NV144"/>
      <c r="NW144"/>
      <c r="NX144"/>
      <c r="NY144"/>
      <c r="NZ144"/>
      <c r="OA144"/>
      <c r="OB144"/>
      <c r="OC144"/>
      <c r="OD144"/>
      <c r="OE144"/>
      <c r="OF144"/>
      <c r="OG144"/>
      <c r="OH144"/>
      <c r="OI144"/>
      <c r="OJ144"/>
      <c r="OK144"/>
      <c r="OL144"/>
      <c r="OM144"/>
      <c r="ON144"/>
      <c r="OO144"/>
      <c r="OP144"/>
      <c r="OQ144"/>
      <c r="OR144"/>
      <c r="OS144"/>
      <c r="OT144"/>
      <c r="OU144"/>
      <c r="OV144"/>
      <c r="OW144"/>
      <c r="OX144"/>
      <c r="OY144"/>
      <c r="OZ144"/>
      <c r="PA144"/>
      <c r="PB144"/>
      <c r="PC144"/>
      <c r="PD144"/>
      <c r="PE144"/>
      <c r="PF144"/>
      <c r="PG144"/>
      <c r="PH144"/>
      <c r="PI144"/>
      <c r="PJ144"/>
      <c r="PK144"/>
      <c r="PL144"/>
      <c r="PM144"/>
      <c r="PN144"/>
      <c r="PO144"/>
      <c r="PP144"/>
      <c r="PQ144"/>
      <c r="PR144"/>
      <c r="PS144"/>
      <c r="PT144"/>
      <c r="PU144"/>
      <c r="PV144"/>
      <c r="PW144"/>
      <c r="PX144"/>
      <c r="PY144"/>
      <c r="PZ144"/>
      <c r="QA144"/>
      <c r="QB144"/>
      <c r="QC144"/>
      <c r="QD144"/>
      <c r="QE144"/>
      <c r="QF144"/>
      <c r="QG144"/>
      <c r="QH144"/>
      <c r="QI144"/>
      <c r="QJ144"/>
      <c r="QK144"/>
      <c r="QL144"/>
      <c r="QM144"/>
      <c r="QN144"/>
      <c r="QO144"/>
      <c r="QP144"/>
      <c r="QQ144"/>
      <c r="QR144"/>
      <c r="QS144"/>
      <c r="QT144"/>
      <c r="QU144"/>
      <c r="QV144"/>
      <c r="QW144"/>
      <c r="QX144"/>
      <c r="QY144"/>
      <c r="QZ144"/>
      <c r="RA144"/>
      <c r="RB144"/>
      <c r="RC144"/>
      <c r="RD144"/>
      <c r="RE144"/>
      <c r="RF144"/>
      <c r="RG144"/>
      <c r="RH144"/>
      <c r="RI144"/>
      <c r="RJ144"/>
      <c r="RK144"/>
      <c r="RL144"/>
      <c r="RM144"/>
      <c r="RN144"/>
      <c r="RO144"/>
      <c r="RP144"/>
      <c r="RQ144"/>
      <c r="RR144"/>
      <c r="RS144"/>
      <c r="RT144"/>
      <c r="RU144"/>
      <c r="RV144"/>
      <c r="RW144"/>
      <c r="RX144"/>
      <c r="RY144"/>
      <c r="RZ144"/>
      <c r="SA144"/>
      <c r="SB144"/>
      <c r="SC144"/>
      <c r="SD144"/>
      <c r="SE144"/>
      <c r="SF144"/>
      <c r="SG144"/>
      <c r="SH144"/>
      <c r="SI144"/>
      <c r="SJ144"/>
      <c r="SK144"/>
      <c r="SL144"/>
      <c r="SM144"/>
      <c r="SN144"/>
      <c r="SO144"/>
      <c r="SP144"/>
      <c r="SQ144"/>
      <c r="SR144"/>
      <c r="SS144"/>
      <c r="ST144"/>
      <c r="SU144"/>
      <c r="SV144"/>
      <c r="SW144"/>
      <c r="SX144"/>
      <c r="SY144"/>
      <c r="SZ144"/>
      <c r="TA144"/>
      <c r="TB144"/>
      <c r="TC144"/>
      <c r="TD144"/>
      <c r="TE144"/>
      <c r="TF144"/>
      <c r="TG144"/>
      <c r="TH144"/>
      <c r="TI144"/>
      <c r="TJ144"/>
      <c r="TK144"/>
      <c r="TL144"/>
      <c r="TM144"/>
      <c r="TN144"/>
      <c r="TO144"/>
      <c r="TP144"/>
      <c r="TQ144"/>
      <c r="TR144"/>
      <c r="TS144"/>
      <c r="TT144"/>
      <c r="TU144"/>
      <c r="TV144"/>
      <c r="TW144"/>
      <c r="TX144"/>
      <c r="TY144"/>
      <c r="TZ144"/>
      <c r="UA144"/>
      <c r="UB144"/>
      <c r="UC144"/>
      <c r="UD144"/>
      <c r="UE144"/>
      <c r="UF144"/>
      <c r="UG144"/>
      <c r="UH144"/>
      <c r="UI144"/>
      <c r="UJ144"/>
      <c r="UK144"/>
      <c r="UL144"/>
      <c r="UM144"/>
      <c r="UN144"/>
      <c r="UO144"/>
      <c r="UP144"/>
      <c r="UQ144"/>
      <c r="UR144"/>
      <c r="US144"/>
      <c r="UT144"/>
      <c r="UU144"/>
      <c r="UV144"/>
      <c r="UW144"/>
      <c r="UX144"/>
      <c r="UY144"/>
      <c r="UZ144"/>
      <c r="VA144"/>
      <c r="VB144"/>
      <c r="VC144"/>
      <c r="VD144"/>
      <c r="VE144"/>
      <c r="VF144"/>
      <c r="VG144"/>
      <c r="VH144"/>
      <c r="VI144"/>
      <c r="VJ144"/>
      <c r="VK144"/>
      <c r="VL144"/>
      <c r="VM144"/>
      <c r="VN144"/>
      <c r="VO144"/>
      <c r="VP144"/>
      <c r="VQ144"/>
      <c r="VR144"/>
      <c r="VS144"/>
      <c r="VT144"/>
      <c r="VU144"/>
      <c r="VV144"/>
      <c r="VW144"/>
      <c r="VX144"/>
      <c r="VY144"/>
      <c r="VZ144"/>
      <c r="WA144"/>
      <c r="WB144"/>
      <c r="WC144"/>
      <c r="WD144"/>
      <c r="WE144"/>
      <c r="WF144"/>
      <c r="WG144"/>
      <c r="WH144"/>
      <c r="WI144"/>
      <c r="WJ144"/>
      <c r="WK144"/>
      <c r="WL144"/>
      <c r="WM144"/>
      <c r="WN144"/>
      <c r="WO144"/>
      <c r="WP144"/>
      <c r="WQ144"/>
      <c r="WR144"/>
      <c r="WS144"/>
      <c r="WT144"/>
      <c r="WU144"/>
      <c r="WV144"/>
      <c r="WW144"/>
      <c r="WX144"/>
      <c r="WY144"/>
      <c r="WZ144"/>
      <c r="XA144"/>
      <c r="XB144"/>
      <c r="XC144"/>
      <c r="XD144"/>
      <c r="XE144"/>
      <c r="XF144"/>
      <c r="XG144"/>
      <c r="XH144"/>
      <c r="XI144"/>
      <c r="XJ144"/>
      <c r="XK144"/>
      <c r="XL144"/>
      <c r="XM144"/>
      <c r="XN144"/>
      <c r="XO144"/>
      <c r="XP144"/>
      <c r="XQ144"/>
      <c r="XR144"/>
      <c r="XS144"/>
      <c r="XT144"/>
      <c r="XU144"/>
      <c r="XV144"/>
      <c r="XW144"/>
      <c r="XX144"/>
      <c r="XY144"/>
      <c r="XZ144"/>
      <c r="YA144"/>
      <c r="YB144"/>
      <c r="YC144"/>
      <c r="YD144"/>
      <c r="YE144"/>
      <c r="YF144"/>
      <c r="YG144"/>
      <c r="YH144"/>
      <c r="YI144"/>
      <c r="YJ144"/>
      <c r="YK144"/>
      <c r="YL144"/>
      <c r="YM144"/>
      <c r="YN144"/>
      <c r="YO144"/>
      <c r="YP144"/>
      <c r="YQ144"/>
      <c r="YR144"/>
      <c r="YS144"/>
      <c r="YT144"/>
      <c r="YU144"/>
      <c r="YV144"/>
      <c r="YW144"/>
      <c r="YX144"/>
      <c r="YY144"/>
      <c r="YZ144"/>
      <c r="ZA144"/>
      <c r="ZB144"/>
      <c r="ZC144"/>
      <c r="ZD144"/>
      <c r="ZE144"/>
      <c r="ZF144"/>
      <c r="ZG144"/>
      <c r="ZH144"/>
      <c r="ZI144"/>
      <c r="ZJ144"/>
      <c r="ZK144"/>
      <c r="ZL144"/>
      <c r="ZM144"/>
      <c r="ZN144"/>
      <c r="ZO144"/>
      <c r="ZP144"/>
      <c r="ZQ144"/>
      <c r="ZR144"/>
      <c r="ZS144"/>
      <c r="ZT144"/>
      <c r="ZU144"/>
      <c r="ZV144"/>
      <c r="ZW144"/>
      <c r="ZX144"/>
      <c r="ZY144"/>
      <c r="ZZ144"/>
      <c r="AAA144"/>
      <c r="AAB144"/>
      <c r="AAC144"/>
      <c r="AAD144"/>
      <c r="AAE144"/>
      <c r="AAF144"/>
      <c r="AAG144"/>
      <c r="AAH144"/>
      <c r="AAI144"/>
      <c r="AAJ144"/>
      <c r="AAK144"/>
      <c r="AAL144"/>
      <c r="AAM144"/>
      <c r="AAN144"/>
      <c r="AAO144"/>
      <c r="AAP144"/>
      <c r="AAQ144"/>
      <c r="AAR144"/>
      <c r="AAS144"/>
      <c r="AAT144"/>
      <c r="AAU144"/>
      <c r="AAV144"/>
      <c r="AAW144"/>
      <c r="AAX144"/>
      <c r="AAY144"/>
      <c r="AAZ144"/>
      <c r="ABA144"/>
      <c r="ABB144"/>
      <c r="ABC144"/>
      <c r="ABD144"/>
      <c r="ABE144"/>
      <c r="ABF144"/>
      <c r="ABG144"/>
      <c r="ABH144"/>
      <c r="ABI144"/>
      <c r="ABJ144"/>
      <c r="ABK144"/>
      <c r="ABL144"/>
      <c r="ABM144"/>
      <c r="ABN144"/>
      <c r="ABO144"/>
      <c r="ABP144"/>
      <c r="ABQ144"/>
      <c r="ABR144"/>
      <c r="ABS144"/>
      <c r="ABT144"/>
      <c r="ABU144"/>
      <c r="ABV144"/>
      <c r="ABW144"/>
      <c r="ABX144"/>
      <c r="ABY144"/>
      <c r="ABZ144"/>
      <c r="ACA144"/>
      <c r="ACB144"/>
      <c r="ACC144"/>
      <c r="ACD144"/>
      <c r="ACE144"/>
      <c r="ACF144"/>
      <c r="ACG144"/>
      <c r="ACH144"/>
      <c r="ACI144"/>
      <c r="ACJ144"/>
      <c r="ACK144"/>
      <c r="ACL144"/>
      <c r="ACM144"/>
      <c r="ACN144"/>
      <c r="ACO144"/>
      <c r="ACP144"/>
      <c r="ACQ144"/>
      <c r="ACR144"/>
      <c r="ACS144"/>
      <c r="ACT144"/>
      <c r="ACU144"/>
      <c r="ACV144"/>
      <c r="ACW144"/>
      <c r="ACX144"/>
      <c r="ACY144"/>
      <c r="ACZ144"/>
      <c r="ADA144"/>
      <c r="ADB144"/>
      <c r="ADC144"/>
      <c r="ADD144"/>
      <c r="ADE144"/>
      <c r="ADF144"/>
      <c r="ADG144"/>
      <c r="ADH144"/>
      <c r="ADI144"/>
      <c r="ADJ144"/>
      <c r="ADK144"/>
      <c r="ADL144"/>
      <c r="ADM144"/>
      <c r="ADN144"/>
      <c r="ADO144"/>
      <c r="ADP144"/>
      <c r="ADQ144"/>
      <c r="ADR144"/>
      <c r="ADS144"/>
      <c r="ADT144"/>
      <c r="ADU144"/>
      <c r="ADV144"/>
      <c r="ADW144"/>
      <c r="ADX144"/>
      <c r="ADY144"/>
      <c r="ADZ144"/>
      <c r="AEA144"/>
      <c r="AEB144"/>
      <c r="AEC144"/>
      <c r="AED144"/>
      <c r="AEE144"/>
      <c r="AEF144"/>
      <c r="AEG144"/>
      <c r="AEH144"/>
      <c r="AEI144"/>
      <c r="AEJ144"/>
      <c r="AEK144"/>
      <c r="AEL144"/>
      <c r="AEM144"/>
      <c r="AEN144"/>
      <c r="AEO144"/>
      <c r="AEP144"/>
      <c r="AEQ144"/>
      <c r="AER144"/>
      <c r="AES144"/>
      <c r="AET144"/>
      <c r="AEU144"/>
      <c r="AEV144"/>
      <c r="AEW144"/>
      <c r="AEX144"/>
      <c r="AEY144"/>
      <c r="AEZ144"/>
      <c r="AFA144"/>
      <c r="AFB144"/>
      <c r="AFC144"/>
      <c r="AFD144"/>
      <c r="AFE144"/>
      <c r="AFF144"/>
      <c r="AFG144"/>
      <c r="AFH144"/>
      <c r="AFI144"/>
      <c r="AFJ144"/>
      <c r="AFK144"/>
      <c r="AFL144"/>
      <c r="AFM144"/>
      <c r="AFN144"/>
      <c r="AFO144"/>
      <c r="AFP144"/>
      <c r="AFQ144"/>
      <c r="AFR144"/>
      <c r="AFS144"/>
      <c r="AFT144"/>
      <c r="AFU144"/>
      <c r="AFV144"/>
      <c r="AFW144"/>
      <c r="AFX144"/>
      <c r="AFY144"/>
      <c r="AFZ144"/>
      <c r="AGA144"/>
      <c r="AGB144"/>
      <c r="AGC144"/>
      <c r="AGD144"/>
      <c r="AGE144"/>
      <c r="AGF144"/>
      <c r="AGG144"/>
      <c r="AGH144"/>
      <c r="AGI144"/>
      <c r="AGJ144"/>
      <c r="AGK144"/>
      <c r="AGL144"/>
      <c r="AGM144"/>
      <c r="AGN144"/>
      <c r="AGO144"/>
      <c r="AGP144"/>
      <c r="AGQ144"/>
      <c r="AGR144"/>
      <c r="AGS144"/>
      <c r="AGT144"/>
      <c r="AGU144"/>
      <c r="AGV144"/>
      <c r="AGW144"/>
      <c r="AGX144"/>
      <c r="AGY144"/>
      <c r="AGZ144"/>
      <c r="AHA144"/>
      <c r="AHB144"/>
      <c r="AHC144"/>
      <c r="AHD144"/>
      <c r="AHE144"/>
      <c r="AHF144"/>
      <c r="AHG144"/>
      <c r="AHH144"/>
      <c r="AHI144"/>
      <c r="AHJ144"/>
      <c r="AHK144"/>
      <c r="AHL144"/>
      <c r="AHM144"/>
      <c r="AHN144"/>
      <c r="AHO144"/>
      <c r="AHP144"/>
      <c r="AHQ144"/>
      <c r="AHR144"/>
      <c r="AHS144"/>
      <c r="AHT144"/>
      <c r="AHU144"/>
      <c r="AHV144"/>
      <c r="AHW144"/>
      <c r="AHX144"/>
      <c r="AHY144"/>
      <c r="AHZ144"/>
      <c r="AIA144"/>
      <c r="AIB144"/>
      <c r="AIC144"/>
      <c r="AID144"/>
      <c r="AIE144"/>
      <c r="AIF144"/>
      <c r="AIG144"/>
      <c r="AIH144"/>
      <c r="AII144"/>
      <c r="AIJ144"/>
      <c r="AIK144"/>
      <c r="AIL144"/>
      <c r="AIM144"/>
      <c r="AIN144"/>
      <c r="AIO144"/>
      <c r="AIP144"/>
      <c r="AIQ144"/>
      <c r="AIR144"/>
      <c r="AIS144"/>
      <c r="AIT144"/>
      <c r="AIU144"/>
      <c r="AIV144"/>
      <c r="AIW144"/>
      <c r="AIX144"/>
      <c r="AIY144"/>
      <c r="AIZ144"/>
      <c r="AJA144"/>
      <c r="AJB144"/>
      <c r="AJC144"/>
      <c r="AJD144"/>
      <c r="AJE144"/>
      <c r="AJF144"/>
      <c r="AJG144"/>
      <c r="AJH144"/>
      <c r="AJI144"/>
      <c r="AJJ144"/>
      <c r="AJK144"/>
      <c r="AJL144"/>
      <c r="AJM144"/>
      <c r="AJN144"/>
      <c r="AJO144"/>
      <c r="AJP144"/>
      <c r="AJQ144"/>
      <c r="AJR144"/>
      <c r="AJS144"/>
      <c r="AJT144"/>
      <c r="AJU144"/>
      <c r="AJV144"/>
      <c r="AJW144"/>
      <c r="AJX144"/>
      <c r="AJY144"/>
      <c r="AJZ144"/>
      <c r="AKA144"/>
      <c r="AKB144"/>
      <c r="AKC144"/>
      <c r="AKD144"/>
      <c r="AKE144"/>
      <c r="AKF144"/>
      <c r="AKG144"/>
      <c r="AKH144"/>
      <c r="AKI144"/>
      <c r="AKJ144"/>
      <c r="AKK144"/>
      <c r="AKL144"/>
      <c r="AKM144"/>
      <c r="AKN144"/>
      <c r="AKO144"/>
      <c r="AKP144"/>
      <c r="AKQ144"/>
      <c r="AKR144"/>
      <c r="AKS144"/>
      <c r="AKT144"/>
      <c r="AKU144"/>
      <c r="AKV144"/>
      <c r="AKW144"/>
      <c r="AKX144"/>
      <c r="AKY144"/>
      <c r="AKZ144"/>
      <c r="ALA144"/>
      <c r="ALB144"/>
      <c r="ALC144"/>
      <c r="ALD144"/>
      <c r="ALE144"/>
      <c r="ALF144"/>
      <c r="ALG144"/>
      <c r="ALH144"/>
      <c r="ALI144"/>
      <c r="ALJ144"/>
      <c r="ALK144"/>
      <c r="ALL144"/>
      <c r="ALM144"/>
      <c r="ALN144"/>
      <c r="ALO144"/>
      <c r="ALP144"/>
      <c r="ALQ144"/>
      <c r="ALR144"/>
      <c r="ALS144"/>
      <c r="ALT144"/>
      <c r="ALU144"/>
      <c r="ALV144"/>
      <c r="ALW144"/>
      <c r="ALX144"/>
      <c r="ALY144"/>
      <c r="ALZ144"/>
      <c r="AMA144"/>
      <c r="AMB144"/>
      <c r="AMC144"/>
      <c r="AMD144"/>
      <c r="AME144"/>
      <c r="AMF144"/>
      <c r="AMG144"/>
      <c r="AMH144"/>
      <c r="AMI144"/>
      <c r="AMJ144"/>
    </row>
    <row r="145" spans="1:10" ht="20.25" customHeight="1" thickBot="1" x14ac:dyDescent="0.25">
      <c r="A145" s="911" t="s">
        <v>331</v>
      </c>
      <c r="B145" s="911"/>
      <c r="C145" s="911"/>
      <c r="D145" s="911"/>
      <c r="E145" s="911"/>
      <c r="F145" s="911"/>
      <c r="G145" s="911"/>
      <c r="H145" s="881">
        <f>SUM(H146:H146)</f>
        <v>50.323333333333331</v>
      </c>
      <c r="I145" s="879"/>
      <c r="J145" s="878"/>
    </row>
    <row r="146" spans="1:10" ht="15" customHeight="1" thickBot="1" x14ac:dyDescent="0.25">
      <c r="A146" s="88" t="s">
        <v>332</v>
      </c>
      <c r="B146" s="89" t="s">
        <v>166</v>
      </c>
      <c r="C146" s="89">
        <v>1</v>
      </c>
      <c r="D146" s="915">
        <f>(54.99+39.99+55.99)/3</f>
        <v>50.323333333333331</v>
      </c>
      <c r="E146" s="916"/>
      <c r="F146" s="916"/>
      <c r="G146" s="917"/>
      <c r="H146" s="90">
        <f>D146</f>
        <v>50.323333333333331</v>
      </c>
      <c r="I146" s="880"/>
      <c r="J146" s="878"/>
    </row>
    <row r="147" spans="1:10" x14ac:dyDescent="0.2">
      <c r="A147"/>
      <c r="B147"/>
      <c r="C147"/>
      <c r="D147"/>
      <c r="E147"/>
      <c r="F147"/>
      <c r="G147"/>
      <c r="H147"/>
      <c r="I147"/>
      <c r="J147"/>
    </row>
  </sheetData>
  <mergeCells count="28">
    <mergeCell ref="A97:G97"/>
    <mergeCell ref="A98:E98"/>
    <mergeCell ref="A69:F69"/>
    <mergeCell ref="A99:G99"/>
    <mergeCell ref="A120:I120"/>
    <mergeCell ref="A103:G103"/>
    <mergeCell ref="A105:F105"/>
    <mergeCell ref="A112:F112"/>
    <mergeCell ref="A117:F117"/>
    <mergeCell ref="A118:F118"/>
    <mergeCell ref="A58:F58"/>
    <mergeCell ref="A59:F59"/>
    <mergeCell ref="A61:H61"/>
    <mergeCell ref="A85:K85"/>
    <mergeCell ref="A1:H1"/>
    <mergeCell ref="D146:G146"/>
    <mergeCell ref="B143:F143"/>
    <mergeCell ref="B138:F138"/>
    <mergeCell ref="B139:F139"/>
    <mergeCell ref="B140:F140"/>
    <mergeCell ref="B141:F141"/>
    <mergeCell ref="B142:F142"/>
    <mergeCell ref="A122:G122"/>
    <mergeCell ref="A135:F135"/>
    <mergeCell ref="B136:F136"/>
    <mergeCell ref="B137:F137"/>
    <mergeCell ref="A145:G145"/>
    <mergeCell ref="A129:G129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06000"/>
  </sheetPr>
  <dimension ref="A1:AMA1048576"/>
  <sheetViews>
    <sheetView showGridLines="0" tabSelected="1" zoomScale="80" zoomScaleNormal="80" workbookViewId="0">
      <pane xSplit="4" ySplit="5" topLeftCell="N18" activePane="bottomRight" state="frozen"/>
      <selection pane="topRight"/>
      <selection pane="bottomLeft"/>
      <selection pane="bottomRight" activeCell="Y50" sqref="Y50"/>
    </sheetView>
  </sheetViews>
  <sheetFormatPr defaultRowHeight="14.25" x14ac:dyDescent="0.2"/>
  <cols>
    <col min="1" max="1" width="27.5" customWidth="1"/>
    <col min="2" max="2" width="34.125" customWidth="1"/>
    <col min="3" max="3" width="17.25" customWidth="1"/>
    <col min="6" max="6" width="8"/>
    <col min="7" max="7" width="8.5"/>
    <col min="8" max="8" width="6.625"/>
    <col min="9" max="9" width="7.875"/>
    <col min="10" max="10" width="7.375"/>
    <col min="11" max="11" width="9.25"/>
    <col min="12" max="12" width="7"/>
    <col min="13" max="13" width="8.25"/>
    <col min="14" max="14" width="6.25"/>
    <col min="15" max="15" width="7.5"/>
    <col min="16" max="16" width="7.375"/>
    <col min="17" max="17" width="8.625"/>
    <col min="18" max="18" width="6.875"/>
    <col min="19" max="19" width="7.5"/>
    <col min="20" max="20" width="7.375"/>
    <col min="21" max="21" width="7.5"/>
    <col min="22" max="22" width="7"/>
    <col min="23" max="23" width="8.875"/>
    <col min="24" max="24" width="7.25"/>
    <col min="25" max="25" width="12.375"/>
    <col min="26" max="27" width="11.5" customWidth="1"/>
    <col min="28" max="28" width="13.375"/>
    <col min="29" max="29" width="12.625"/>
    <col min="30" max="30" width="13.125" bestFit="1" customWidth="1"/>
    <col min="31" max="1016" width="10.625"/>
    <col min="16377" max="16384" width="8" customWidth="1"/>
  </cols>
  <sheetData>
    <row r="1" spans="1:29" ht="23.25" x14ac:dyDescent="0.2">
      <c r="A1" s="957"/>
      <c r="B1" s="957"/>
      <c r="C1" s="957"/>
      <c r="D1" s="957"/>
      <c r="E1" s="957"/>
      <c r="F1" s="957"/>
      <c r="G1" s="957"/>
      <c r="H1" s="957"/>
      <c r="I1" s="957"/>
      <c r="J1" s="957"/>
      <c r="K1" s="957"/>
      <c r="L1" s="957"/>
      <c r="M1" s="957"/>
      <c r="N1" s="957"/>
      <c r="O1" s="957"/>
      <c r="P1" s="957"/>
      <c r="Q1" s="957"/>
      <c r="R1" s="957"/>
      <c r="S1" s="957"/>
      <c r="T1" s="957"/>
      <c r="U1" s="957"/>
      <c r="V1" s="957"/>
      <c r="W1" s="957"/>
      <c r="X1" s="957"/>
      <c r="Y1" s="957"/>
      <c r="Z1" s="957"/>
      <c r="AA1" s="957"/>
      <c r="AB1" s="957"/>
      <c r="AC1" s="957"/>
    </row>
    <row r="2" spans="1:29" ht="15" customHeight="1" x14ac:dyDescent="0.2">
      <c r="A2" s="536"/>
      <c r="B2" s="267"/>
      <c r="C2" s="267"/>
      <c r="D2" s="267"/>
      <c r="E2" s="958" t="s">
        <v>333</v>
      </c>
      <c r="F2" s="958"/>
      <c r="G2" s="958"/>
      <c r="H2" s="958"/>
      <c r="I2" s="958"/>
      <c r="J2" s="958"/>
      <c r="K2" s="958"/>
      <c r="L2" s="958"/>
      <c r="M2" s="959" t="s">
        <v>334</v>
      </c>
      <c r="N2" s="959"/>
      <c r="O2" s="959"/>
      <c r="P2" s="959"/>
      <c r="Q2" s="959"/>
      <c r="R2" s="959"/>
      <c r="S2" s="960" t="s">
        <v>335</v>
      </c>
      <c r="T2" s="960"/>
      <c r="U2" s="960"/>
      <c r="V2" s="960"/>
      <c r="W2" s="960"/>
      <c r="X2" s="960"/>
      <c r="Y2" s="155" t="s">
        <v>336</v>
      </c>
      <c r="Z2" s="418" t="s">
        <v>337</v>
      </c>
      <c r="AA2" s="155" t="s">
        <v>338</v>
      </c>
      <c r="AB2" s="155" t="s">
        <v>339</v>
      </c>
      <c r="AC2" s="155" t="s">
        <v>340</v>
      </c>
    </row>
    <row r="3" spans="1:29" ht="59.25" customHeight="1" x14ac:dyDescent="0.2">
      <c r="A3" s="970" t="s">
        <v>86</v>
      </c>
      <c r="B3" s="970"/>
      <c r="C3" s="970"/>
      <c r="D3" s="967" t="s">
        <v>341</v>
      </c>
      <c r="E3" s="994" t="s">
        <v>342</v>
      </c>
      <c r="F3" s="964"/>
      <c r="G3" s="963" t="s">
        <v>343</v>
      </c>
      <c r="H3" s="964"/>
      <c r="I3" s="963" t="s">
        <v>344</v>
      </c>
      <c r="J3" s="964"/>
      <c r="K3" s="963" t="s">
        <v>345</v>
      </c>
      <c r="L3" s="964"/>
      <c r="M3" s="996" t="s">
        <v>346</v>
      </c>
      <c r="N3" s="997"/>
      <c r="O3" s="1000" t="s">
        <v>347</v>
      </c>
      <c r="P3" s="1001"/>
      <c r="Q3" s="996" t="s">
        <v>348</v>
      </c>
      <c r="R3" s="997"/>
      <c r="S3" s="990" t="s">
        <v>349</v>
      </c>
      <c r="T3" s="991"/>
      <c r="U3" s="990" t="s">
        <v>350</v>
      </c>
      <c r="V3" s="991"/>
      <c r="W3" s="986" t="s">
        <v>351</v>
      </c>
      <c r="X3" s="987"/>
      <c r="Y3" s="984" t="s">
        <v>352</v>
      </c>
      <c r="Z3" s="973" t="s">
        <v>353</v>
      </c>
      <c r="AA3" s="982" t="s">
        <v>354</v>
      </c>
      <c r="AB3" s="980" t="s">
        <v>355</v>
      </c>
      <c r="AC3" s="961" t="s">
        <v>356</v>
      </c>
    </row>
    <row r="4" spans="1:29" ht="15" customHeight="1" x14ac:dyDescent="0.2">
      <c r="A4" s="971"/>
      <c r="B4" s="971"/>
      <c r="C4" s="971"/>
      <c r="D4" s="968"/>
      <c r="E4" s="995"/>
      <c r="F4" s="966"/>
      <c r="G4" s="965"/>
      <c r="H4" s="966"/>
      <c r="I4" s="965"/>
      <c r="J4" s="966"/>
      <c r="K4" s="965"/>
      <c r="L4" s="966"/>
      <c r="M4" s="998"/>
      <c r="N4" s="999"/>
      <c r="O4" s="1002"/>
      <c r="P4" s="1003"/>
      <c r="Q4" s="998"/>
      <c r="R4" s="999"/>
      <c r="S4" s="992"/>
      <c r="T4" s="993"/>
      <c r="U4" s="992"/>
      <c r="V4" s="993"/>
      <c r="W4" s="988"/>
      <c r="X4" s="989"/>
      <c r="Y4" s="985"/>
      <c r="Z4" s="974"/>
      <c r="AA4" s="983"/>
      <c r="AB4" s="981"/>
      <c r="AC4" s="962"/>
    </row>
    <row r="5" spans="1:29" ht="24" x14ac:dyDescent="0.2">
      <c r="A5" s="972"/>
      <c r="B5" s="972"/>
      <c r="C5" s="972"/>
      <c r="D5" s="969"/>
      <c r="E5" s="298" t="s">
        <v>357</v>
      </c>
      <c r="F5" s="299" t="s">
        <v>358</v>
      </c>
      <c r="G5" s="161" t="s">
        <v>357</v>
      </c>
      <c r="H5" s="157" t="s">
        <v>358</v>
      </c>
      <c r="I5" s="161" t="s">
        <v>357</v>
      </c>
      <c r="J5" s="157" t="s">
        <v>358</v>
      </c>
      <c r="K5" s="161" t="s">
        <v>357</v>
      </c>
      <c r="L5" s="157" t="s">
        <v>358</v>
      </c>
      <c r="M5" s="158" t="s">
        <v>357</v>
      </c>
      <c r="N5" s="158" t="s">
        <v>358</v>
      </c>
      <c r="O5" s="158" t="s">
        <v>357</v>
      </c>
      <c r="P5" s="158" t="s">
        <v>358</v>
      </c>
      <c r="Q5" s="158" t="s">
        <v>357</v>
      </c>
      <c r="R5" s="158" t="s">
        <v>358</v>
      </c>
      <c r="S5" s="159" t="s">
        <v>357</v>
      </c>
      <c r="T5" s="159" t="s">
        <v>358</v>
      </c>
      <c r="U5" s="159" t="s">
        <v>357</v>
      </c>
      <c r="V5" s="159" t="s">
        <v>358</v>
      </c>
      <c r="W5" s="159" t="s">
        <v>357</v>
      </c>
      <c r="X5" s="162" t="s">
        <v>358</v>
      </c>
      <c r="Y5" s="344" t="s">
        <v>359</v>
      </c>
      <c r="Z5" s="349" t="s">
        <v>359</v>
      </c>
      <c r="AA5" s="345" t="s">
        <v>359</v>
      </c>
      <c r="AB5" s="163" t="s">
        <v>359</v>
      </c>
      <c r="AC5" s="164" t="s">
        <v>359</v>
      </c>
    </row>
    <row r="6" spans="1:29" ht="20.25" customHeight="1" x14ac:dyDescent="0.2">
      <c r="A6" s="537" t="s">
        <v>87</v>
      </c>
      <c r="B6" s="537" t="s">
        <v>362</v>
      </c>
      <c r="C6" s="537" t="s">
        <v>363</v>
      </c>
      <c r="D6" s="268">
        <f>MC!C73/100</f>
        <v>2.5000000000000001E-2</v>
      </c>
      <c r="E6" s="568">
        <f>'Prod. GEXFLO'!C4</f>
        <v>1685.66</v>
      </c>
      <c r="F6" s="295">
        <f>'GEXFLO Limp.Ord.'!F149</f>
        <v>5.8092819501975335</v>
      </c>
      <c r="G6" s="297">
        <f>'Prod. GEXFLO'!D4</f>
        <v>0</v>
      </c>
      <c r="H6" s="295">
        <f>'GEXFLO Limp.Ord.'!F155</f>
        <v>2.1145786298719025</v>
      </c>
      <c r="I6" s="292">
        <f>'Prod. GEXFLO'!E4</f>
        <v>315.92</v>
      </c>
      <c r="J6" s="293">
        <f>'GEXFLO Limp.Ord.'!F161</f>
        <v>3.5242977164531704</v>
      </c>
      <c r="K6" s="292">
        <f>'Prod. GEXFLO'!F4</f>
        <v>140.08000000000001</v>
      </c>
      <c r="L6" s="293">
        <f>'GEXFLO Limp.Ord.'!F167</f>
        <v>17.621488582265854</v>
      </c>
      <c r="M6" s="292">
        <f>'Prod. GEXFLO'!G4</f>
        <v>0</v>
      </c>
      <c r="N6" s="293">
        <f>'GEXFLO Limp.Ord.'!F173</f>
        <v>1.9579431758073169</v>
      </c>
      <c r="O6" s="292">
        <f>'Prod. GEXFLO'!H4</f>
        <v>0</v>
      </c>
      <c r="P6" s="293">
        <f>'GEXFLO Limp.Ord.'!F176</f>
        <v>5.2864465746797561E-2</v>
      </c>
      <c r="Q6" s="292">
        <f>'Prod. GEXFLO'!I4</f>
        <v>108.55</v>
      </c>
      <c r="R6" s="293">
        <f>'GEXFLO Limp.Ord.'!F179</f>
        <v>0.5873829527421951</v>
      </c>
      <c r="S6" s="292">
        <f>'Prod. GEXFLO'!J4</f>
        <v>370.86</v>
      </c>
      <c r="T6" s="295">
        <f>'GEXFLO Limp.Ord.'!F185</f>
        <v>0.29492112852465896</v>
      </c>
      <c r="U6" s="525">
        <v>123.07</v>
      </c>
      <c r="V6" s="295">
        <f>'GEXFLO Limp.Ord.'!F188</f>
        <v>1.1792075873969186</v>
      </c>
      <c r="W6" s="525">
        <v>493.93</v>
      </c>
      <c r="X6" s="295">
        <f>'GEXFLO Limp.Ord.'!F191</f>
        <v>1.1792075873969186</v>
      </c>
      <c r="Y6" s="165">
        <f>(E6*F6)+(G6*H6)+(I6*J6)+(K6*L6)+(M6*N6)+(O6*P6)+(Q6*R6)+(S6*T6)+(U6*V6)+(W6*X6)</f>
        <v>14274.99441802438</v>
      </c>
      <c r="Z6" s="350"/>
      <c r="AA6" s="346">
        <f>'Prod. GEXFLO'!R4*'GEXFLO Limp.Ord.'!C140</f>
        <v>138.56247418479549</v>
      </c>
      <c r="AB6" s="510">
        <f>'Prod. GEXFLO'!S4*'GEXFLO Covid'!C140</f>
        <v>147.56435862399951</v>
      </c>
      <c r="AC6" s="166">
        <f>'Prod. GEXFLO'!T4*MC!C16</f>
        <v>4043.6000000000004</v>
      </c>
    </row>
    <row r="7" spans="1:29" x14ac:dyDescent="0.2">
      <c r="A7" s="538" t="s">
        <v>90</v>
      </c>
      <c r="B7" s="538" t="s">
        <v>364</v>
      </c>
      <c r="C7" s="538" t="s">
        <v>365</v>
      </c>
      <c r="D7" s="269">
        <f>MC!C74/100</f>
        <v>0.05</v>
      </c>
      <c r="E7" s="569">
        <f>'Prod. GEXFLO'!C5</f>
        <v>205.83</v>
      </c>
      <c r="F7" s="296">
        <f>'GEXFLO Limp.Ord.'!L149</f>
        <v>5.9720546427757073</v>
      </c>
      <c r="G7" s="297">
        <f>'Prod. GEXFLO'!D5</f>
        <v>0</v>
      </c>
      <c r="H7" s="296">
        <f>'GEXFLO Limp.Ord.'!L155</f>
        <v>2.1738278899703576</v>
      </c>
      <c r="I7" s="292">
        <f>'Prod. GEXFLO'!E5</f>
        <v>0</v>
      </c>
      <c r="J7" s="294">
        <f>'GEXFLO Limp.Ord.'!L161</f>
        <v>3.6230464832839289</v>
      </c>
      <c r="K7" s="292">
        <f>'Prod. GEXFLO'!F5</f>
        <v>9.8800000000000008</v>
      </c>
      <c r="L7" s="294">
        <f>'GEXFLO Limp.Ord.'!L167</f>
        <v>18.115232416419648</v>
      </c>
      <c r="M7" s="292">
        <f>'Prod. GEXFLO'!G5</f>
        <v>0</v>
      </c>
      <c r="N7" s="294">
        <f>'GEXFLO Limp.Ord.'!L173</f>
        <v>2.0128036018244049</v>
      </c>
      <c r="O7" s="292">
        <f>'Prod. GEXFLO'!H5</f>
        <v>0</v>
      </c>
      <c r="P7" s="294">
        <f>'GEXFLO Limp.Ord.'!L176</f>
        <v>5.4345697249258938E-2</v>
      </c>
      <c r="Q7" s="292">
        <f>'Prod. GEXFLO'!I5</f>
        <v>76.02</v>
      </c>
      <c r="R7" s="294">
        <f>'GEXFLO Limp.Ord.'!L179</f>
        <v>0.60384108054732155</v>
      </c>
      <c r="S7" s="292">
        <f>'Prod. GEXFLO'!J5</f>
        <v>0</v>
      </c>
      <c r="T7" s="296">
        <f>'GEXFLO Limp.Ord.'!L185</f>
        <v>0.30166314843544328</v>
      </c>
      <c r="U7" s="525">
        <v>24.99</v>
      </c>
      <c r="V7" s="296">
        <f>'GEXFLO Limp.Ord.'!L188</f>
        <v>1.2122482963442063</v>
      </c>
      <c r="W7" s="525">
        <v>24.99</v>
      </c>
      <c r="X7" s="296">
        <f>'GEXFLO Limp.Ord.'!L191</f>
        <v>1.2122482963442063</v>
      </c>
      <c r="Y7" s="167">
        <f>(E7*F7)+(G7*H7)+(I7*J7)+(K7*L7)+(M7*N7)+(O7*P7)+(Q7*R7)+(S7*T7)+(U7*V7)+(W7*X7)</f>
        <v>1514.698672191241</v>
      </c>
      <c r="Z7" s="350"/>
      <c r="AA7" s="347">
        <f>'Prod. GEXFLO'!R5*'GEXFLO Limp.Ord.'!C143</f>
        <v>142.60219646423562</v>
      </c>
      <c r="AB7" s="510">
        <f>'Prod. GEXFLO'!S5*'GEXFLO Covid'!C143</f>
        <v>151.86652651391202</v>
      </c>
      <c r="AC7" s="168"/>
    </row>
    <row r="8" spans="1:29" x14ac:dyDescent="0.2">
      <c r="A8" s="538" t="s">
        <v>93</v>
      </c>
      <c r="B8" s="538" t="s">
        <v>366</v>
      </c>
      <c r="C8" s="538" t="s">
        <v>367</v>
      </c>
      <c r="D8" s="269">
        <f>MC!C75/100</f>
        <v>0.03</v>
      </c>
      <c r="E8" s="569">
        <f>'Prod. GEXFLO'!C6</f>
        <v>303.05</v>
      </c>
      <c r="F8" s="296">
        <f>'GEXFLO Limp.Ord.'!H149</f>
        <v>5.8410945049293357</v>
      </c>
      <c r="G8" s="297">
        <f>'Prod. GEXFLO'!D6</f>
        <v>0</v>
      </c>
      <c r="H8" s="296">
        <f>'GEXFLO Limp.Ord.'!H155</f>
        <v>2.1261583997942783</v>
      </c>
      <c r="I8" s="292">
        <f>'Prod. GEXFLO'!E6</f>
        <v>17.329999999999998</v>
      </c>
      <c r="J8" s="294">
        <f>'GEXFLO Limp.Ord.'!H161</f>
        <v>3.5435973329904638</v>
      </c>
      <c r="K8" s="292">
        <f>'Prod. GEXFLO'!F6</f>
        <v>17.88</v>
      </c>
      <c r="L8" s="294">
        <f>'GEXFLO Limp.Ord.'!H167</f>
        <v>17.717986664952321</v>
      </c>
      <c r="M8" s="292">
        <f>'Prod. GEXFLO'!G6</f>
        <v>153.11000000000001</v>
      </c>
      <c r="N8" s="294">
        <f>'GEXFLO Limp.Ord.'!H173</f>
        <v>1.9686651849947021</v>
      </c>
      <c r="O8" s="292">
        <f>'Prod. GEXFLO'!H6</f>
        <v>40.53</v>
      </c>
      <c r="P8" s="294">
        <f>'GEXFLO Limp.Ord.'!H176</f>
        <v>5.3153959994856961E-2</v>
      </c>
      <c r="Q8" s="292">
        <f>'Prod. GEXFLO'!I6</f>
        <v>25.8</v>
      </c>
      <c r="R8" s="294">
        <f>'GEXFLO Limp.Ord.'!H179</f>
        <v>0.5905995554984107</v>
      </c>
      <c r="S8" s="292">
        <f>'Prod. GEXFLO'!J6</f>
        <v>0</v>
      </c>
      <c r="T8" s="296">
        <f>'GEXFLO Limp.Ord.'!H185</f>
        <v>0.29623879965252164</v>
      </c>
      <c r="U8" s="525">
        <v>54.06</v>
      </c>
      <c r="V8" s="296">
        <f>'GEXFLO Limp.Ord.'!H188</f>
        <v>1.1856651162680978</v>
      </c>
      <c r="W8" s="525">
        <v>54.06</v>
      </c>
      <c r="X8" s="296">
        <f>'GEXFLO Limp.Ord.'!H191</f>
        <v>1.1859284364039964</v>
      </c>
      <c r="Y8" s="167">
        <f>(E8*F8)+(G8*H8)+(I8*J8)+(K8*L8)+(M8*N8)+(O8*P8)+(Q8*R8)+(S8*T8)+(U8*V8)+(W8*X8)</f>
        <v>2595.3743055313503</v>
      </c>
      <c r="Z8" s="350">
        <f>'Prod. GEXFLO'!Q6*'GEXFLO Covid'!C136</f>
        <v>4946.8393726753875</v>
      </c>
      <c r="AA8" s="347">
        <f>'Prod. GEXFLO'!R6*'GEXFLO Limp.Ord.'!C141</f>
        <v>139.35200395223021</v>
      </c>
      <c r="AB8" s="510">
        <f>'Prod. GEXFLO'!S6*'GEXFLO Covid'!C141</f>
        <v>148.40518118026162</v>
      </c>
      <c r="AC8" s="168"/>
    </row>
    <row r="9" spans="1:29" x14ac:dyDescent="0.2">
      <c r="A9" s="538" t="s">
        <v>96</v>
      </c>
      <c r="B9" s="538" t="s">
        <v>368</v>
      </c>
      <c r="C9" s="538" t="s">
        <v>369</v>
      </c>
      <c r="D9" s="269">
        <f>MC!C76/100</f>
        <v>0.05</v>
      </c>
      <c r="E9" s="569">
        <f>'Prod. GEXFLO'!C7</f>
        <v>1603.29</v>
      </c>
      <c r="F9" s="296">
        <f>'GEXFLO Limp.Ord.'!L149</f>
        <v>5.9720546427757073</v>
      </c>
      <c r="G9" s="297">
        <f>'Prod. GEXFLO'!D7</f>
        <v>0</v>
      </c>
      <c r="H9" s="296">
        <f>'GEXFLO Limp.Ord.'!L155</f>
        <v>2.1738278899703576</v>
      </c>
      <c r="I9" s="292">
        <f>'Prod. GEXFLO'!E7</f>
        <v>31.66</v>
      </c>
      <c r="J9" s="294">
        <f>'GEXFLO Limp.Ord.'!L161</f>
        <v>3.6230464832839289</v>
      </c>
      <c r="K9" s="292">
        <f>'Prod. GEXFLO'!F7</f>
        <v>54.3</v>
      </c>
      <c r="L9" s="294">
        <f>'GEXFLO Limp.Ord.'!L167</f>
        <v>18.115232416419648</v>
      </c>
      <c r="M9" s="292">
        <f>'Prod. GEXFLO'!G7</f>
        <v>253.11</v>
      </c>
      <c r="N9" s="294">
        <f>'GEXFLO Limp.Ord.'!L173</f>
        <v>2.0128036018244049</v>
      </c>
      <c r="O9" s="292">
        <f>'Prod. GEXFLO'!H7</f>
        <v>610.95000000000005</v>
      </c>
      <c r="P9" s="294">
        <f>'GEXFLO Limp.Ord.'!L176</f>
        <v>5.4345697249258938E-2</v>
      </c>
      <c r="Q9" s="292">
        <f>'Prod. GEXFLO'!I7</f>
        <v>205.15</v>
      </c>
      <c r="R9" s="294">
        <f>'GEXFLO Limp.Ord.'!L179</f>
        <v>0.60384108054732155</v>
      </c>
      <c r="S9" s="292">
        <f>'Prod. GEXFLO'!J7</f>
        <v>0</v>
      </c>
      <c r="T9" s="296">
        <f>'GEXFLO Limp.Ord.'!L185</f>
        <v>0.30166314843544328</v>
      </c>
      <c r="U9" s="525">
        <v>365.74</v>
      </c>
      <c r="V9" s="296">
        <f>'GEXFLO Limp.Ord.'!L188</f>
        <v>1.2122482963442063</v>
      </c>
      <c r="W9" s="525">
        <v>365.74</v>
      </c>
      <c r="X9" s="296">
        <f>'GEXFLO Limp.Ord.'!L191</f>
        <v>1.2122482963442063</v>
      </c>
      <c r="Y9" s="167">
        <f>(E9*F9)+(G9*H9)+(I9*J9)+(K9*L9)+(M9*N9)+(O9*P9)+(Q9*R9)+(S9*T9)+(U9*V9)+(W9*X9)</f>
        <v>12226.574864964574</v>
      </c>
      <c r="Z9" s="350">
        <f>'Prod. GEXFLO'!P7*'GEXFLO Covid'!D138</f>
        <v>4267.285617135215</v>
      </c>
      <c r="AA9" s="347">
        <f>'Prod. GEXFLO'!R7*'GEXFLO Limp.Ord.'!C143</f>
        <v>142.60219646423562</v>
      </c>
      <c r="AB9" s="510">
        <f>'Prod. GEXFLO'!S7*'GEXFLO Covid'!C143</f>
        <v>151.86652651391202</v>
      </c>
      <c r="AC9" s="168"/>
    </row>
    <row r="10" spans="1:29" x14ac:dyDescent="0.2">
      <c r="A10" s="538" t="s">
        <v>99</v>
      </c>
      <c r="B10" s="538" t="s">
        <v>362</v>
      </c>
      <c r="C10" s="538" t="s">
        <v>363</v>
      </c>
      <c r="D10" s="269">
        <f>MC!C77/100</f>
        <v>2.5000000000000001E-2</v>
      </c>
      <c r="E10" s="569">
        <f>'Prod. GEXFLO'!C8</f>
        <v>924.57</v>
      </c>
      <c r="F10" s="296">
        <f>'GEXFLO Limp.Ord.'!F149</f>
        <v>5.8092819501975335</v>
      </c>
      <c r="G10" s="297">
        <f>'Prod. GEXFLO'!D8</f>
        <v>0</v>
      </c>
      <c r="H10" s="296">
        <f>'GEXFLO Limp.Ord.'!F155</f>
        <v>2.1145786298719025</v>
      </c>
      <c r="I10" s="292">
        <f>'Prod. GEXFLO'!E8</f>
        <v>0</v>
      </c>
      <c r="J10" s="294">
        <f>'GEXFLO Limp.Ord.'!F161</f>
        <v>3.5242977164531704</v>
      </c>
      <c r="K10" s="292">
        <f>'Prod. GEXFLO'!F8</f>
        <v>89.18</v>
      </c>
      <c r="L10" s="294">
        <f>'GEXFLO Limp.Ord.'!F167</f>
        <v>17.621488582265854</v>
      </c>
      <c r="M10" s="292">
        <f>'Prod. GEXFLO'!G8</f>
        <v>0</v>
      </c>
      <c r="N10" s="294">
        <f>'GEXFLO Limp.Ord.'!F173</f>
        <v>1.9579431758073169</v>
      </c>
      <c r="O10" s="292">
        <f>'Prod. GEXFLO'!H8</f>
        <v>0</v>
      </c>
      <c r="P10" s="294">
        <f>'GEXFLO Limp.Ord.'!F176</f>
        <v>5.2864465746797561E-2</v>
      </c>
      <c r="Q10" s="292">
        <f>'Prod. GEXFLO'!I8</f>
        <v>0</v>
      </c>
      <c r="R10" s="294">
        <f>'GEXFLO Limp.Ord.'!F179</f>
        <v>0.5873829527421951</v>
      </c>
      <c r="S10" s="292">
        <f>'Prod. GEXFLO'!J8</f>
        <v>109.56000000000002</v>
      </c>
      <c r="T10" s="296">
        <f>'GEXFLO Limp.Ord.'!F185</f>
        <v>0.29492112852465896</v>
      </c>
      <c r="U10" s="525">
        <v>93.49</v>
      </c>
      <c r="V10" s="296">
        <f>'GEXFLO Limp.Ord.'!F188</f>
        <v>1.1792075873969186</v>
      </c>
      <c r="W10" s="525">
        <v>203.05</v>
      </c>
      <c r="X10" s="296">
        <f>'GEXFLO Limp.Ord.'!F191</f>
        <v>1.1792075873969186</v>
      </c>
      <c r="Y10" s="167">
        <f>(E10*F10)+(G10*H10)+(I10*J10)+(K10*L10)+(M10*N10)+(O10*P10)+(Q10*R10)+(S10*T10)+(U10*V10)+(W10*X10)</f>
        <v>7324.5659412684463</v>
      </c>
      <c r="Z10" s="350">
        <f>'Prod. GEXFLO'!Q8*'GEXFLO Covid'!C135</f>
        <v>9837.6239082666343</v>
      </c>
      <c r="AA10" s="347">
        <f>'Prod. GEXFLO'!R8*'GEXFLO Limp.Ord.'!C140</f>
        <v>138.56247418479549</v>
      </c>
      <c r="AB10" s="510">
        <f>'Prod. GEXFLO'!S8*'GEXFLO Covid'!C140</f>
        <v>147.56435862399951</v>
      </c>
      <c r="AC10" s="168"/>
    </row>
    <row r="11" spans="1:29" x14ac:dyDescent="0.2">
      <c r="A11" s="538" t="s">
        <v>102</v>
      </c>
      <c r="B11" s="538" t="s">
        <v>370</v>
      </c>
      <c r="C11" s="538" t="s">
        <v>363</v>
      </c>
      <c r="D11" s="269">
        <f>MC!C78/100</f>
        <v>2.5000000000000001E-2</v>
      </c>
      <c r="E11" s="569">
        <f>'Prod. GEXFLO'!C9</f>
        <v>0</v>
      </c>
      <c r="F11" s="296">
        <f>'GEXFLO Limp.Ord.'!F149</f>
        <v>5.8092819501975335</v>
      </c>
      <c r="G11" s="297">
        <f>'Prod. GEXFLO'!D9</f>
        <v>733.24</v>
      </c>
      <c r="H11" s="296">
        <f>'GEXFLO Limp.Ord.'!F155</f>
        <v>2.1145786298719025</v>
      </c>
      <c r="I11" s="292">
        <f>'Prod. GEXFLO'!E9</f>
        <v>2021.22</v>
      </c>
      <c r="J11" s="294">
        <f>'GEXFLO Limp.Ord.'!F161</f>
        <v>3.5242977164531704</v>
      </c>
      <c r="K11" s="292">
        <f>'Prod. GEXFLO'!F9</f>
        <v>188.52</v>
      </c>
      <c r="L11" s="294">
        <f>'GEXFLO Limp.Ord.'!F167</f>
        <v>17.621488582265854</v>
      </c>
      <c r="M11" s="292">
        <f>'Prod. GEXFLO'!G9</f>
        <v>2104.21</v>
      </c>
      <c r="N11" s="294">
        <f>'GEXFLO Limp.Ord.'!F173</f>
        <v>1.9579431758073169</v>
      </c>
      <c r="O11" s="292">
        <f>'Prod. GEXFLO'!H9</f>
        <v>1082.81</v>
      </c>
      <c r="P11" s="294">
        <f>'GEXFLO Limp.Ord.'!F176</f>
        <v>5.2864465746797561E-2</v>
      </c>
      <c r="Q11" s="292">
        <f>'Prod. GEXFLO'!I9</f>
        <v>1235.71</v>
      </c>
      <c r="R11" s="294">
        <f>'GEXFLO Limp.Ord.'!F179</f>
        <v>0.5873829527421951</v>
      </c>
      <c r="S11" s="292">
        <f>'Prod. GEXFLO'!J9</f>
        <v>98.139999999999986</v>
      </c>
      <c r="T11" s="296">
        <f>'GEXFLO Limp.Ord.'!F185</f>
        <v>0.29492112852465896</v>
      </c>
      <c r="U11" s="525">
        <v>651.53</v>
      </c>
      <c r="V11" s="296">
        <f>'GEXFLO Limp.Ord.'!F188</f>
        <v>1.1792075873969186</v>
      </c>
      <c r="W11" s="525">
        <v>749.67</v>
      </c>
      <c r="X11" s="296">
        <f>'GEXFLO Limp.Ord.'!F191</f>
        <v>1.1792075873969186</v>
      </c>
      <c r="Y11" s="167">
        <f t="shared" ref="Y11:Y23" si="0">(E11*F11)+(G11*H11)+(I11*J11)+(K11*L11)+(M11*N11)+(O11*P11)+(Q11*R11)+(S11*T11)+(U11*V11)+(W11*X11)</f>
        <v>18580.127694213341</v>
      </c>
      <c r="Z11" s="350"/>
      <c r="AA11" s="347">
        <f>'Prod. GEXFLO'!R9*'GEXFLO Limp.Ord.'!C140</f>
        <v>138.56247418479549</v>
      </c>
      <c r="AB11" s="510">
        <f>'Prod. GEXFLO'!S9*'GEXFLO Covid'!C140</f>
        <v>147.56435862399951</v>
      </c>
      <c r="AC11" s="168"/>
    </row>
    <row r="12" spans="1:29" x14ac:dyDescent="0.2">
      <c r="A12" s="538" t="s">
        <v>106</v>
      </c>
      <c r="B12" s="538" t="s">
        <v>371</v>
      </c>
      <c r="C12" s="538" t="s">
        <v>372</v>
      </c>
      <c r="D12" s="269">
        <f>MC!C79/100</f>
        <v>0.05</v>
      </c>
      <c r="E12" s="569">
        <f>'Prod. GEXFLO'!C10</f>
        <v>404.33</v>
      </c>
      <c r="F12" s="296">
        <f>'GEXFLO Limp.Ord.'!L149</f>
        <v>5.9720546427757073</v>
      </c>
      <c r="G12" s="297">
        <f>'Prod. GEXFLO'!D10</f>
        <v>0</v>
      </c>
      <c r="H12" s="296">
        <f>'GEXFLO Limp.Ord.'!L155</f>
        <v>2.1738278899703576</v>
      </c>
      <c r="I12" s="292">
        <f>'Prod. GEXFLO'!E10</f>
        <v>0</v>
      </c>
      <c r="J12" s="294">
        <f>'GEXFLO Limp.Ord.'!L161</f>
        <v>3.6230464832839289</v>
      </c>
      <c r="K12" s="292">
        <f>'Prod. GEXFLO'!F10</f>
        <v>20.97</v>
      </c>
      <c r="L12" s="294">
        <f>'GEXFLO Limp.Ord.'!L167</f>
        <v>18.115232416419648</v>
      </c>
      <c r="M12" s="292">
        <f>'Prod. GEXFLO'!G10</f>
        <v>16.059999999999999</v>
      </c>
      <c r="N12" s="294">
        <f>'GEXFLO Limp.Ord.'!L173</f>
        <v>2.0128036018244049</v>
      </c>
      <c r="O12" s="292">
        <f>'Prod. GEXFLO'!H10</f>
        <v>0</v>
      </c>
      <c r="P12" s="294">
        <f>'GEXFLO Limp.Ord.'!L176</f>
        <v>5.4345697249258938E-2</v>
      </c>
      <c r="Q12" s="292">
        <f>'Prod. GEXFLO'!I10</f>
        <v>288.67</v>
      </c>
      <c r="R12" s="294">
        <f>'GEXFLO Limp.Ord.'!L179</f>
        <v>0.60384108054732155</v>
      </c>
      <c r="S12" s="292">
        <f>'Prod. GEXFLO'!J10</f>
        <v>0</v>
      </c>
      <c r="T12" s="296">
        <f>'GEXFLO Limp.Ord.'!L185</f>
        <v>0.30166314843544328</v>
      </c>
      <c r="U12" s="525">
        <v>60.2</v>
      </c>
      <c r="V12" s="296">
        <f>'GEXFLO Limp.Ord.'!L188</f>
        <v>1.2122482963442063</v>
      </c>
      <c r="W12" s="525">
        <v>60.2</v>
      </c>
      <c r="X12" s="296">
        <f>'GEXFLO Limp.Ord.'!L191</f>
        <v>1.2122482963442063</v>
      </c>
      <c r="Y12" s="167">
        <f t="shared" si="0"/>
        <v>3147.1484029325593</v>
      </c>
      <c r="Z12" s="350">
        <f>'Prod. GEXFLO'!Q10*'GEXFLO Covid'!C138</f>
        <v>5062.2175504637344</v>
      </c>
      <c r="AA12" s="347">
        <f>'Prod. GEXFLO'!R10*'GEXFLO Limp.Ord.'!C143</f>
        <v>142.60219646423562</v>
      </c>
      <c r="AB12" s="510">
        <f>'Prod. GEXFLO'!S10*'GEXFLO Covid'!C143</f>
        <v>151.86652651391202</v>
      </c>
      <c r="AC12" s="168"/>
    </row>
    <row r="13" spans="1:29" x14ac:dyDescent="0.2">
      <c r="A13" s="538" t="s">
        <v>109</v>
      </c>
      <c r="B13" s="538" t="s">
        <v>373</v>
      </c>
      <c r="C13" s="538" t="s">
        <v>374</v>
      </c>
      <c r="D13" s="269">
        <f>MC!C80/100</f>
        <v>0.05</v>
      </c>
      <c r="E13" s="569">
        <f>'Prod. GEXFLO'!C11</f>
        <v>271.87</v>
      </c>
      <c r="F13" s="296">
        <f>'GEXFLO Limp.Ord.'!L149</f>
        <v>5.9720546427757073</v>
      </c>
      <c r="G13" s="297">
        <f>'Prod. GEXFLO'!D11</f>
        <v>0</v>
      </c>
      <c r="H13" s="296">
        <f>'GEXFLO Limp.Ord.'!L155</f>
        <v>2.1738278899703576</v>
      </c>
      <c r="I13" s="292">
        <f>'Prod. GEXFLO'!E11</f>
        <v>0</v>
      </c>
      <c r="J13" s="294">
        <f>'GEXFLO Limp.Ord.'!L161</f>
        <v>3.6230464832839289</v>
      </c>
      <c r="K13" s="292">
        <f>'Prod. GEXFLO'!F11</f>
        <v>24.27</v>
      </c>
      <c r="L13" s="294">
        <f>'GEXFLO Limp.Ord.'!L167</f>
        <v>18.115232416419648</v>
      </c>
      <c r="M13" s="292">
        <f>'Prod. GEXFLO'!G11</f>
        <v>185.97</v>
      </c>
      <c r="N13" s="294">
        <f>'GEXFLO Limp.Ord.'!L173</f>
        <v>2.0128036018244049</v>
      </c>
      <c r="O13" s="292">
        <f>'Prod. GEXFLO'!H11</f>
        <v>405.01</v>
      </c>
      <c r="P13" s="294">
        <f>'GEXFLO Limp.Ord.'!L176</f>
        <v>5.4345697249258938E-2</v>
      </c>
      <c r="Q13" s="292">
        <f>'Prod. GEXFLO'!I11</f>
        <v>68.08</v>
      </c>
      <c r="R13" s="294">
        <f>'GEXFLO Limp.Ord.'!L179</f>
        <v>0.60384108054732155</v>
      </c>
      <c r="S13" s="292">
        <f>'Prod. GEXFLO'!J11</f>
        <v>0</v>
      </c>
      <c r="T13" s="296">
        <f>'GEXFLO Limp.Ord.'!L185</f>
        <v>0.30166314843544328</v>
      </c>
      <c r="U13" s="525">
        <v>80.489999999999995</v>
      </c>
      <c r="V13" s="296">
        <f>'GEXFLO Limp.Ord.'!L188</f>
        <v>1.2122482963442063</v>
      </c>
      <c r="W13" s="525">
        <v>80.489999999999995</v>
      </c>
      <c r="X13" s="296">
        <f>'GEXFLO Limp.Ord.'!L191</f>
        <v>1.2122482963442063</v>
      </c>
      <c r="Y13" s="167">
        <f t="shared" si="0"/>
        <v>2695.8680546612959</v>
      </c>
      <c r="Z13" s="350">
        <f>'Prod. GEXFLO'!Q11*'GEXFLO Covid'!C138</f>
        <v>5062.2175504637344</v>
      </c>
      <c r="AA13" s="347">
        <f>'Prod. GEXFLO'!R11*'GEXFLO Limp.Ord.'!C143</f>
        <v>142.60219646423562</v>
      </c>
      <c r="AB13" s="510">
        <f>'Prod. GEXFLO'!S11*'GEXFLO Covid'!C143</f>
        <v>151.86652651391202</v>
      </c>
      <c r="AC13" s="168"/>
    </row>
    <row r="14" spans="1:29" x14ac:dyDescent="0.2">
      <c r="A14" s="538" t="s">
        <v>112</v>
      </c>
      <c r="B14" s="538" t="s">
        <v>375</v>
      </c>
      <c r="C14" s="538" t="s">
        <v>376</v>
      </c>
      <c r="D14" s="269">
        <f>MC!C81/100</f>
        <v>0.02</v>
      </c>
      <c r="E14" s="569">
        <f>'Prod. GEXFLO'!C12</f>
        <v>1117.1300000000001</v>
      </c>
      <c r="F14" s="296">
        <f>'GEXFLO Limp.Ord.'!D149</f>
        <v>5.7778278467866526</v>
      </c>
      <c r="G14" s="297">
        <f>'Prod. GEXFLO'!D12</f>
        <v>716.73</v>
      </c>
      <c r="H14" s="296">
        <f>'GEXFLO Limp.Ord.'!D155</f>
        <v>2.1031293362303418</v>
      </c>
      <c r="I14" s="292">
        <f>'Prod. GEXFLO'!E12</f>
        <v>836.34</v>
      </c>
      <c r="J14" s="294">
        <f>'GEXFLO Limp.Ord.'!D161</f>
        <v>3.505215560383903</v>
      </c>
      <c r="K14" s="292">
        <f>'Prod. GEXFLO'!F12</f>
        <v>92.57</v>
      </c>
      <c r="L14" s="294">
        <f>'GEXFLO Limp.Ord.'!D167</f>
        <v>17.526077801919516</v>
      </c>
      <c r="M14" s="292">
        <f>'Prod. GEXFLO'!G12</f>
        <v>933.08</v>
      </c>
      <c r="N14" s="294">
        <f>'GEXFLO Limp.Ord.'!D173</f>
        <v>1.947341977991057</v>
      </c>
      <c r="O14" s="292">
        <f>'Prod. GEXFLO'!H12</f>
        <v>0</v>
      </c>
      <c r="P14" s="294">
        <f>'GEXFLO Limp.Ord.'!D176</f>
        <v>5.2578233405758547E-2</v>
      </c>
      <c r="Q14" s="292">
        <f>'Prod. GEXFLO'!I12</f>
        <v>65.150000000000006</v>
      </c>
      <c r="R14" s="294">
        <f>'GEXFLO Limp.Ord.'!D179</f>
        <v>0.58420259339731717</v>
      </c>
      <c r="S14" s="292">
        <f>'Prod. GEXFLO'!J12</f>
        <v>0</v>
      </c>
      <c r="T14" s="296">
        <f>'GEXFLO Limp.Ord.'!D185</f>
        <v>0.29361830439542008</v>
      </c>
      <c r="U14" s="525">
        <v>708.7</v>
      </c>
      <c r="V14" s="296">
        <f>'GEXFLO Limp.Ord.'!D188</f>
        <v>1.1728228194144288</v>
      </c>
      <c r="W14" s="525">
        <v>708.7</v>
      </c>
      <c r="X14" s="296">
        <f>'GEXFLO Limp.Ord.'!D191</f>
        <v>1.1728228194144288</v>
      </c>
      <c r="Y14" s="167">
        <f t="shared" si="0"/>
        <v>16033.347431554052</v>
      </c>
      <c r="Z14" s="350">
        <f>'Prod. GEXFLO'!Q12*'GEXFLO Covid'!C134</f>
        <v>4891.1003374903121</v>
      </c>
      <c r="AA14" s="347">
        <f>'Prod. GEXFLO'!R12*'GEXFLO Limp.Ord.'!C139</f>
        <v>137.78184052741636</v>
      </c>
      <c r="AB14" s="510">
        <f>'Prod. GEXFLO'!S12*'GEXFLO Covid'!C139</f>
        <v>146.73301012470935</v>
      </c>
      <c r="AC14" s="168"/>
    </row>
    <row r="15" spans="1:29" x14ac:dyDescent="0.2">
      <c r="A15" s="538" t="s">
        <v>115</v>
      </c>
      <c r="B15" s="538" t="s">
        <v>377</v>
      </c>
      <c r="C15" s="538" t="s">
        <v>378</v>
      </c>
      <c r="D15" s="269">
        <f>MC!C82/100</f>
        <v>0.02</v>
      </c>
      <c r="E15" s="569">
        <f>'Prod. GEXFLO'!C13</f>
        <v>416.25</v>
      </c>
      <c r="F15" s="296">
        <f>'GEXFLO Limp.Ord.'!D149</f>
        <v>5.7778278467866526</v>
      </c>
      <c r="G15" s="297">
        <f>'Prod. GEXFLO'!D13</f>
        <v>0</v>
      </c>
      <c r="H15" s="296">
        <f>'GEXFLO Limp.Ord.'!D155</f>
        <v>2.1031293362303418</v>
      </c>
      <c r="I15" s="292">
        <f>'Prod. GEXFLO'!E13</f>
        <v>0</v>
      </c>
      <c r="J15" s="294">
        <f>'GEXFLO Limp.Ord.'!D161</f>
        <v>3.505215560383903</v>
      </c>
      <c r="K15" s="292">
        <f>'Prod. GEXFLO'!F13</f>
        <v>31.62</v>
      </c>
      <c r="L15" s="294">
        <f>'GEXFLO Limp.Ord.'!D167</f>
        <v>17.526077801919516</v>
      </c>
      <c r="M15" s="292">
        <f>'Prod. GEXFLO'!G13</f>
        <v>51.62</v>
      </c>
      <c r="N15" s="294">
        <f>'GEXFLO Limp.Ord.'!D173</f>
        <v>1.947341977991057</v>
      </c>
      <c r="O15" s="292">
        <f>'Prod. GEXFLO'!H13</f>
        <v>19.53</v>
      </c>
      <c r="P15" s="294">
        <f>'GEXFLO Limp.Ord.'!D176</f>
        <v>5.2578233405758547E-2</v>
      </c>
      <c r="Q15" s="292">
        <f>'Prod. GEXFLO'!I13</f>
        <v>98.69</v>
      </c>
      <c r="R15" s="294">
        <f>'GEXFLO Limp.Ord.'!D179</f>
        <v>0.58420259339731717</v>
      </c>
      <c r="S15" s="292">
        <f>'Prod. GEXFLO'!J13</f>
        <v>0</v>
      </c>
      <c r="T15" s="296">
        <f>'GEXFLO Limp.Ord.'!D185</f>
        <v>0.29361830439542008</v>
      </c>
      <c r="U15" s="525">
        <v>92.29</v>
      </c>
      <c r="V15" s="296">
        <f>'GEXFLO Limp.Ord.'!D188</f>
        <v>1.1728228194144288</v>
      </c>
      <c r="W15" s="525">
        <v>92.29</v>
      </c>
      <c r="X15" s="296">
        <f>'GEXFLO Limp.Ord.'!D191</f>
        <v>1.1728228194144288</v>
      </c>
      <c r="Y15" s="167">
        <f t="shared" si="0"/>
        <v>3334.8786570738484</v>
      </c>
      <c r="Z15" s="350">
        <f>'Prod. GEXFLO'!Q13*'GEXFLO Covid'!C134</f>
        <v>4891.1003374903121</v>
      </c>
      <c r="AA15" s="347">
        <f>'Prod. GEXFLO'!R13*'GEXFLO Limp.Ord.'!C139</f>
        <v>137.78184052741636</v>
      </c>
      <c r="AB15" s="510">
        <f>'Prod. GEXFLO'!S13*'GEXFLO Covid'!C139</f>
        <v>146.73301012470935</v>
      </c>
      <c r="AC15" s="168"/>
    </row>
    <row r="16" spans="1:29" x14ac:dyDescent="0.2">
      <c r="A16" s="538" t="s">
        <v>118</v>
      </c>
      <c r="B16" s="538" t="s">
        <v>379</v>
      </c>
      <c r="C16" s="538" t="s">
        <v>380</v>
      </c>
      <c r="D16" s="269">
        <f>MC!C83/100</f>
        <v>0.03</v>
      </c>
      <c r="E16" s="569">
        <f>'Prod. GEXFLO'!C14</f>
        <v>257.49</v>
      </c>
      <c r="F16" s="296">
        <f>'GEXFLO Limp.Ord.'!H149</f>
        <v>5.8410945049293357</v>
      </c>
      <c r="G16" s="297">
        <f>'Prod. GEXFLO'!D14</f>
        <v>0</v>
      </c>
      <c r="H16" s="296">
        <f>'GEXFLO Limp.Ord.'!H155</f>
        <v>2.1261583997942783</v>
      </c>
      <c r="I16" s="292">
        <f>'Prod. GEXFLO'!E14</f>
        <v>0</v>
      </c>
      <c r="J16" s="294">
        <f>'GEXFLO Limp.Ord.'!H161</f>
        <v>3.5435973329904638</v>
      </c>
      <c r="K16" s="292">
        <f>'Prod. GEXFLO'!F14</f>
        <v>15.68</v>
      </c>
      <c r="L16" s="294">
        <f>'GEXFLO Limp.Ord.'!H167</f>
        <v>17.717986664952321</v>
      </c>
      <c r="M16" s="292">
        <f>'Prod. GEXFLO'!G14</f>
        <v>128.9</v>
      </c>
      <c r="N16" s="294">
        <f>'GEXFLO Limp.Ord.'!H173</f>
        <v>1.9686651849947021</v>
      </c>
      <c r="O16" s="292">
        <f>'Prod. GEXFLO'!H14</f>
        <v>839.45</v>
      </c>
      <c r="P16" s="294">
        <f>'GEXFLO Limp.Ord.'!H176</f>
        <v>5.3153959994856961E-2</v>
      </c>
      <c r="Q16" s="292">
        <f>'Prod. GEXFLO'!I14</f>
        <v>209.78</v>
      </c>
      <c r="R16" s="294">
        <f>'GEXFLO Limp.Ord.'!H179</f>
        <v>0.5905995554984107</v>
      </c>
      <c r="S16" s="292">
        <f>'Prod. GEXFLO'!J14</f>
        <v>0</v>
      </c>
      <c r="T16" s="296">
        <f>'GEXFLO Limp.Ord.'!H185</f>
        <v>0.29623879965252164</v>
      </c>
      <c r="U16" s="525">
        <v>96.6</v>
      </c>
      <c r="V16" s="296">
        <f>'GEXFLO Limp.Ord.'!H188</f>
        <v>1.1856651162680978</v>
      </c>
      <c r="W16" s="525">
        <v>96.6</v>
      </c>
      <c r="X16" s="296">
        <f>'GEXFLO Limp.Ord.'!H191</f>
        <v>1.1859284364039964</v>
      </c>
      <c r="Y16" s="167">
        <f t="shared" si="0"/>
        <v>2433.2144009847875</v>
      </c>
      <c r="Z16" s="350">
        <f>'Prod. GEXFLO'!P14*'GEXFLO Covid'!D136</f>
        <v>4170.0255460893977</v>
      </c>
      <c r="AA16" s="347">
        <f>'Prod. GEXFLO'!R14*'GEXFLO Limp.Ord.'!C141</f>
        <v>139.35200395223021</v>
      </c>
      <c r="AB16" s="510">
        <f>'Prod. GEXFLO'!S14*'GEXFLO Covid'!C141</f>
        <v>148.40518118026162</v>
      </c>
      <c r="AC16" s="168"/>
    </row>
    <row r="17" spans="1:1015" x14ac:dyDescent="0.2">
      <c r="A17" s="538" t="s">
        <v>121</v>
      </c>
      <c r="B17" s="538" t="s">
        <v>381</v>
      </c>
      <c r="C17" s="538" t="s">
        <v>382</v>
      </c>
      <c r="D17" s="269">
        <f>MC!C84/100</f>
        <v>2.5000000000000001E-2</v>
      </c>
      <c r="E17" s="569">
        <f>'Prod. GEXFLO'!C15</f>
        <v>422.67</v>
      </c>
      <c r="F17" s="296">
        <f>'GEXFLO Limp.Ord.'!F149</f>
        <v>5.8092819501975335</v>
      </c>
      <c r="G17" s="297">
        <f>'Prod. GEXFLO'!D15</f>
        <v>0</v>
      </c>
      <c r="H17" s="296">
        <f>'GEXFLO Limp.Ord.'!F155</f>
        <v>2.1145786298719025</v>
      </c>
      <c r="I17" s="292">
        <f>'Prod. GEXFLO'!E15</f>
        <v>0</v>
      </c>
      <c r="J17" s="294">
        <f>'GEXFLO Limp.Ord.'!F161</f>
        <v>3.5242977164531704</v>
      </c>
      <c r="K17" s="292">
        <f>'Prod. GEXFLO'!F15</f>
        <v>37.200000000000003</v>
      </c>
      <c r="L17" s="294">
        <f>'GEXFLO Limp.Ord.'!F167</f>
        <v>17.621488582265854</v>
      </c>
      <c r="M17" s="292">
        <f>'Prod. GEXFLO'!G15</f>
        <v>140.88</v>
      </c>
      <c r="N17" s="294">
        <f>'GEXFLO Limp.Ord.'!F173</f>
        <v>1.9579431758073169</v>
      </c>
      <c r="O17" s="292">
        <f>'Prod. GEXFLO'!H15</f>
        <v>403.92</v>
      </c>
      <c r="P17" s="294">
        <f>'GEXFLO Limp.Ord.'!F176</f>
        <v>5.2864465746797561E-2</v>
      </c>
      <c r="Q17" s="292">
        <f>'Prod. GEXFLO'!I15</f>
        <v>107.09</v>
      </c>
      <c r="R17" s="294">
        <f>'GEXFLO Limp.Ord.'!F179</f>
        <v>0.5873829527421951</v>
      </c>
      <c r="S17" s="292">
        <f>'Prod. GEXFLO'!J15</f>
        <v>0</v>
      </c>
      <c r="T17" s="296">
        <f>'GEXFLO Limp.Ord.'!F185</f>
        <v>0.29492112852465896</v>
      </c>
      <c r="U17" s="525">
        <v>124.1</v>
      </c>
      <c r="V17" s="296">
        <f>'GEXFLO Limp.Ord.'!F188</f>
        <v>1.1792075873969186</v>
      </c>
      <c r="W17" s="525">
        <v>124.1</v>
      </c>
      <c r="X17" s="296">
        <f>'GEXFLO Limp.Ord.'!F191</f>
        <v>1.1792075873969186</v>
      </c>
      <c r="Y17" s="167">
        <f t="shared" si="0"/>
        <v>3763.6987903635404</v>
      </c>
      <c r="Z17" s="350">
        <f>'Prod. GEXFLO'!Q15*'GEXFLO Covid'!C135</f>
        <v>4918.8119541333172</v>
      </c>
      <c r="AA17" s="347">
        <f>'Prod. GEXFLO'!R15*'GEXFLO Limp.Ord.'!C140</f>
        <v>138.56247418479549</v>
      </c>
      <c r="AB17" s="510">
        <f>'Prod. GEXFLO'!S15*'GEXFLO Covid'!C140</f>
        <v>147.56435862399951</v>
      </c>
      <c r="AC17" s="168"/>
    </row>
    <row r="18" spans="1:1015" x14ac:dyDescent="0.2">
      <c r="A18" s="538" t="s">
        <v>124</v>
      </c>
      <c r="B18" s="538" t="s">
        <v>383</v>
      </c>
      <c r="C18" s="538" t="s">
        <v>384</v>
      </c>
      <c r="D18" s="269">
        <f>MC!C85/100</f>
        <v>0.02</v>
      </c>
      <c r="E18" s="569">
        <f>'Prod. GEXFLO'!C16</f>
        <v>279.19</v>
      </c>
      <c r="F18" s="296">
        <f>'GEXFLO Limp.Ord.'!D149</f>
        <v>5.7778278467866526</v>
      </c>
      <c r="G18" s="297">
        <f>'Prod. GEXFLO'!D16</f>
        <v>0</v>
      </c>
      <c r="H18" s="296">
        <f>'GEXFLO Limp.Ord.'!D155</f>
        <v>2.1031293362303418</v>
      </c>
      <c r="I18" s="292">
        <f>'Prod. GEXFLO'!E16</f>
        <v>0</v>
      </c>
      <c r="J18" s="294">
        <f>'GEXFLO Limp.Ord.'!D161</f>
        <v>3.505215560383903</v>
      </c>
      <c r="K18" s="292">
        <f>'Prod. GEXFLO'!F16</f>
        <v>17.87</v>
      </c>
      <c r="L18" s="294">
        <f>'GEXFLO Limp.Ord.'!D167</f>
        <v>17.526077801919516</v>
      </c>
      <c r="M18" s="292">
        <f>'Prod. GEXFLO'!G16</f>
        <v>122.92</v>
      </c>
      <c r="N18" s="294">
        <f>'GEXFLO Limp.Ord.'!D173</f>
        <v>1.947341977991057</v>
      </c>
      <c r="O18" s="292">
        <f>'Prod. GEXFLO'!H16</f>
        <v>152.91999999999999</v>
      </c>
      <c r="P18" s="294">
        <f>'GEXFLO Limp.Ord.'!D176</f>
        <v>5.2578233405758547E-2</v>
      </c>
      <c r="Q18" s="292">
        <f>'Prod. GEXFLO'!I16</f>
        <v>22.01</v>
      </c>
      <c r="R18" s="294">
        <f>'GEXFLO Limp.Ord.'!D179</f>
        <v>0.58420259339731717</v>
      </c>
      <c r="S18" s="292">
        <f>'Prod. GEXFLO'!J16</f>
        <v>0</v>
      </c>
      <c r="T18" s="296">
        <f>'GEXFLO Limp.Ord.'!D185</f>
        <v>0.29361830439542008</v>
      </c>
      <c r="U18" s="525">
        <v>93.78</v>
      </c>
      <c r="V18" s="296">
        <f>'GEXFLO Limp.Ord.'!D188</f>
        <v>1.1728228194144288</v>
      </c>
      <c r="W18" s="525">
        <v>93.78</v>
      </c>
      <c r="X18" s="296">
        <f>'GEXFLO Limp.Ord.'!D191</f>
        <v>1.1728228194144288</v>
      </c>
      <c r="Y18" s="167">
        <f t="shared" si="0"/>
        <v>2406.5432533417816</v>
      </c>
      <c r="Z18" s="350">
        <f>'Prod. GEXFLO'!P16*'GEXFLO Covid'!D134</f>
        <v>4123.039342753179</v>
      </c>
      <c r="AA18" s="347">
        <f>'Prod. GEXFLO'!R16*'GEXFLO Limp.Ord.'!C139</f>
        <v>137.78184052741636</v>
      </c>
      <c r="AB18" s="510">
        <f>'Prod. GEXFLO'!S16*'GEXFLO Covid'!C139</f>
        <v>146.73301012470935</v>
      </c>
      <c r="AC18" s="168"/>
    </row>
    <row r="19" spans="1:1015" x14ac:dyDescent="0.2">
      <c r="A19" s="538" t="s">
        <v>125</v>
      </c>
      <c r="B19" s="538" t="s">
        <v>385</v>
      </c>
      <c r="C19" s="538" t="s">
        <v>378</v>
      </c>
      <c r="D19" s="269">
        <f>MC!C86/100</f>
        <v>0.02</v>
      </c>
      <c r="E19" s="569">
        <f>'Prod. GEXFLO'!C17</f>
        <v>0</v>
      </c>
      <c r="F19" s="296">
        <f>'GEXFLO Limp.Ord.'!D149</f>
        <v>5.7778278467866526</v>
      </c>
      <c r="G19" s="297">
        <f>'Prod. GEXFLO'!D17</f>
        <v>225.95</v>
      </c>
      <c r="H19" s="296">
        <f>'GEXFLO Limp.Ord.'!D155</f>
        <v>2.1031293362303418</v>
      </c>
      <c r="I19" s="292">
        <f>'Prod. GEXFLO'!E17</f>
        <v>0</v>
      </c>
      <c r="J19" s="294">
        <f>'GEXFLO Limp.Ord.'!D161</f>
        <v>3.505215560383903</v>
      </c>
      <c r="K19" s="292">
        <f>'Prod. GEXFLO'!F17</f>
        <v>20.05</v>
      </c>
      <c r="L19" s="294">
        <f>'GEXFLO Limp.Ord.'!D167</f>
        <v>17.526077801919516</v>
      </c>
      <c r="M19" s="292">
        <f>'Prod. GEXFLO'!G17</f>
        <v>234.3</v>
      </c>
      <c r="N19" s="294">
        <f>'GEXFLO Limp.Ord.'!D173</f>
        <v>1.947341977991057</v>
      </c>
      <c r="O19" s="292">
        <f>'Prod. GEXFLO'!H17</f>
        <v>171.14</v>
      </c>
      <c r="P19" s="294">
        <f>'GEXFLO Limp.Ord.'!D176</f>
        <v>5.2578233405758547E-2</v>
      </c>
      <c r="Q19" s="292">
        <f>'Prod. GEXFLO'!I17</f>
        <v>63.6</v>
      </c>
      <c r="R19" s="294">
        <f>'GEXFLO Limp.Ord.'!D179</f>
        <v>0.58420259339731717</v>
      </c>
      <c r="S19" s="292">
        <f>'Prod. GEXFLO'!J17</f>
        <v>0</v>
      </c>
      <c r="T19" s="296">
        <f>'GEXFLO Limp.Ord.'!D185</f>
        <v>0.29361830439542008</v>
      </c>
      <c r="U19" s="525">
        <v>62.59</v>
      </c>
      <c r="V19" s="296">
        <f>'GEXFLO Limp.Ord.'!D188</f>
        <v>1.1728228194144288</v>
      </c>
      <c r="W19" s="525">
        <v>62.59</v>
      </c>
      <c r="X19" s="296">
        <f>'GEXFLO Limp.Ord.'!D191</f>
        <v>1.1728228194144288</v>
      </c>
      <c r="Y19" s="167">
        <f t="shared" si="0"/>
        <v>1475.8296432324655</v>
      </c>
      <c r="Z19" s="350"/>
      <c r="AA19" s="347">
        <f>'Prod. GEXFLO'!R17*'GEXFLO Limp.Ord.'!C139</f>
        <v>137.78184052741636</v>
      </c>
      <c r="AB19" s="510">
        <f>'Prod. GEXFLO'!S17*'GEXFLO Covid'!C139</f>
        <v>146.73301012470935</v>
      </c>
      <c r="AC19" s="168"/>
    </row>
    <row r="20" spans="1:1015" x14ac:dyDescent="0.2">
      <c r="A20" s="538" t="s">
        <v>126</v>
      </c>
      <c r="B20" s="538" t="s">
        <v>386</v>
      </c>
      <c r="C20" s="538" t="s">
        <v>363</v>
      </c>
      <c r="D20" s="269">
        <f>MC!C87/100</f>
        <v>2.5000000000000001E-2</v>
      </c>
      <c r="E20" s="569">
        <f>'Prod. GEXFLO'!C18</f>
        <v>1330.2</v>
      </c>
      <c r="F20" s="296">
        <f>'GEXFLO Limp.Ord.'!F149</f>
        <v>5.8092819501975335</v>
      </c>
      <c r="G20" s="297">
        <f>'Prod. GEXFLO'!D18</f>
        <v>2736.12</v>
      </c>
      <c r="H20" s="296">
        <f>'GEXFLO Limp.Ord.'!F155</f>
        <v>2.1145786298719025</v>
      </c>
      <c r="I20" s="292">
        <f>'Prod. GEXFLO'!E18</f>
        <v>0</v>
      </c>
      <c r="J20" s="294">
        <f>'GEXFLO Limp.Ord.'!F161</f>
        <v>3.5242977164531704</v>
      </c>
      <c r="K20" s="292">
        <f>'Prod. GEXFLO'!F18</f>
        <v>27.05</v>
      </c>
      <c r="L20" s="294">
        <f>'GEXFLO Limp.Ord.'!F167</f>
        <v>17.621488582265854</v>
      </c>
      <c r="M20" s="292">
        <f>'Prod. GEXFLO'!G18</f>
        <v>0</v>
      </c>
      <c r="N20" s="294">
        <f>'GEXFLO Limp.Ord.'!F173</f>
        <v>1.9579431758073169</v>
      </c>
      <c r="O20" s="292">
        <f>'Prod. GEXFLO'!H18</f>
        <v>1567.93</v>
      </c>
      <c r="P20" s="294">
        <f>'GEXFLO Limp.Ord.'!F176</f>
        <v>5.2864465746797561E-2</v>
      </c>
      <c r="Q20" s="292">
        <f>'Prod. GEXFLO'!I18</f>
        <v>1405.98</v>
      </c>
      <c r="R20" s="294">
        <f>'GEXFLO Limp.Ord.'!F179</f>
        <v>0.5873829527421951</v>
      </c>
      <c r="S20" s="292">
        <f>'Prod. GEXFLO'!J18</f>
        <v>0</v>
      </c>
      <c r="T20" s="296">
        <f>'GEXFLO Limp.Ord.'!F185</f>
        <v>0.29492112852465896</v>
      </c>
      <c r="U20" s="525">
        <v>92.13</v>
      </c>
      <c r="V20" s="296">
        <f>'GEXFLO Limp.Ord.'!F188</f>
        <v>1.1792075873969186</v>
      </c>
      <c r="W20" s="525">
        <v>92.13</v>
      </c>
      <c r="X20" s="296">
        <f>'GEXFLO Limp.Ord.'!F191</f>
        <v>1.1792075873969186</v>
      </c>
      <c r="Y20" s="167">
        <f t="shared" si="0"/>
        <v>15115.926252796762</v>
      </c>
      <c r="Z20" s="350"/>
      <c r="AA20" s="347">
        <f>'Prod. GEXFLO'!R18*'GEXFLO Limp.Ord.'!C140</f>
        <v>138.56247418479549</v>
      </c>
      <c r="AB20" s="510">
        <f>'Prod. GEXFLO'!S18*'GEXFLO Covid'!C140</f>
        <v>147.56435862399951</v>
      </c>
      <c r="AC20" s="168"/>
    </row>
    <row r="21" spans="1:1015" x14ac:dyDescent="0.2">
      <c r="A21" s="538" t="s">
        <v>127</v>
      </c>
      <c r="B21" s="538" t="s">
        <v>387</v>
      </c>
      <c r="C21" s="538" t="s">
        <v>363</v>
      </c>
      <c r="D21" s="269">
        <f>MC!C88/100</f>
        <v>2.5000000000000001E-2</v>
      </c>
      <c r="E21" s="569">
        <f>'Prod. GEXFLO'!C19</f>
        <v>182.51</v>
      </c>
      <c r="F21" s="296">
        <f>'GEXFLO Limp.Ord.'!F149</f>
        <v>5.8092819501975335</v>
      </c>
      <c r="G21" s="297">
        <f>'Prod. GEXFLO'!D19</f>
        <v>0</v>
      </c>
      <c r="H21" s="296">
        <f>'GEXFLO Limp.Ord.'!F155</f>
        <v>2.1145786298719025</v>
      </c>
      <c r="I21" s="292">
        <f>'Prod. GEXFLO'!E19</f>
        <v>0</v>
      </c>
      <c r="J21" s="294">
        <f>'GEXFLO Limp.Ord.'!F161</f>
        <v>3.5242977164531704</v>
      </c>
      <c r="K21" s="292">
        <f>'Prod. GEXFLO'!F19</f>
        <v>19.2</v>
      </c>
      <c r="L21" s="294">
        <f>'GEXFLO Limp.Ord.'!F167</f>
        <v>17.621488582265854</v>
      </c>
      <c r="M21" s="292">
        <f>'Prod. GEXFLO'!G19</f>
        <v>0</v>
      </c>
      <c r="N21" s="294">
        <f>'GEXFLO Limp.Ord.'!F173</f>
        <v>1.9579431758073169</v>
      </c>
      <c r="O21" s="292">
        <f>'Prod. GEXFLO'!H19</f>
        <v>0</v>
      </c>
      <c r="P21" s="294">
        <f>'GEXFLO Limp.Ord.'!F176</f>
        <v>5.2864465746797561E-2</v>
      </c>
      <c r="Q21" s="292">
        <f>'Prod. GEXFLO'!I19</f>
        <v>0</v>
      </c>
      <c r="R21" s="294">
        <f>'GEXFLO Limp.Ord.'!F179</f>
        <v>0.5873829527421951</v>
      </c>
      <c r="S21" s="292">
        <f>'Prod. GEXFLO'!J19</f>
        <v>0</v>
      </c>
      <c r="T21" s="296">
        <f>'GEXFLO Limp.Ord.'!F185</f>
        <v>0.29492112852465896</v>
      </c>
      <c r="U21" s="525">
        <v>57.29</v>
      </c>
      <c r="V21" s="296">
        <f>'GEXFLO Limp.Ord.'!F188</f>
        <v>1.1792075873969186</v>
      </c>
      <c r="W21" s="525">
        <v>57.29</v>
      </c>
      <c r="X21" s="296">
        <f>'GEXFLO Limp.Ord.'!F191</f>
        <v>1.1792075873969186</v>
      </c>
      <c r="Y21" s="167">
        <f t="shared" si="0"/>
        <v>1533.6982348739948</v>
      </c>
      <c r="Z21" s="350"/>
      <c r="AA21" s="347">
        <f>'Prod. GEXFLO'!R19*'GEXFLO Limp.Ord.'!C140</f>
        <v>138.56247418479549</v>
      </c>
      <c r="AB21" s="510">
        <f>'Prod. GEXFLO'!S19*'GEXFLO Covid'!C140</f>
        <v>147.56435862399951</v>
      </c>
      <c r="AC21" s="168"/>
    </row>
    <row r="22" spans="1:1015" x14ac:dyDescent="0.2">
      <c r="A22" s="538" t="s">
        <v>128</v>
      </c>
      <c r="B22" s="538" t="s">
        <v>388</v>
      </c>
      <c r="C22" s="538" t="s">
        <v>363</v>
      </c>
      <c r="D22" s="269">
        <f>MC!C89/100</f>
        <v>2.5000000000000001E-2</v>
      </c>
      <c r="E22" s="569">
        <f>'Prod. GEXFLO'!C20</f>
        <v>1068.8800000000001</v>
      </c>
      <c r="F22" s="296">
        <f>'GEXFLO Limp.Ord.'!F149</f>
        <v>5.8092819501975335</v>
      </c>
      <c r="G22" s="297">
        <f>'Prod. GEXFLO'!D20</f>
        <v>0</v>
      </c>
      <c r="H22" s="296">
        <f>'GEXFLO Limp.Ord.'!H155</f>
        <v>2.1261583997942783</v>
      </c>
      <c r="I22" s="292">
        <f>'Prod. GEXFLO'!E20</f>
        <v>753.45</v>
      </c>
      <c r="J22" s="294">
        <f>'GEXFLO Limp.Ord.'!F161</f>
        <v>3.5242977164531704</v>
      </c>
      <c r="K22" s="292">
        <f>'Prod. GEXFLO'!F20</f>
        <v>65.28</v>
      </c>
      <c r="L22" s="294">
        <f>'GEXFLO Limp.Ord.'!F167</f>
        <v>17.621488582265854</v>
      </c>
      <c r="M22" s="292">
        <f>'Prod. GEXFLO'!G20</f>
        <v>0</v>
      </c>
      <c r="N22" s="294">
        <f>'GEXFLO Limp.Ord.'!F173</f>
        <v>1.9579431758073169</v>
      </c>
      <c r="O22" s="292">
        <f>'Prod. GEXFLO'!H20</f>
        <v>0</v>
      </c>
      <c r="P22" s="294">
        <f>'GEXFLO Limp.Ord.'!F176</f>
        <v>5.2864465746797561E-2</v>
      </c>
      <c r="Q22" s="292">
        <f>'Prod. GEXFLO'!I20</f>
        <v>0</v>
      </c>
      <c r="R22" s="294">
        <f>'GEXFLO Limp.Ord.'!F179</f>
        <v>0.5873829527421951</v>
      </c>
      <c r="S22" s="292">
        <f>'Prod. GEXFLO'!J20</f>
        <v>0</v>
      </c>
      <c r="T22" s="296">
        <f>'GEXFLO Limp.Ord.'!F185</f>
        <v>0.29492112852465896</v>
      </c>
      <c r="U22" s="525">
        <v>137.63</v>
      </c>
      <c r="V22" s="296">
        <f>'GEXFLO Limp.Ord.'!F188</f>
        <v>1.1792075873969186</v>
      </c>
      <c r="W22" s="525">
        <v>326.57</v>
      </c>
      <c r="X22" s="296">
        <f>'GEXFLO Limp.Ord.'!F191</f>
        <v>1.1792075873969186</v>
      </c>
      <c r="Y22" s="167">
        <f t="shared" si="0"/>
        <v>10562.526342108746</v>
      </c>
      <c r="Z22" s="350">
        <f>'Prod. GEXFLO'!Q20*'GEXFLO Covid'!C135</f>
        <v>14756.435862399951</v>
      </c>
      <c r="AA22" s="347">
        <f>'Prod. GEXFLO'!R20*'GEXFLO Limp.Ord.'!C140</f>
        <v>138.56247418479549</v>
      </c>
      <c r="AB22" s="510">
        <f>'Prod. GEXFLO'!S20*'GEXFLO Covid'!C140</f>
        <v>147.56435862399951</v>
      </c>
      <c r="AC22" s="168"/>
    </row>
    <row r="23" spans="1:1015" s="156" customFormat="1" ht="12.75" x14ac:dyDescent="0.2">
      <c r="A23" s="538" t="s">
        <v>129</v>
      </c>
      <c r="B23" s="538" t="s">
        <v>389</v>
      </c>
      <c r="C23" s="538" t="s">
        <v>363</v>
      </c>
      <c r="D23" s="269">
        <f>MC!C90/100</f>
        <v>2.5000000000000001E-2</v>
      </c>
      <c r="E23" s="570">
        <f>'Prod. GEXFLO'!C21</f>
        <v>3867.48</v>
      </c>
      <c r="F23" s="296">
        <f>'GEXFLO Limp.Ord.'!F149</f>
        <v>5.8092819501975335</v>
      </c>
      <c r="G23" s="297">
        <f>'Prod. GEXFLO'!D21</f>
        <v>0</v>
      </c>
      <c r="H23" s="296">
        <f>'GEXFLO Limp.Ord.'!H155</f>
        <v>2.1261583997942783</v>
      </c>
      <c r="I23" s="292">
        <f>'Prod. GEXFLO'!E21</f>
        <v>177.16</v>
      </c>
      <c r="J23" s="294">
        <f>'GEXFLO Limp.Ord.'!F161</f>
        <v>3.5242977164531704</v>
      </c>
      <c r="K23" s="292">
        <f>'Prod. GEXFLO'!F21</f>
        <v>133.13</v>
      </c>
      <c r="L23" s="294">
        <f>'GEXFLO Limp.Ord.'!F167</f>
        <v>17.621488582265854</v>
      </c>
      <c r="M23" s="292">
        <f>'Prod. GEXFLO'!G21</f>
        <v>312.32</v>
      </c>
      <c r="N23" s="294">
        <f>'GEXFLO Limp.Ord.'!F173</f>
        <v>1.9579431758073169</v>
      </c>
      <c r="O23" s="292">
        <f>'Prod. GEXFLO'!H21</f>
        <v>0</v>
      </c>
      <c r="P23" s="294">
        <f>'GEXFLO Limp.Ord.'!F176</f>
        <v>5.2864465746797561E-2</v>
      </c>
      <c r="Q23" s="292">
        <f>'Prod. GEXFLO'!I21</f>
        <v>300.82</v>
      </c>
      <c r="R23" s="294">
        <f>'GEXFLO Limp.Ord.'!F179</f>
        <v>0.5873829527421951</v>
      </c>
      <c r="S23" s="292">
        <f>'Prod. GEXFLO'!J21</f>
        <v>553.68000000000006</v>
      </c>
      <c r="T23" s="296">
        <f>'GEXFLO Limp.Ord.'!F185</f>
        <v>0.29492112852465896</v>
      </c>
      <c r="U23" s="525">
        <v>216.14</v>
      </c>
      <c r="V23" s="296">
        <f>'GEXFLO Limp.Ord.'!F188</f>
        <v>1.1792075873969186</v>
      </c>
      <c r="W23" s="525">
        <v>769.82</v>
      </c>
      <c r="X23" s="296">
        <f>'GEXFLO Limp.Ord.'!F191</f>
        <v>1.1792075873969186</v>
      </c>
      <c r="Y23" s="167">
        <f t="shared" si="0"/>
        <v>27551.7399109773</v>
      </c>
      <c r="Z23" s="350"/>
      <c r="AA23" s="347">
        <f>'Prod. GEXFLO'!R21*'GEXFLO Limp.Ord.'!C140</f>
        <v>138.56247418479549</v>
      </c>
      <c r="AB23" s="557">
        <f>'Prod. GEXFLO'!S21*'GEXFLO Covid'!C140</f>
        <v>147.56435862399951</v>
      </c>
      <c r="AC23" s="168"/>
      <c r="ALO23" s="169"/>
      <c r="ALP23" s="169"/>
      <c r="ALQ23" s="169"/>
      <c r="ALR23" s="169"/>
      <c r="ALS23" s="169"/>
      <c r="ALT23" s="169"/>
      <c r="ALU23" s="169"/>
      <c r="ALV23" s="169"/>
      <c r="ALW23" s="169"/>
      <c r="ALX23" s="169"/>
      <c r="ALY23" s="169"/>
      <c r="ALZ23" s="169"/>
      <c r="AMA23" s="169"/>
    </row>
    <row r="24" spans="1:1015" s="156" customFormat="1" ht="14.25" customHeight="1" x14ac:dyDescent="0.2">
      <c r="A24" s="978"/>
      <c r="B24" s="978"/>
      <c r="C24" s="978"/>
      <c r="D24" s="979"/>
      <c r="E24" s="591">
        <f>SUM(E6:E23)</f>
        <v>14340.399999999998</v>
      </c>
      <c r="F24" s="592"/>
      <c r="G24" s="593">
        <f>SUM(G6:G23)</f>
        <v>4412.04</v>
      </c>
      <c r="H24" s="594"/>
      <c r="I24" s="593">
        <f>SUM(I6:I23)</f>
        <v>4153.08</v>
      </c>
      <c r="J24" s="594"/>
      <c r="K24" s="593">
        <f>SUM(K6:K23)</f>
        <v>1004.73</v>
      </c>
      <c r="L24" s="594"/>
      <c r="M24" s="593">
        <f>SUM(M6:M23)</f>
        <v>4636.4799999999996</v>
      </c>
      <c r="N24" s="594"/>
      <c r="O24" s="593">
        <f>SUM(O6:O23)</f>
        <v>5294.1900000000005</v>
      </c>
      <c r="P24" s="594"/>
      <c r="Q24" s="593">
        <f>SUM(Q6:Q23)</f>
        <v>4281.1000000000004</v>
      </c>
      <c r="R24" s="594"/>
      <c r="S24" s="593">
        <f>SUM(S6:S23)</f>
        <v>1132.24</v>
      </c>
      <c r="T24" s="594"/>
      <c r="U24" s="593">
        <f>SUM(U6:U23)</f>
        <v>3134.8200000000006</v>
      </c>
      <c r="V24" s="594"/>
      <c r="W24" s="601">
        <f>SUM(W6:W23)</f>
        <v>4456</v>
      </c>
      <c r="X24" s="594"/>
      <c r="Y24" s="594">
        <f>SUM(Y6:Y23)</f>
        <v>146570.75527109447</v>
      </c>
      <c r="Z24" s="661">
        <f>SUM(Z6:Z23)</f>
        <v>66926.697379361169</v>
      </c>
      <c r="AA24" s="601">
        <f>SUM(AA6:AA23)</f>
        <v>2508.7399493494322</v>
      </c>
      <c r="AB24" s="647">
        <f>SUM(AB6:AB23)</f>
        <v>2671.7233779070048</v>
      </c>
      <c r="AC24" s="594">
        <f>SUM(AC6:AC23)</f>
        <v>4043.6000000000004</v>
      </c>
      <c r="AD24" s="643"/>
      <c r="ALO24" s="169"/>
      <c r="ALP24" s="169"/>
      <c r="ALQ24" s="169"/>
      <c r="ALR24" s="169"/>
      <c r="ALS24" s="169"/>
      <c r="ALT24" s="169"/>
      <c r="ALU24" s="169"/>
      <c r="ALV24" s="169"/>
      <c r="ALW24" s="169"/>
      <c r="ALX24" s="169"/>
      <c r="ALY24" s="169"/>
      <c r="ALZ24" s="169"/>
      <c r="AMA24" s="169"/>
    </row>
    <row r="25" spans="1:1015" s="156" customFormat="1" ht="12.75" x14ac:dyDescent="0.2">
      <c r="A25" s="648" t="str">
        <f>'Prod. GEXBLU'!A4</f>
        <v>GERÊNCIA EXECUTIVA BLUMENAU</v>
      </c>
      <c r="B25" s="649" t="s">
        <v>390</v>
      </c>
      <c r="C25" s="649" t="s">
        <v>391</v>
      </c>
      <c r="D25" s="650">
        <f>MC!I73/100</f>
        <v>0.03</v>
      </c>
      <c r="E25" s="773">
        <f>'Prod. GEXBLU'!C4</f>
        <v>1239.6099999999999</v>
      </c>
      <c r="F25" s="651">
        <f>'GEXBLU Limp.Ord. '!H156</f>
        <v>6.7821094859654822</v>
      </c>
      <c r="G25" s="773">
        <f>'Prod. GEXBLU'!D4</f>
        <v>45.94</v>
      </c>
      <c r="H25" s="652">
        <f>'GEXBLU Limp.Ord. '!H162</f>
        <v>3.6171250591815904</v>
      </c>
      <c r="I25" s="773">
        <f>'Prod. GEXBLU'!E4</f>
        <v>327</v>
      </c>
      <c r="J25" s="652">
        <f>'GEXBLU Limp.Ord. '!H168</f>
        <v>5.4256875887723854</v>
      </c>
      <c r="K25" s="773">
        <f>'Prod. GEXBLU'!F4</f>
        <v>78.7</v>
      </c>
      <c r="L25" s="653">
        <f>'GEXBLU Limp.Ord. '!H174</f>
        <v>27.128437943861929</v>
      </c>
      <c r="M25" s="773">
        <f>'Prod. GEXBLU'!G4</f>
        <v>0</v>
      </c>
      <c r="N25" s="652">
        <f>'GEXBLU Limp.Ord. '!H180</f>
        <v>3.0142708826513256</v>
      </c>
      <c r="O25" s="773">
        <f>'Prod. GEXBLU'!H4</f>
        <v>0</v>
      </c>
      <c r="P25" s="652">
        <f>'GEXBLU Limp.Ord. '!H183</f>
        <v>5.4256875887723863E-2</v>
      </c>
      <c r="Q25" s="773">
        <f>'Prod. GEXBLU'!I4</f>
        <v>0</v>
      </c>
      <c r="R25" s="652">
        <f>'GEXBLU Limp.Ord. '!H186</f>
        <v>0.90428126479539761</v>
      </c>
      <c r="S25" s="654">
        <f>'Prod. GEXBLU'!J4</f>
        <v>0</v>
      </c>
      <c r="T25" s="652"/>
      <c r="U25" s="773">
        <f>'Prod. GEXBLU'!K4</f>
        <v>0</v>
      </c>
      <c r="V25" s="652">
        <f>'GEXBLU Limp.Ord. '!H195</f>
        <v>1.210267025523335</v>
      </c>
      <c r="W25" s="776">
        <f>'Prod. GEXBLU'!L4</f>
        <v>0</v>
      </c>
      <c r="X25" s="652">
        <f>'GEXBLU Limp.Ord. '!H198</f>
        <v>1.210267025523335</v>
      </c>
      <c r="Y25" s="655">
        <f t="shared" ref="Y25:Y36" si="1">(E25*F25)+(G25*H25)+(I25*J25)+(K25*L25)+(M25*N25)+(O25*P25)+(Q25*R25)+(S25*T25)+(U25*V25)+(W25*X25)</f>
        <v>12482.549372826978</v>
      </c>
      <c r="Z25" s="656"/>
      <c r="AA25" s="657">
        <f>'Prod. GEXFLO'!R4*'GEXBLU Limp.Ord. '!C147</f>
        <v>139.20123112878642</v>
      </c>
      <c r="AB25" s="510">
        <f>'Prod. GEXBLU'!S4*'GEXBLU Covid'!C147</f>
        <v>148.20958396648405</v>
      </c>
      <c r="AC25" s="658">
        <f>MC!C16*'Prod. GEXBLU'!T4</f>
        <v>4043.6000000000004</v>
      </c>
      <c r="ALO25" s="169"/>
      <c r="ALP25" s="169"/>
      <c r="ALQ25" s="169"/>
      <c r="ALR25" s="169"/>
      <c r="ALS25" s="169"/>
      <c r="ALT25" s="169"/>
      <c r="ALU25" s="169"/>
      <c r="ALV25" s="169"/>
      <c r="ALW25" s="169"/>
      <c r="ALX25" s="169"/>
      <c r="ALY25" s="169"/>
      <c r="ALZ25" s="169"/>
      <c r="AMA25" s="169"/>
    </row>
    <row r="26" spans="1:1015" s="156" customFormat="1" ht="12.75" x14ac:dyDescent="0.2">
      <c r="A26" s="659" t="str">
        <f>'Prod. GEXBLU'!A5</f>
        <v>CEDOC Prev</v>
      </c>
      <c r="B26" s="538" t="s">
        <v>392</v>
      </c>
      <c r="C26" s="538" t="s">
        <v>391</v>
      </c>
      <c r="D26" s="269">
        <f>MC!I74/100</f>
        <v>0.03</v>
      </c>
      <c r="E26" s="774">
        <f>'Prod. GEXBLU'!C5</f>
        <v>188.9</v>
      </c>
      <c r="F26" s="589">
        <f>'GEXBLU Limp.Ord. '!H156</f>
        <v>6.7821094859654822</v>
      </c>
      <c r="G26" s="774">
        <f>'Prod. GEXBLU'!D5</f>
        <v>268.93</v>
      </c>
      <c r="H26" s="590">
        <f>'GEXBLU Limp.Ord. '!H162</f>
        <v>3.6171250591815904</v>
      </c>
      <c r="I26" s="774">
        <f>'Prod. GEXBLU'!E5</f>
        <v>0</v>
      </c>
      <c r="J26" s="590">
        <f>'GEXBLU Limp.Ord. '!H168</f>
        <v>5.4256875887723854</v>
      </c>
      <c r="K26" s="774">
        <f>'Prod. GEXBLU'!F5</f>
        <v>14</v>
      </c>
      <c r="L26" s="598">
        <f>'GEXBLU Limp.Ord. '!H174</f>
        <v>27.128437943861929</v>
      </c>
      <c r="M26" s="774">
        <f>'Prod. GEXBLU'!G5</f>
        <v>618</v>
      </c>
      <c r="N26" s="590">
        <f>'GEXBLU Limp.Ord. '!H180</f>
        <v>3.0142708826513256</v>
      </c>
      <c r="O26" s="774">
        <f>'Prod. GEXBLU'!H5</f>
        <v>0</v>
      </c>
      <c r="P26" s="590">
        <f>'GEXBLU Limp.Ord. '!H183</f>
        <v>5.4256875887723863E-2</v>
      </c>
      <c r="Q26" s="774">
        <f>'Prod. GEXBLU'!I5</f>
        <v>145</v>
      </c>
      <c r="R26" s="590">
        <f>'GEXBLU Limp.Ord. '!H186</f>
        <v>0.90428126479539761</v>
      </c>
      <c r="S26" s="597">
        <f>'Prod. GEXBLU'!J5</f>
        <v>0</v>
      </c>
      <c r="T26" s="590"/>
      <c r="U26" s="774">
        <f>'Prod. GEXBLU'!K5</f>
        <v>99</v>
      </c>
      <c r="V26" s="590">
        <f>'GEXBLU Limp.Ord. '!H195</f>
        <v>1.210267025523335</v>
      </c>
      <c r="W26" s="777">
        <f>'Prod. GEXBLU'!L5</f>
        <v>99</v>
      </c>
      <c r="X26" s="590">
        <f>'GEXBLU Limp.Ord. '!H198</f>
        <v>1.210267025523335</v>
      </c>
      <c r="Y26" s="600">
        <f t="shared" si="1"/>
        <v>4867.2651152061244</v>
      </c>
      <c r="Z26" s="646"/>
      <c r="AA26" s="645">
        <f>'Prod. GEXFLO'!R5*'GEXBLU Limp.Ord. '!C147</f>
        <v>139.20123112878642</v>
      </c>
      <c r="AB26" s="510">
        <f>'Prod. GEXBLU'!S5*'GEXBLU Covid'!C147</f>
        <v>148.20958396648405</v>
      </c>
      <c r="AC26" s="660"/>
      <c r="ALO26" s="169"/>
      <c r="ALP26" s="169"/>
      <c r="ALQ26" s="169"/>
      <c r="ALR26" s="169"/>
      <c r="ALS26" s="169"/>
      <c r="ALT26" s="169"/>
      <c r="ALU26" s="169"/>
      <c r="ALV26" s="169"/>
      <c r="ALW26" s="169"/>
      <c r="ALX26" s="169"/>
      <c r="ALY26" s="169"/>
      <c r="ALZ26" s="169"/>
      <c r="AMA26" s="169"/>
    </row>
    <row r="27" spans="1:1015" s="156" customFormat="1" ht="12.75" x14ac:dyDescent="0.2">
      <c r="A27" s="659" t="str">
        <f>'Prod. GEXBLU'!A6</f>
        <v>APS BLUMENAU</v>
      </c>
      <c r="B27" s="538" t="s">
        <v>390</v>
      </c>
      <c r="C27" s="538" t="s">
        <v>391</v>
      </c>
      <c r="D27" s="269">
        <f>MC!I75/100</f>
        <v>0.03</v>
      </c>
      <c r="E27" s="774">
        <f>'Prod. GEXBLU'!C6</f>
        <v>1138.97</v>
      </c>
      <c r="F27" s="589">
        <f>'GEXBLU Limp.Ord. '!H156</f>
        <v>6.7821094859654822</v>
      </c>
      <c r="G27" s="774">
        <f>'Prod. GEXBLU'!D6</f>
        <v>222.29</v>
      </c>
      <c r="H27" s="590">
        <f>'GEXBLU Limp.Ord. '!H162</f>
        <v>3.6171250591815904</v>
      </c>
      <c r="I27" s="774">
        <f>'Prod. GEXBLU'!E6</f>
        <v>82.46</v>
      </c>
      <c r="J27" s="590">
        <f>'GEXBLU Limp.Ord. '!H168</f>
        <v>5.4256875887723854</v>
      </c>
      <c r="K27" s="774">
        <f>'Prod. GEXBLU'!F6</f>
        <v>47.44</v>
      </c>
      <c r="L27" s="598">
        <f>'GEXBLU Limp.Ord. '!H174</f>
        <v>27.128437943861929</v>
      </c>
      <c r="M27" s="774">
        <f>'Prod. GEXBLU'!G6</f>
        <v>388.09</v>
      </c>
      <c r="N27" s="590">
        <f>'GEXBLU Limp.Ord. '!H180</f>
        <v>3.0142708826513256</v>
      </c>
      <c r="O27" s="774">
        <f>'Prod. GEXBLU'!H6</f>
        <v>118.12</v>
      </c>
      <c r="P27" s="590">
        <f>'GEXBLU Limp.Ord. '!H183</f>
        <v>5.4256875887723863E-2</v>
      </c>
      <c r="Q27" s="774">
        <f>'Prod. GEXBLU'!I6</f>
        <v>265.26</v>
      </c>
      <c r="R27" s="590">
        <f>'GEXBLU Limp.Ord. '!H186</f>
        <v>0.90428126479539761</v>
      </c>
      <c r="S27" s="597">
        <f>'Prod. GEXBLU'!J6</f>
        <v>0</v>
      </c>
      <c r="T27" s="590"/>
      <c r="U27" s="774">
        <f>'Prod. GEXBLU'!K6</f>
        <v>232.04</v>
      </c>
      <c r="V27" s="590">
        <f>'GEXBLU Limp.Ord. '!H195</f>
        <v>1.210267025523335</v>
      </c>
      <c r="W27" s="777">
        <f>'Prod. GEXBLU'!L6</f>
        <v>232.04</v>
      </c>
      <c r="X27" s="590">
        <f>'GEXBLU Limp.Ord. '!H198</f>
        <v>1.210267025523335</v>
      </c>
      <c r="Y27" s="600">
        <f t="shared" si="1"/>
        <v>12240.79284379507</v>
      </c>
      <c r="Z27" s="646">
        <f>'Prod. GEXBLU'!Q6*'GEXBLU Covid'!C141</f>
        <v>14820.958396648406</v>
      </c>
      <c r="AA27" s="645">
        <f>'Prod. GEXFLO'!R6*'GEXBLU Limp.Ord. '!C147</f>
        <v>139.20123112878642</v>
      </c>
      <c r="AB27" s="510">
        <f>'Prod. GEXBLU'!S6*'GEXBLU Covid'!C147</f>
        <v>148.20958396648405</v>
      </c>
      <c r="AC27" s="660"/>
      <c r="ALO27" s="169"/>
      <c r="ALP27" s="169"/>
      <c r="ALQ27" s="169"/>
      <c r="ALR27" s="169"/>
      <c r="ALS27" s="169"/>
      <c r="ALT27" s="169"/>
      <c r="ALU27" s="169"/>
      <c r="ALV27" s="169"/>
      <c r="ALW27" s="169"/>
      <c r="ALX27" s="169"/>
      <c r="ALY27" s="169"/>
      <c r="ALZ27" s="169"/>
      <c r="AMA27" s="169"/>
    </row>
    <row r="28" spans="1:1015" s="156" customFormat="1" ht="12.75" x14ac:dyDescent="0.2">
      <c r="A28" s="659" t="str">
        <f>'Prod. GEXBLU'!A7</f>
        <v>APS BRUSQUE</v>
      </c>
      <c r="B28" s="538" t="s">
        <v>393</v>
      </c>
      <c r="C28" s="538" t="s">
        <v>394</v>
      </c>
      <c r="D28" s="269">
        <f>MC!I76/100</f>
        <v>0.02</v>
      </c>
      <c r="E28" s="774">
        <f>'Prod. GEXBLU'!C7</f>
        <v>511.2</v>
      </c>
      <c r="F28" s="589">
        <f>'GEXBLU Limp.Ord. '!D156</f>
        <v>6.7102215262276115</v>
      </c>
      <c r="G28" s="774">
        <f>'Prod. GEXBLU'!D7</f>
        <v>1175.1500000000001</v>
      </c>
      <c r="H28" s="590">
        <f>'GEXBLU Limp.Ord. '!D162</f>
        <v>3.5787848139880589</v>
      </c>
      <c r="I28" s="774">
        <f>'Prod. GEXBLU'!E7</f>
        <v>39.1</v>
      </c>
      <c r="J28" s="590">
        <f>'GEXBLU Limp.Ord. '!D168</f>
        <v>5.3681772209820888</v>
      </c>
      <c r="K28" s="774">
        <f>'Prod. GEXBLU'!F7</f>
        <v>65.08</v>
      </c>
      <c r="L28" s="598">
        <f>'GEXBLU Limp.Ord. '!D174</f>
        <v>26.840886104910446</v>
      </c>
      <c r="M28" s="774">
        <f>'Prod. GEXBLU'!G7</f>
        <v>853.03</v>
      </c>
      <c r="N28" s="590">
        <f>'GEXBLU Limp.Ord. '!D180</f>
        <v>2.9823206783233829</v>
      </c>
      <c r="O28" s="774">
        <f>'Prod. GEXBLU'!H7</f>
        <v>440.53</v>
      </c>
      <c r="P28" s="590">
        <f>'GEXBLU Limp.Ord. '!D183</f>
        <v>5.3681772209820892E-2</v>
      </c>
      <c r="Q28" s="774">
        <f>'Prod. GEXBLU'!I7</f>
        <v>244.09</v>
      </c>
      <c r="R28" s="590">
        <f>'GEXBLU Limp.Ord. '!D186</f>
        <v>0.89469620349701473</v>
      </c>
      <c r="S28" s="597">
        <f>'Prod. GEXBLU'!J7</f>
        <v>0</v>
      </c>
      <c r="T28" s="590"/>
      <c r="U28" s="774">
        <f>'Prod. GEXBLU'!K7</f>
        <v>69.870000000000019</v>
      </c>
      <c r="V28" s="590">
        <f>'GEXBLU Limp.Ord. '!D195</f>
        <v>1.1974386234777863</v>
      </c>
      <c r="W28" s="777">
        <f>'Prod. GEXBLU'!L7</f>
        <v>69.870000000000019</v>
      </c>
      <c r="X28" s="590">
        <f>'GEXBLU Limp.Ord. '!D198</f>
        <v>1.1974386234777863</v>
      </c>
      <c r="Y28" s="600">
        <f t="shared" si="1"/>
        <v>12545.948724311755</v>
      </c>
      <c r="Z28" s="646">
        <f>'Prod. GEXBLU'!Q7*'GEXBLU Covid'!C139</f>
        <v>4884.6538941066574</v>
      </c>
      <c r="AA28" s="645">
        <f>'Prod. GEXFLO'!R7*'GEXBLU Limp.Ord. '!C145</f>
        <v>137.6327665526874</v>
      </c>
      <c r="AB28" s="510">
        <f>'Prod. GEXBLU'!S7*'GEXBLU Covid'!C145</f>
        <v>146.53961682319974</v>
      </c>
      <c r="AC28" s="660"/>
      <c r="ALO28" s="169"/>
      <c r="ALP28" s="169"/>
      <c r="ALQ28" s="169"/>
      <c r="ALR28" s="169"/>
      <c r="ALS28" s="169"/>
      <c r="ALT28" s="169"/>
      <c r="ALU28" s="169"/>
      <c r="ALV28" s="169"/>
      <c r="ALW28" s="169"/>
      <c r="ALX28" s="169"/>
      <c r="ALY28" s="169"/>
      <c r="ALZ28" s="169"/>
      <c r="AMA28" s="169"/>
    </row>
    <row r="29" spans="1:1015" s="156" customFormat="1" ht="12.75" x14ac:dyDescent="0.2">
      <c r="A29" s="659" t="str">
        <f>'Prod. GEXBLU'!A8</f>
        <v>APS IBIRAMA</v>
      </c>
      <c r="B29" s="538" t="s">
        <v>395</v>
      </c>
      <c r="C29" s="538" t="s">
        <v>396</v>
      </c>
      <c r="D29" s="269">
        <f>MC!I77/100</f>
        <v>0.05</v>
      </c>
      <c r="E29" s="774">
        <f>'Prod. GEXBLU'!C8</f>
        <v>317.24</v>
      </c>
      <c r="F29" s="589">
        <f>'GEXBLU Limp.Ord. '!N156</f>
        <v>6.9309154667639898</v>
      </c>
      <c r="G29" s="774">
        <f>'Prod. GEXBLU'!D8</f>
        <v>84.04</v>
      </c>
      <c r="H29" s="590">
        <f>'GEXBLU Limp.Ord. '!N162</f>
        <v>3.6964882489407942</v>
      </c>
      <c r="I29" s="774">
        <f>'Prod. GEXBLU'!E8</f>
        <v>0</v>
      </c>
      <c r="J29" s="590">
        <f>'GEXBLU Limp.Ord. '!N168</f>
        <v>5.5522832630563217</v>
      </c>
      <c r="K29" s="774">
        <f>'Prod. GEXBLU'!F8</f>
        <v>37</v>
      </c>
      <c r="L29" s="598">
        <f>'GEXBLU Limp.Ord. '!N174</f>
        <v>27.723661867055959</v>
      </c>
      <c r="M29" s="774">
        <f>'Prod. GEXBLU'!G8</f>
        <v>60.76</v>
      </c>
      <c r="N29" s="590">
        <f>'GEXBLU Limp.Ord. '!N180</f>
        <v>3.0804068741173287</v>
      </c>
      <c r="O29" s="774">
        <f>'Prod. GEXBLU'!H8</f>
        <v>517.51</v>
      </c>
      <c r="P29" s="590">
        <f>'GEXBLU Limp.Ord. '!N183</f>
        <v>5.5447323734111924E-2</v>
      </c>
      <c r="Q29" s="774">
        <f>'Prod. GEXBLU'!I8</f>
        <v>108</v>
      </c>
      <c r="R29" s="590">
        <f>'GEXBLU Limp.Ord. '!N186</f>
        <v>0.92412206223519855</v>
      </c>
      <c r="S29" s="597">
        <f>'Prod. GEXBLU'!J8</f>
        <v>0</v>
      </c>
      <c r="T29" s="590"/>
      <c r="U29" s="774">
        <f>'Prod. GEXBLU'!K8</f>
        <v>115.75</v>
      </c>
      <c r="V29" s="590">
        <f>'GEXBLU Limp.Ord. '!N195</f>
        <v>1.2368214437517298</v>
      </c>
      <c r="W29" s="777">
        <f>'Prod. GEXBLU'!L8</f>
        <v>115.75</v>
      </c>
      <c r="X29" s="590">
        <f>'GEXBLU Limp.Ord. '!N198</f>
        <v>1.2368214437517298</v>
      </c>
      <c r="Y29" s="600">
        <f t="shared" si="1"/>
        <v>4137.1813973251992</v>
      </c>
      <c r="Z29" s="646"/>
      <c r="AA29" s="645">
        <f>'Prod. GEXFLO'!R8*'GEXBLU Limp.Ord. '!C150</f>
        <v>142.44790707348113</v>
      </c>
      <c r="AB29" s="510">
        <f>'Prod. GEXBLU'!S8*'GEXBLU Covid'!C150</f>
        <v>151.66636726599387</v>
      </c>
      <c r="AC29" s="660"/>
      <c r="ALO29" s="169"/>
      <c r="ALP29" s="169"/>
      <c r="ALQ29" s="169"/>
      <c r="ALR29" s="169"/>
      <c r="ALS29" s="169"/>
      <c r="ALT29" s="169"/>
      <c r="ALU29" s="169"/>
      <c r="ALV29" s="169"/>
      <c r="ALW29" s="169"/>
      <c r="ALX29" s="169"/>
      <c r="ALY29" s="169"/>
      <c r="ALZ29" s="169"/>
      <c r="AMA29" s="169"/>
    </row>
    <row r="30" spans="1:1015" s="156" customFormat="1" ht="12.75" x14ac:dyDescent="0.2">
      <c r="A30" s="659" t="str">
        <f>'Prod. GEXBLU'!A9</f>
        <v>APS INDAIAL</v>
      </c>
      <c r="B30" s="538" t="s">
        <v>397</v>
      </c>
      <c r="C30" s="538" t="s">
        <v>398</v>
      </c>
      <c r="D30" s="269">
        <f>MC!I78/100</f>
        <v>0.03</v>
      </c>
      <c r="E30" s="774">
        <f>'Prod. GEXBLU'!C9</f>
        <v>174.1</v>
      </c>
      <c r="F30" s="589">
        <f>'GEXBLU Limp.Ord. '!H156</f>
        <v>6.7821094859654822</v>
      </c>
      <c r="G30" s="774">
        <f>'Prod. GEXBLU'!D9</f>
        <v>19</v>
      </c>
      <c r="H30" s="590">
        <f>'GEXBLU Limp.Ord. '!H162</f>
        <v>3.6171250591815904</v>
      </c>
      <c r="I30" s="774">
        <f>'Prod. GEXBLU'!E9</f>
        <v>0</v>
      </c>
      <c r="J30" s="590">
        <f>'GEXBLU Limp.Ord. '!H168</f>
        <v>5.4256875887723854</v>
      </c>
      <c r="K30" s="774">
        <f>'Prod. GEXBLU'!F9</f>
        <v>9.3000000000000007</v>
      </c>
      <c r="L30" s="598">
        <f>'GEXBLU Limp.Ord. '!H174</f>
        <v>27.128437943861929</v>
      </c>
      <c r="M30" s="774">
        <f>'Prod. GEXBLU'!G9</f>
        <v>51.38</v>
      </c>
      <c r="N30" s="590">
        <f>'GEXBLU Limp.Ord. '!H180</f>
        <v>3.0142708826513256</v>
      </c>
      <c r="O30" s="774">
        <f>'Prod. GEXBLU'!H9</f>
        <v>0</v>
      </c>
      <c r="P30" s="590">
        <f>'GEXBLU Limp.Ord. '!H183</f>
        <v>5.4256875887723863E-2</v>
      </c>
      <c r="Q30" s="774">
        <f>'Prod. GEXBLU'!I9</f>
        <v>0</v>
      </c>
      <c r="R30" s="590">
        <f>'GEXBLU Limp.Ord. '!H186</f>
        <v>0.90428126479539761</v>
      </c>
      <c r="S30" s="597">
        <f>'Prod. GEXBLU'!J9</f>
        <v>0</v>
      </c>
      <c r="T30" s="590"/>
      <c r="U30" s="774">
        <f>'Prod. GEXBLU'!K9</f>
        <v>0</v>
      </c>
      <c r="V30" s="590">
        <f>'GEXBLU Limp.Ord. '!H195</f>
        <v>1.210267025523335</v>
      </c>
      <c r="W30" s="777">
        <f>'Prod. GEXBLU'!L9</f>
        <v>0</v>
      </c>
      <c r="X30" s="590">
        <f>'GEXBLU Limp.Ord. '!H198</f>
        <v>1.210267025523335</v>
      </c>
      <c r="Y30" s="600">
        <f t="shared" si="1"/>
        <v>1656.6583484595815</v>
      </c>
      <c r="Z30" s="646"/>
      <c r="AA30" s="645">
        <f>'Prod. GEXFLO'!R9*'GEXBLU Limp.Ord. '!C147</f>
        <v>139.20123112878642</v>
      </c>
      <c r="AB30" s="510">
        <f>'Prod. GEXBLU'!S9*'GEXBLU Covid'!C147</f>
        <v>148.20958396648405</v>
      </c>
      <c r="AC30" s="660"/>
      <c r="ALO30" s="169"/>
      <c r="ALP30" s="169"/>
      <c r="ALQ30" s="169"/>
      <c r="ALR30" s="169"/>
      <c r="ALS30" s="169"/>
      <c r="ALT30" s="169"/>
      <c r="ALU30" s="169"/>
      <c r="ALV30" s="169"/>
      <c r="ALW30" s="169"/>
      <c r="ALX30" s="169"/>
      <c r="ALY30" s="169"/>
      <c r="ALZ30" s="169"/>
      <c r="AMA30" s="169"/>
    </row>
    <row r="31" spans="1:1015" s="156" customFormat="1" ht="12.75" x14ac:dyDescent="0.2">
      <c r="A31" s="659" t="str">
        <f>'Prod. GEXBLU'!A10</f>
        <v>APS ITAJAÍ</v>
      </c>
      <c r="B31" s="538" t="s">
        <v>399</v>
      </c>
      <c r="C31" s="538" t="s">
        <v>400</v>
      </c>
      <c r="D31" s="269">
        <f>MC!I79/100</f>
        <v>0.02</v>
      </c>
      <c r="E31" s="774">
        <f>'Prod. GEXBLU'!C10</f>
        <v>959.92</v>
      </c>
      <c r="F31" s="589">
        <f>'GEXBLU Limp.Ord. '!D156</f>
        <v>6.7102215262276115</v>
      </c>
      <c r="G31" s="774">
        <f>'Prod. GEXBLU'!D10</f>
        <v>1697</v>
      </c>
      <c r="H31" s="590">
        <f>'GEXBLU Limp.Ord. '!D162</f>
        <v>3.5787848139880589</v>
      </c>
      <c r="I31" s="774">
        <f>'Prod. GEXBLU'!E10</f>
        <v>182</v>
      </c>
      <c r="J31" s="590">
        <f>'GEXBLU Limp.Ord. '!D168</f>
        <v>5.3681772209820888</v>
      </c>
      <c r="K31" s="774">
        <f>'Prod. GEXBLU'!F10</f>
        <v>98</v>
      </c>
      <c r="L31" s="598">
        <f>'GEXBLU Limp.Ord. '!D174</f>
        <v>26.840886104910446</v>
      </c>
      <c r="M31" s="774">
        <f>'Prod. GEXBLU'!G10</f>
        <v>264.07</v>
      </c>
      <c r="N31" s="590">
        <f>'GEXBLU Limp.Ord. '!D180</f>
        <v>2.9823206783233829</v>
      </c>
      <c r="O31" s="774">
        <f>'Prod. GEXBLU'!H10</f>
        <v>0</v>
      </c>
      <c r="P31" s="590">
        <f>'GEXBLU Limp.Ord. '!D183</f>
        <v>5.3681772209820892E-2</v>
      </c>
      <c r="Q31" s="774">
        <f>'Prod. GEXBLU'!I10</f>
        <v>222.62</v>
      </c>
      <c r="R31" s="590">
        <f>'GEXBLU Limp.Ord. '!D186</f>
        <v>0.89469620349701473</v>
      </c>
      <c r="S31" s="597">
        <f>'Prod. GEXBLU'!J10</f>
        <v>0</v>
      </c>
      <c r="T31" s="590"/>
      <c r="U31" s="774">
        <f>'Prod. GEXBLU'!K10</f>
        <v>185.39000000000004</v>
      </c>
      <c r="V31" s="590">
        <f>'GEXBLU Limp.Ord. '!D195</f>
        <v>1.1974386234777863</v>
      </c>
      <c r="W31" s="777">
        <f>'Prod. GEXBLU'!L10</f>
        <v>185.39000000000004</v>
      </c>
      <c r="X31" s="590">
        <f>'GEXBLU Limp.Ord. '!D198</f>
        <v>1.1974386234777863</v>
      </c>
      <c r="Y31" s="600">
        <f t="shared" si="1"/>
        <v>17552.593752454566</v>
      </c>
      <c r="Z31" s="646">
        <f>'Prod. GEXBLU'!Q10*'GEXBLU Covid'!C139</f>
        <v>4884.6538941066574</v>
      </c>
      <c r="AA31" s="645">
        <f>'Prod. GEXFLO'!R10*'GEXBLU Limp.Ord. '!C145</f>
        <v>137.6327665526874</v>
      </c>
      <c r="AB31" s="510">
        <f>'Prod. GEXBLU'!S10*'GEXBLU Covid'!C145</f>
        <v>146.53961682319974</v>
      </c>
      <c r="AC31" s="660"/>
      <c r="ALO31" s="169"/>
      <c r="ALP31" s="169"/>
      <c r="ALQ31" s="169"/>
      <c r="ALR31" s="169"/>
      <c r="ALS31" s="169"/>
      <c r="ALT31" s="169"/>
      <c r="ALU31" s="169"/>
      <c r="ALV31" s="169"/>
      <c r="ALW31" s="169"/>
      <c r="ALX31" s="169"/>
      <c r="ALY31" s="169"/>
      <c r="ALZ31" s="169"/>
      <c r="AMA31" s="169"/>
    </row>
    <row r="32" spans="1:1015" s="156" customFormat="1" ht="12.75" x14ac:dyDescent="0.2">
      <c r="A32" s="659" t="str">
        <f>'Prod. GEXBLU'!A11</f>
        <v>APS RIO DO SUL</v>
      </c>
      <c r="B32" s="538" t="s">
        <v>401</v>
      </c>
      <c r="C32" s="538" t="s">
        <v>402</v>
      </c>
      <c r="D32" s="269">
        <f>MC!I80/100</f>
        <v>0.02</v>
      </c>
      <c r="E32" s="774">
        <f>'Prod. GEXBLU'!C11</f>
        <v>596.27</v>
      </c>
      <c r="F32" s="589">
        <f>'GEXBLU Limp.Ord. '!D156</f>
        <v>6.7102215262276115</v>
      </c>
      <c r="G32" s="774">
        <f>'Prod. GEXBLU'!D11</f>
        <v>1271.3800000000001</v>
      </c>
      <c r="H32" s="590">
        <f>'GEXBLU Limp.Ord. '!D162</f>
        <v>3.5787848139880589</v>
      </c>
      <c r="I32" s="774">
        <f>'Prod. GEXBLU'!E11</f>
        <v>31.65</v>
      </c>
      <c r="J32" s="590">
        <f>'GEXBLU Limp.Ord. '!D168</f>
        <v>5.3681772209820888</v>
      </c>
      <c r="K32" s="774">
        <f>'Prod. GEXBLU'!F11</f>
        <v>46.3</v>
      </c>
      <c r="L32" s="598">
        <f>'GEXBLU Limp.Ord. '!D174</f>
        <v>26.840886104910446</v>
      </c>
      <c r="M32" s="774">
        <f>'Prod. GEXBLU'!G11</f>
        <v>257.76</v>
      </c>
      <c r="N32" s="590">
        <f>'GEXBLU Limp.Ord. '!D180</f>
        <v>2.9823206783233829</v>
      </c>
      <c r="O32" s="774">
        <f>'Prod. GEXBLU'!H11</f>
        <v>6</v>
      </c>
      <c r="P32" s="590">
        <f>'GEXBLU Limp.Ord. '!D183</f>
        <v>5.3681772209820892E-2</v>
      </c>
      <c r="Q32" s="774">
        <f>'Prod. GEXBLU'!I11</f>
        <v>120</v>
      </c>
      <c r="R32" s="590">
        <f>'GEXBLU Limp.Ord. '!D186</f>
        <v>0.89469620349701473</v>
      </c>
      <c r="S32" s="597">
        <f>'Prod. GEXBLU'!J11</f>
        <v>0</v>
      </c>
      <c r="T32" s="590"/>
      <c r="U32" s="774">
        <f>'Prod. GEXBLU'!K11</f>
        <v>141.43</v>
      </c>
      <c r="V32" s="590">
        <f>'GEXBLU Limp.Ord. '!D195</f>
        <v>1.1974386234777863</v>
      </c>
      <c r="W32" s="777">
        <f>'Prod. GEXBLU'!L11</f>
        <v>141.43</v>
      </c>
      <c r="X32" s="590">
        <f>'GEXBLU Limp.Ord. '!D198</f>
        <v>1.1974386234777863</v>
      </c>
      <c r="Y32" s="600">
        <f t="shared" si="1"/>
        <v>11178.851164087777</v>
      </c>
      <c r="Z32" s="646">
        <f>'Prod. GEXBLU'!Q11*'GEXBLU Covid'!C139</f>
        <v>4884.6538941066574</v>
      </c>
      <c r="AA32" s="645">
        <f>'Prod. GEXFLO'!R11*'GEXBLU Limp.Ord. '!C145</f>
        <v>137.6327665526874</v>
      </c>
      <c r="AB32" s="510">
        <f>'Prod. GEXBLU'!S11*'GEXBLU Covid'!C145</f>
        <v>146.53961682319974</v>
      </c>
      <c r="AC32" s="660"/>
      <c r="ALO32" s="169"/>
      <c r="ALP32" s="169"/>
      <c r="ALQ32" s="169"/>
      <c r="ALR32" s="169"/>
      <c r="ALS32" s="169"/>
      <c r="ALT32" s="169"/>
      <c r="ALU32" s="169"/>
      <c r="ALV32" s="169"/>
      <c r="ALW32" s="169"/>
      <c r="ALX32" s="169"/>
      <c r="ALY32" s="169"/>
      <c r="ALZ32" s="169"/>
      <c r="AMA32" s="169"/>
    </row>
    <row r="33" spans="1:1015" s="156" customFormat="1" ht="12.75" x14ac:dyDescent="0.2">
      <c r="A33" s="659" t="str">
        <f>'Prod. GEXBLU'!A12</f>
        <v>APS TIMBÓ</v>
      </c>
      <c r="B33" s="538" t="s">
        <v>403</v>
      </c>
      <c r="C33" s="538" t="s">
        <v>404</v>
      </c>
      <c r="D33" s="269">
        <f>MC!I81/100</f>
        <v>0.03</v>
      </c>
      <c r="E33" s="774">
        <f>'Prod. GEXBLU'!C12</f>
        <v>374</v>
      </c>
      <c r="F33" s="589">
        <f>'GEXBLU Limp.Ord. '!H156</f>
        <v>6.7821094859654822</v>
      </c>
      <c r="G33" s="774">
        <f>'Prod. GEXBLU'!D12</f>
        <v>382</v>
      </c>
      <c r="H33" s="590">
        <f>'GEXBLU Limp.Ord. '!H162</f>
        <v>3.6171250591815904</v>
      </c>
      <c r="I33" s="774">
        <f>'Prod. GEXBLU'!E12</f>
        <v>39.700000000000003</v>
      </c>
      <c r="J33" s="590">
        <f>'GEXBLU Limp.Ord. '!H168</f>
        <v>5.4256875887723854</v>
      </c>
      <c r="K33" s="774">
        <f>'Prod. GEXBLU'!F12</f>
        <v>41</v>
      </c>
      <c r="L33" s="598">
        <f>'GEXBLU Limp.Ord. '!H174</f>
        <v>27.128437943861929</v>
      </c>
      <c r="M33" s="774">
        <f>'Prod. GEXBLU'!G12</f>
        <v>269.70999999999998</v>
      </c>
      <c r="N33" s="590">
        <f>'GEXBLU Limp.Ord. '!H180</f>
        <v>3.0142708826513256</v>
      </c>
      <c r="O33" s="774">
        <f>'Prod. GEXBLU'!H12</f>
        <v>1053.18</v>
      </c>
      <c r="P33" s="590">
        <f>'GEXBLU Limp.Ord. '!H183</f>
        <v>5.4256875887723863E-2</v>
      </c>
      <c r="Q33" s="774">
        <f>'Prod. GEXBLU'!I12</f>
        <v>368.21</v>
      </c>
      <c r="R33" s="590">
        <f>'GEXBLU Limp.Ord. '!H186</f>
        <v>0.90428126479539761</v>
      </c>
      <c r="S33" s="597">
        <f>'Prod. GEXBLU'!J12</f>
        <v>0</v>
      </c>
      <c r="T33" s="590"/>
      <c r="U33" s="774">
        <f>'Prod. GEXBLU'!K12</f>
        <v>90.66</v>
      </c>
      <c r="V33" s="590">
        <f>'GEXBLU Limp.Ord. '!H195</f>
        <v>1.210267025523335</v>
      </c>
      <c r="W33" s="777">
        <f>'Prod. GEXBLU'!L12</f>
        <v>90.66</v>
      </c>
      <c r="X33" s="590">
        <f>'GEXBLU Limp.Ord. '!H198</f>
        <v>1.210267025523335</v>
      </c>
      <c r="Y33" s="600">
        <f t="shared" si="1"/>
        <v>6668.4487512165879</v>
      </c>
      <c r="Z33" s="646">
        <f>'Prod. GEXBLU'!P12*'GEXBLU Covid'!D141</f>
        <v>8327.0112779269566</v>
      </c>
      <c r="AA33" s="645">
        <f>'Prod. GEXFLO'!R12*'GEXBLU Limp.Ord. '!C147</f>
        <v>139.20123112878642</v>
      </c>
      <c r="AB33" s="510">
        <f>'Prod. GEXBLU'!S12*'GEXBLU Covid'!C147</f>
        <v>148.20958396648405</v>
      </c>
      <c r="AC33" s="660"/>
      <c r="ALO33" s="169"/>
      <c r="ALP33" s="169"/>
      <c r="ALQ33" s="169"/>
      <c r="ALR33" s="169"/>
      <c r="ALS33" s="169"/>
      <c r="ALT33" s="169"/>
      <c r="ALU33" s="169"/>
      <c r="ALV33" s="169"/>
      <c r="ALW33" s="169"/>
      <c r="ALX33" s="169"/>
      <c r="ALY33" s="169"/>
      <c r="ALZ33" s="169"/>
      <c r="AMA33" s="169"/>
    </row>
    <row r="34" spans="1:1015" s="156" customFormat="1" ht="12.75" x14ac:dyDescent="0.2">
      <c r="A34" s="659" t="str">
        <f>'Prod. GEXBLU'!A13</f>
        <v>APS BALNEÁRIO DE CAMBORIÚ</v>
      </c>
      <c r="B34" s="538" t="s">
        <v>405</v>
      </c>
      <c r="C34" s="538" t="s">
        <v>406</v>
      </c>
      <c r="D34" s="269">
        <f>MC!I82/100</f>
        <v>2.5000000000000001E-2</v>
      </c>
      <c r="E34" s="774">
        <f>'Prod. GEXBLU'!C13</f>
        <v>374.46</v>
      </c>
      <c r="F34" s="589">
        <f>'GEXBLU Limp.Ord. '!F156</f>
        <v>6.7459618574853915</v>
      </c>
      <c r="G34" s="774">
        <f>'Prod. GEXBLU'!D13</f>
        <v>54.12</v>
      </c>
      <c r="H34" s="590">
        <f>'GEXBLU Limp.Ord. '!F162</f>
        <v>3.5978463239922083</v>
      </c>
      <c r="I34" s="774">
        <f>'Prod. GEXBLU'!E13</f>
        <v>70.349999999999994</v>
      </c>
      <c r="J34" s="590">
        <f>'GEXBLU Limp.Ord. '!F168</f>
        <v>5.3949352401325914</v>
      </c>
      <c r="K34" s="774">
        <f>'Prod. GEXBLU'!F13</f>
        <v>30.38</v>
      </c>
      <c r="L34" s="598">
        <f>'GEXBLU Limp.Ord. '!F174</f>
        <v>26.983847429941566</v>
      </c>
      <c r="M34" s="774">
        <f>'Prod. GEXBLU'!G13</f>
        <v>0</v>
      </c>
      <c r="N34" s="590">
        <f>'GEXBLU Limp.Ord. '!F180</f>
        <v>2.9982052699935071</v>
      </c>
      <c r="O34" s="774">
        <f>'Prod. GEXBLU'!H13</f>
        <v>0</v>
      </c>
      <c r="P34" s="590">
        <f>'GEXBLU Limp.Ord. '!F183</f>
        <v>5.3967694859883127E-2</v>
      </c>
      <c r="Q34" s="774">
        <f>'Prod. GEXBLU'!I13</f>
        <v>30</v>
      </c>
      <c r="R34" s="590">
        <f>'GEXBLU Limp.Ord. '!F186</f>
        <v>0.89946158099805207</v>
      </c>
      <c r="S34" s="597">
        <f>'Prod. GEXBLU'!J13</f>
        <v>0</v>
      </c>
      <c r="T34" s="590"/>
      <c r="U34" s="774">
        <f>'Prod. GEXBLU'!K13</f>
        <v>18.18</v>
      </c>
      <c r="V34" s="590">
        <f>'GEXBLU Limp.Ord. '!F195</f>
        <v>1.2038164834182785</v>
      </c>
      <c r="W34" s="777">
        <f>'Prod. GEXBLU'!L13</f>
        <v>18.18</v>
      </c>
      <c r="X34" s="590">
        <f>'GEXBLU Limp.Ord. '!F198</f>
        <v>1.2038164834182785</v>
      </c>
      <c r="Y34" s="600">
        <f t="shared" si="1"/>
        <v>3990.8659140404211</v>
      </c>
      <c r="Z34" s="646">
        <f>'Prod. GEXBLU'!Q13*'GEXBLU Covid'!C140</f>
        <v>4912.328986991115</v>
      </c>
      <c r="AA34" s="645">
        <f>'Prod. GEXFLO'!R13*'GEXBLU Limp.Ord. '!C146</f>
        <v>138.41255559831168</v>
      </c>
      <c r="AB34" s="510">
        <f>'Prod. GEXBLU'!S13*'GEXBLU Covid'!C146</f>
        <v>147.36986960973343</v>
      </c>
      <c r="AC34" s="660"/>
      <c r="ALO34" s="169"/>
      <c r="ALP34" s="169"/>
      <c r="ALQ34" s="169"/>
      <c r="ALR34" s="169"/>
      <c r="ALS34" s="169"/>
      <c r="ALT34" s="169"/>
      <c r="ALU34" s="169"/>
      <c r="ALV34" s="169"/>
      <c r="ALW34" s="169"/>
      <c r="ALX34" s="169"/>
      <c r="ALY34" s="169"/>
      <c r="ALZ34" s="169"/>
      <c r="AMA34" s="169"/>
    </row>
    <row r="35" spans="1:1015" s="156" customFormat="1" ht="12.75" x14ac:dyDescent="0.2">
      <c r="A35" s="659" t="str">
        <f>'Prod. GEXBLU'!A14</f>
        <v>APS PENHA</v>
      </c>
      <c r="B35" s="538" t="s">
        <v>407</v>
      </c>
      <c r="C35" s="538" t="s">
        <v>408</v>
      </c>
      <c r="D35" s="269">
        <f>MC!I83/100</f>
        <v>0.03</v>
      </c>
      <c r="E35" s="774">
        <f>'Prod. GEXBLU'!C14</f>
        <v>258.60000000000002</v>
      </c>
      <c r="F35" s="589">
        <f>'GEXBLU Limp.Ord. '!H156</f>
        <v>6.7821094859654822</v>
      </c>
      <c r="G35" s="774">
        <f>'Prod. GEXBLU'!D14</f>
        <v>21.85</v>
      </c>
      <c r="H35" s="590">
        <f>'GEXBLU Limp.Ord. '!H162</f>
        <v>3.6171250591815904</v>
      </c>
      <c r="I35" s="774">
        <f>'Prod. GEXBLU'!E14</f>
        <v>33.79</v>
      </c>
      <c r="J35" s="590">
        <f>'GEXBLU Limp.Ord. '!H168</f>
        <v>5.4256875887723854</v>
      </c>
      <c r="K35" s="774">
        <f>'Prod. GEXBLU'!F14</f>
        <v>24.05</v>
      </c>
      <c r="L35" s="598">
        <f>'GEXBLU Limp.Ord. '!H174</f>
        <v>27.128437943861929</v>
      </c>
      <c r="M35" s="774">
        <f>'Prod. GEXBLU'!G14</f>
        <v>314.49</v>
      </c>
      <c r="N35" s="590">
        <f>'GEXBLU Limp.Ord. '!H180</f>
        <v>3.0142708826513256</v>
      </c>
      <c r="O35" s="774">
        <f>'Prod. GEXBLU'!H14</f>
        <v>128.33000000000001</v>
      </c>
      <c r="P35" s="590">
        <f>'GEXBLU Limp.Ord. '!H183</f>
        <v>5.4256875887723863E-2</v>
      </c>
      <c r="Q35" s="774">
        <f>'Prod. GEXBLU'!I14</f>
        <v>232.21</v>
      </c>
      <c r="R35" s="590">
        <f>'GEXBLU Limp.Ord. '!H186</f>
        <v>0.90428126479539761</v>
      </c>
      <c r="S35" s="597">
        <f>'Prod. GEXBLU'!J14</f>
        <v>0</v>
      </c>
      <c r="T35" s="590"/>
      <c r="U35" s="774">
        <f>'Prod. GEXBLU'!K14</f>
        <v>69.77</v>
      </c>
      <c r="V35" s="590">
        <f>'GEXBLU Limp.Ord. '!H195</f>
        <v>1.210267025523335</v>
      </c>
      <c r="W35" s="777">
        <f>'Prod. GEXBLU'!L14</f>
        <v>69.77</v>
      </c>
      <c r="X35" s="590">
        <f>'GEXBLU Limp.Ord. '!H198</f>
        <v>1.210267025523335</v>
      </c>
      <c r="Y35" s="600">
        <f t="shared" si="1"/>
        <v>4002.4452597956429</v>
      </c>
      <c r="Z35" s="646"/>
      <c r="AA35" s="645">
        <f>'Prod. GEXFLO'!R14*'GEXBLU Limp.Ord. '!C147</f>
        <v>139.20123112878642</v>
      </c>
      <c r="AB35" s="510">
        <f>'Prod. GEXBLU'!S14*'GEXBLU Covid'!C147</f>
        <v>148.20958396648405</v>
      </c>
      <c r="AC35" s="660"/>
      <c r="ALO35" s="169"/>
      <c r="ALP35" s="169"/>
      <c r="ALQ35" s="169"/>
      <c r="ALR35" s="169"/>
      <c r="ALS35" s="169"/>
      <c r="ALT35" s="169"/>
      <c r="ALU35" s="169"/>
      <c r="ALV35" s="169"/>
      <c r="ALW35" s="169"/>
      <c r="ALX35" s="169"/>
      <c r="ALY35" s="169"/>
      <c r="ALZ35" s="169"/>
      <c r="AMA35" s="169"/>
    </row>
    <row r="36" spans="1:1015" s="156" customFormat="1" ht="12.75" x14ac:dyDescent="0.2">
      <c r="A36" s="696" t="str">
        <f>'Prod. GEXBLU'!A15</f>
        <v>APS POMERODE</v>
      </c>
      <c r="B36" s="697" t="s">
        <v>409</v>
      </c>
      <c r="C36" s="697" t="s">
        <v>410</v>
      </c>
      <c r="D36" s="698">
        <f>MC!I84/100</f>
        <v>3.5000000000000003E-2</v>
      </c>
      <c r="E36" s="775">
        <f>'Prod. GEXBLU'!C15</f>
        <v>258.60000000000002</v>
      </c>
      <c r="F36" s="699">
        <f>'GEXBLU Limp.Ord. '!J156</f>
        <v>6.8186714139123943</v>
      </c>
      <c r="G36" s="775">
        <f>'Prod. GEXBLU'!D15</f>
        <v>21.85</v>
      </c>
      <c r="H36" s="700">
        <f>'GEXBLU Limp.Ord. '!J162</f>
        <v>3.6366247540866099</v>
      </c>
      <c r="I36" s="775">
        <f>'Prod. GEXBLU'!E15</f>
        <v>33.79</v>
      </c>
      <c r="J36" s="700">
        <f>'GEXBLU Limp.Ord. '!J168</f>
        <v>5.4549371311299151</v>
      </c>
      <c r="K36" s="775">
        <f>'Prod. GEXBLU'!F15</f>
        <v>24.05</v>
      </c>
      <c r="L36" s="701">
        <f>'GEXBLU Limp.Ord. '!J174</f>
        <v>27.274685655649577</v>
      </c>
      <c r="M36" s="775">
        <f>'Prod. GEXBLU'!G15</f>
        <v>611.16</v>
      </c>
      <c r="N36" s="700">
        <f>'GEXBLU Limp.Ord. '!J180</f>
        <v>3.0305206284055086</v>
      </c>
      <c r="O36" s="775">
        <f>'Prod. GEXBLU'!H15</f>
        <v>278</v>
      </c>
      <c r="P36" s="700">
        <f>'GEXBLU Limp.Ord. '!J183</f>
        <v>5.4549371311299152E-2</v>
      </c>
      <c r="Q36" s="775">
        <f>'Prod. GEXBLU'!I15</f>
        <v>175.23</v>
      </c>
      <c r="R36" s="700">
        <f>'GEXBLU Limp.Ord. '!J186</f>
        <v>0.90915618852165248</v>
      </c>
      <c r="S36" s="702">
        <f>'Prod. GEXBLU'!J15</f>
        <v>0</v>
      </c>
      <c r="T36" s="700"/>
      <c r="U36" s="775">
        <f>'Prod. GEXBLU'!K15</f>
        <v>69.77</v>
      </c>
      <c r="V36" s="700">
        <f>'GEXBLU Limp.Ord. '!J195</f>
        <v>1.2167914993430624</v>
      </c>
      <c r="W36" s="778">
        <f>'Prod. GEXBLU'!L15</f>
        <v>69.77</v>
      </c>
      <c r="X36" s="700">
        <f>'GEXBLU Limp.Ord. '!J198</f>
        <v>1.2167914993430624</v>
      </c>
      <c r="Y36" s="703">
        <f t="shared" si="1"/>
        <v>4879.4474314076233</v>
      </c>
      <c r="Z36" s="704"/>
      <c r="AA36" s="705">
        <f>'Prod. GEXFLO'!R15*'GEXBLU Limp.Ord. '!C148</f>
        <v>139.9989459203554</v>
      </c>
      <c r="AB36" s="557">
        <f>'Prod. GEXBLU'!S15*'GEXBLU Covid'!C148</f>
        <v>149.05892255654985</v>
      </c>
      <c r="AC36" s="706"/>
      <c r="ALO36" s="169"/>
      <c r="ALP36" s="169"/>
      <c r="ALQ36" s="169"/>
      <c r="ALR36" s="169"/>
      <c r="ALS36" s="169"/>
      <c r="ALT36" s="169"/>
      <c r="ALU36" s="169"/>
      <c r="ALV36" s="169"/>
      <c r="ALW36" s="169"/>
      <c r="ALX36" s="169"/>
      <c r="ALY36" s="169"/>
      <c r="ALZ36" s="169"/>
      <c r="AMA36" s="169"/>
    </row>
    <row r="37" spans="1:1015" s="156" customFormat="1" ht="12.75" x14ac:dyDescent="0.2">
      <c r="A37" s="954"/>
      <c r="B37" s="955"/>
      <c r="C37" s="955"/>
      <c r="D37" s="956"/>
      <c r="E37" s="687">
        <f>SUM(E25:E36)</f>
        <v>6391.87</v>
      </c>
      <c r="F37" s="688"/>
      <c r="G37" s="689">
        <f>SUM(G25:G36)</f>
        <v>5263.55</v>
      </c>
      <c r="H37" s="689">
        <f t="shared" ref="H37:I37" si="2">SUM(H25:H36)</f>
        <v>43.37006412407333</v>
      </c>
      <c r="I37" s="689">
        <f t="shared" si="2"/>
        <v>839.83999999999992</v>
      </c>
      <c r="J37" s="689"/>
      <c r="K37" s="689">
        <f>SUM(K25:K36)</f>
        <v>515.29999999999995</v>
      </c>
      <c r="L37" s="690"/>
      <c r="M37" s="691">
        <f>SUM(M25:M36)</f>
        <v>3688.45</v>
      </c>
      <c r="N37" s="692"/>
      <c r="O37" s="691">
        <f>SUM(O25:O36)</f>
        <v>2541.67</v>
      </c>
      <c r="P37" s="690"/>
      <c r="Q37" s="689">
        <f>SUM(Q25:Q36)</f>
        <v>1910.6200000000001</v>
      </c>
      <c r="R37" s="690"/>
      <c r="S37" s="689">
        <f>SUM(S25:S36)</f>
        <v>0</v>
      </c>
      <c r="T37" s="690"/>
      <c r="U37" s="691">
        <f>SUM(U25:U36)</f>
        <v>1091.8599999999999</v>
      </c>
      <c r="V37" s="690"/>
      <c r="W37" s="693">
        <f>SUM(W25:W36)</f>
        <v>1091.8599999999999</v>
      </c>
      <c r="X37" s="690"/>
      <c r="Y37" s="690">
        <f>SUM(Y25:Y36)</f>
        <v>96203.048074927327</v>
      </c>
      <c r="Z37" s="694">
        <f>SUM(Z25:Z36)</f>
        <v>42714.260343886453</v>
      </c>
      <c r="AA37" s="693">
        <f>SUM(AA25:AA36)</f>
        <v>1668.9650950229291</v>
      </c>
      <c r="AB37" s="694">
        <f>SUM(AB25:AB36)</f>
        <v>1776.9715137007804</v>
      </c>
      <c r="AC37" s="695">
        <f>SUM(AC25:AC36)</f>
        <v>4043.6000000000004</v>
      </c>
      <c r="ALO37" s="169"/>
      <c r="ALP37" s="169"/>
      <c r="ALQ37" s="169"/>
      <c r="ALR37" s="169"/>
      <c r="ALS37" s="169"/>
      <c r="ALT37" s="169"/>
      <c r="ALU37" s="169"/>
      <c r="ALV37" s="169"/>
      <c r="ALW37" s="169"/>
      <c r="ALX37" s="169"/>
      <c r="ALY37" s="169"/>
      <c r="ALZ37" s="169"/>
      <c r="AMA37" s="169"/>
    </row>
    <row r="38" spans="1:1015" s="156" customFormat="1" ht="15" x14ac:dyDescent="0.25">
      <c r="A38" s="707" t="s">
        <v>89</v>
      </c>
      <c r="B38" s="537" t="s">
        <v>411</v>
      </c>
      <c r="C38" s="537" t="s">
        <v>412</v>
      </c>
      <c r="D38" s="268">
        <f>MC!O73/100</f>
        <v>2.5000000000000001E-2</v>
      </c>
      <c r="E38" s="779">
        <f>'Prod. GEXJVL'!C4</f>
        <v>1038</v>
      </c>
      <c r="F38" s="708">
        <f>'GEXJVL Limp.Ord.'!F156</f>
        <v>6.8071700534449189</v>
      </c>
      <c r="G38" s="779">
        <f>'Prod. GEXJVL'!D4</f>
        <v>395.4</v>
      </c>
      <c r="H38" s="709">
        <f>'GEXJVL Limp.Ord.'!F162</f>
        <v>3.6304906951706233</v>
      </c>
      <c r="I38" s="779">
        <f>'Prod. GEXJVL'!E4</f>
        <v>0</v>
      </c>
      <c r="J38" s="709">
        <f>'GEXJVL Limp.Ord.'!F168</f>
        <v>5.4457360427559349</v>
      </c>
      <c r="K38" s="779">
        <f>'Prod. GEXJVL'!F4</f>
        <v>81.400000000000006</v>
      </c>
      <c r="L38" s="709">
        <f>'GEXJVL Limp.Ord.'!F174</f>
        <v>27.228680213779676</v>
      </c>
      <c r="M38" s="779">
        <f>'Prod. GEXJVL'!G4</f>
        <v>766.1</v>
      </c>
      <c r="N38" s="709">
        <f>'GEXJVL Limp.Ord.'!F180</f>
        <v>3.0254089126421859</v>
      </c>
      <c r="O38" s="779">
        <f>'Prod. GEXJVL'!H4</f>
        <v>0</v>
      </c>
      <c r="P38" s="709">
        <f>'GEXJVL Limp.Ord.'!F183</f>
        <v>5.4457360427559359E-2</v>
      </c>
      <c r="Q38" s="779">
        <f>'Prod. GEXJVL'!I4</f>
        <v>0</v>
      </c>
      <c r="R38" s="709">
        <f>'GEXJVL Limp.Ord.'!F186</f>
        <v>0.90762267379265582</v>
      </c>
      <c r="S38" s="781">
        <v>166.24</v>
      </c>
      <c r="T38" s="709">
        <f>'GEXJVL Limp.Ord.'!F192</f>
        <v>0.29523971380074349</v>
      </c>
      <c r="U38" s="781">
        <v>249.36</v>
      </c>
      <c r="V38" s="709">
        <f>'GEXJVL Limp.Ord.'!F195</f>
        <v>1.5386695042045451</v>
      </c>
      <c r="W38" s="780">
        <f>'Prod. GEXJVL'!L4</f>
        <v>415.6</v>
      </c>
      <c r="X38" s="709">
        <f>'GEXJVL Limp.Ord.'!F198</f>
        <v>1.5386695042045451</v>
      </c>
      <c r="Y38" s="599">
        <f t="shared" ref="Y38:Y47" si="3">(E38*F38)+(G38*H38)+(I38*J38)+(K38*L38)+(M38*N38)+(O38*P38)+(Q38*R38)+(S38*T38)+(U38*V38)+(W38*X38)</f>
        <v>14107.753197261225</v>
      </c>
      <c r="Z38" s="656"/>
      <c r="AA38" s="710">
        <f>'Prod. GEXJVL'!R4*'GEXJVL Limp.Ord.'!C146</f>
        <v>138.68768496069583</v>
      </c>
      <c r="AB38" s="711">
        <f>'Prod. GEXJVL'!S4*'GEXJVL Covid'!C146</f>
        <v>147.72348599930814</v>
      </c>
      <c r="AC38" s="712">
        <f>'Prod. GEXJVL'!T4*MC!C16</f>
        <v>4043.6000000000004</v>
      </c>
      <c r="ALR38" s="171"/>
      <c r="ALS38" s="171"/>
      <c r="ALT38" s="171"/>
      <c r="ALU38" s="171"/>
      <c r="ALV38" s="171"/>
      <c r="ALW38" s="171"/>
      <c r="ALX38" s="171"/>
      <c r="ALY38" s="171"/>
      <c r="ALZ38" s="171"/>
      <c r="AMA38" s="171"/>
    </row>
    <row r="39" spans="1:1015" x14ac:dyDescent="0.2">
      <c r="A39" s="659" t="s">
        <v>92</v>
      </c>
      <c r="B39" s="538" t="s">
        <v>413</v>
      </c>
      <c r="C39" s="538" t="s">
        <v>414</v>
      </c>
      <c r="D39" s="269">
        <f>MC!O74/100</f>
        <v>0.03</v>
      </c>
      <c r="E39" s="774">
        <f>'Prod. GEXJVL'!C5</f>
        <v>545</v>
      </c>
      <c r="F39" s="589">
        <f>'GEXJVL Limp.Ord.'!H156</f>
        <v>6.8433895343225934</v>
      </c>
      <c r="G39" s="774">
        <f>'Prod. GEXJVL'!D5</f>
        <v>1438</v>
      </c>
      <c r="H39" s="590">
        <f>'GEXJVL Limp.Ord.'!H162</f>
        <v>3.6498077516387166</v>
      </c>
      <c r="I39" s="774">
        <f>'Prod. GEXJVL'!E5</f>
        <v>40.4</v>
      </c>
      <c r="J39" s="590">
        <f>'GEXJVL Limp.Ord.'!H168</f>
        <v>5.4747116274580749</v>
      </c>
      <c r="K39" s="774">
        <f>'Prod. GEXJVL'!F5</f>
        <v>74.599999999999994</v>
      </c>
      <c r="L39" s="590">
        <f>'GEXJVL Limp.Ord.'!H174</f>
        <v>27.373558137290374</v>
      </c>
      <c r="M39" s="774">
        <f>'Prod. GEXJVL'!G5</f>
        <v>483.2</v>
      </c>
      <c r="N39" s="590">
        <f>'GEXJVL Limp.Ord.'!H180</f>
        <v>3.0415064596989301</v>
      </c>
      <c r="O39" s="774">
        <f>'Prod. GEXJVL'!H5</f>
        <v>91</v>
      </c>
      <c r="P39" s="590">
        <f>'GEXJVL Limp.Ord.'!H183</f>
        <v>5.4747116274580752E-2</v>
      </c>
      <c r="Q39" s="774">
        <f>'Prod. GEXJVL'!I5</f>
        <v>149</v>
      </c>
      <c r="R39" s="590">
        <f>'GEXJVL Limp.Ord.'!H186</f>
        <v>0.91245193790967916</v>
      </c>
      <c r="S39" s="781">
        <v>250</v>
      </c>
      <c r="T39" s="590">
        <f>'GEXJVL Limp.Ord.'!H192</f>
        <v>0.29655886631934786</v>
      </c>
      <c r="U39" s="781">
        <v>273</v>
      </c>
      <c r="V39" s="590">
        <f>'GEXJVL Limp.Ord.'!H195</f>
        <v>1.5468564321418594</v>
      </c>
      <c r="W39" s="777">
        <f>'Prod. GEXJVL'!L5</f>
        <v>523</v>
      </c>
      <c r="X39" s="590">
        <f>'GEXJVL Limp.Ord.'!H198</f>
        <v>1.5468564321418594</v>
      </c>
      <c r="Y39" s="600">
        <f t="shared" si="3"/>
        <v>14157.347314074266</v>
      </c>
      <c r="Z39" s="646">
        <f>'Prod. GEXJVL'!P5*'GEXJVL Covid'!D141</f>
        <v>4175.3600155560589</v>
      </c>
      <c r="AA39" s="710">
        <f>'Prod. GEXJVL'!R5*'GEXJVL Limp.Ord.'!C147</f>
        <v>139.47792817984509</v>
      </c>
      <c r="AB39" s="711">
        <f>'Prod. GEXJVL'!S5*'GEXJVL Covid'!C147</f>
        <v>148.56521526426147</v>
      </c>
      <c r="AC39" s="660"/>
      <c r="AD39" s="156"/>
    </row>
    <row r="40" spans="1:1015" x14ac:dyDescent="0.2">
      <c r="A40" s="659" t="s">
        <v>95</v>
      </c>
      <c r="B40" s="538" t="s">
        <v>415</v>
      </c>
      <c r="C40" s="538" t="s">
        <v>416</v>
      </c>
      <c r="D40" s="269">
        <f>MC!O75/100</f>
        <v>0.05</v>
      </c>
      <c r="E40" s="774">
        <f>'Prod. GEXJVL'!C6</f>
        <v>542</v>
      </c>
      <c r="F40" s="589">
        <f>'GEXJVL Limp.Ord.'!N156</f>
        <v>6.9924913039997847</v>
      </c>
      <c r="G40" s="774">
        <f>'Prod. GEXJVL'!D6</f>
        <v>680</v>
      </c>
      <c r="H40" s="590">
        <f>'GEXJVL Limp.Ord.'!N162</f>
        <v>3.7293286954665521</v>
      </c>
      <c r="I40" s="774">
        <f>'Prod. GEXJVL'!E6</f>
        <v>0</v>
      </c>
      <c r="J40" s="590">
        <f>'GEXJVL Limp.Ord.'!N168</f>
        <v>5.5939930431998288</v>
      </c>
      <c r="K40" s="774">
        <f>'Prod. GEXJVL'!F6</f>
        <v>42.6</v>
      </c>
      <c r="L40" s="590">
        <f>'GEXJVL Limp.Ord.'!N174</f>
        <v>27.969965215999139</v>
      </c>
      <c r="M40" s="774">
        <f>'Prod. GEXJVL'!G6</f>
        <v>313.39999999999998</v>
      </c>
      <c r="N40" s="590">
        <f>'GEXJVL Limp.Ord.'!N180</f>
        <v>3.1077739128887933</v>
      </c>
      <c r="O40" s="774">
        <f>'Prod. GEXJVL'!H6</f>
        <v>2578.9</v>
      </c>
      <c r="P40" s="590">
        <f>'GEXJVL Limp.Ord.'!N183</f>
        <v>5.593993043199829E-2</v>
      </c>
      <c r="Q40" s="774">
        <f>'Prod. GEXJVL'!I6</f>
        <v>104</v>
      </c>
      <c r="R40" s="590">
        <f>'GEXJVL Limp.Ord.'!N186</f>
        <v>0.93233217386663803</v>
      </c>
      <c r="S40" s="781"/>
      <c r="T40" s="590">
        <f>'GEXJVL Limp.Ord.'!N192</f>
        <v>0.30198931342217389</v>
      </c>
      <c r="U40" s="781">
        <v>274.5</v>
      </c>
      <c r="V40" s="590">
        <f>'GEXJVL Limp.Ord.'!N195</f>
        <v>1.5805588876738939</v>
      </c>
      <c r="W40" s="777">
        <f>'Prod. GEXJVL'!L6</f>
        <v>274.5</v>
      </c>
      <c r="X40" s="590">
        <f>'GEXJVL Limp.Ord.'!N198</f>
        <v>1.5805588876738939</v>
      </c>
      <c r="Y40" s="600">
        <f t="shared" si="3"/>
        <v>9600.3235241922284</v>
      </c>
      <c r="Z40" s="646">
        <f>'Prod. GEXJVL'!Q6*'GEXJVL Covid'!C144</f>
        <v>5067.6764390433209</v>
      </c>
      <c r="AA40" s="710">
        <f>'Prod. GEXJVL'!R6*'GEXJVL Limp.Ord.'!C150</f>
        <v>142.73105770007473</v>
      </c>
      <c r="AB40" s="711">
        <f>'Prod. GEXJVL'!S6*'GEXJVL Covid'!C150</f>
        <v>152.0302931712996</v>
      </c>
      <c r="AC40" s="660"/>
      <c r="AD40" s="156"/>
    </row>
    <row r="41" spans="1:1015" x14ac:dyDescent="0.2">
      <c r="A41" s="659" t="s">
        <v>98</v>
      </c>
      <c r="B41" s="538" t="s">
        <v>411</v>
      </c>
      <c r="C41" s="538" t="s">
        <v>412</v>
      </c>
      <c r="D41" s="269">
        <f>MC!O76/100</f>
        <v>2.5000000000000001E-2</v>
      </c>
      <c r="E41" s="774">
        <f>'Prod. GEXJVL'!C7</f>
        <v>1058</v>
      </c>
      <c r="F41" s="589">
        <f>'GEXJVL Limp.Ord.'!F156</f>
        <v>6.8071700534449189</v>
      </c>
      <c r="G41" s="774">
        <f>'Prod. GEXJVL'!D7</f>
        <v>432.5</v>
      </c>
      <c r="H41" s="590">
        <f>'GEXJVL Limp.Ord.'!F162</f>
        <v>3.6304906951706233</v>
      </c>
      <c r="I41" s="774">
        <f>'Prod. GEXJVL'!E7</f>
        <v>28.5</v>
      </c>
      <c r="J41" s="590">
        <f>'GEXJVL Limp.Ord.'!F168</f>
        <v>5.4457360427559349</v>
      </c>
      <c r="K41" s="774">
        <f>'Prod. GEXJVL'!F7</f>
        <v>57.2</v>
      </c>
      <c r="L41" s="590">
        <f>'GEXJVL Limp.Ord.'!F174</f>
        <v>27.228680213779676</v>
      </c>
      <c r="M41" s="774">
        <f>'Prod. GEXJVL'!G7</f>
        <v>112.5</v>
      </c>
      <c r="N41" s="590">
        <f>'GEXJVL Limp.Ord.'!F180</f>
        <v>3.0254089126421859</v>
      </c>
      <c r="O41" s="774">
        <f>'Prod. GEXJVL'!H7</f>
        <v>52.5</v>
      </c>
      <c r="P41" s="590">
        <f>'GEXJVL Limp.Ord.'!F183</f>
        <v>5.4457360427559359E-2</v>
      </c>
      <c r="Q41" s="774">
        <f>'Prod. GEXJVL'!I7</f>
        <v>210.8</v>
      </c>
      <c r="R41" s="590">
        <f>'GEXJVL Limp.Ord.'!F186</f>
        <v>0.90762267379265582</v>
      </c>
      <c r="S41" s="781"/>
      <c r="T41" s="590">
        <f>'GEXJVL Limp.Ord.'!F192</f>
        <v>0.29523971380074349</v>
      </c>
      <c r="U41" s="781">
        <v>225</v>
      </c>
      <c r="V41" s="590">
        <f>'GEXJVL Limp.Ord.'!F195</f>
        <v>1.5386695042045451</v>
      </c>
      <c r="W41" s="777">
        <f>'Prod. GEXJVL'!L7</f>
        <v>225</v>
      </c>
      <c r="X41" s="590">
        <f>'GEXJVL Limp.Ord.'!F198</f>
        <v>1.5386695042045451</v>
      </c>
      <c r="Y41" s="600">
        <f t="shared" si="3"/>
        <v>11711.802778274989</v>
      </c>
      <c r="Z41" s="646">
        <f>'Prod. GEXJVL'!Q7*'GEXJVL Covid'!C140</f>
        <v>9848.2323999538748</v>
      </c>
      <c r="AA41" s="710">
        <f>'Prod. GEXJVL'!R7*'GEXJVL Limp.Ord.'!C146</f>
        <v>138.68768496069583</v>
      </c>
      <c r="AB41" s="711">
        <f>'Prod. GEXJVL'!S7*'GEXJVL Limp.Ord.'!C150</f>
        <v>142.73105770007473</v>
      </c>
      <c r="AC41" s="660"/>
      <c r="AD41" s="156"/>
    </row>
    <row r="42" spans="1:1015" x14ac:dyDescent="0.2">
      <c r="A42" s="659" t="s">
        <v>101</v>
      </c>
      <c r="B42" s="538" t="s">
        <v>417</v>
      </c>
      <c r="C42" s="538" t="s">
        <v>418</v>
      </c>
      <c r="D42" s="269">
        <f>MC!O77/100</f>
        <v>0.03</v>
      </c>
      <c r="E42" s="774">
        <f>'Prod. GEXJVL'!C8</f>
        <v>790</v>
      </c>
      <c r="F42" s="589">
        <f>'GEXJVL Limp.Ord.'!H156</f>
        <v>6.8433895343225934</v>
      </c>
      <c r="G42" s="774">
        <f>'Prod. GEXJVL'!D8</f>
        <v>765</v>
      </c>
      <c r="H42" s="590">
        <f>'GEXJVL Limp.Ord.'!H162</f>
        <v>3.6498077516387166</v>
      </c>
      <c r="I42" s="774">
        <f>'Prod. GEXJVL'!E8</f>
        <v>24</v>
      </c>
      <c r="J42" s="590">
        <f>'GEXJVL Limp.Ord.'!H168</f>
        <v>5.4747116274580749</v>
      </c>
      <c r="K42" s="774">
        <f>'Prod. GEXJVL'!F8</f>
        <v>44.5</v>
      </c>
      <c r="L42" s="590">
        <f>'GEXJVL Limp.Ord.'!H174</f>
        <v>27.373558137290374</v>
      </c>
      <c r="M42" s="774">
        <f>'Prod. GEXJVL'!G8</f>
        <v>69.2</v>
      </c>
      <c r="N42" s="590">
        <f>'GEXJVL Limp.Ord.'!H180</f>
        <v>3.0415064596989301</v>
      </c>
      <c r="O42" s="774">
        <f>'Prod. GEXJVL'!H8</f>
        <v>0</v>
      </c>
      <c r="P42" s="590">
        <f>'GEXJVL Limp.Ord.'!H183</f>
        <v>5.4747116274580752E-2</v>
      </c>
      <c r="Q42" s="774">
        <f>'Prod. GEXJVL'!I8</f>
        <v>27.5</v>
      </c>
      <c r="R42" s="590">
        <f>'GEXJVL Limp.Ord.'!H186</f>
        <v>0.91245193790967916</v>
      </c>
      <c r="S42" s="781">
        <v>36.700000000000003</v>
      </c>
      <c r="T42" s="590">
        <f>'GEXJVL Limp.Ord.'!H192</f>
        <v>0.29655886631934786</v>
      </c>
      <c r="U42" s="781">
        <v>173.3</v>
      </c>
      <c r="V42" s="590">
        <f>'GEXJVL Limp.Ord.'!H195</f>
        <v>1.5468564321418594</v>
      </c>
      <c r="W42" s="777">
        <f>'Prod. GEXJVL'!L8</f>
        <v>210</v>
      </c>
      <c r="X42" s="590">
        <f>'GEXJVL Limp.Ord.'!H198</f>
        <v>1.5468564321418594</v>
      </c>
      <c r="Y42" s="600">
        <f t="shared" si="3"/>
        <v>10387.255534424461</v>
      </c>
      <c r="Z42" s="646">
        <f>'Prod. GEXJVL'!P8*'GEXJVL Covid'!D141</f>
        <v>4175.3600155560589</v>
      </c>
      <c r="AA42" s="710">
        <f>'Prod. GEXJVL'!R8*'GEXJVL Limp.Ord.'!C147</f>
        <v>139.47792817984509</v>
      </c>
      <c r="AB42" s="711">
        <f>'Prod. GEXJVL'!S8*'GEXJVL Covid'!C147</f>
        <v>148.56521526426147</v>
      </c>
      <c r="AC42" s="660"/>
      <c r="AD42" s="156"/>
    </row>
    <row r="43" spans="1:1015" x14ac:dyDescent="0.2">
      <c r="A43" s="659" t="s">
        <v>104</v>
      </c>
      <c r="B43" s="538" t="s">
        <v>419</v>
      </c>
      <c r="C43" s="538" t="s">
        <v>420</v>
      </c>
      <c r="D43" s="269">
        <f>MC!O78/100</f>
        <v>0.03</v>
      </c>
      <c r="E43" s="774">
        <f>'Prod. GEXJVL'!C9</f>
        <v>529</v>
      </c>
      <c r="F43" s="589">
        <f>'GEXJVL Limp.Ord.'!H156</f>
        <v>6.8433895343225934</v>
      </c>
      <c r="G43" s="774">
        <f>'Prod. GEXJVL'!D9</f>
        <v>190</v>
      </c>
      <c r="H43" s="590">
        <f>'GEXJVL Limp.Ord.'!H162</f>
        <v>3.6498077516387166</v>
      </c>
      <c r="I43" s="774">
        <f>'Prod. GEXJVL'!E9</f>
        <v>12</v>
      </c>
      <c r="J43" s="590">
        <f>'GEXJVL Limp.Ord.'!H168</f>
        <v>5.4747116274580749</v>
      </c>
      <c r="K43" s="774">
        <f>'Prod. GEXJVL'!F9</f>
        <v>49.2</v>
      </c>
      <c r="L43" s="590">
        <f>'GEXJVL Limp.Ord.'!H174</f>
        <v>27.373558137290374</v>
      </c>
      <c r="M43" s="774">
        <f>'Prod. GEXJVL'!G9</f>
        <v>21.6</v>
      </c>
      <c r="N43" s="590">
        <f>'GEXJVL Limp.Ord.'!H180</f>
        <v>3.0415064596989301</v>
      </c>
      <c r="O43" s="774">
        <f>'Prod. GEXJVL'!H9</f>
        <v>38.1</v>
      </c>
      <c r="P43" s="590">
        <f>'GEXJVL Limp.Ord.'!H183</f>
        <v>5.4747116274580752E-2</v>
      </c>
      <c r="Q43" s="774">
        <f>'Prod. GEXJVL'!I9</f>
        <v>40.1</v>
      </c>
      <c r="R43" s="590">
        <f>'GEXJVL Limp.Ord.'!H186</f>
        <v>0.91245193790967916</v>
      </c>
      <c r="S43" s="781">
        <v>56</v>
      </c>
      <c r="T43" s="590">
        <f>'GEXJVL Limp.Ord.'!H192</f>
        <v>0.29655886631934786</v>
      </c>
      <c r="U43" s="781">
        <v>56</v>
      </c>
      <c r="V43" s="590">
        <f>'GEXJVL Limp.Ord.'!H195</f>
        <v>1.5468564321418594</v>
      </c>
      <c r="W43" s="777">
        <f>'Prod. GEXJVL'!L9</f>
        <v>112</v>
      </c>
      <c r="X43" s="590">
        <f>'GEXJVL Limp.Ord.'!H198</f>
        <v>1.5468564321418594</v>
      </c>
      <c r="Y43" s="600">
        <f t="shared" si="3"/>
        <v>6106.9430408356429</v>
      </c>
      <c r="Z43" s="646">
        <f>'Prod. GEXJVL'!P9*'GEXJVL Covid'!D141</f>
        <v>4175.3600155560589</v>
      </c>
      <c r="AA43" s="710">
        <f>'Prod. GEXJVL'!R9*'GEXJVL Limp.Ord.'!C147</f>
        <v>139.47792817984509</v>
      </c>
      <c r="AB43" s="711">
        <f>'Prod. GEXJVL'!S9*'GEXJVL Covid'!C147</f>
        <v>148.56521526426147</v>
      </c>
      <c r="AC43" s="660"/>
      <c r="AD43" s="156"/>
    </row>
    <row r="44" spans="1:1015" x14ac:dyDescent="0.2">
      <c r="A44" s="659" t="s">
        <v>108</v>
      </c>
      <c r="B44" s="538" t="s">
        <v>421</v>
      </c>
      <c r="C44" s="538" t="s">
        <v>422</v>
      </c>
      <c r="D44" s="269">
        <f>MC!O79/100</f>
        <v>0.05</v>
      </c>
      <c r="E44" s="774">
        <f>'Prod. GEXJVL'!C10</f>
        <v>318.3</v>
      </c>
      <c r="F44" s="589">
        <f>'GEXJVL Limp.Ord.'!N156</f>
        <v>6.9924913039997847</v>
      </c>
      <c r="G44" s="774">
        <f>'Prod. GEXJVL'!D10</f>
        <v>33.200000000000003</v>
      </c>
      <c r="H44" s="590">
        <f>'GEXJVL Limp.Ord.'!N162</f>
        <v>3.7293286954665521</v>
      </c>
      <c r="I44" s="774">
        <f>'Prod. GEXJVL'!E10</f>
        <v>11.7</v>
      </c>
      <c r="J44" s="590">
        <f>'GEXJVL Limp.Ord.'!N168</f>
        <v>5.5939930431998288</v>
      </c>
      <c r="K44" s="774">
        <f>'Prod. GEXJVL'!F10</f>
        <v>7.93</v>
      </c>
      <c r="L44" s="590">
        <f>'GEXJVL Limp.Ord.'!N174</f>
        <v>27.969965215999139</v>
      </c>
      <c r="M44" s="774">
        <f>'Prod. GEXJVL'!G10</f>
        <v>0</v>
      </c>
      <c r="N44" s="590">
        <f>'GEXJVL Limp.Ord.'!N180</f>
        <v>3.1077739128887933</v>
      </c>
      <c r="O44" s="774">
        <f>'Prod. GEXJVL'!H10</f>
        <v>0</v>
      </c>
      <c r="P44" s="590">
        <f>'GEXJVL Limp.Ord.'!N183</f>
        <v>5.593993043199829E-2</v>
      </c>
      <c r="Q44" s="774">
        <f>'Prod. GEXJVL'!I10</f>
        <v>0</v>
      </c>
      <c r="R44" s="590">
        <f>'GEXJVL Limp.Ord.'!N186</f>
        <v>0.93233217386663803</v>
      </c>
      <c r="S44" s="781"/>
      <c r="T44" s="590">
        <f>'GEXJVL Limp.Ord.'!N192</f>
        <v>0.30198931342217389</v>
      </c>
      <c r="U44" s="781">
        <v>127.7</v>
      </c>
      <c r="V44" s="590">
        <f>'GEXJVL Limp.Ord.'!N195</f>
        <v>1.5805588876738939</v>
      </c>
      <c r="W44" s="777">
        <f>'Prod. GEXJVL'!L10</f>
        <v>127.7</v>
      </c>
      <c r="X44" s="590">
        <f>'GEXJVL Limp.Ord.'!N198</f>
        <v>1.5805588876738939</v>
      </c>
      <c r="Y44" s="600">
        <f t="shared" si="3"/>
        <v>3040.4499774328447</v>
      </c>
      <c r="Z44" s="646">
        <f>'Prod. GEXBLU'!Q23*'GEXBLU Covid'!C152</f>
        <v>0</v>
      </c>
      <c r="AA44" s="710">
        <f>'Prod. GEXJVL'!R10*'GEXJVL Limp.Ord.'!C150</f>
        <v>142.73105770007473</v>
      </c>
      <c r="AB44" s="711">
        <f>'Prod. GEXJVL'!S10*'GEXJVL Covid'!C150</f>
        <v>152.0302931712996</v>
      </c>
      <c r="AC44" s="660"/>
      <c r="AD44" s="156"/>
    </row>
    <row r="45" spans="1:1015" x14ac:dyDescent="0.2">
      <c r="A45" s="659" t="s">
        <v>111</v>
      </c>
      <c r="B45" s="538" t="s">
        <v>423</v>
      </c>
      <c r="C45" s="538" t="s">
        <v>412</v>
      </c>
      <c r="D45" s="269">
        <f>MC!O80/100</f>
        <v>2.5000000000000001E-2</v>
      </c>
      <c r="E45" s="774">
        <f>'Prod. GEXJVL'!C11</f>
        <v>0</v>
      </c>
      <c r="F45" s="589">
        <f>'GEXJVL Limp.Ord.'!F156</f>
        <v>6.8071700534449189</v>
      </c>
      <c r="G45" s="774">
        <f>'Prod. GEXJVL'!D11</f>
        <v>670</v>
      </c>
      <c r="H45" s="590">
        <f>'GEXJVL Limp.Ord.'!F162</f>
        <v>3.6304906951706233</v>
      </c>
      <c r="I45" s="774">
        <f>'Prod. GEXJVL'!E11</f>
        <v>24.2</v>
      </c>
      <c r="J45" s="590">
        <f>'GEXJVL Limp.Ord.'!F168</f>
        <v>5.4457360427559349</v>
      </c>
      <c r="K45" s="774">
        <f>'Prod. GEXJVL'!F11</f>
        <v>62.5</v>
      </c>
      <c r="L45" s="590">
        <f>'GEXJVL Limp.Ord.'!F174</f>
        <v>27.228680213779676</v>
      </c>
      <c r="M45" s="774">
        <f>'Prod. GEXJVL'!G11</f>
        <v>463</v>
      </c>
      <c r="N45" s="590">
        <f>'GEXJVL Limp.Ord.'!F180</f>
        <v>3.0254089126421859</v>
      </c>
      <c r="O45" s="774">
        <f>'Prod. GEXJVL'!H11</f>
        <v>62.7</v>
      </c>
      <c r="P45" s="590">
        <f>'GEXJVL Limp.Ord.'!F183</f>
        <v>5.4457360427559359E-2</v>
      </c>
      <c r="Q45" s="774">
        <f>'Prod. GEXJVL'!I11</f>
        <v>63.5</v>
      </c>
      <c r="R45" s="590">
        <f>'GEXJVL Limp.Ord.'!F186</f>
        <v>0.90762267379265582</v>
      </c>
      <c r="S45" s="781"/>
      <c r="T45" s="590">
        <f>'GEXJVL Limp.Ord.'!F192</f>
        <v>0.29523971380074349</v>
      </c>
      <c r="U45" s="781">
        <v>214.2</v>
      </c>
      <c r="V45" s="590">
        <f>'GEXJVL Limp.Ord.'!F195</f>
        <v>1.5386695042045451</v>
      </c>
      <c r="W45" s="777">
        <f>'Prod. GEXJVL'!L11</f>
        <v>214.2</v>
      </c>
      <c r="X45" s="590">
        <f>'GEXJVL Limp.Ord.'!F198</f>
        <v>1.5386695042045451</v>
      </c>
      <c r="Y45" s="600">
        <f t="shared" si="3"/>
        <v>6386.9869497994423</v>
      </c>
      <c r="Z45" s="646">
        <f>'Prod. GEXBLU'!Q24*'GEXBLU Covid'!C152</f>
        <v>0</v>
      </c>
      <c r="AA45" s="710">
        <f>'Prod. GEXJVL'!R11*'GEXJVL Limp.Ord.'!C146</f>
        <v>138.68768496069583</v>
      </c>
      <c r="AB45" s="711">
        <f>'Prod. GEXJVL'!S11*'GEXJVL Limp.Ord.'!C150</f>
        <v>142.73105770007473</v>
      </c>
      <c r="AC45" s="660"/>
      <c r="AD45" s="156"/>
    </row>
    <row r="46" spans="1:1015" x14ac:dyDescent="0.2">
      <c r="A46" s="659" t="s">
        <v>114</v>
      </c>
      <c r="B46" s="538" t="s">
        <v>424</v>
      </c>
      <c r="C46" s="538" t="s">
        <v>425</v>
      </c>
      <c r="D46" s="269">
        <f>MC!O81/100</f>
        <v>0.02</v>
      </c>
      <c r="E46" s="774">
        <f>'Prod. GEXJVL'!C12</f>
        <v>800</v>
      </c>
      <c r="F46" s="589">
        <f>'GEXJVL Limp.Ord.'!D156</f>
        <v>6.7713586793940346</v>
      </c>
      <c r="G46" s="774">
        <f>'Prod. GEXJVL'!D12</f>
        <v>0</v>
      </c>
      <c r="H46" s="590">
        <f>'GEXJVL Limp.Ord.'!D162</f>
        <v>3.6113912956768188</v>
      </c>
      <c r="I46" s="774">
        <f>'Prod. GEXJVL'!E12</f>
        <v>0</v>
      </c>
      <c r="J46" s="590">
        <f>'GEXJVL Limp.Ord.'!D168</f>
        <v>5.417086943515228</v>
      </c>
      <c r="K46" s="774">
        <f>'Prod. GEXJVL'!F12</f>
        <v>0</v>
      </c>
      <c r="L46" s="590">
        <f>'GEXJVL Limp.Ord.'!D174</f>
        <v>27.085434717576138</v>
      </c>
      <c r="M46" s="774">
        <f>'Prod. GEXJVL'!G12</f>
        <v>0</v>
      </c>
      <c r="N46" s="590">
        <f>'GEXJVL Limp.Ord.'!D180</f>
        <v>3.0094927463973487</v>
      </c>
      <c r="O46" s="774">
        <f>'Prod. GEXJVL'!H12</f>
        <v>0</v>
      </c>
      <c r="P46" s="590">
        <f>'GEXJVL Limp.Ord.'!D183</f>
        <v>5.4170869435152286E-2</v>
      </c>
      <c r="Q46" s="774">
        <f>'Prod. GEXJVL'!I12</f>
        <v>0</v>
      </c>
      <c r="R46" s="590">
        <f>'GEXJVL Limp.Ord.'!D186</f>
        <v>0.90284782391920471</v>
      </c>
      <c r="S46" s="781"/>
      <c r="T46" s="590">
        <f>'GEXJVL Limp.Ord.'!D192</f>
        <v>0.29393542497248959</v>
      </c>
      <c r="U46" s="781">
        <v>75.36</v>
      </c>
      <c r="V46" s="590">
        <f>'GEXJVL Limp.Ord.'!D195</f>
        <v>1.5305748233425807</v>
      </c>
      <c r="W46" s="777">
        <f>'Prod. GEXJVL'!L12</f>
        <v>0</v>
      </c>
      <c r="X46" s="590">
        <f>'GEXJVL Limp.Ord.'!D198</f>
        <v>1.5305748233425807</v>
      </c>
      <c r="Y46" s="600">
        <f t="shared" si="3"/>
        <v>5532.4310622023249</v>
      </c>
      <c r="Z46" s="646">
        <f>'Prod. GEXBLU'!P25*'GEXBLU Covid'!D154</f>
        <v>0</v>
      </c>
      <c r="AA46" s="710">
        <f>'Prod. GEXJVL'!R12*'GEXJVL Limp.Ord.'!C145</f>
        <v>137.90634589049472</v>
      </c>
      <c r="AB46" s="711">
        <f>'Prod. GEXJVL'!S12*'GEXJVL Covid'!C145</f>
        <v>146.89124100776274</v>
      </c>
      <c r="AC46" s="660"/>
      <c r="AD46" s="156"/>
    </row>
    <row r="47" spans="1:1015" x14ac:dyDescent="0.2">
      <c r="A47" s="659" t="s">
        <v>117</v>
      </c>
      <c r="B47" s="538" t="s">
        <v>426</v>
      </c>
      <c r="C47" s="538" t="s">
        <v>427</v>
      </c>
      <c r="D47" s="269">
        <f>MC!O82/100</f>
        <v>0.03</v>
      </c>
      <c r="E47" s="774">
        <f>'Prod. GEXJVL'!C13</f>
        <v>234.1</v>
      </c>
      <c r="F47" s="589">
        <f>'GEXJVL L.Ord e Covid - APS PR'!G156</f>
        <v>6.3332669600840275</v>
      </c>
      <c r="G47" s="774">
        <f>'Prod. GEXJVL'!D13</f>
        <v>16.8</v>
      </c>
      <c r="H47" s="590">
        <f>'GEXJVL L.Ord e Covid - APS PR'!G162</f>
        <v>3.3777423787114813</v>
      </c>
      <c r="I47" s="774">
        <f>'Prod. GEXJVL'!E13</f>
        <v>9.35</v>
      </c>
      <c r="J47" s="590">
        <f>'GEXJVL L.Ord e Covid - APS PR'!G168</f>
        <v>5.0666135680672229</v>
      </c>
      <c r="K47" s="774">
        <f>'Prod. GEXJVL'!F13</f>
        <v>32.200000000000003</v>
      </c>
      <c r="L47" s="590">
        <f>'GEXJVL L.Ord e Covid - APS PR'!G174</f>
        <v>25.33306784033611</v>
      </c>
      <c r="M47" s="774">
        <f>'Prod. GEXJVL'!G13</f>
        <v>392.4</v>
      </c>
      <c r="N47" s="590">
        <f>'GEXJVL L.Ord e Covid - APS PR'!G180</f>
        <v>2.8147853155929012</v>
      </c>
      <c r="O47" s="774">
        <f>'Prod. GEXJVL'!H13</f>
        <v>467.2</v>
      </c>
      <c r="P47" s="590">
        <f>'GEXJVL L.Ord e Covid - APS PR'!G183</f>
        <v>5.0666135680672228E-2</v>
      </c>
      <c r="Q47" s="774">
        <f>'Prod. GEXJVL'!I13</f>
        <v>203.4</v>
      </c>
      <c r="R47" s="590">
        <f>'GEXJVL L.Ord e Covid - APS PR'!G186</f>
        <v>0.84443559467787033</v>
      </c>
      <c r="S47" s="782"/>
      <c r="T47" s="590"/>
      <c r="U47" s="782">
        <v>75.36</v>
      </c>
      <c r="V47" s="590">
        <f>'GEXJVL L.Ord e Covid - APS PR'!G195</f>
        <v>1.431550065145786</v>
      </c>
      <c r="W47" s="777">
        <f>'Prod. GEXJVL'!L13</f>
        <v>170.72</v>
      </c>
      <c r="X47" s="590">
        <f>'GEXJVL L.Ord e Covid - APS PR'!G198</f>
        <v>1.431550065145786</v>
      </c>
      <c r="Y47" s="600">
        <f t="shared" si="3"/>
        <v>4054.6885050554938</v>
      </c>
      <c r="Z47" s="646">
        <f>'Prod. GEXBLU'!Q26*'GEXBLU Covid'!C153</f>
        <v>0</v>
      </c>
      <c r="AA47" s="710">
        <f>'Prod. GEXJVL'!R13*'GEXJVL L.Ord e Covid - APS PR'!C147</f>
        <v>128.34798110554914</v>
      </c>
      <c r="AB47" s="711">
        <f>'Prod. GEXJVL'!S13*'GEXJVL L.Ord e Covid - APS PR'!E147</f>
        <v>123.92933952957806</v>
      </c>
      <c r="AC47" s="660"/>
      <c r="AD47" s="156"/>
    </row>
    <row r="48" spans="1:1015" x14ac:dyDescent="0.2">
      <c r="A48" s="978"/>
      <c r="B48" s="978"/>
      <c r="C48" s="978"/>
      <c r="D48" s="979"/>
      <c r="E48" s="300">
        <f>SUM(E38:E47)</f>
        <v>5854.4000000000005</v>
      </c>
      <c r="F48" s="301"/>
      <c r="G48" s="595">
        <f>SUM(G38:G47)</f>
        <v>4620.9000000000005</v>
      </c>
      <c r="H48" s="595">
        <f>SUM(H38:H47)</f>
        <v>36.288686405749424</v>
      </c>
      <c r="I48" s="595">
        <f>SUM(I38:I47)</f>
        <v>150.15</v>
      </c>
      <c r="J48" s="595"/>
      <c r="K48" s="595">
        <f>SUM(K38:K47)</f>
        <v>452.13</v>
      </c>
      <c r="L48" s="596"/>
      <c r="M48" s="602">
        <f>SUM(M38:M47)</f>
        <v>2621.4</v>
      </c>
      <c r="N48" s="603"/>
      <c r="O48" s="602">
        <f>SUM(O38:O47)</f>
        <v>3290.3999999999996</v>
      </c>
      <c r="P48" s="596"/>
      <c r="Q48" s="595">
        <f>SUM(Q38:Q47)</f>
        <v>798.3</v>
      </c>
      <c r="R48" s="596"/>
      <c r="S48" s="595">
        <f>SUM(S38:S47)</f>
        <v>508.94</v>
      </c>
      <c r="T48" s="596"/>
      <c r="U48" s="602">
        <f>SUM(U38:U47)</f>
        <v>1743.78</v>
      </c>
      <c r="V48" s="596"/>
      <c r="W48" s="604">
        <f>SUM(W38:W47)</f>
        <v>2272.7199999999998</v>
      </c>
      <c r="X48" s="596"/>
      <c r="Y48" s="596">
        <f>SUM(Y38:Y47)</f>
        <v>85085.981883552915</v>
      </c>
      <c r="Z48" s="348">
        <f>SUM(Z38:Z47)</f>
        <v>27441.988885665374</v>
      </c>
      <c r="AA48" s="604">
        <f>SUM(AA38:AA47)</f>
        <v>1386.2132818178161</v>
      </c>
      <c r="AB48" s="348">
        <f>SUM(AB38:AB47)</f>
        <v>1453.7624140721821</v>
      </c>
      <c r="AC48" s="596">
        <f>SUM(AC38:AC47)</f>
        <v>4043.6000000000004</v>
      </c>
      <c r="AD48" s="156"/>
    </row>
    <row r="50" spans="1:29" ht="15" x14ac:dyDescent="0.25">
      <c r="A50" s="810" t="s">
        <v>428</v>
      </c>
      <c r="B50" s="975" t="s">
        <v>429</v>
      </c>
      <c r="C50" s="975"/>
      <c r="D50" s="975"/>
      <c r="E50" s="975"/>
      <c r="F50" s="975"/>
      <c r="G50" s="975"/>
      <c r="H50" s="975"/>
      <c r="I50" s="975"/>
      <c r="J50" s="975"/>
      <c r="K50" s="975"/>
      <c r="L50" s="975"/>
      <c r="M50" s="975"/>
      <c r="N50" s="975"/>
      <c r="O50" s="975"/>
      <c r="P50" s="975"/>
      <c r="Q50" s="975"/>
      <c r="R50" s="975"/>
      <c r="S50" s="975"/>
      <c r="T50" s="975"/>
      <c r="U50" s="975"/>
      <c r="V50" s="975"/>
      <c r="W50" s="975"/>
      <c r="X50" s="975"/>
      <c r="Y50" s="812">
        <f>ROUND(Y24+Y37+Y48,2)</f>
        <v>327859.78999999998</v>
      </c>
      <c r="Z50" s="812">
        <f>ROUND(Z24+Z37+Z48,2)</f>
        <v>137082.95000000001</v>
      </c>
      <c r="AA50" s="812">
        <f>ROUND(AA24+AA37+AA48,2)</f>
        <v>5563.92</v>
      </c>
      <c r="AB50" s="812">
        <f>ROUND(AB24+AB37+AB48,2)</f>
        <v>5902.46</v>
      </c>
      <c r="AC50" s="812">
        <f>ROUND(AC24+AC37+AC48,2)</f>
        <v>12130.8</v>
      </c>
    </row>
    <row r="51" spans="1:29" ht="15" x14ac:dyDescent="0.25">
      <c r="A51" s="810" t="s">
        <v>428</v>
      </c>
      <c r="B51" s="813" t="s">
        <v>428</v>
      </c>
      <c r="C51" s="813" t="s">
        <v>428</v>
      </c>
      <c r="D51" s="813" t="s">
        <v>428</v>
      </c>
      <c r="E51" s="811" t="s">
        <v>428</v>
      </c>
      <c r="F51" s="814" t="s">
        <v>428</v>
      </c>
      <c r="G51" s="811" t="s">
        <v>428</v>
      </c>
      <c r="H51" s="811" t="s">
        <v>428</v>
      </c>
      <c r="I51" s="811" t="s">
        <v>428</v>
      </c>
      <c r="J51" s="811" t="s">
        <v>428</v>
      </c>
      <c r="K51" s="811" t="s">
        <v>428</v>
      </c>
      <c r="L51" s="811" t="s">
        <v>428</v>
      </c>
      <c r="M51" s="811" t="s">
        <v>428</v>
      </c>
      <c r="N51" s="811" t="s">
        <v>428</v>
      </c>
      <c r="O51" s="811" t="s">
        <v>428</v>
      </c>
      <c r="P51" s="815" t="s">
        <v>428</v>
      </c>
      <c r="Q51" s="816" t="s">
        <v>428</v>
      </c>
      <c r="R51" s="811" t="s">
        <v>428</v>
      </c>
      <c r="S51" s="814" t="s">
        <v>428</v>
      </c>
      <c r="T51" s="811" t="s">
        <v>428</v>
      </c>
      <c r="U51" s="811" t="s">
        <v>428</v>
      </c>
      <c r="V51" s="811" t="s">
        <v>428</v>
      </c>
      <c r="W51" s="811" t="s">
        <v>428</v>
      </c>
      <c r="X51" s="811" t="s">
        <v>428</v>
      </c>
      <c r="Y51" s="811" t="s">
        <v>428</v>
      </c>
      <c r="Z51" s="811" t="s">
        <v>428</v>
      </c>
      <c r="AA51" s="811" t="s">
        <v>428</v>
      </c>
      <c r="AB51" s="811" t="s">
        <v>428</v>
      </c>
      <c r="AC51" s="811" t="s">
        <v>428</v>
      </c>
    </row>
    <row r="52" spans="1:29" x14ac:dyDescent="0.2">
      <c r="A52" s="817" t="s">
        <v>428</v>
      </c>
      <c r="B52" s="817" t="s">
        <v>428</v>
      </c>
      <c r="C52" s="817" t="s">
        <v>428</v>
      </c>
      <c r="D52" s="817" t="s">
        <v>428</v>
      </c>
      <c r="E52" s="818" t="s">
        <v>428</v>
      </c>
      <c r="F52" s="818" t="s">
        <v>428</v>
      </c>
      <c r="G52" s="818" t="s">
        <v>428</v>
      </c>
      <c r="H52" s="818" t="s">
        <v>428</v>
      </c>
      <c r="I52" s="818" t="s">
        <v>428</v>
      </c>
      <c r="J52" s="818" t="s">
        <v>428</v>
      </c>
      <c r="K52" s="818" t="s">
        <v>428</v>
      </c>
      <c r="L52" s="818" t="s">
        <v>428</v>
      </c>
      <c r="M52" s="818" t="s">
        <v>428</v>
      </c>
      <c r="N52" s="818" t="s">
        <v>428</v>
      </c>
      <c r="O52" s="818" t="s">
        <v>428</v>
      </c>
      <c r="P52" s="818" t="s">
        <v>428</v>
      </c>
      <c r="Q52" s="818" t="s">
        <v>428</v>
      </c>
      <c r="R52" s="818" t="s">
        <v>428</v>
      </c>
      <c r="S52" s="818" t="s">
        <v>428</v>
      </c>
      <c r="T52" s="818" t="s">
        <v>428</v>
      </c>
      <c r="U52" s="818" t="s">
        <v>428</v>
      </c>
      <c r="V52" s="818" t="s">
        <v>428</v>
      </c>
      <c r="W52" s="818" t="s">
        <v>428</v>
      </c>
      <c r="X52" s="818" t="s">
        <v>428</v>
      </c>
      <c r="Y52" s="818" t="s">
        <v>428</v>
      </c>
      <c r="Z52" s="818" t="s">
        <v>428</v>
      </c>
      <c r="AA52" s="818" t="s">
        <v>428</v>
      </c>
      <c r="AB52" s="976" t="s">
        <v>63</v>
      </c>
      <c r="AC52" s="819">
        <f>SUM(Y50:AC50)</f>
        <v>488539.92</v>
      </c>
    </row>
    <row r="53" spans="1:29" x14ac:dyDescent="0.2">
      <c r="A53" s="820" t="s">
        <v>428</v>
      </c>
      <c r="B53" s="820" t="s">
        <v>428</v>
      </c>
      <c r="C53" s="820" t="s">
        <v>428</v>
      </c>
      <c r="D53" s="820" t="s">
        <v>428</v>
      </c>
      <c r="E53" s="821" t="s">
        <v>428</v>
      </c>
      <c r="F53" s="821" t="s">
        <v>428</v>
      </c>
      <c r="G53" s="821" t="s">
        <v>428</v>
      </c>
      <c r="H53" s="821" t="s">
        <v>428</v>
      </c>
      <c r="I53" s="821" t="s">
        <v>428</v>
      </c>
      <c r="J53" s="821" t="s">
        <v>428</v>
      </c>
      <c r="K53" s="821" t="s">
        <v>428</v>
      </c>
      <c r="L53" s="821" t="s">
        <v>428</v>
      </c>
      <c r="M53" s="821" t="s">
        <v>428</v>
      </c>
      <c r="N53" s="821" t="s">
        <v>428</v>
      </c>
      <c r="O53" s="821" t="s">
        <v>428</v>
      </c>
      <c r="P53" s="821" t="s">
        <v>428</v>
      </c>
      <c r="Q53" s="821" t="s">
        <v>428</v>
      </c>
      <c r="R53" s="821" t="s">
        <v>428</v>
      </c>
      <c r="S53" s="821" t="s">
        <v>428</v>
      </c>
      <c r="T53" s="821" t="s">
        <v>428</v>
      </c>
      <c r="U53" s="821" t="s">
        <v>428</v>
      </c>
      <c r="V53" s="821" t="s">
        <v>428</v>
      </c>
      <c r="W53" s="821" t="s">
        <v>428</v>
      </c>
      <c r="X53" s="821" t="s">
        <v>428</v>
      </c>
      <c r="Y53" s="821" t="s">
        <v>428</v>
      </c>
      <c r="Z53" s="821" t="s">
        <v>428</v>
      </c>
      <c r="AA53" s="821" t="s">
        <v>428</v>
      </c>
      <c r="AB53" s="977"/>
      <c r="AC53" s="822">
        <f>AC52*12</f>
        <v>5862479.04</v>
      </c>
    </row>
    <row r="55" spans="1:29" x14ac:dyDescent="0.2">
      <c r="AB55" s="823"/>
    </row>
    <row r="81" spans="2:30" ht="15" x14ac:dyDescent="0.2">
      <c r="B81" s="953" t="s">
        <v>429</v>
      </c>
      <c r="C81" s="953"/>
      <c r="D81" s="953"/>
      <c r="E81" s="953"/>
      <c r="F81" s="953"/>
      <c r="G81" s="953"/>
      <c r="H81" s="953"/>
      <c r="I81" s="953"/>
      <c r="J81" s="953"/>
      <c r="K81" s="953"/>
      <c r="L81" s="953"/>
      <c r="M81" s="953"/>
      <c r="N81" s="953"/>
      <c r="O81" s="953"/>
      <c r="P81" s="953"/>
      <c r="Q81" s="953"/>
      <c r="R81" s="953"/>
      <c r="S81" s="953"/>
      <c r="T81" s="953"/>
      <c r="U81" s="953"/>
      <c r="V81" s="953"/>
      <c r="W81" s="953"/>
      <c r="X81" s="953"/>
      <c r="Y81" s="953"/>
      <c r="Z81" s="172">
        <f>Y24+Y37</f>
        <v>242773.8033460218</v>
      </c>
      <c r="AA81" s="172">
        <f>Z24+Z37</f>
        <v>109640.95772324761</v>
      </c>
      <c r="AB81" s="173">
        <f>AA24+AA37</f>
        <v>4177.705044372361</v>
      </c>
      <c r="AC81" s="172">
        <f>AB24+AB37</f>
        <v>4448.6948916077854</v>
      </c>
      <c r="AD81" s="172">
        <f>AC24+AC37</f>
        <v>8087.2000000000007</v>
      </c>
    </row>
    <row r="82" spans="2:30" ht="15" x14ac:dyDescent="0.2">
      <c r="B82" s="174"/>
      <c r="C82" s="174"/>
      <c r="D82" s="174"/>
      <c r="E82" s="174"/>
      <c r="F82" s="175"/>
      <c r="G82" s="176"/>
      <c r="H82" s="175"/>
      <c r="I82" s="175"/>
      <c r="J82" s="172"/>
      <c r="K82" s="172"/>
      <c r="L82" s="172"/>
      <c r="M82" s="172"/>
      <c r="N82" s="172"/>
      <c r="O82" s="172"/>
      <c r="P82" s="172"/>
      <c r="Q82" s="177"/>
      <c r="R82" s="178"/>
      <c r="S82" s="175"/>
      <c r="T82" s="176"/>
      <c r="U82" s="175"/>
      <c r="V82" s="175"/>
      <c r="W82" s="172"/>
      <c r="X82" s="172"/>
      <c r="Y82" s="172"/>
      <c r="Z82" s="172"/>
      <c r="AA82" s="172"/>
      <c r="AB82" s="175"/>
      <c r="AC82" s="172"/>
      <c r="AD82" s="172"/>
    </row>
    <row r="83" spans="2:30" x14ac:dyDescent="0.2">
      <c r="B83" s="179"/>
      <c r="C83" s="179"/>
      <c r="D83" s="179"/>
      <c r="E83" s="179"/>
      <c r="F83" s="180"/>
      <c r="G83" s="180"/>
      <c r="H83" s="180"/>
      <c r="I83" s="180"/>
      <c r="J83" s="181"/>
      <c r="K83" s="181"/>
      <c r="L83" s="181"/>
      <c r="M83" s="181"/>
      <c r="N83" s="181"/>
      <c r="O83" s="180"/>
      <c r="P83" s="180"/>
      <c r="Q83" s="180"/>
      <c r="R83" s="181"/>
      <c r="S83" s="181"/>
      <c r="T83" s="180"/>
      <c r="U83" s="180"/>
      <c r="V83" s="180"/>
      <c r="W83" s="181"/>
      <c r="X83" s="181"/>
      <c r="Y83" s="181"/>
      <c r="Z83" s="181"/>
      <c r="AA83" s="181"/>
      <c r="AB83" s="180"/>
      <c r="AC83" s="952" t="s">
        <v>63</v>
      </c>
      <c r="AD83" s="177">
        <f>Z81+AA81+AB81+AC81+AD81</f>
        <v>369128.36100524955</v>
      </c>
    </row>
    <row r="84" spans="2:30" x14ac:dyDescent="0.2">
      <c r="B84" s="182"/>
      <c r="C84" s="182"/>
      <c r="D84" s="182"/>
      <c r="E84" s="182"/>
      <c r="F84" s="183"/>
      <c r="G84" s="183"/>
      <c r="H84" s="183"/>
      <c r="I84" s="183"/>
      <c r="J84" s="184"/>
      <c r="K84" s="184"/>
      <c r="L84" s="184"/>
      <c r="M84" s="184"/>
      <c r="N84" s="184"/>
      <c r="O84" s="183"/>
      <c r="P84" s="183"/>
      <c r="Q84" s="183"/>
      <c r="R84" s="184"/>
      <c r="S84" s="184"/>
      <c r="T84" s="183"/>
      <c r="U84" s="183"/>
      <c r="V84" s="183"/>
      <c r="W84" s="184"/>
      <c r="X84" s="184"/>
      <c r="Y84" s="184"/>
      <c r="Z84" s="184"/>
      <c r="AA84" s="184"/>
      <c r="AB84" s="183"/>
      <c r="AC84" s="952"/>
      <c r="AD84" s="177">
        <f>AD83*12</f>
        <v>4429540.3320629951</v>
      </c>
    </row>
    <row r="1048576" ht="15" customHeight="1" x14ac:dyDescent="0.2"/>
  </sheetData>
  <mergeCells count="28">
    <mergeCell ref="G3:H4"/>
    <mergeCell ref="E3:F4"/>
    <mergeCell ref="S3:T4"/>
    <mergeCell ref="Q3:R4"/>
    <mergeCell ref="O3:P4"/>
    <mergeCell ref="M3:N4"/>
    <mergeCell ref="K3:L4"/>
    <mergeCell ref="AB3:AB4"/>
    <mergeCell ref="AA3:AA4"/>
    <mergeCell ref="Y3:Y4"/>
    <mergeCell ref="W3:X4"/>
    <mergeCell ref="U3:V4"/>
    <mergeCell ref="AC83:AC84"/>
    <mergeCell ref="B81:Y81"/>
    <mergeCell ref="A37:D37"/>
    <mergeCell ref="A1:AC1"/>
    <mergeCell ref="E2:L2"/>
    <mergeCell ref="M2:R2"/>
    <mergeCell ref="S2:X2"/>
    <mergeCell ref="AC3:AC4"/>
    <mergeCell ref="I3:J4"/>
    <mergeCell ref="D3:D5"/>
    <mergeCell ref="A3:C5"/>
    <mergeCell ref="Z3:Z4"/>
    <mergeCell ref="B50:X50"/>
    <mergeCell ref="AB52:AB53"/>
    <mergeCell ref="A48:D48"/>
    <mergeCell ref="A24:D24"/>
  </mergeCells>
  <pageMargins left="0" right="0" top="0.39374999999999999" bottom="0.39374999999999999" header="0" footer="0"/>
  <pageSetup paperSize="0" scale="0" firstPageNumber="0" orientation="portrait" usePrinterDefaults="0" horizontalDpi="0" verticalDpi="0" copies="0"/>
  <headerFooter>
    <oddHeader>&amp;C&amp;A</oddHeader>
    <oddFooter>&amp;CPágina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85724"/>
  </sheetPr>
  <dimension ref="A1:AMC176"/>
  <sheetViews>
    <sheetView zoomScale="80" zoomScaleNormal="80" workbookViewId="0">
      <pane xSplit="2" ySplit="3" topLeftCell="C4" activePane="bottomRight" state="frozen"/>
      <selection pane="topRight"/>
      <selection pane="bottomLeft"/>
      <selection pane="bottomRight" activeCell="V6" sqref="V6"/>
    </sheetView>
  </sheetViews>
  <sheetFormatPr defaultRowHeight="14.25" x14ac:dyDescent="0.2"/>
  <cols>
    <col min="1" max="1" width="34.5"/>
    <col min="3" max="3" width="11.25" customWidth="1"/>
    <col min="4" max="4" width="13.625"/>
    <col min="5" max="5" width="9.625"/>
    <col min="6" max="6" width="11.625"/>
    <col min="8" max="8" width="13.5"/>
    <col min="9" max="9" width="11.125"/>
    <col min="10" max="10" width="9.875"/>
    <col min="11" max="11" width="12.25"/>
    <col min="12" max="12" width="12.5"/>
    <col min="13" max="15" width="9.25"/>
    <col min="16" max="16" width="12.125" customWidth="1"/>
    <col min="17" max="17" width="9.25"/>
    <col min="18" max="18" width="10.875" customWidth="1"/>
    <col min="19" max="20" width="10.625" customWidth="1"/>
    <col min="21" max="21" width="11.625"/>
    <col min="22" max="22" width="9.25"/>
    <col min="23" max="1018" width="10.625"/>
  </cols>
  <sheetData>
    <row r="1" spans="1:22" ht="15" customHeight="1" x14ac:dyDescent="0.2">
      <c r="A1" s="554"/>
      <c r="B1" s="554"/>
      <c r="C1" s="1007" t="s">
        <v>333</v>
      </c>
      <c r="D1" s="1007"/>
      <c r="E1" s="1007"/>
      <c r="F1" s="1007"/>
      <c r="G1" s="1008" t="s">
        <v>334</v>
      </c>
      <c r="H1" s="1008"/>
      <c r="I1" s="1008"/>
      <c r="J1" s="1009" t="s">
        <v>335</v>
      </c>
      <c r="K1" s="1009"/>
      <c r="L1" s="1009"/>
      <c r="M1" s="554"/>
      <c r="N1" s="554"/>
      <c r="O1" s="554"/>
      <c r="P1" s="554"/>
      <c r="Q1" s="554"/>
      <c r="R1" s="1004"/>
      <c r="S1" s="1004"/>
      <c r="T1" s="1004"/>
      <c r="U1" s="554"/>
      <c r="V1" s="156"/>
    </row>
    <row r="2" spans="1:22" ht="60" customHeight="1" x14ac:dyDescent="0.2">
      <c r="A2" s="1014" t="s">
        <v>86</v>
      </c>
      <c r="B2" s="1016" t="s">
        <v>430</v>
      </c>
      <c r="C2" s="1015" t="s">
        <v>342</v>
      </c>
      <c r="D2" s="1015" t="s">
        <v>343</v>
      </c>
      <c r="E2" s="1015" t="s">
        <v>344</v>
      </c>
      <c r="F2" s="1015" t="s">
        <v>431</v>
      </c>
      <c r="G2" s="1010" t="s">
        <v>346</v>
      </c>
      <c r="H2" s="1011" t="s">
        <v>432</v>
      </c>
      <c r="I2" s="1010" t="s">
        <v>348</v>
      </c>
      <c r="J2" s="1012" t="s">
        <v>349</v>
      </c>
      <c r="K2" s="1012" t="s">
        <v>350</v>
      </c>
      <c r="L2" s="1013" t="s">
        <v>351</v>
      </c>
      <c r="M2" s="1005" t="s">
        <v>433</v>
      </c>
      <c r="N2" s="1005" t="s">
        <v>434</v>
      </c>
      <c r="O2" s="1005"/>
      <c r="P2" s="1006" t="s">
        <v>435</v>
      </c>
      <c r="Q2" s="1006"/>
      <c r="R2" s="499" t="s">
        <v>436</v>
      </c>
      <c r="S2" s="500" t="s">
        <v>437</v>
      </c>
      <c r="T2" s="501" t="s">
        <v>438</v>
      </c>
      <c r="U2" s="502" t="s">
        <v>439</v>
      </c>
      <c r="V2" s="160"/>
    </row>
    <row r="3" spans="1:22" x14ac:dyDescent="0.2">
      <c r="A3" s="1014"/>
      <c r="B3" s="1017"/>
      <c r="C3" s="1015"/>
      <c r="D3" s="1015"/>
      <c r="E3" s="1015"/>
      <c r="F3" s="1015"/>
      <c r="G3" s="1010"/>
      <c r="H3" s="1011"/>
      <c r="I3" s="1010"/>
      <c r="J3" s="1012"/>
      <c r="K3" s="1012"/>
      <c r="L3" s="1013"/>
      <c r="M3" s="1005"/>
      <c r="N3" s="498" t="s">
        <v>360</v>
      </c>
      <c r="O3" s="498" t="s">
        <v>361</v>
      </c>
      <c r="P3" s="503" t="s">
        <v>360</v>
      </c>
      <c r="Q3" s="503" t="s">
        <v>361</v>
      </c>
      <c r="R3" s="504" t="s">
        <v>440</v>
      </c>
      <c r="S3" s="505" t="s">
        <v>440</v>
      </c>
      <c r="T3" s="506" t="s">
        <v>441</v>
      </c>
      <c r="U3" s="502" t="s">
        <v>361</v>
      </c>
      <c r="V3" s="160"/>
    </row>
    <row r="4" spans="1:22" x14ac:dyDescent="0.2">
      <c r="A4" s="507" t="s">
        <v>87</v>
      </c>
      <c r="B4" s="753">
        <f>'Resumo Proposta'!D6</f>
        <v>2.5000000000000001E-2</v>
      </c>
      <c r="C4" s="508">
        <v>1685.66</v>
      </c>
      <c r="D4" s="509"/>
      <c r="E4" s="509">
        <v>315.92</v>
      </c>
      <c r="F4" s="509">
        <v>140.08000000000001</v>
      </c>
      <c r="G4" s="509"/>
      <c r="H4" s="509"/>
      <c r="I4" s="509">
        <v>108.55</v>
      </c>
      <c r="J4" s="565">
        <f t="shared" ref="J4:J19" si="0">L4-K4</f>
        <v>370.86</v>
      </c>
      <c r="K4" s="509">
        <v>123.07</v>
      </c>
      <c r="L4" s="509">
        <v>493.93</v>
      </c>
      <c r="M4" s="552">
        <f>C4/$C$23+D4/$D$23+E4/$E$23+F4/$F$23+G4/$G$23+H4/$H$23+I4/$I$23+K4/$K$23*16*1/188.76+L4/$L$23*16*1/188.76</f>
        <v>2.6796109197713509</v>
      </c>
      <c r="N4" s="510"/>
      <c r="O4" s="510">
        <v>3</v>
      </c>
      <c r="P4" s="768"/>
      <c r="Q4" s="768"/>
      <c r="R4" s="533">
        <v>6</v>
      </c>
      <c r="S4" s="510">
        <v>6</v>
      </c>
      <c r="T4" s="511">
        <v>22</v>
      </c>
      <c r="U4" s="512">
        <v>1</v>
      </c>
    </row>
    <row r="5" spans="1:22" x14ac:dyDescent="0.2">
      <c r="A5" s="513" t="s">
        <v>90</v>
      </c>
      <c r="B5" s="753">
        <f>'Resumo Proposta'!D7</f>
        <v>0.05</v>
      </c>
      <c r="C5" s="509">
        <v>205.83</v>
      </c>
      <c r="D5" s="509"/>
      <c r="E5" s="509"/>
      <c r="F5" s="509">
        <v>9.8800000000000008</v>
      </c>
      <c r="G5" s="509"/>
      <c r="H5" s="509"/>
      <c r="I5" s="509">
        <v>76.02</v>
      </c>
      <c r="J5" s="566">
        <f t="shared" si="0"/>
        <v>0</v>
      </c>
      <c r="K5" s="509">
        <v>24.99</v>
      </c>
      <c r="L5" s="509">
        <v>24.99</v>
      </c>
      <c r="M5" s="552">
        <f t="shared" ref="M5:M21" si="1">C5/$C$23+D5/$D$23+E5/$E$23+F5/$F$23+G5/$G$23+H5/$H$23+I5/$I$23+K5/$K$23*16*1/188.76+L5/$L$23*16*1/188.76</f>
        <v>0.2787154731393009</v>
      </c>
      <c r="N5" s="510">
        <v>1</v>
      </c>
      <c r="O5" s="510"/>
      <c r="P5" s="768"/>
      <c r="Q5" s="768"/>
      <c r="R5" s="533">
        <v>6</v>
      </c>
      <c r="S5" s="510">
        <v>6</v>
      </c>
      <c r="T5" s="511"/>
      <c r="U5" s="514"/>
    </row>
    <row r="6" spans="1:22" x14ac:dyDescent="0.2">
      <c r="A6" s="515" t="s">
        <v>93</v>
      </c>
      <c r="B6" s="753">
        <f>'Resumo Proposta'!D8</f>
        <v>0.03</v>
      </c>
      <c r="C6" s="509">
        <v>303.05</v>
      </c>
      <c r="D6" s="509"/>
      <c r="E6" s="509">
        <v>17.329999999999998</v>
      </c>
      <c r="F6" s="509">
        <v>17.88</v>
      </c>
      <c r="G6" s="509">
        <v>153.11000000000001</v>
      </c>
      <c r="H6" s="509">
        <v>40.53</v>
      </c>
      <c r="I6" s="509">
        <v>25.8</v>
      </c>
      <c r="J6" s="566">
        <f t="shared" si="0"/>
        <v>0</v>
      </c>
      <c r="K6" s="509">
        <v>54.06</v>
      </c>
      <c r="L6" s="509">
        <v>54.06</v>
      </c>
      <c r="M6" s="552">
        <f t="shared" si="1"/>
        <v>0.48827219471435884</v>
      </c>
      <c r="N6" s="510"/>
      <c r="O6" s="510">
        <v>1</v>
      </c>
      <c r="P6" s="768"/>
      <c r="Q6" s="769">
        <v>1</v>
      </c>
      <c r="R6" s="533">
        <v>6</v>
      </c>
      <c r="S6" s="510">
        <v>6</v>
      </c>
      <c r="T6" s="511"/>
      <c r="U6" s="514"/>
    </row>
    <row r="7" spans="1:22" x14ac:dyDescent="0.2">
      <c r="A7" s="513" t="s">
        <v>96</v>
      </c>
      <c r="B7" s="753">
        <f>'Resumo Proposta'!D9</f>
        <v>0.05</v>
      </c>
      <c r="C7" s="508">
        <v>1603.29</v>
      </c>
      <c r="D7" s="509"/>
      <c r="E7" s="509">
        <v>31.66</v>
      </c>
      <c r="F7" s="509">
        <v>54.3</v>
      </c>
      <c r="G7" s="509">
        <v>253.11</v>
      </c>
      <c r="H7" s="509">
        <v>610.95000000000005</v>
      </c>
      <c r="I7" s="509">
        <v>205.15</v>
      </c>
      <c r="J7" s="566">
        <f t="shared" si="0"/>
        <v>0</v>
      </c>
      <c r="K7" s="509">
        <v>365.74</v>
      </c>
      <c r="L7" s="509">
        <v>365.74</v>
      </c>
      <c r="M7" s="552">
        <f t="shared" si="1"/>
        <v>2.2497779003343812</v>
      </c>
      <c r="N7" s="510"/>
      <c r="O7" s="510">
        <v>2</v>
      </c>
      <c r="P7" s="769">
        <v>1</v>
      </c>
      <c r="Q7" s="768"/>
      <c r="R7" s="533">
        <v>6</v>
      </c>
      <c r="S7" s="510">
        <v>6</v>
      </c>
      <c r="T7" s="511"/>
      <c r="U7" s="514"/>
    </row>
    <row r="8" spans="1:22" x14ac:dyDescent="0.2">
      <c r="A8" s="515" t="s">
        <v>99</v>
      </c>
      <c r="B8" s="753">
        <f>'Resumo Proposta'!D10</f>
        <v>2.5000000000000001E-2</v>
      </c>
      <c r="C8" s="509">
        <v>924.57</v>
      </c>
      <c r="D8" s="509"/>
      <c r="E8" s="509"/>
      <c r="F8" s="509">
        <v>89.18</v>
      </c>
      <c r="G8" s="509"/>
      <c r="H8" s="509"/>
      <c r="I8" s="509"/>
      <c r="J8" s="566">
        <f t="shared" si="0"/>
        <v>109.56000000000002</v>
      </c>
      <c r="K8" s="509">
        <v>93.49</v>
      </c>
      <c r="L8" s="509">
        <v>203.05</v>
      </c>
      <c r="M8" s="552">
        <f t="shared" si="1"/>
        <v>1.3794245868963571</v>
      </c>
      <c r="N8" s="510"/>
      <c r="O8" s="510">
        <v>2</v>
      </c>
      <c r="P8" s="768"/>
      <c r="Q8" s="769">
        <v>2</v>
      </c>
      <c r="R8" s="533">
        <v>6</v>
      </c>
      <c r="S8" s="510">
        <v>6</v>
      </c>
      <c r="T8" s="511"/>
      <c r="U8" s="514"/>
    </row>
    <row r="9" spans="1:22" x14ac:dyDescent="0.2">
      <c r="A9" s="513" t="s">
        <v>102</v>
      </c>
      <c r="B9" s="753">
        <f>'Resumo Proposta'!D11</f>
        <v>2.5000000000000001E-2</v>
      </c>
      <c r="C9" s="509"/>
      <c r="D9" s="509">
        <v>733.24</v>
      </c>
      <c r="E9" s="509">
        <v>2021.22</v>
      </c>
      <c r="F9" s="509">
        <v>188.52</v>
      </c>
      <c r="G9" s="509">
        <v>2104.21</v>
      </c>
      <c r="H9" s="509">
        <v>1082.81</v>
      </c>
      <c r="I9" s="509">
        <v>1235.71</v>
      </c>
      <c r="J9" s="566">
        <f t="shared" si="0"/>
        <v>98.139999999999986</v>
      </c>
      <c r="K9" s="509">
        <v>651.53</v>
      </c>
      <c r="L9" s="509">
        <v>749.67</v>
      </c>
      <c r="M9" s="552">
        <f t="shared" si="1"/>
        <v>3.509197316684078</v>
      </c>
      <c r="N9" s="510"/>
      <c r="O9" s="510">
        <v>1</v>
      </c>
      <c r="P9" s="768"/>
      <c r="Q9" s="768"/>
      <c r="R9" s="533">
        <v>6</v>
      </c>
      <c r="S9" s="510">
        <v>6</v>
      </c>
      <c r="T9" s="511"/>
      <c r="U9" s="514"/>
    </row>
    <row r="10" spans="1:22" x14ac:dyDescent="0.2">
      <c r="A10" s="516" t="s">
        <v>106</v>
      </c>
      <c r="B10" s="753">
        <f>'Resumo Proposta'!D12</f>
        <v>0.05</v>
      </c>
      <c r="C10" s="509">
        <v>404.33</v>
      </c>
      <c r="D10" s="509"/>
      <c r="E10" s="509"/>
      <c r="F10" s="509">
        <v>20.97</v>
      </c>
      <c r="G10" s="509">
        <v>16.059999999999999</v>
      </c>
      <c r="H10" s="509"/>
      <c r="I10" s="509">
        <v>288.67</v>
      </c>
      <c r="J10" s="566">
        <f t="shared" si="0"/>
        <v>0</v>
      </c>
      <c r="K10" s="509">
        <v>60.2</v>
      </c>
      <c r="L10" s="509">
        <v>60.2</v>
      </c>
      <c r="M10" s="552">
        <f t="shared" si="1"/>
        <v>0.57909798976320492</v>
      </c>
      <c r="N10" s="510"/>
      <c r="O10" s="510">
        <v>1</v>
      </c>
      <c r="P10" s="768"/>
      <c r="Q10" s="769">
        <v>1</v>
      </c>
      <c r="R10" s="533">
        <v>6</v>
      </c>
      <c r="S10" s="510">
        <v>6</v>
      </c>
      <c r="T10" s="511"/>
      <c r="U10" s="514"/>
    </row>
    <row r="11" spans="1:22" x14ac:dyDescent="0.2">
      <c r="A11" s="517" t="s">
        <v>109</v>
      </c>
      <c r="B11" s="753">
        <f>'Resumo Proposta'!D13</f>
        <v>0.05</v>
      </c>
      <c r="C11" s="509">
        <v>271.87</v>
      </c>
      <c r="D11" s="509"/>
      <c r="E11" s="509"/>
      <c r="F11" s="509">
        <v>24.27</v>
      </c>
      <c r="G11" s="509">
        <v>185.97</v>
      </c>
      <c r="H11" s="509">
        <v>405.01</v>
      </c>
      <c r="I11" s="509">
        <v>68.08</v>
      </c>
      <c r="J11" s="566">
        <f t="shared" si="0"/>
        <v>0</v>
      </c>
      <c r="K11" s="509">
        <v>80.489999999999995</v>
      </c>
      <c r="L11" s="509">
        <v>80.489999999999995</v>
      </c>
      <c r="M11" s="552">
        <f t="shared" si="1"/>
        <v>0.49605915299910092</v>
      </c>
      <c r="N11" s="510"/>
      <c r="O11" s="510">
        <v>1</v>
      </c>
      <c r="P11" s="768"/>
      <c r="Q11" s="769">
        <v>1</v>
      </c>
      <c r="R11" s="533">
        <v>6</v>
      </c>
      <c r="S11" s="510">
        <v>6</v>
      </c>
      <c r="T11" s="511"/>
      <c r="U11" s="514"/>
    </row>
    <row r="12" spans="1:22" x14ac:dyDescent="0.2">
      <c r="A12" s="517" t="s">
        <v>112</v>
      </c>
      <c r="B12" s="753">
        <f>'Resumo Proposta'!D14</f>
        <v>0.02</v>
      </c>
      <c r="C12" s="508">
        <v>1117.1300000000001</v>
      </c>
      <c r="D12" s="509">
        <v>716.73</v>
      </c>
      <c r="E12" s="509">
        <v>836.34</v>
      </c>
      <c r="F12" s="509">
        <v>92.57</v>
      </c>
      <c r="G12" s="509">
        <v>933.08</v>
      </c>
      <c r="H12" s="509"/>
      <c r="I12" s="509">
        <v>65.150000000000006</v>
      </c>
      <c r="J12" s="566">
        <f t="shared" si="0"/>
        <v>0</v>
      </c>
      <c r="K12" s="509">
        <v>708.7</v>
      </c>
      <c r="L12" s="509">
        <v>708.7</v>
      </c>
      <c r="M12" s="552">
        <f t="shared" si="1"/>
        <v>3.0494268051611693</v>
      </c>
      <c r="N12" s="510"/>
      <c r="O12" s="510">
        <v>3</v>
      </c>
      <c r="P12" s="768"/>
      <c r="Q12" s="769">
        <v>1</v>
      </c>
      <c r="R12" s="533">
        <v>6</v>
      </c>
      <c r="S12" s="510">
        <v>6</v>
      </c>
      <c r="T12" s="511"/>
      <c r="U12" s="514"/>
    </row>
    <row r="13" spans="1:22" x14ac:dyDescent="0.2">
      <c r="A13" s="515" t="s">
        <v>115</v>
      </c>
      <c r="B13" s="753">
        <f>'Resumo Proposta'!D15</f>
        <v>0.02</v>
      </c>
      <c r="C13" s="509">
        <v>416.25</v>
      </c>
      <c r="D13" s="509"/>
      <c r="E13" s="509"/>
      <c r="F13" s="509">
        <v>31.62</v>
      </c>
      <c r="G13" s="509">
        <v>51.62</v>
      </c>
      <c r="H13" s="509">
        <v>19.53</v>
      </c>
      <c r="I13" s="509">
        <v>98.69</v>
      </c>
      <c r="J13" s="566">
        <f t="shared" si="0"/>
        <v>0</v>
      </c>
      <c r="K13" s="509">
        <v>92.29</v>
      </c>
      <c r="L13" s="509">
        <v>92.29</v>
      </c>
      <c r="M13" s="552">
        <f t="shared" si="1"/>
        <v>0.63426981871715038</v>
      </c>
      <c r="N13" s="510"/>
      <c r="O13" s="510">
        <v>1</v>
      </c>
      <c r="P13" s="768"/>
      <c r="Q13" s="769">
        <v>1</v>
      </c>
      <c r="R13" s="533">
        <v>6</v>
      </c>
      <c r="S13" s="510">
        <v>6</v>
      </c>
      <c r="T13" s="511"/>
      <c r="U13" s="514"/>
    </row>
    <row r="14" spans="1:22" x14ac:dyDescent="0.2">
      <c r="A14" s="517" t="s">
        <v>118</v>
      </c>
      <c r="B14" s="753">
        <f>'Resumo Proposta'!D16</f>
        <v>0.03</v>
      </c>
      <c r="C14" s="509">
        <v>257.49</v>
      </c>
      <c r="D14" s="509"/>
      <c r="E14" s="509"/>
      <c r="F14" s="509">
        <v>15.68</v>
      </c>
      <c r="G14" s="509">
        <v>128.9</v>
      </c>
      <c r="H14" s="509">
        <v>839.45</v>
      </c>
      <c r="I14" s="509">
        <v>209.78</v>
      </c>
      <c r="J14" s="566">
        <f t="shared" si="0"/>
        <v>0</v>
      </c>
      <c r="K14" s="509">
        <v>96.6</v>
      </c>
      <c r="L14" s="509">
        <v>96.6</v>
      </c>
      <c r="M14" s="552">
        <f t="shared" si="1"/>
        <v>0.45776250057288098</v>
      </c>
      <c r="N14" s="510"/>
      <c r="O14" s="510">
        <v>1</v>
      </c>
      <c r="P14" s="769">
        <v>1</v>
      </c>
      <c r="Q14" s="768"/>
      <c r="R14" s="533">
        <v>6</v>
      </c>
      <c r="S14" s="510">
        <v>6</v>
      </c>
      <c r="T14" s="511"/>
      <c r="U14" s="514"/>
    </row>
    <row r="15" spans="1:22" x14ac:dyDescent="0.2">
      <c r="A15" s="515" t="s">
        <v>121</v>
      </c>
      <c r="B15" s="753">
        <f>'Resumo Proposta'!D17</f>
        <v>2.5000000000000001E-2</v>
      </c>
      <c r="C15" s="509">
        <v>422.67</v>
      </c>
      <c r="D15" s="509"/>
      <c r="E15" s="509"/>
      <c r="F15" s="509">
        <v>37.200000000000003</v>
      </c>
      <c r="G15" s="509">
        <v>140.88</v>
      </c>
      <c r="H15" s="509">
        <v>403.92</v>
      </c>
      <c r="I15" s="509">
        <v>107.09</v>
      </c>
      <c r="J15" s="566">
        <f t="shared" si="0"/>
        <v>0</v>
      </c>
      <c r="K15" s="509">
        <v>124.1</v>
      </c>
      <c r="L15" s="509">
        <v>124.1</v>
      </c>
      <c r="M15" s="552">
        <f t="shared" si="1"/>
        <v>0.71195248778079978</v>
      </c>
      <c r="N15" s="510"/>
      <c r="O15" s="510">
        <v>1</v>
      </c>
      <c r="P15" s="768"/>
      <c r="Q15" s="769">
        <v>1</v>
      </c>
      <c r="R15" s="533">
        <v>6</v>
      </c>
      <c r="S15" s="510">
        <v>6</v>
      </c>
      <c r="T15" s="511"/>
      <c r="U15" s="514"/>
    </row>
    <row r="16" spans="1:22" x14ac:dyDescent="0.2">
      <c r="A16" s="515" t="s">
        <v>124</v>
      </c>
      <c r="B16" s="753">
        <f>'Resumo Proposta'!D18</f>
        <v>0.02</v>
      </c>
      <c r="C16" s="509">
        <v>279.19</v>
      </c>
      <c r="D16" s="509"/>
      <c r="E16" s="509"/>
      <c r="F16" s="509">
        <v>17.87</v>
      </c>
      <c r="G16" s="509">
        <v>122.92</v>
      </c>
      <c r="H16" s="509">
        <v>152.91999999999999</v>
      </c>
      <c r="I16" s="509">
        <v>22.01</v>
      </c>
      <c r="J16" s="566">
        <f t="shared" si="0"/>
        <v>0</v>
      </c>
      <c r="K16" s="509">
        <v>93.78</v>
      </c>
      <c r="L16" s="509">
        <v>93.78</v>
      </c>
      <c r="M16" s="552">
        <f t="shared" si="1"/>
        <v>0.45770713419941739</v>
      </c>
      <c r="N16" s="510"/>
      <c r="O16" s="510">
        <v>1</v>
      </c>
      <c r="P16" s="769">
        <v>1</v>
      </c>
      <c r="Q16" s="768"/>
      <c r="R16" s="533">
        <v>6</v>
      </c>
      <c r="S16" s="510">
        <v>6</v>
      </c>
      <c r="T16" s="511"/>
      <c r="U16" s="514"/>
    </row>
    <row r="17" spans="1:1017" s="156" customFormat="1" ht="12.75" x14ac:dyDescent="0.2">
      <c r="A17" s="518" t="s">
        <v>125</v>
      </c>
      <c r="B17" s="754">
        <f>'Resumo Proposta'!D19</f>
        <v>0.02</v>
      </c>
      <c r="C17" s="519"/>
      <c r="D17" s="519">
        <v>225.95</v>
      </c>
      <c r="E17" s="519"/>
      <c r="F17" s="519">
        <v>20.05</v>
      </c>
      <c r="G17" s="519">
        <v>234.3</v>
      </c>
      <c r="H17" s="519">
        <v>171.14</v>
      </c>
      <c r="I17" s="519">
        <v>63.6</v>
      </c>
      <c r="J17" s="566">
        <f t="shared" si="0"/>
        <v>0</v>
      </c>
      <c r="K17" s="519">
        <v>62.59</v>
      </c>
      <c r="L17" s="519">
        <v>62.59</v>
      </c>
      <c r="M17" s="552">
        <f t="shared" si="1"/>
        <v>0.28069213201652149</v>
      </c>
      <c r="N17" s="510">
        <v>1</v>
      </c>
      <c r="O17" s="510"/>
      <c r="P17" s="768"/>
      <c r="Q17" s="768"/>
      <c r="R17" s="533">
        <v>6</v>
      </c>
      <c r="S17" s="510">
        <v>6</v>
      </c>
      <c r="T17" s="511"/>
      <c r="U17" s="514"/>
      <c r="ALP17" s="169"/>
      <c r="ALQ17" s="169"/>
      <c r="ALR17" s="169"/>
      <c r="ALS17" s="169"/>
      <c r="ALT17" s="169"/>
      <c r="ALU17" s="169"/>
      <c r="ALV17" s="169"/>
      <c r="ALW17" s="169"/>
      <c r="ALX17" s="169"/>
      <c r="ALY17" s="169"/>
      <c r="ALZ17" s="169"/>
      <c r="AMA17" s="169"/>
      <c r="AMB17" s="169"/>
    </row>
    <row r="18" spans="1:1017" s="156" customFormat="1" ht="12.75" x14ac:dyDescent="0.2">
      <c r="A18" s="518" t="s">
        <v>126</v>
      </c>
      <c r="B18" s="754">
        <f>'Resumo Proposta'!D20</f>
        <v>2.5000000000000001E-2</v>
      </c>
      <c r="C18" s="520">
        <v>1330.2</v>
      </c>
      <c r="D18" s="520">
        <v>2736.12</v>
      </c>
      <c r="E18" s="519"/>
      <c r="F18" s="519">
        <v>27.05</v>
      </c>
      <c r="G18" s="519"/>
      <c r="H18" s="520">
        <v>1567.93</v>
      </c>
      <c r="I18" s="520">
        <v>1405.98</v>
      </c>
      <c r="J18" s="566">
        <f t="shared" si="0"/>
        <v>0</v>
      </c>
      <c r="K18" s="519">
        <v>92.13</v>
      </c>
      <c r="L18" s="519">
        <v>92.13</v>
      </c>
      <c r="M18" s="552">
        <f t="shared" si="1"/>
        <v>2.8593736906747154</v>
      </c>
      <c r="N18" s="510"/>
      <c r="O18" s="510">
        <v>1</v>
      </c>
      <c r="P18" s="768"/>
      <c r="Q18" s="768"/>
      <c r="R18" s="533">
        <v>6</v>
      </c>
      <c r="S18" s="510">
        <v>6</v>
      </c>
      <c r="T18" s="511"/>
      <c r="U18" s="514"/>
      <c r="ALP18" s="169"/>
      <c r="ALQ18" s="169"/>
      <c r="ALR18" s="169"/>
      <c r="ALS18" s="169"/>
      <c r="ALT18" s="169"/>
      <c r="ALU18" s="169"/>
      <c r="ALV18" s="169"/>
      <c r="ALW18" s="169"/>
      <c r="ALX18" s="169"/>
      <c r="ALY18" s="169"/>
      <c r="ALZ18" s="169"/>
      <c r="AMA18" s="169"/>
      <c r="AMB18" s="169"/>
    </row>
    <row r="19" spans="1:1017" s="156" customFormat="1" ht="12.75" x14ac:dyDescent="0.2">
      <c r="A19" s="518" t="s">
        <v>127</v>
      </c>
      <c r="B19" s="754">
        <f>'Resumo Proposta'!D21</f>
        <v>2.5000000000000001E-2</v>
      </c>
      <c r="C19" s="519">
        <v>182.51</v>
      </c>
      <c r="D19" s="519"/>
      <c r="E19" s="519"/>
      <c r="F19" s="519">
        <v>19.2</v>
      </c>
      <c r="G19" s="519"/>
      <c r="H19" s="519"/>
      <c r="I19" s="519"/>
      <c r="J19" s="566">
        <f t="shared" si="0"/>
        <v>0</v>
      </c>
      <c r="K19" s="519">
        <v>57.29</v>
      </c>
      <c r="L19" s="519">
        <v>57.29</v>
      </c>
      <c r="M19" s="552">
        <f t="shared" si="1"/>
        <v>0.29011893210457801</v>
      </c>
      <c r="N19" s="510">
        <v>1</v>
      </c>
      <c r="O19" s="510"/>
      <c r="P19" s="768"/>
      <c r="Q19" s="768"/>
      <c r="R19" s="533">
        <v>6</v>
      </c>
      <c r="S19" s="510">
        <v>6</v>
      </c>
      <c r="T19" s="511"/>
      <c r="U19" s="514"/>
      <c r="ALP19" s="169"/>
      <c r="ALQ19" s="169"/>
      <c r="ALR19" s="169"/>
      <c r="ALS19" s="169"/>
      <c r="ALT19" s="169"/>
      <c r="ALU19" s="169"/>
      <c r="ALV19" s="169"/>
      <c r="ALW19" s="169"/>
      <c r="ALX19" s="169"/>
      <c r="ALY19" s="169"/>
      <c r="ALZ19" s="169"/>
      <c r="AMA19" s="169"/>
      <c r="AMB19" s="169"/>
    </row>
    <row r="20" spans="1:1017" s="156" customFormat="1" ht="15" x14ac:dyDescent="0.25">
      <c r="A20" s="521" t="s">
        <v>128</v>
      </c>
      <c r="B20" s="755">
        <f>'Resumo Proposta'!D22</f>
        <v>2.5000000000000001E-2</v>
      </c>
      <c r="C20" s="522">
        <v>1068.8800000000001</v>
      </c>
      <c r="D20" s="523"/>
      <c r="E20" s="523">
        <v>753.45</v>
      </c>
      <c r="F20" s="523">
        <v>65.28</v>
      </c>
      <c r="G20" s="523"/>
      <c r="H20" s="523"/>
      <c r="I20" s="523"/>
      <c r="J20" s="563"/>
      <c r="K20" s="523">
        <v>137.63</v>
      </c>
      <c r="L20" s="523">
        <v>326.57</v>
      </c>
      <c r="M20" s="552">
        <f t="shared" si="1"/>
        <v>1.9980389838231944</v>
      </c>
      <c r="N20" s="510"/>
      <c r="O20" s="510">
        <v>2</v>
      </c>
      <c r="P20" s="768"/>
      <c r="Q20" s="769">
        <v>3</v>
      </c>
      <c r="R20" s="533">
        <v>6</v>
      </c>
      <c r="S20" s="510">
        <v>6</v>
      </c>
      <c r="T20" s="511"/>
      <c r="U20" s="514"/>
      <c r="V20" s="771"/>
      <c r="ALP20" s="169"/>
      <c r="ALQ20" s="169"/>
      <c r="ALR20" s="169"/>
      <c r="ALS20" s="169"/>
      <c r="ALT20" s="169"/>
      <c r="ALU20" s="169"/>
      <c r="ALV20" s="169"/>
      <c r="ALW20" s="169"/>
      <c r="ALX20" s="169"/>
      <c r="ALY20" s="169"/>
      <c r="ALZ20" s="169"/>
      <c r="AMA20" s="169"/>
      <c r="AMB20" s="169"/>
    </row>
    <row r="21" spans="1:1017" s="156" customFormat="1" ht="15" x14ac:dyDescent="0.25">
      <c r="A21" s="515" t="s">
        <v>129</v>
      </c>
      <c r="B21" s="753">
        <f>'Resumo Proposta'!D23</f>
        <v>2.5000000000000001E-2</v>
      </c>
      <c r="C21" s="524">
        <v>3867.48</v>
      </c>
      <c r="D21" s="525"/>
      <c r="E21" s="525">
        <v>177.16</v>
      </c>
      <c r="F21" s="525">
        <v>133.13</v>
      </c>
      <c r="G21" s="525">
        <v>312.32</v>
      </c>
      <c r="H21" s="525"/>
      <c r="I21" s="525">
        <v>300.82</v>
      </c>
      <c r="J21" s="564">
        <f>L21-K21</f>
        <v>553.68000000000006</v>
      </c>
      <c r="K21" s="525">
        <v>216.14</v>
      </c>
      <c r="L21" s="525">
        <v>769.82</v>
      </c>
      <c r="M21" s="552">
        <f t="shared" si="1"/>
        <v>5.180880501416004</v>
      </c>
      <c r="N21" s="510"/>
      <c r="O21" s="510">
        <v>4</v>
      </c>
      <c r="P21" s="770"/>
      <c r="Q21" s="770"/>
      <c r="R21" s="556">
        <v>6</v>
      </c>
      <c r="S21" s="557">
        <v>6</v>
      </c>
      <c r="T21" s="558"/>
      <c r="U21" s="559"/>
      <c r="ALS21" s="171"/>
      <c r="ALT21" s="171"/>
      <c r="ALU21" s="171"/>
      <c r="ALV21" s="171"/>
      <c r="ALW21" s="171"/>
      <c r="ALX21" s="171"/>
      <c r="ALY21" s="171"/>
      <c r="ALZ21" s="171"/>
      <c r="AMA21" s="171"/>
      <c r="AMB21" s="171"/>
    </row>
    <row r="22" spans="1:1017" s="156" customFormat="1" ht="15" x14ac:dyDescent="0.25">
      <c r="A22" s="526" t="s">
        <v>442</v>
      </c>
      <c r="B22" s="526"/>
      <c r="C22" s="527">
        <f>SUM(C4:C21)</f>
        <v>14340.399999999998</v>
      </c>
      <c r="D22" s="527">
        <f>SUM(D4:D21)</f>
        <v>4412.04</v>
      </c>
      <c r="E22" s="527">
        <f t="shared" ref="E22:L22" si="2">SUM(E4:E21)</f>
        <v>4153.08</v>
      </c>
      <c r="F22" s="527">
        <f t="shared" si="2"/>
        <v>1004.73</v>
      </c>
      <c r="G22" s="527">
        <f t="shared" si="2"/>
        <v>4636.4799999999996</v>
      </c>
      <c r="H22" s="527">
        <f t="shared" si="2"/>
        <v>5294.1900000000005</v>
      </c>
      <c r="I22" s="527">
        <f t="shared" si="2"/>
        <v>4281.1000000000004</v>
      </c>
      <c r="J22" s="527">
        <f t="shared" si="2"/>
        <v>1132.24</v>
      </c>
      <c r="K22" s="527">
        <f t="shared" si="2"/>
        <v>3134.8200000000006</v>
      </c>
      <c r="L22" s="527">
        <f t="shared" si="2"/>
        <v>4456</v>
      </c>
      <c r="M22" s="544">
        <f>SUM(M4:M21)</f>
        <v>27.580378520768562</v>
      </c>
      <c r="N22" s="545">
        <f>SUM(N4:N21)</f>
        <v>3</v>
      </c>
      <c r="O22" s="561">
        <f>SUM(O4:O21)</f>
        <v>25</v>
      </c>
      <c r="P22" s="546">
        <f t="shared" ref="P22:U22" si="3">SUM(P4:P21)</f>
        <v>3</v>
      </c>
      <c r="Q22" s="546">
        <f t="shared" si="3"/>
        <v>11</v>
      </c>
      <c r="R22" s="529">
        <f t="shared" si="3"/>
        <v>108</v>
      </c>
      <c r="S22" s="530">
        <f t="shared" si="3"/>
        <v>108</v>
      </c>
      <c r="T22" s="531">
        <f t="shared" si="3"/>
        <v>22</v>
      </c>
      <c r="U22" s="532">
        <f t="shared" si="3"/>
        <v>1</v>
      </c>
      <c r="ALS22" s="171"/>
      <c r="ALT22" s="171"/>
      <c r="ALU22" s="171"/>
      <c r="ALV22" s="171"/>
      <c r="ALW22" s="171"/>
      <c r="ALX22" s="171"/>
      <c r="ALY22" s="171"/>
      <c r="ALZ22" s="171"/>
      <c r="AMA22" s="171"/>
      <c r="AMB22" s="171"/>
    </row>
    <row r="23" spans="1:1017" s="156" customFormat="1" ht="15" x14ac:dyDescent="0.25">
      <c r="A23" s="513" t="s">
        <v>443</v>
      </c>
      <c r="B23" s="513"/>
      <c r="C23" s="513">
        <v>910</v>
      </c>
      <c r="D23" s="513">
        <v>2500</v>
      </c>
      <c r="E23" s="513">
        <v>1500</v>
      </c>
      <c r="F23" s="513">
        <v>300</v>
      </c>
      <c r="G23" s="513">
        <v>2700</v>
      </c>
      <c r="H23" s="513">
        <v>100000</v>
      </c>
      <c r="I23" s="513">
        <v>9000</v>
      </c>
      <c r="J23" s="513">
        <v>160</v>
      </c>
      <c r="K23" s="513">
        <v>380</v>
      </c>
      <c r="L23" s="513">
        <v>380</v>
      </c>
      <c r="M23" s="555" t="s">
        <v>428</v>
      </c>
      <c r="N23" s="547" t="s">
        <v>444</v>
      </c>
      <c r="O23" s="548">
        <f>N22+O22</f>
        <v>28</v>
      </c>
      <c r="P23" s="547" t="s">
        <v>444</v>
      </c>
      <c r="Q23" s="548">
        <f>P22+Q22</f>
        <v>14</v>
      </c>
      <c r="R23" s="170"/>
      <c r="S23" s="171"/>
      <c r="T23" s="171"/>
      <c r="U23" s="171"/>
      <c r="ALR23" s="171"/>
      <c r="ALS23" s="171"/>
      <c r="ALT23" s="171"/>
      <c r="ALU23" s="171"/>
      <c r="ALV23" s="171"/>
      <c r="ALW23" s="171"/>
      <c r="ALX23" s="171"/>
      <c r="ALY23" s="171"/>
      <c r="ALZ23" s="171"/>
      <c r="AMA23" s="171"/>
    </row>
    <row r="24" spans="1:1017" s="156" customFormat="1" ht="15" x14ac:dyDescent="0.25">
      <c r="A24" s="528" t="s">
        <v>445</v>
      </c>
      <c r="B24" s="528"/>
      <c r="C24" s="544">
        <f>C22/C23</f>
        <v>15.758681318681317</v>
      </c>
      <c r="D24" s="544">
        <f>D22/D23</f>
        <v>1.7648159999999999</v>
      </c>
      <c r="E24" s="544">
        <f t="shared" ref="E24:I24" si="4">E22/E23</f>
        <v>2.7687200000000001</v>
      </c>
      <c r="F24" s="544">
        <f t="shared" si="4"/>
        <v>3.3491</v>
      </c>
      <c r="G24" s="544">
        <f t="shared" si="4"/>
        <v>1.7172148148148147</v>
      </c>
      <c r="H24" s="544">
        <f t="shared" si="4"/>
        <v>5.2941900000000007E-2</v>
      </c>
      <c r="I24" s="544">
        <f t="shared" si="4"/>
        <v>0.47567777777777781</v>
      </c>
      <c r="J24" s="544">
        <f>1/J23*8*1/1132.6*J22</f>
        <v>4.9984107363588215E-2</v>
      </c>
      <c r="K24" s="544">
        <f>K22/((K23*188.76)/16)</f>
        <v>0.69926054806437588</v>
      </c>
      <c r="L24" s="544">
        <f>L22/((L23*188.76)/16)</f>
        <v>0.99396616143027627</v>
      </c>
      <c r="M24" s="560">
        <f>SUM(C24:L24)-J24</f>
        <v>27.580378520768562</v>
      </c>
      <c r="N24" s="549" t="s">
        <v>446</v>
      </c>
      <c r="O24" s="548">
        <f>O22+(N22*0.85)</f>
        <v>27.55</v>
      </c>
      <c r="P24" s="550"/>
      <c r="Q24" s="551"/>
      <c r="R24" s="171"/>
      <c r="S24" s="171"/>
      <c r="T24" s="171"/>
      <c r="U24" s="171"/>
      <c r="ALR24" s="171"/>
      <c r="ALS24" s="171"/>
      <c r="ALT24" s="171"/>
      <c r="ALU24" s="171"/>
      <c r="ALV24" s="171"/>
      <c r="ALW24" s="171"/>
      <c r="ALX24" s="171"/>
      <c r="ALY24" s="171"/>
      <c r="ALZ24" s="171"/>
      <c r="AMA24" s="171"/>
    </row>
    <row r="25" spans="1:1017" s="156" customFormat="1" ht="15" x14ac:dyDescent="0.25">
      <c r="A25" s="528" t="s">
        <v>447</v>
      </c>
      <c r="B25" s="528"/>
      <c r="C25" s="544">
        <f>C22/($M$22*C23)</f>
        <v>0.57137291668476275</v>
      </c>
      <c r="D25" s="544">
        <f t="shared" ref="D25:I25" si="5">D22/($M$22*D23)</f>
        <v>6.3988099317457123E-2</v>
      </c>
      <c r="E25" s="544">
        <f t="shared" si="5"/>
        <v>0.10038730969247213</v>
      </c>
      <c r="F25" s="544">
        <f t="shared" si="5"/>
        <v>0.12143053067520675</v>
      </c>
      <c r="G25" s="544">
        <f t="shared" si="5"/>
        <v>6.2262191707112308E-2</v>
      </c>
      <c r="H25" s="544">
        <f t="shared" si="5"/>
        <v>1.919549434759705E-3</v>
      </c>
      <c r="I25" s="544">
        <f t="shared" si="5"/>
        <v>1.724696335909905E-2</v>
      </c>
      <c r="J25" s="544">
        <f>J24/4</f>
        <v>1.2496026840897054E-2</v>
      </c>
      <c r="K25" s="544">
        <f>1/M22*1/K23*16*1/188.76*K22</f>
        <v>2.5353551530767397E-2</v>
      </c>
      <c r="L25" s="544">
        <f>1/M22*1/L23*16*1/188.76*L22</f>
        <v>3.6038887598362747E-2</v>
      </c>
      <c r="M25" s="560">
        <f>SUM(C25:L25)-J25</f>
        <v>0.99999999999999989</v>
      </c>
      <c r="N25" s="171"/>
      <c r="O25" s="171"/>
      <c r="P25" s="171"/>
      <c r="Q25" s="171"/>
      <c r="R25" s="171"/>
      <c r="S25" s="171"/>
      <c r="T25" s="171"/>
      <c r="U25" s="171"/>
      <c r="ALR25" s="171"/>
      <c r="ALS25" s="171"/>
      <c r="ALT25" s="171"/>
      <c r="ALU25" s="171"/>
      <c r="ALV25" s="171"/>
      <c r="ALW25" s="171"/>
      <c r="ALX25" s="171"/>
      <c r="ALY25" s="171"/>
      <c r="ALZ25" s="171"/>
      <c r="AMA25" s="171"/>
    </row>
    <row r="26" spans="1:1017" s="156" customFormat="1" ht="15" x14ac:dyDescent="0.25">
      <c r="A26" s="186"/>
      <c r="B26" s="186"/>
      <c r="C26" s="762" t="s">
        <v>448</v>
      </c>
      <c r="D26" s="763" t="s">
        <v>449</v>
      </c>
      <c r="E26" s="763" t="s">
        <v>450</v>
      </c>
      <c r="F26" s="763" t="s">
        <v>451</v>
      </c>
      <c r="G26" s="764" t="s">
        <v>452</v>
      </c>
      <c r="H26" s="765">
        <v>100000</v>
      </c>
      <c r="I26" s="764" t="s">
        <v>453</v>
      </c>
      <c r="J26" s="764" t="s">
        <v>454</v>
      </c>
      <c r="K26" s="766" t="s">
        <v>455</v>
      </c>
      <c r="L26" s="767" t="s">
        <v>455</v>
      </c>
      <c r="M26" s="171"/>
      <c r="N26" s="171"/>
      <c r="O26" s="171"/>
      <c r="P26" s="171"/>
      <c r="Q26" s="171"/>
      <c r="R26" s="171"/>
      <c r="S26" s="171"/>
      <c r="T26" s="171"/>
      <c r="U26" s="171"/>
      <c r="ALQ26" s="169"/>
      <c r="ALR26" s="169"/>
      <c r="ALS26" s="169"/>
      <c r="ALT26" s="169"/>
      <c r="ALU26" s="169"/>
      <c r="ALV26" s="169"/>
      <c r="ALW26" s="169"/>
      <c r="ALX26" s="169"/>
      <c r="ALY26" s="169"/>
      <c r="ALZ26" s="169"/>
      <c r="AMA26" s="169"/>
      <c r="AMB26" s="169"/>
      <c r="AMC26" s="169"/>
    </row>
    <row r="32" spans="1:1017" hidden="1" x14ac:dyDescent="0.2"/>
    <row r="33" hidden="1" x14ac:dyDescent="0.2"/>
    <row r="176" spans="3:3" x14ac:dyDescent="0.2">
      <c r="C176">
        <f>(1/'Prod. GEXFLO'!I21)*(1/('Prod. GEXFLO'!I22))*8</f>
        <v>6.211949373836357E-6</v>
      </c>
    </row>
  </sheetData>
  <mergeCells count="19">
    <mergeCell ref="A2:A3"/>
    <mergeCell ref="C2:C3"/>
    <mergeCell ref="D2:D3"/>
    <mergeCell ref="E2:E3"/>
    <mergeCell ref="F2:F3"/>
    <mergeCell ref="B2:B3"/>
    <mergeCell ref="R1:T1"/>
    <mergeCell ref="N2:O2"/>
    <mergeCell ref="P2:Q2"/>
    <mergeCell ref="C1:F1"/>
    <mergeCell ref="G1:I1"/>
    <mergeCell ref="J1:L1"/>
    <mergeCell ref="G2:G3"/>
    <mergeCell ref="H2:H3"/>
    <mergeCell ref="I2:I3"/>
    <mergeCell ref="J2:J3"/>
    <mergeCell ref="K2:K3"/>
    <mergeCell ref="L2:L3"/>
    <mergeCell ref="M2:M3"/>
  </mergeCells>
  <pageMargins left="0" right="0" top="0.39374999999999999" bottom="0.39374999999999999" header="0" footer="0"/>
  <pageSetup paperSize="0" scale="0" firstPageNumber="0" orientation="portrait" usePrinterDefaults="0" horizontalDpi="0" verticalDpi="0" copies="0"/>
  <headerFooter>
    <oddHeader>&amp;C&amp;A</oddHeader>
    <oddFooter>&amp;CPágina &amp;P</oddFooter>
  </headerFooter>
  <ignoredErrors>
    <ignoredError sqref="M4" evalError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A9D18E"/>
  </sheetPr>
  <dimension ref="A1:AMG192"/>
  <sheetViews>
    <sheetView topLeftCell="A126" zoomScale="80" zoomScaleNormal="80" workbookViewId="0">
      <selection activeCell="M148" sqref="M148:S192"/>
    </sheetView>
  </sheetViews>
  <sheetFormatPr defaultRowHeight="14.25" x14ac:dyDescent="0.2"/>
  <cols>
    <col min="1" max="1" width="58.125" style="92"/>
    <col min="2" max="2" width="15.375" style="92"/>
    <col min="3" max="4" width="14.5" style="92"/>
    <col min="5" max="5" width="16.75" style="92" customWidth="1"/>
    <col min="6" max="6" width="15.75" style="92"/>
    <col min="7" max="7" width="13" style="92"/>
    <col min="8" max="8" width="15.625" style="92"/>
    <col min="9" max="9" width="10.5" style="92"/>
    <col min="10" max="10" width="15.125" style="92"/>
    <col min="11" max="11" width="10.5" style="92"/>
    <col min="12" max="12" width="14.25" style="92"/>
    <col min="13" max="1021" width="10.5" style="92"/>
    <col min="1022" max="1025" width="10.5"/>
  </cols>
  <sheetData>
    <row r="1" spans="1:6" ht="15.75" x14ac:dyDescent="0.2">
      <c r="A1" s="1043" t="s">
        <v>456</v>
      </c>
      <c r="B1" s="1043"/>
      <c r="C1" s="1043"/>
      <c r="D1" s="1043"/>
      <c r="E1" s="1043"/>
      <c r="F1" s="1043"/>
    </row>
    <row r="2" spans="1:6" ht="15.75" x14ac:dyDescent="0.2">
      <c r="A2" s="1044" t="s">
        <v>457</v>
      </c>
      <c r="B2" s="1044"/>
      <c r="C2" s="1044"/>
      <c r="D2" s="1044"/>
      <c r="E2" s="1044"/>
      <c r="F2" s="1044"/>
    </row>
    <row r="3" spans="1:6" ht="15.75" customHeight="1" x14ac:dyDescent="0.2">
      <c r="A3" s="1044" t="s">
        <v>458</v>
      </c>
      <c r="B3" s="1044"/>
      <c r="C3" s="1044"/>
      <c r="D3" s="1044"/>
      <c r="E3" s="1044"/>
      <c r="F3" s="1044"/>
    </row>
    <row r="4" spans="1:6" ht="15.75" x14ac:dyDescent="0.2">
      <c r="A4" s="93"/>
      <c r="B4" s="94"/>
      <c r="C4" s="467" t="s">
        <v>459</v>
      </c>
      <c r="D4" s="468" t="s">
        <v>460</v>
      </c>
      <c r="E4" s="468" t="s">
        <v>461</v>
      </c>
      <c r="F4" s="539" t="s">
        <v>462</v>
      </c>
    </row>
    <row r="5" spans="1:6" x14ac:dyDescent="0.2">
      <c r="A5" s="96"/>
      <c r="B5" s="97" t="s">
        <v>463</v>
      </c>
      <c r="C5" s="469">
        <f>MC!C11</f>
        <v>1322.72</v>
      </c>
      <c r="D5" s="470">
        <f>MC!E11</f>
        <v>1082.2254545454546</v>
      </c>
      <c r="E5" s="470">
        <f>MC!C14</f>
        <v>1322.72</v>
      </c>
      <c r="F5" s="540">
        <f>MC!C12</f>
        <v>1809.07</v>
      </c>
    </row>
    <row r="6" spans="1:6" x14ac:dyDescent="0.2">
      <c r="A6" s="96"/>
      <c r="B6" s="97" t="s">
        <v>464</v>
      </c>
      <c r="C6" s="471">
        <v>44562</v>
      </c>
      <c r="D6" s="472">
        <v>44562</v>
      </c>
      <c r="E6" s="472">
        <v>44562</v>
      </c>
      <c r="F6" s="541">
        <f>MC!D8</f>
        <v>44593</v>
      </c>
    </row>
    <row r="7" spans="1:6" x14ac:dyDescent="0.2">
      <c r="A7" s="96"/>
      <c r="B7" s="97" t="s">
        <v>465</v>
      </c>
      <c r="C7" s="473" t="s">
        <v>9</v>
      </c>
      <c r="D7" s="474" t="s">
        <v>9</v>
      </c>
      <c r="E7" s="474" t="s">
        <v>9</v>
      </c>
      <c r="F7" s="475" t="s">
        <v>9</v>
      </c>
    </row>
    <row r="8" spans="1:6" x14ac:dyDescent="0.2">
      <c r="A8" s="96"/>
      <c r="B8" s="97" t="s">
        <v>466</v>
      </c>
      <c r="C8" s="476" t="s">
        <v>10</v>
      </c>
      <c r="D8" s="477" t="s">
        <v>10</v>
      </c>
      <c r="E8" s="477" t="s">
        <v>10</v>
      </c>
      <c r="F8" s="542" t="str">
        <f>MC!E8</f>
        <v>5143-20</v>
      </c>
    </row>
    <row r="9" spans="1:6" x14ac:dyDescent="0.2">
      <c r="A9" s="1045"/>
      <c r="B9" s="1045"/>
      <c r="C9" s="1045"/>
      <c r="D9" s="1045"/>
      <c r="E9" s="1045"/>
      <c r="F9" s="1045"/>
    </row>
    <row r="10" spans="1:6" ht="66.75" customHeight="1" x14ac:dyDescent="0.2">
      <c r="A10" s="187" t="s">
        <v>467</v>
      </c>
      <c r="B10" s="188" t="s">
        <v>468</v>
      </c>
      <c r="C10" s="188" t="s">
        <v>469</v>
      </c>
      <c r="D10" s="254" t="s">
        <v>460</v>
      </c>
      <c r="E10" s="188" t="s">
        <v>461</v>
      </c>
      <c r="F10" s="188" t="s">
        <v>470</v>
      </c>
    </row>
    <row r="11" spans="1:6" ht="14.25" customHeight="1" x14ac:dyDescent="0.2">
      <c r="A11" s="321" t="s">
        <v>471</v>
      </c>
      <c r="B11" s="321"/>
      <c r="C11" s="321"/>
      <c r="D11" s="321"/>
      <c r="E11" s="321"/>
      <c r="F11" s="321"/>
    </row>
    <row r="12" spans="1:6" ht="15.75" customHeight="1" x14ac:dyDescent="0.2">
      <c r="A12" s="101" t="s">
        <v>472</v>
      </c>
      <c r="B12" s="102" t="s">
        <v>473</v>
      </c>
      <c r="C12" s="102" t="s">
        <v>474</v>
      </c>
      <c r="D12" s="102" t="s">
        <v>474</v>
      </c>
      <c r="E12" s="189"/>
      <c r="F12" s="103" t="s">
        <v>474</v>
      </c>
    </row>
    <row r="13" spans="1:6" ht="15.75" customHeight="1" x14ac:dyDescent="0.2">
      <c r="A13" s="104" t="s">
        <v>475</v>
      </c>
      <c r="B13" s="105"/>
      <c r="C13" s="106">
        <f>C5</f>
        <v>1322.72</v>
      </c>
      <c r="D13" s="190">
        <f>D5</f>
        <v>1082.2254545454546</v>
      </c>
      <c r="E13" s="190">
        <f>E5</f>
        <v>1322.72</v>
      </c>
      <c r="F13" s="107">
        <f>F5</f>
        <v>1809.07</v>
      </c>
    </row>
    <row r="14" spans="1:6" ht="15.75" customHeight="1" x14ac:dyDescent="0.2">
      <c r="A14" s="104" t="s">
        <v>476</v>
      </c>
      <c r="B14" s="108">
        <v>0.2</v>
      </c>
      <c r="C14" s="106">
        <f>C13*$B$14</f>
        <v>264.54400000000004</v>
      </c>
      <c r="D14" s="106">
        <f>D13*$B$14</f>
        <v>216.44509090909094</v>
      </c>
      <c r="E14" s="106"/>
      <c r="F14" s="107">
        <f>F13*$B$14</f>
        <v>361.81400000000002</v>
      </c>
    </row>
    <row r="15" spans="1:6" ht="15.75" customHeight="1" x14ac:dyDescent="0.2">
      <c r="A15" s="104" t="s">
        <v>477</v>
      </c>
      <c r="B15" s="109"/>
      <c r="C15" s="106"/>
      <c r="D15" s="190"/>
      <c r="E15" s="190"/>
      <c r="F15" s="107"/>
    </row>
    <row r="16" spans="1:6" ht="15.75" customHeight="1" x14ac:dyDescent="0.2">
      <c r="A16" s="104" t="s">
        <v>478</v>
      </c>
      <c r="B16" s="109"/>
      <c r="C16" s="106"/>
      <c r="D16" s="190"/>
      <c r="E16" s="190"/>
      <c r="F16" s="107"/>
    </row>
    <row r="17" spans="1:6" ht="15.75" customHeight="1" x14ac:dyDescent="0.2">
      <c r="A17" s="104" t="s">
        <v>479</v>
      </c>
      <c r="B17" s="109"/>
      <c r="C17" s="106"/>
      <c r="D17" s="190"/>
      <c r="E17" s="190"/>
      <c r="F17" s="107"/>
    </row>
    <row r="18" spans="1:6" ht="15.75" customHeight="1" x14ac:dyDescent="0.2">
      <c r="A18" s="104" t="s">
        <v>480</v>
      </c>
      <c r="B18" s="108">
        <v>0.3</v>
      </c>
      <c r="C18" s="106"/>
      <c r="D18" s="106"/>
      <c r="E18" s="190">
        <f>E13*B18</f>
        <v>396.81599999999997</v>
      </c>
      <c r="F18" s="107"/>
    </row>
    <row r="19" spans="1:6" ht="15.75" customHeight="1" x14ac:dyDescent="0.2">
      <c r="A19" s="111" t="s">
        <v>481</v>
      </c>
      <c r="B19" s="112"/>
      <c r="C19" s="121">
        <f>SUM(C13:C18)</f>
        <v>1587.2640000000001</v>
      </c>
      <c r="D19" s="191">
        <f>SUM(D13:D18)</f>
        <v>1298.6705454545454</v>
      </c>
      <c r="E19" s="191">
        <f>SUM(E13:E18)</f>
        <v>1719.5360000000001</v>
      </c>
      <c r="F19" s="122">
        <f>SUM(F13:F18)</f>
        <v>2170.884</v>
      </c>
    </row>
    <row r="20" spans="1:6" ht="15.75" customHeight="1" x14ac:dyDescent="0.2">
      <c r="A20" s="1037"/>
      <c r="B20" s="1037"/>
      <c r="C20" s="114"/>
      <c r="D20" s="192"/>
      <c r="E20" s="192"/>
      <c r="F20" s="115"/>
    </row>
    <row r="21" spans="1:6" ht="14.25" customHeight="1" x14ac:dyDescent="0.2">
      <c r="A21" s="1042" t="s">
        <v>482</v>
      </c>
      <c r="B21" s="1042"/>
      <c r="C21" s="1042"/>
      <c r="D21" s="1042"/>
      <c r="E21" s="1042"/>
      <c r="F21" s="1042"/>
    </row>
    <row r="22" spans="1:6" ht="28.35" customHeight="1" x14ac:dyDescent="0.2">
      <c r="A22" s="116" t="s">
        <v>483</v>
      </c>
      <c r="B22" s="117" t="s">
        <v>473</v>
      </c>
      <c r="C22" s="117" t="s">
        <v>474</v>
      </c>
      <c r="D22" s="117" t="s">
        <v>474</v>
      </c>
      <c r="E22" s="117" t="s">
        <v>474</v>
      </c>
      <c r="F22" s="118" t="s">
        <v>474</v>
      </c>
    </row>
    <row r="23" spans="1:6" ht="15.75" customHeight="1" x14ac:dyDescent="0.2">
      <c r="A23" s="119" t="s">
        <v>484</v>
      </c>
      <c r="B23" s="108">
        <f>1/12</f>
        <v>8.3333333333333329E-2</v>
      </c>
      <c r="C23" s="106">
        <f>ROUND($B23*C$19,2)</f>
        <v>132.27000000000001</v>
      </c>
      <c r="D23" s="106">
        <f>ROUND($B23*D$19,2)</f>
        <v>108.22</v>
      </c>
      <c r="E23" s="106">
        <f>ROUND($B23*E$19,2)</f>
        <v>143.29</v>
      </c>
      <c r="F23" s="107">
        <f>ROUND($B23*F$19,2)</f>
        <v>180.91</v>
      </c>
    </row>
    <row r="24" spans="1:6" x14ac:dyDescent="0.2">
      <c r="A24" s="119" t="s">
        <v>485</v>
      </c>
      <c r="B24" s="108">
        <f>1/3*1/12</f>
        <v>2.7777777777777776E-2</v>
      </c>
      <c r="C24" s="106">
        <f>C$19*$B$24</f>
        <v>44.090666666666671</v>
      </c>
      <c r="D24" s="106">
        <f>D$19*$B$24</f>
        <v>36.074181818181813</v>
      </c>
      <c r="E24" s="106">
        <f>E$19*$B$24</f>
        <v>47.764888888888891</v>
      </c>
      <c r="F24" s="107">
        <f>F$19*$B$24</f>
        <v>60.30233333333333</v>
      </c>
    </row>
    <row r="25" spans="1:6" ht="14.25" customHeight="1" x14ac:dyDescent="0.2">
      <c r="A25" s="111" t="s">
        <v>481</v>
      </c>
      <c r="B25" s="120">
        <f>SUM(B23:B24)</f>
        <v>0.1111111111111111</v>
      </c>
      <c r="C25" s="121">
        <f>SUM(C23:C24)</f>
        <v>176.36066666666667</v>
      </c>
      <c r="D25" s="121">
        <f>SUM(D23:D24)</f>
        <v>144.29418181818181</v>
      </c>
      <c r="E25" s="121">
        <f>SUM(E23:E24)</f>
        <v>191.05488888888888</v>
      </c>
      <c r="F25" s="122">
        <f>SUM(F23:F24)</f>
        <v>241.21233333333333</v>
      </c>
    </row>
    <row r="26" spans="1:6" x14ac:dyDescent="0.2">
      <c r="A26" s="116" t="s">
        <v>486</v>
      </c>
      <c r="B26" s="117" t="s">
        <v>473</v>
      </c>
      <c r="C26" s="117" t="s">
        <v>474</v>
      </c>
      <c r="D26" s="117" t="s">
        <v>474</v>
      </c>
      <c r="E26" s="117" t="s">
        <v>474</v>
      </c>
      <c r="F26" s="118" t="s">
        <v>474</v>
      </c>
    </row>
    <row r="27" spans="1:6" ht="15.75" customHeight="1" x14ac:dyDescent="0.2">
      <c r="A27" s="116" t="s">
        <v>487</v>
      </c>
      <c r="B27" s="123"/>
      <c r="C27" s="123"/>
      <c r="D27" s="123"/>
      <c r="E27" s="193"/>
      <c r="F27" s="124"/>
    </row>
    <row r="28" spans="1:6" ht="14.25" customHeight="1" x14ac:dyDescent="0.2">
      <c r="A28" s="119" t="s">
        <v>488</v>
      </c>
      <c r="B28" s="108">
        <v>0.2</v>
      </c>
      <c r="C28" s="125">
        <f t="shared" ref="C28:C35" si="0">ROUND(($C$19+$C$25)*B28,2)</f>
        <v>352.72</v>
      </c>
      <c r="D28" s="125">
        <f t="shared" ref="D28:D35" si="1">ROUND(($D$19+$D$25)*B28,2)</f>
        <v>288.58999999999997</v>
      </c>
      <c r="E28" s="125">
        <f t="shared" ref="E28:E35" si="2">ROUND(($E$19+$E$25)*B28,2)</f>
        <v>382.12</v>
      </c>
      <c r="F28" s="126">
        <f t="shared" ref="F28:F35" si="3">ROUND(($F$19+$F$25)*B28,2)</f>
        <v>482.42</v>
      </c>
    </row>
    <row r="29" spans="1:6" ht="15.75" customHeight="1" x14ac:dyDescent="0.2">
      <c r="A29" s="119" t="s">
        <v>489</v>
      </c>
      <c r="B29" s="108">
        <v>2.5000000000000001E-2</v>
      </c>
      <c r="C29" s="125">
        <f t="shared" si="0"/>
        <v>44.09</v>
      </c>
      <c r="D29" s="125">
        <f t="shared" si="1"/>
        <v>36.07</v>
      </c>
      <c r="E29" s="125">
        <f t="shared" si="2"/>
        <v>47.76</v>
      </c>
      <c r="F29" s="126">
        <f t="shared" si="3"/>
        <v>60.3</v>
      </c>
    </row>
    <row r="30" spans="1:6" ht="15.75" customHeight="1" x14ac:dyDescent="0.2">
      <c r="A30" s="119" t="s">
        <v>490</v>
      </c>
      <c r="B30" s="108">
        <v>0.03</v>
      </c>
      <c r="C30" s="125">
        <f t="shared" si="0"/>
        <v>52.91</v>
      </c>
      <c r="D30" s="125">
        <f t="shared" si="1"/>
        <v>43.29</v>
      </c>
      <c r="E30" s="125">
        <f t="shared" si="2"/>
        <v>57.32</v>
      </c>
      <c r="F30" s="126">
        <f t="shared" si="3"/>
        <v>72.36</v>
      </c>
    </row>
    <row r="31" spans="1:6" ht="15.75" customHeight="1" x14ac:dyDescent="0.2">
      <c r="A31" s="119" t="s">
        <v>491</v>
      </c>
      <c r="B31" s="108">
        <v>1.4999999999999999E-2</v>
      </c>
      <c r="C31" s="125">
        <f t="shared" si="0"/>
        <v>26.45</v>
      </c>
      <c r="D31" s="125">
        <f t="shared" si="1"/>
        <v>21.64</v>
      </c>
      <c r="E31" s="125">
        <f t="shared" si="2"/>
        <v>28.66</v>
      </c>
      <c r="F31" s="126">
        <f t="shared" si="3"/>
        <v>36.18</v>
      </c>
    </row>
    <row r="32" spans="1:6" ht="15.75" customHeight="1" x14ac:dyDescent="0.2">
      <c r="A32" s="119" t="s">
        <v>492</v>
      </c>
      <c r="B32" s="108">
        <v>0.01</v>
      </c>
      <c r="C32" s="125">
        <f t="shared" si="0"/>
        <v>17.64</v>
      </c>
      <c r="D32" s="125">
        <f t="shared" si="1"/>
        <v>14.43</v>
      </c>
      <c r="E32" s="125">
        <f t="shared" si="2"/>
        <v>19.11</v>
      </c>
      <c r="F32" s="126">
        <f t="shared" si="3"/>
        <v>24.12</v>
      </c>
    </row>
    <row r="33" spans="1:6" ht="15.75" customHeight="1" x14ac:dyDescent="0.2">
      <c r="A33" s="119" t="s">
        <v>493</v>
      </c>
      <c r="B33" s="108">
        <v>6.0000000000000001E-3</v>
      </c>
      <c r="C33" s="125">
        <f t="shared" si="0"/>
        <v>10.58</v>
      </c>
      <c r="D33" s="125">
        <f t="shared" si="1"/>
        <v>8.66</v>
      </c>
      <c r="E33" s="125">
        <f t="shared" si="2"/>
        <v>11.46</v>
      </c>
      <c r="F33" s="126">
        <f t="shared" si="3"/>
        <v>14.47</v>
      </c>
    </row>
    <row r="34" spans="1:6" ht="15.75" customHeight="1" x14ac:dyDescent="0.2">
      <c r="A34" s="119" t="s">
        <v>494</v>
      </c>
      <c r="B34" s="108">
        <v>2E-3</v>
      </c>
      <c r="C34" s="125">
        <f t="shared" si="0"/>
        <v>3.53</v>
      </c>
      <c r="D34" s="125">
        <f t="shared" si="1"/>
        <v>2.89</v>
      </c>
      <c r="E34" s="125">
        <f t="shared" si="2"/>
        <v>3.82</v>
      </c>
      <c r="F34" s="126">
        <f t="shared" si="3"/>
        <v>4.82</v>
      </c>
    </row>
    <row r="35" spans="1:6" ht="15.75" customHeight="1" x14ac:dyDescent="0.2">
      <c r="A35" s="119" t="s">
        <v>495</v>
      </c>
      <c r="B35" s="108">
        <v>0.08</v>
      </c>
      <c r="C35" s="125">
        <f t="shared" si="0"/>
        <v>141.09</v>
      </c>
      <c r="D35" s="125">
        <f t="shared" si="1"/>
        <v>115.44</v>
      </c>
      <c r="E35" s="125">
        <f t="shared" si="2"/>
        <v>152.85</v>
      </c>
      <c r="F35" s="126">
        <f t="shared" si="3"/>
        <v>192.97</v>
      </c>
    </row>
    <row r="36" spans="1:6" ht="15.75" customHeight="1" x14ac:dyDescent="0.2">
      <c r="A36" s="111" t="s">
        <v>481</v>
      </c>
      <c r="B36" s="120">
        <f>SUM(B28:B35)</f>
        <v>0.36800000000000005</v>
      </c>
      <c r="C36" s="121">
        <f>SUM(C27:C35)</f>
        <v>649.01</v>
      </c>
      <c r="D36" s="121">
        <f>SUM(D27:D35)</f>
        <v>531.01</v>
      </c>
      <c r="E36" s="191">
        <f>SUM(E28:E35)</f>
        <v>703.10000000000014</v>
      </c>
      <c r="F36" s="122">
        <f>SUM(F27:F35)</f>
        <v>887.6400000000001</v>
      </c>
    </row>
    <row r="37" spans="1:6" ht="15.75" customHeight="1" x14ac:dyDescent="0.2">
      <c r="A37" s="116" t="s">
        <v>496</v>
      </c>
      <c r="B37" s="117" t="s">
        <v>497</v>
      </c>
      <c r="C37" s="117" t="s">
        <v>474</v>
      </c>
      <c r="D37" s="117" t="s">
        <v>474</v>
      </c>
      <c r="E37" s="117" t="s">
        <v>474</v>
      </c>
      <c r="F37" s="118" t="s">
        <v>474</v>
      </c>
    </row>
    <row r="38" spans="1:6" ht="15.75" customHeight="1" x14ac:dyDescent="0.2">
      <c r="A38" s="119" t="s">
        <v>498</v>
      </c>
      <c r="B38" s="127">
        <f>MC!D92</f>
        <v>4.2620930232558143</v>
      </c>
      <c r="C38" s="106">
        <f>ROUND(((2*22*$B$38)-0.06*C$13),2)</f>
        <v>108.17</v>
      </c>
      <c r="D38" s="106">
        <f>ROUND(((2*22*$B$38)-0.06*D$13),2)</f>
        <v>122.6</v>
      </c>
      <c r="E38" s="106">
        <f>ROUND(((2*22*$B$38)-0.06*E$13),2)</f>
        <v>108.17</v>
      </c>
      <c r="F38" s="106">
        <f>ROUND(((2*22*$B$38)-0.06*F$13),2)</f>
        <v>78.989999999999995</v>
      </c>
    </row>
    <row r="39" spans="1:6" ht="15.75" customHeight="1" x14ac:dyDescent="0.2">
      <c r="A39" s="478" t="s">
        <v>499</v>
      </c>
      <c r="B39" s="128"/>
      <c r="C39" s="125">
        <f>MC!E21</f>
        <v>437.34</v>
      </c>
      <c r="D39" s="125">
        <f>MC!E22</f>
        <v>359.59</v>
      </c>
      <c r="E39" s="125">
        <f>MC!E21</f>
        <v>437.34</v>
      </c>
      <c r="F39" s="125">
        <f>MC!E21</f>
        <v>437.34</v>
      </c>
    </row>
    <row r="40" spans="1:6" ht="15.75" customHeight="1" x14ac:dyDescent="0.2">
      <c r="A40" s="119" t="s">
        <v>500</v>
      </c>
      <c r="B40" s="108">
        <f>MC!C26</f>
        <v>0</v>
      </c>
      <c r="C40" s="125"/>
      <c r="D40" s="125"/>
      <c r="E40" s="125">
        <f>MC!E26</f>
        <v>0</v>
      </c>
      <c r="F40" s="125"/>
    </row>
    <row r="41" spans="1:6" ht="15.75" customHeight="1" x14ac:dyDescent="0.2">
      <c r="A41" s="119" t="s">
        <v>501</v>
      </c>
      <c r="B41" s="129">
        <f>MC!E25</f>
        <v>11</v>
      </c>
      <c r="C41" s="125">
        <f>B41</f>
        <v>11</v>
      </c>
      <c r="D41" s="125">
        <f>B41</f>
        <v>11</v>
      </c>
      <c r="E41" s="194">
        <f>B41</f>
        <v>11</v>
      </c>
      <c r="F41" s="126">
        <f>B41</f>
        <v>11</v>
      </c>
    </row>
    <row r="42" spans="1:6" ht="15.75" customHeight="1" x14ac:dyDescent="0.2">
      <c r="A42" s="119" t="s">
        <v>502</v>
      </c>
      <c r="B42" s="567">
        <f>MC!C24</f>
        <v>7.0000000000000007E-2</v>
      </c>
      <c r="C42" s="125">
        <f>$B$42*C19</f>
        <v>111.10848000000001</v>
      </c>
      <c r="D42" s="125">
        <f t="shared" ref="D42:F42" si="4">$B$42*D19</f>
        <v>90.906938181818191</v>
      </c>
      <c r="E42" s="125">
        <f t="shared" si="4"/>
        <v>120.36752000000001</v>
      </c>
      <c r="F42" s="125">
        <f t="shared" si="4"/>
        <v>151.96188000000001</v>
      </c>
    </row>
    <row r="43" spans="1:6" ht="15.75" customHeight="1" x14ac:dyDescent="0.2">
      <c r="A43" s="119" t="s">
        <v>503</v>
      </c>
      <c r="B43" s="108"/>
      <c r="C43" s="125"/>
      <c r="D43" s="125"/>
      <c r="E43" s="194"/>
      <c r="F43" s="126"/>
    </row>
    <row r="44" spans="1:6" ht="15.75" customHeight="1" x14ac:dyDescent="0.2">
      <c r="A44" s="111" t="s">
        <v>481</v>
      </c>
      <c r="B44" s="112"/>
      <c r="C44" s="121">
        <f>SUM(C38:C43)</f>
        <v>667.61847999999998</v>
      </c>
      <c r="D44" s="121">
        <f>SUM(D38:D43)</f>
        <v>584.09693818181813</v>
      </c>
      <c r="E44" s="191">
        <f>SUM(E38:E43)</f>
        <v>676.87752</v>
      </c>
      <c r="F44" s="122">
        <f>SUM(F38:F43)</f>
        <v>679.29187999999999</v>
      </c>
    </row>
    <row r="45" spans="1:6" x14ac:dyDescent="0.2">
      <c r="A45" s="101" t="s">
        <v>504</v>
      </c>
      <c r="B45" s="102" t="s">
        <v>473</v>
      </c>
      <c r="C45" s="102" t="s">
        <v>474</v>
      </c>
      <c r="D45" s="102" t="s">
        <v>474</v>
      </c>
      <c r="E45" s="102" t="s">
        <v>474</v>
      </c>
      <c r="F45" s="103" t="s">
        <v>474</v>
      </c>
    </row>
    <row r="46" spans="1:6" ht="15.75" customHeight="1" x14ac:dyDescent="0.2">
      <c r="A46" s="119" t="s">
        <v>483</v>
      </c>
      <c r="B46" s="130">
        <f>B25</f>
        <v>0.1111111111111111</v>
      </c>
      <c r="C46" s="131">
        <f>C25</f>
        <v>176.36066666666667</v>
      </c>
      <c r="D46" s="131">
        <f>D25</f>
        <v>144.29418181818181</v>
      </c>
      <c r="E46" s="131">
        <f>E25</f>
        <v>191.05488888888888</v>
      </c>
      <c r="F46" s="132">
        <f>F25</f>
        <v>241.21233333333333</v>
      </c>
    </row>
    <row r="47" spans="1:6" ht="15.75" customHeight="1" x14ac:dyDescent="0.2">
      <c r="A47" s="119" t="s">
        <v>505</v>
      </c>
      <c r="B47" s="130">
        <f>B36</f>
        <v>0.36800000000000005</v>
      </c>
      <c r="C47" s="131">
        <f>C36</f>
        <v>649.01</v>
      </c>
      <c r="D47" s="131">
        <f>D36</f>
        <v>531.01</v>
      </c>
      <c r="E47" s="131">
        <f>E36</f>
        <v>703.10000000000014</v>
      </c>
      <c r="F47" s="132">
        <f>F36</f>
        <v>887.6400000000001</v>
      </c>
    </row>
    <row r="48" spans="1:6" ht="15.75" customHeight="1" x14ac:dyDescent="0.2">
      <c r="A48" s="119" t="s">
        <v>496</v>
      </c>
      <c r="B48" s="130"/>
      <c r="C48" s="131">
        <f>C44</f>
        <v>667.61847999999998</v>
      </c>
      <c r="D48" s="131">
        <f>D44</f>
        <v>584.09693818181813</v>
      </c>
      <c r="E48" s="131">
        <f>E44</f>
        <v>676.87752</v>
      </c>
      <c r="F48" s="132">
        <f>F44</f>
        <v>679.29187999999999</v>
      </c>
    </row>
    <row r="49" spans="1:6" ht="15.75" customHeight="1" x14ac:dyDescent="0.2">
      <c r="A49" s="111" t="s">
        <v>481</v>
      </c>
      <c r="B49" s="112"/>
      <c r="C49" s="121">
        <f>SUM(C46:C48)</f>
        <v>1492.9891466666668</v>
      </c>
      <c r="D49" s="121">
        <f>SUM(D46:D48)</f>
        <v>1259.40112</v>
      </c>
      <c r="E49" s="191">
        <f>SUM(E46:E48)</f>
        <v>1571.032408888889</v>
      </c>
      <c r="F49" s="122">
        <f>SUM(F46:F48)</f>
        <v>1808.1442133333335</v>
      </c>
    </row>
    <row r="50" spans="1:6" ht="14.25" customHeight="1" x14ac:dyDescent="0.2">
      <c r="A50" s="1037"/>
      <c r="B50" s="1037"/>
      <c r="C50" s="114"/>
      <c r="D50" s="115"/>
      <c r="E50" s="115"/>
      <c r="F50" s="115"/>
    </row>
    <row r="51" spans="1:6" s="133" customFormat="1" ht="12.75" customHeight="1" x14ac:dyDescent="0.2">
      <c r="A51" s="1042" t="s">
        <v>506</v>
      </c>
      <c r="B51" s="1042"/>
      <c r="C51" s="1042"/>
      <c r="D51" s="1042"/>
      <c r="E51" s="1042"/>
      <c r="F51" s="1042"/>
    </row>
    <row r="52" spans="1:6" ht="15.75" customHeight="1" x14ac:dyDescent="0.2">
      <c r="A52" s="101" t="s">
        <v>507</v>
      </c>
      <c r="B52" s="102" t="s">
        <v>473</v>
      </c>
      <c r="C52" s="102" t="s">
        <v>474</v>
      </c>
      <c r="D52" s="102" t="s">
        <v>474</v>
      </c>
      <c r="E52" s="102" t="s">
        <v>474</v>
      </c>
      <c r="F52" s="103" t="s">
        <v>474</v>
      </c>
    </row>
    <row r="53" spans="1:6" ht="15.75" customHeight="1" x14ac:dyDescent="0.2">
      <c r="A53" s="116" t="s">
        <v>508</v>
      </c>
      <c r="B53" s="134"/>
      <c r="C53" s="134"/>
      <c r="D53" s="134"/>
      <c r="E53" s="195"/>
      <c r="F53" s="135"/>
    </row>
    <row r="54" spans="1:6" ht="15.75" customHeight="1" x14ac:dyDescent="0.2">
      <c r="A54" s="119" t="s">
        <v>509</v>
      </c>
      <c r="B54" s="130">
        <f>1/12*0.05</f>
        <v>4.1666666666666666E-3</v>
      </c>
      <c r="C54" s="136">
        <f>C19*$B54</f>
        <v>6.6136000000000008</v>
      </c>
      <c r="D54" s="136">
        <f t="shared" ref="D54:F54" si="5">D19*$B54</f>
        <v>5.4111272727272723</v>
      </c>
      <c r="E54" s="136">
        <f t="shared" si="5"/>
        <v>7.1647333333333334</v>
      </c>
      <c r="F54" s="136">
        <f t="shared" si="5"/>
        <v>9.0453499999999991</v>
      </c>
    </row>
    <row r="55" spans="1:6" x14ac:dyDescent="0.2">
      <c r="A55" s="119" t="s">
        <v>510</v>
      </c>
      <c r="B55" s="130">
        <f>B35*B54</f>
        <v>3.3333333333333332E-4</v>
      </c>
      <c r="C55" s="136">
        <f>$B$55*C19</f>
        <v>0.529088</v>
      </c>
      <c r="D55" s="136">
        <f t="shared" ref="D55:F55" si="6">$B$55*D19</f>
        <v>0.43289018181818179</v>
      </c>
      <c r="E55" s="136">
        <f t="shared" si="6"/>
        <v>0.57317866666666661</v>
      </c>
      <c r="F55" s="136">
        <f t="shared" si="6"/>
        <v>0.72362799999999994</v>
      </c>
    </row>
    <row r="56" spans="1:6" x14ac:dyDescent="0.2">
      <c r="A56" s="119" t="s">
        <v>511</v>
      </c>
      <c r="B56" s="130">
        <v>0</v>
      </c>
      <c r="C56" s="136">
        <f>C35*$B56</f>
        <v>0</v>
      </c>
      <c r="D56" s="136">
        <f t="shared" ref="D56:F56" si="7">D35*$B56</f>
        <v>0</v>
      </c>
      <c r="E56" s="136">
        <f t="shared" si="7"/>
        <v>0</v>
      </c>
      <c r="F56" s="136">
        <f t="shared" si="7"/>
        <v>0</v>
      </c>
    </row>
    <row r="57" spans="1:6" x14ac:dyDescent="0.2">
      <c r="A57" s="119" t="s">
        <v>512</v>
      </c>
      <c r="B57" s="130">
        <f>1/12*1/30*7</f>
        <v>1.9444444444444441E-2</v>
      </c>
      <c r="C57" s="131">
        <f>C19*$B57</f>
        <v>30.863466666666664</v>
      </c>
      <c r="D57" s="131">
        <f t="shared" ref="D57:F57" si="8">D19*$B57</f>
        <v>25.251927272727269</v>
      </c>
      <c r="E57" s="131">
        <f t="shared" si="8"/>
        <v>33.435422222222215</v>
      </c>
      <c r="F57" s="131">
        <f t="shared" si="8"/>
        <v>42.211633333333324</v>
      </c>
    </row>
    <row r="58" spans="1:6" x14ac:dyDescent="0.2">
      <c r="A58" s="119" t="s">
        <v>513</v>
      </c>
      <c r="B58" s="130">
        <f>B36*B57</f>
        <v>7.1555555555555556E-3</v>
      </c>
      <c r="C58" s="131">
        <f>$B58*C19</f>
        <v>11.357755733333335</v>
      </c>
      <c r="D58" s="131">
        <f t="shared" ref="D58:F58" si="9">$B58*D19</f>
        <v>9.2927092363636365</v>
      </c>
      <c r="E58" s="131">
        <f t="shared" si="9"/>
        <v>12.304235377777779</v>
      </c>
      <c r="F58" s="131">
        <f t="shared" si="9"/>
        <v>15.533881066666668</v>
      </c>
    </row>
    <row r="59" spans="1:6" x14ac:dyDescent="0.2">
      <c r="A59" s="119" t="s">
        <v>514</v>
      </c>
      <c r="B59" s="130">
        <f>B35*40/100*90/100*(1+1/12+1/12+1/3*1/12)</f>
        <v>3.4399999999999993E-2</v>
      </c>
      <c r="C59" s="131">
        <f>C19*$B59</f>
        <v>54.601881599999992</v>
      </c>
      <c r="D59" s="131">
        <f t="shared" ref="D59:F59" si="10">D19*$B59</f>
        <v>44.674266763636354</v>
      </c>
      <c r="E59" s="131">
        <f t="shared" si="10"/>
        <v>59.152038399999988</v>
      </c>
      <c r="F59" s="131">
        <f t="shared" si="10"/>
        <v>74.678409599999981</v>
      </c>
    </row>
    <row r="60" spans="1:6" ht="14.25" customHeight="1" x14ac:dyDescent="0.2">
      <c r="A60" s="111" t="s">
        <v>481</v>
      </c>
      <c r="B60" s="120">
        <f>SUM(B54:B59)</f>
        <v>6.5499999999999989E-2</v>
      </c>
      <c r="C60" s="137">
        <f>SUM(C54:C59)</f>
        <v>103.96579199999999</v>
      </c>
      <c r="D60" s="137">
        <f>SUM(D54:D59)</f>
        <v>85.062920727272711</v>
      </c>
      <c r="E60" s="196">
        <f>SUM(E54:E59)</f>
        <v>112.62960799999999</v>
      </c>
      <c r="F60" s="138">
        <f>SUM(F54:F59)</f>
        <v>142.19290199999998</v>
      </c>
    </row>
    <row r="61" spans="1:6" ht="14.25" customHeight="1" x14ac:dyDescent="0.2">
      <c r="A61" s="1037"/>
      <c r="B61" s="1037"/>
      <c r="C61" s="322"/>
      <c r="D61" s="322"/>
      <c r="E61" s="323"/>
      <c r="F61" s="324"/>
    </row>
    <row r="62" spans="1:6" ht="15.75" customHeight="1" x14ac:dyDescent="0.2">
      <c r="A62" s="1042" t="s">
        <v>515</v>
      </c>
      <c r="B62" s="1042"/>
      <c r="C62" s="1042"/>
      <c r="D62" s="1042"/>
      <c r="E62" s="1042"/>
      <c r="F62" s="1042"/>
    </row>
    <row r="63" spans="1:6" ht="14.25" customHeight="1" x14ac:dyDescent="0.2">
      <c r="A63" s="116" t="s">
        <v>49</v>
      </c>
      <c r="B63" s="117"/>
      <c r="C63" s="117"/>
      <c r="D63" s="117"/>
      <c r="E63" s="197"/>
      <c r="F63" s="118"/>
    </row>
    <row r="64" spans="1:6" ht="14.25" customHeight="1" x14ac:dyDescent="0.2">
      <c r="A64" s="119" t="s">
        <v>50</v>
      </c>
      <c r="B64" s="108">
        <f>1/12</f>
        <v>8.3333333333333329E-2</v>
      </c>
      <c r="C64" s="125">
        <f>B64*($C$19+$C$49+$C$60)</f>
        <v>265.3515782222222</v>
      </c>
      <c r="D64" s="125">
        <f>B64*($D$19+$D$49+$D$60)</f>
        <v>220.26121551515149</v>
      </c>
      <c r="E64" s="194">
        <f>B64*($E$19+$E$49+$E$60)</f>
        <v>283.59983474074079</v>
      </c>
      <c r="F64" s="126">
        <f>B64*($F$19+$F$49+$F$60)</f>
        <v>343.43509294444448</v>
      </c>
    </row>
    <row r="65" spans="1:6" x14ac:dyDescent="0.2">
      <c r="A65" s="119" t="s">
        <v>516</v>
      </c>
      <c r="B65" s="108">
        <f>MC!E56/30/12</f>
        <v>1.3538888888888885E-2</v>
      </c>
      <c r="C65" s="125">
        <f>B65*($C$19+$C$49+$C$60)</f>
        <v>43.110786408503692</v>
      </c>
      <c r="D65" s="125">
        <f>B65*($D$19+$D$49+$D$60)</f>
        <v>35.785105480694938</v>
      </c>
      <c r="E65" s="194">
        <f>B65*($E$19+$E$49+$E$60)</f>
        <v>46.075519817545675</v>
      </c>
      <c r="F65" s="126">
        <f>B65*($F$19+$F$49+$F$60)</f>
        <v>55.796754767040731</v>
      </c>
    </row>
    <row r="66" spans="1:6" x14ac:dyDescent="0.2">
      <c r="A66" s="119" t="s">
        <v>517</v>
      </c>
      <c r="B66" s="139">
        <f>(5/30)/12*MC!F58*MC!C59</f>
        <v>1.0764583333333333E-4</v>
      </c>
      <c r="C66" s="125">
        <f>B66*($C$19+$C$49+$C$60)</f>
        <v>0.3427679011685556</v>
      </c>
      <c r="D66" s="125">
        <f>B66*($D$19+$D$49+$D$60)</f>
        <v>0.28452242514169696</v>
      </c>
      <c r="E66" s="194">
        <f>B66*($E$19+$E$49+$E$60)</f>
        <v>0.36634008652635192</v>
      </c>
      <c r="F66" s="126">
        <f>B66*($F$19+$F$49+$F$60)</f>
        <v>0.44363228131098614</v>
      </c>
    </row>
    <row r="67" spans="1:6" ht="14.25" customHeight="1" x14ac:dyDescent="0.2">
      <c r="A67" s="119" t="s">
        <v>518</v>
      </c>
      <c r="B67" s="139">
        <f>MC!C61/30/12</f>
        <v>2.6830555555555553E-3</v>
      </c>
      <c r="C67" s="125">
        <f>B67*($C$19+$C$49+$C$60)</f>
        <v>8.5434363134948139</v>
      </c>
      <c r="D67" s="125">
        <f>B67*($D$19+$D$49+$D$60)</f>
        <v>7.0916769355361611</v>
      </c>
      <c r="E67" s="194">
        <f>B67*($E$19+$E$49+$E$60)</f>
        <v>9.1309693458693832</v>
      </c>
      <c r="F67" s="126">
        <f>B67*($F$19+$F$49+$F$60)</f>
        <v>11.057465209167963</v>
      </c>
    </row>
    <row r="68" spans="1:6" ht="14.25" customHeight="1" x14ac:dyDescent="0.2">
      <c r="A68" s="119" t="s">
        <v>519</v>
      </c>
      <c r="B68" s="108"/>
      <c r="C68" s="125"/>
      <c r="D68" s="125"/>
      <c r="E68" s="194">
        <f>B68*($E$19+$E$49+$E$60)</f>
        <v>0</v>
      </c>
      <c r="F68" s="126"/>
    </row>
    <row r="69" spans="1:6" ht="14.25" customHeight="1" x14ac:dyDescent="0.2">
      <c r="A69" s="140" t="s">
        <v>520</v>
      </c>
      <c r="B69" s="141">
        <f>SUM(B64:B68)</f>
        <v>9.9662923611111107E-2</v>
      </c>
      <c r="C69" s="142">
        <f>SUM(C64:C68)</f>
        <v>317.34856884538925</v>
      </c>
      <c r="D69" s="142">
        <f>SUM(D64:D68)</f>
        <v>263.42252035652427</v>
      </c>
      <c r="E69" s="198">
        <f>SUM(E64:E68)</f>
        <v>339.17266399068222</v>
      </c>
      <c r="F69" s="143">
        <f>SUM(F64:F68)</f>
        <v>410.73294520196418</v>
      </c>
    </row>
    <row r="70" spans="1:6" ht="14.25" customHeight="1" x14ac:dyDescent="0.2">
      <c r="A70" s="116" t="s">
        <v>521</v>
      </c>
      <c r="B70" s="117"/>
      <c r="C70" s="117"/>
      <c r="D70" s="117"/>
      <c r="E70" s="197"/>
      <c r="F70" s="118"/>
    </row>
    <row r="71" spans="1:6" ht="14.25" customHeight="1" x14ac:dyDescent="0.2">
      <c r="A71" s="119" t="s">
        <v>522</v>
      </c>
      <c r="B71" s="108"/>
      <c r="C71" s="125"/>
      <c r="D71" s="125"/>
      <c r="E71" s="194"/>
      <c r="F71" s="126"/>
    </row>
    <row r="72" spans="1:6" ht="14.25" customHeight="1" x14ac:dyDescent="0.2">
      <c r="A72" s="140" t="s">
        <v>520</v>
      </c>
      <c r="B72" s="141"/>
      <c r="C72" s="142">
        <f>C71</f>
        <v>0</v>
      </c>
      <c r="D72" s="142"/>
      <c r="E72" s="198"/>
      <c r="F72" s="143"/>
    </row>
    <row r="73" spans="1:6" ht="14.25" customHeight="1" x14ac:dyDescent="0.2">
      <c r="A73" s="116" t="s">
        <v>71</v>
      </c>
      <c r="B73" s="117"/>
      <c r="C73" s="117"/>
      <c r="D73" s="117"/>
      <c r="E73" s="197"/>
      <c r="F73" s="118"/>
    </row>
    <row r="74" spans="1:6" ht="14.25" customHeight="1" x14ac:dyDescent="0.2">
      <c r="A74" s="119" t="s">
        <v>72</v>
      </c>
      <c r="B74" s="108">
        <f>120/30*MC!C64*MC!C65</f>
        <v>6.18624E-3</v>
      </c>
      <c r="C74" s="125">
        <f>(((C19*2)+ (C19*1/3))+(C36)+(C44-C38-C39))*$B$74</f>
        <v>27.681781429555201</v>
      </c>
      <c r="D74" s="125">
        <f>(((D19*2)+ (D19*1/3))+(D36)+(D44-D38-D39))*$B$74</f>
        <v>22.66111398825425</v>
      </c>
      <c r="E74" s="125">
        <f>(((E19*2)+ (E19*1/3))+(E36)+(E44-E38-E39))*$B$74</f>
        <v>29.9829619150848</v>
      </c>
      <c r="F74" s="126">
        <f>(((F19*2)+ (F19*1/3))+(F36)+(F44-F38-F39))*$B$74</f>
        <v>37.835030725171201</v>
      </c>
    </row>
    <row r="75" spans="1:6" ht="15.75" customHeight="1" x14ac:dyDescent="0.2">
      <c r="A75" s="140" t="s">
        <v>481</v>
      </c>
      <c r="B75" s="141"/>
      <c r="C75" s="142"/>
      <c r="D75" s="142"/>
      <c r="E75" s="198"/>
      <c r="F75" s="143"/>
    </row>
    <row r="76" spans="1:6" x14ac:dyDescent="0.2">
      <c r="A76" s="101" t="s">
        <v>523</v>
      </c>
      <c r="B76" s="102"/>
      <c r="C76" s="102"/>
      <c r="D76" s="102"/>
      <c r="E76" s="189"/>
      <c r="F76" s="103"/>
    </row>
    <row r="77" spans="1:6" x14ac:dyDescent="0.2">
      <c r="A77" s="119" t="s">
        <v>49</v>
      </c>
      <c r="B77" s="130">
        <f>B69</f>
        <v>9.9662923611111107E-2</v>
      </c>
      <c r="C77" s="131">
        <f>C69</f>
        <v>317.34856884538925</v>
      </c>
      <c r="D77" s="131">
        <f>D69</f>
        <v>263.42252035652427</v>
      </c>
      <c r="E77" s="131">
        <f>E69</f>
        <v>339.17266399068222</v>
      </c>
      <c r="F77" s="132">
        <f>F69</f>
        <v>410.73294520196418</v>
      </c>
    </row>
    <row r="78" spans="1:6" ht="15.75" customHeight="1" x14ac:dyDescent="0.2">
      <c r="A78" s="119" t="s">
        <v>521</v>
      </c>
      <c r="B78" s="130">
        <f>B72</f>
        <v>0</v>
      </c>
      <c r="C78" s="131">
        <f>C72</f>
        <v>0</v>
      </c>
      <c r="D78" s="131">
        <f>D72</f>
        <v>0</v>
      </c>
      <c r="E78" s="131">
        <f>E72</f>
        <v>0</v>
      </c>
      <c r="F78" s="132">
        <f>F72</f>
        <v>0</v>
      </c>
    </row>
    <row r="79" spans="1:6" ht="15.75" customHeight="1" x14ac:dyDescent="0.2">
      <c r="A79" s="119" t="s">
        <v>71</v>
      </c>
      <c r="B79" s="130">
        <f>B74</f>
        <v>6.18624E-3</v>
      </c>
      <c r="C79" s="131">
        <f>C74</f>
        <v>27.681781429555201</v>
      </c>
      <c r="D79" s="131">
        <f>D74</f>
        <v>22.66111398825425</v>
      </c>
      <c r="E79" s="131">
        <f>E74</f>
        <v>29.9829619150848</v>
      </c>
      <c r="F79" s="132">
        <f>F74</f>
        <v>37.835030725171201</v>
      </c>
    </row>
    <row r="80" spans="1:6" ht="15.75" customHeight="1" x14ac:dyDescent="0.2">
      <c r="A80" s="111" t="s">
        <v>481</v>
      </c>
      <c r="B80" s="112"/>
      <c r="C80" s="121">
        <f>SUM(C77:C79)</f>
        <v>345.03035027494445</v>
      </c>
      <c r="D80" s="121">
        <f>SUM(D77:D79)</f>
        <v>286.08363434477855</v>
      </c>
      <c r="E80" s="191">
        <f>SUM(E77:E79)</f>
        <v>369.15562590576701</v>
      </c>
      <c r="F80" s="122">
        <f>SUM(F77:F79)</f>
        <v>448.56797592713536</v>
      </c>
    </row>
    <row r="81" spans="1:6" ht="15.75" customHeight="1" x14ac:dyDescent="0.2">
      <c r="A81" s="113"/>
      <c r="B81" s="114"/>
      <c r="C81" s="114"/>
      <c r="D81" s="114"/>
      <c r="E81" s="192"/>
      <c r="F81" s="115"/>
    </row>
    <row r="82" spans="1:6" ht="15.75" customHeight="1" x14ac:dyDescent="0.2">
      <c r="A82" s="199" t="s">
        <v>524</v>
      </c>
      <c r="B82" s="200"/>
      <c r="C82" s="200"/>
      <c r="D82" s="200"/>
      <c r="E82" s="200"/>
      <c r="F82" s="201"/>
    </row>
    <row r="83" spans="1:6" ht="15.75" customHeight="1" x14ac:dyDescent="0.2">
      <c r="A83" s="101" t="s">
        <v>525</v>
      </c>
      <c r="B83" s="102" t="s">
        <v>497</v>
      </c>
      <c r="C83" s="102" t="s">
        <v>474</v>
      </c>
      <c r="D83" s="102" t="s">
        <v>474</v>
      </c>
      <c r="E83" s="102" t="s">
        <v>474</v>
      </c>
      <c r="F83" s="103" t="s">
        <v>474</v>
      </c>
    </row>
    <row r="84" spans="1:6" ht="15.75" customHeight="1" x14ac:dyDescent="0.2">
      <c r="A84" s="119" t="s">
        <v>526</v>
      </c>
      <c r="B84" s="145">
        <f>Insumos!G117</f>
        <v>27.875416666666666</v>
      </c>
      <c r="C84" s="106">
        <f>B84</f>
        <v>27.875416666666666</v>
      </c>
      <c r="D84" s="106">
        <f>B84</f>
        <v>27.875416666666666</v>
      </c>
      <c r="E84" s="190">
        <f>Insumos!G117</f>
        <v>27.875416666666666</v>
      </c>
      <c r="F84" s="107">
        <f>Insumos!G118</f>
        <v>34.030416666666667</v>
      </c>
    </row>
    <row r="85" spans="1:6" x14ac:dyDescent="0.2">
      <c r="A85" s="144" t="s">
        <v>527</v>
      </c>
      <c r="B85" s="145">
        <f>Insumos!G59</f>
        <v>461.23111666666665</v>
      </c>
      <c r="C85" s="106">
        <f>B85</f>
        <v>461.23111666666665</v>
      </c>
      <c r="D85" s="106">
        <f>B85</f>
        <v>461.23111666666665</v>
      </c>
      <c r="E85" s="190"/>
      <c r="F85" s="107"/>
    </row>
    <row r="86" spans="1:6" x14ac:dyDescent="0.2">
      <c r="A86" s="144" t="s">
        <v>528</v>
      </c>
      <c r="B86" s="146">
        <f>Insumos!I99</f>
        <v>21.257086309523803</v>
      </c>
      <c r="C86" s="106">
        <f>B86</f>
        <v>21.257086309523803</v>
      </c>
      <c r="D86" s="106">
        <f>B86</f>
        <v>21.257086309523803</v>
      </c>
      <c r="E86" s="190"/>
      <c r="F86" s="107"/>
    </row>
    <row r="87" spans="1:6" ht="15.75" customHeight="1" x14ac:dyDescent="0.2">
      <c r="A87" s="144" t="s">
        <v>529</v>
      </c>
      <c r="B87" s="145"/>
      <c r="C87" s="106">
        <f>Insumos!I129</f>
        <v>36.666666666666671</v>
      </c>
      <c r="D87" s="106">
        <f>Insumos!H129</f>
        <v>25.446666666666665</v>
      </c>
      <c r="E87" s="190"/>
      <c r="F87" s="107"/>
    </row>
    <row r="88" spans="1:6" ht="15.75" customHeight="1" x14ac:dyDescent="0.2">
      <c r="A88" s="144" t="s">
        <v>530</v>
      </c>
      <c r="B88" s="108">
        <v>0.12</v>
      </c>
      <c r="C88" s="106"/>
      <c r="D88" s="106"/>
      <c r="E88" s="190">
        <f>B88*(E123+E124+E84)</f>
        <v>398.21325906666669</v>
      </c>
      <c r="F88" s="107"/>
    </row>
    <row r="89" spans="1:6" ht="15.75" customHeight="1" x14ac:dyDescent="0.2">
      <c r="A89" s="144" t="s">
        <v>531</v>
      </c>
      <c r="B89" s="145">
        <f>Insumos!H145</f>
        <v>50.323333333333331</v>
      </c>
      <c r="C89" s="106"/>
      <c r="D89" s="106"/>
      <c r="E89" s="190"/>
      <c r="F89" s="107">
        <f>B89</f>
        <v>50.323333333333331</v>
      </c>
    </row>
    <row r="90" spans="1:6" ht="15.75" customHeight="1" x14ac:dyDescent="0.2">
      <c r="A90" s="144" t="s">
        <v>532</v>
      </c>
      <c r="B90" s="145"/>
      <c r="C90" s="106"/>
      <c r="D90" s="106"/>
      <c r="E90" s="190"/>
      <c r="F90" s="107">
        <f>B90</f>
        <v>0</v>
      </c>
    </row>
    <row r="91" spans="1:6" ht="15.75" customHeight="1" x14ac:dyDescent="0.2">
      <c r="A91" s="140" t="s">
        <v>481</v>
      </c>
      <c r="B91" s="147"/>
      <c r="C91" s="142">
        <f>SUM(C84:C90)</f>
        <v>547.03028630952383</v>
      </c>
      <c r="D91" s="142">
        <f t="shared" ref="D91:F91" si="11">SUM(D84:D90)</f>
        <v>535.8102863095238</v>
      </c>
      <c r="E91" s="142">
        <f t="shared" si="11"/>
        <v>426.08867573333339</v>
      </c>
      <c r="F91" s="142">
        <f t="shared" si="11"/>
        <v>84.353749999999991</v>
      </c>
    </row>
    <row r="92" spans="1:6" ht="15.75" customHeight="1" x14ac:dyDescent="0.2">
      <c r="A92" s="1037"/>
      <c r="B92" s="1037"/>
      <c r="C92" s="148"/>
      <c r="D92" s="148"/>
      <c r="E92" s="202"/>
      <c r="F92" s="149"/>
    </row>
    <row r="93" spans="1:6" ht="15.75" customHeight="1" x14ac:dyDescent="0.2">
      <c r="A93" s="199" t="s">
        <v>533</v>
      </c>
      <c r="B93" s="200"/>
      <c r="C93" s="200"/>
      <c r="D93" s="200"/>
      <c r="E93" s="200"/>
      <c r="F93" s="201"/>
    </row>
    <row r="94" spans="1:6" ht="15.75" customHeight="1" x14ac:dyDescent="0.2">
      <c r="A94" s="101" t="s">
        <v>534</v>
      </c>
      <c r="B94" s="102" t="s">
        <v>473</v>
      </c>
      <c r="C94" s="102" t="s">
        <v>474</v>
      </c>
      <c r="D94" s="102" t="s">
        <v>474</v>
      </c>
      <c r="E94" s="102" t="s">
        <v>474</v>
      </c>
      <c r="F94" s="103"/>
    </row>
    <row r="95" spans="1:6" ht="15.75" customHeight="1" x14ac:dyDescent="0.2">
      <c r="A95" s="104" t="s">
        <v>77</v>
      </c>
      <c r="B95" s="108">
        <f>MC!C68</f>
        <v>0.03</v>
      </c>
      <c r="C95" s="125">
        <f>($C$19+$C$49+$C$60+$C$80+$C$91)*$B$95</f>
        <v>122.28838725753405</v>
      </c>
      <c r="D95" s="125">
        <f>($D$19+$D$49+$D$60+$D$80+$D$91)*$B$95</f>
        <v>103.95085520508361</v>
      </c>
      <c r="E95" s="194">
        <f>($E$19+$E$49+$E$60+$E$80+$E$91)*$B$95</f>
        <v>125.9532695558397</v>
      </c>
      <c r="F95" s="126">
        <f>($F$19+$F$49+$F$60+$F$80+$F$91)*$B$95</f>
        <v>139.62428523781406</v>
      </c>
    </row>
    <row r="96" spans="1:6" x14ac:dyDescent="0.2">
      <c r="A96" s="104" t="s">
        <v>78</v>
      </c>
      <c r="B96" s="108">
        <f>MC!C69</f>
        <v>6.7900000000000002E-2</v>
      </c>
      <c r="C96" s="125">
        <f>($C$19+$C$49+$C$60+$C$80+$C$91+C95)*B96</f>
        <v>285.08276465433869</v>
      </c>
      <c r="D96" s="125">
        <f>($D$19+$D$49+$D$60+$D$80+$D$91+$D$95)*$B$96</f>
        <v>242.33369868259777</v>
      </c>
      <c r="E96" s="125">
        <f>($E$19+$E$49+$E$60+$E$80+$E$91+$E$95)*$B$96</f>
        <v>293.62646043089211</v>
      </c>
      <c r="F96" s="126">
        <f>($F$19+$F$49+$F$60+$F$80+$F$91+F95)*$B$96</f>
        <v>325.49678788923342</v>
      </c>
    </row>
    <row r="97" spans="1:7" x14ac:dyDescent="0.2">
      <c r="A97" s="203" t="s">
        <v>535</v>
      </c>
      <c r="B97" s="204">
        <f>B98+B99</f>
        <v>0.1125</v>
      </c>
      <c r="C97" s="205">
        <f>((C19+C49+C60+C80+C91+C95+C96)/(1-($B$97)))*$B$97</f>
        <v>568.35009217559264</v>
      </c>
      <c r="D97" s="205">
        <f>((D19+D49+D60+D80+D91+D95+D96)/(1-($B$97)))*$B$97</f>
        <v>483.12419079597498</v>
      </c>
      <c r="E97" s="205">
        <f>((E19+E49+E60+E80+E91+E95+E96)/(1-($B$97)))*$B$97</f>
        <v>585.3830765722887</v>
      </c>
      <c r="F97" s="205">
        <f>((F19+F49+F60+F80+F91+F95+F96)/(1-($B$97)))*$B$97</f>
        <v>648.92077788010772</v>
      </c>
    </row>
    <row r="98" spans="1:7" x14ac:dyDescent="0.2">
      <c r="A98" s="104" t="s">
        <v>536</v>
      </c>
      <c r="B98" s="108">
        <f>0.0165+0.076</f>
        <v>9.2499999999999999E-2</v>
      </c>
      <c r="C98" s="206">
        <f>((C$19+C$49+C$60+C$80+C$91+C$95+C$96)/(1-($B$97)))*$B$98</f>
        <v>467.3100757888206</v>
      </c>
      <c r="D98" s="206">
        <f t="shared" ref="D98:F98" si="12">((D$19+D$49+D$60+D$80+D$91+D$95+D$96)/(1-($B$97)))*$B$98</f>
        <v>397.23544576557941</v>
      </c>
      <c r="E98" s="206">
        <f t="shared" si="12"/>
        <v>481.31497407054849</v>
      </c>
      <c r="F98" s="206">
        <f t="shared" si="12"/>
        <v>533.55708403475523</v>
      </c>
    </row>
    <row r="99" spans="1:7" x14ac:dyDescent="0.2">
      <c r="A99" s="104" t="s">
        <v>537</v>
      </c>
      <c r="B99" s="108">
        <v>0.02</v>
      </c>
      <c r="C99" s="207">
        <f>((C$19+C$49+C$60+C$80+C$91+C$95+C$96)/(1-($B$97)))*$B$99</f>
        <v>101.04001638677202</v>
      </c>
      <c r="D99" s="207">
        <f t="shared" ref="D99:F99" si="13">((D$19+D$49+D$60+D$80+D$91+D$95+D$96)/(1-($B$97)))*$B$99</f>
        <v>85.888745030395555</v>
      </c>
      <c r="E99" s="207">
        <f t="shared" si="13"/>
        <v>104.06810250174021</v>
      </c>
      <c r="F99" s="207">
        <f t="shared" si="13"/>
        <v>115.36369384535249</v>
      </c>
    </row>
    <row r="100" spans="1:7" x14ac:dyDescent="0.2">
      <c r="A100" s="203" t="s">
        <v>538</v>
      </c>
      <c r="B100" s="204">
        <f>B101+B102</f>
        <v>0.11749999999999999</v>
      </c>
      <c r="C100" s="205">
        <f>((C19+C49+C60+C80+C91+C95+C96)/(1-($B$100)))*$B$100</f>
        <v>596.9733262794939</v>
      </c>
      <c r="D100" s="205">
        <f t="shared" ref="D100:F100" si="14">((D19+D49+D60+D80+D91+D95+D96)/(1-($B$100)))*$B$100</f>
        <v>507.45528003971299</v>
      </c>
      <c r="E100" s="205">
        <f t="shared" si="14"/>
        <v>614.86412543963718</v>
      </c>
      <c r="F100" s="205">
        <f t="shared" si="14"/>
        <v>681.60171098077399</v>
      </c>
    </row>
    <row r="101" spans="1:7" x14ac:dyDescent="0.2">
      <c r="A101" s="104" t="s">
        <v>536</v>
      </c>
      <c r="B101" s="108">
        <f>0.0165+0.076</f>
        <v>9.2499999999999999E-2</v>
      </c>
      <c r="C101" s="206">
        <f>((C19+C49+C60+C80+C91+C95+C96)/(1-($B$100)))*$B$101</f>
        <v>469.9577249434314</v>
      </c>
      <c r="D101" s="206">
        <f t="shared" ref="D101:F101" si="15">((D19+D49+D60+D80+D91+D95+D96)/(1-($B$100)))*$B$101</f>
        <v>399.4860715206251</v>
      </c>
      <c r="E101" s="206">
        <f t="shared" si="15"/>
        <v>484.04197109077819</v>
      </c>
      <c r="F101" s="206">
        <f t="shared" si="15"/>
        <v>536.5800703465668</v>
      </c>
    </row>
    <row r="102" spans="1:7" x14ac:dyDescent="0.2">
      <c r="A102" s="104" t="s">
        <v>537</v>
      </c>
      <c r="B102" s="108">
        <v>2.5000000000000001E-2</v>
      </c>
      <c r="C102" s="207">
        <f>((C$19+C$49+C$60+C$80+C$91+C$95+C$96)/(1-($B$100)))*$B$102</f>
        <v>127.01560133606255</v>
      </c>
      <c r="D102" s="207">
        <f t="shared" ref="D102:F102" si="16">((D$19+D$49+D$60+D$80+D$91+D$95+D$96)/(1-($B$100)))*$B$102</f>
        <v>107.96920851908789</v>
      </c>
      <c r="E102" s="207">
        <f t="shared" si="16"/>
        <v>130.82215434885899</v>
      </c>
      <c r="F102" s="207">
        <f t="shared" si="16"/>
        <v>145.02164063420724</v>
      </c>
    </row>
    <row r="103" spans="1:7" x14ac:dyDescent="0.2">
      <c r="A103" s="203" t="s">
        <v>539</v>
      </c>
      <c r="B103" s="204">
        <f>B104+B105</f>
        <v>0.1225</v>
      </c>
      <c r="C103" s="205">
        <f>((C19+C49+C60+C80+C91+C95+C96)/(1-($B$103)))*$B$103</f>
        <v>625.92275108543413</v>
      </c>
      <c r="D103" s="205">
        <f t="shared" ref="D103:F103" si="17">((D19+D49+D60+D80+D91+D95+D96)/(1-($B$103)))*$B$103</f>
        <v>532.0636466537502</v>
      </c>
      <c r="E103" s="205">
        <f t="shared" si="17"/>
        <v>644.6811406758444</v>
      </c>
      <c r="F103" s="205">
        <f t="shared" si="17"/>
        <v>714.65507636748805</v>
      </c>
    </row>
    <row r="104" spans="1:7" x14ac:dyDescent="0.2">
      <c r="A104" s="104" t="s">
        <v>536</v>
      </c>
      <c r="B104" s="108">
        <f>0.0165+0.076</f>
        <v>9.2499999999999999E-2</v>
      </c>
      <c r="C104" s="206">
        <f>((C19+C49+C60+C80+C91+C95+C96)/(1-($B$103)))*$B$104</f>
        <v>472.63554673798092</v>
      </c>
      <c r="D104" s="206">
        <f t="shared" ref="D104:F104" si="18">((D19+D49+D60+D80+D91+D95+D96)/(1-($B$103)))*$B$104</f>
        <v>401.76234543242361</v>
      </c>
      <c r="E104" s="206">
        <f t="shared" si="18"/>
        <v>486.8000450001274</v>
      </c>
      <c r="F104" s="206">
        <f t="shared" si="18"/>
        <v>539.63750664483791</v>
      </c>
    </row>
    <row r="105" spans="1:7" x14ac:dyDescent="0.2">
      <c r="A105" s="104" t="s">
        <v>537</v>
      </c>
      <c r="B105" s="108">
        <v>0.03</v>
      </c>
      <c r="C105" s="207">
        <f>((C19+C49+C60+C80+C91+C95+C96)/(1-($B$103)))*$B$105</f>
        <v>153.28720434745327</v>
      </c>
      <c r="D105" s="207">
        <f t="shared" ref="D105:F105" si="19">((D19+D49+D60+D80+D91+D95+D96)/(1-($B$103)))*$B$105</f>
        <v>130.30130122132658</v>
      </c>
      <c r="E105" s="207">
        <f t="shared" si="19"/>
        <v>157.88109567571698</v>
      </c>
      <c r="F105" s="207">
        <f t="shared" si="19"/>
        <v>175.01756972265014</v>
      </c>
      <c r="G105" s="208"/>
    </row>
    <row r="106" spans="1:7" x14ac:dyDescent="0.2">
      <c r="A106" s="203" t="s">
        <v>540</v>
      </c>
      <c r="B106" s="204">
        <f>B107+B108</f>
        <v>0.13250000000000001</v>
      </c>
      <c r="C106" s="205">
        <f>((C19+C49+C60+C80+C91+C95+C96)/(1-($B$106)))*$B$106</f>
        <v>684.82273354362951</v>
      </c>
      <c r="D106" s="205">
        <f t="shared" ref="D106:F106" si="20">((D19+D49+D60+D80+D91+D95+D96)/(1-($B$106)))*$B$106</f>
        <v>582.13138967827535</v>
      </c>
      <c r="E106" s="205">
        <f t="shared" si="20"/>
        <v>705.34630712184526</v>
      </c>
      <c r="F106" s="205">
        <f t="shared" si="20"/>
        <v>781.90486300443331</v>
      </c>
    </row>
    <row r="107" spans="1:7" x14ac:dyDescent="0.2">
      <c r="A107" s="104" t="s">
        <v>536</v>
      </c>
      <c r="B107" s="108">
        <f>0.0165+0.076</f>
        <v>9.2499999999999999E-2</v>
      </c>
      <c r="C107" s="206">
        <f>((C19+C49+C60+C80+C91+C95+C96)/(1-($B$106)))*$B$107</f>
        <v>478.08379511536396</v>
      </c>
      <c r="D107" s="206">
        <f t="shared" ref="D107:F107" si="21">((D19+D49+D60+D80+D91+D95+D96)/(1-($B$106)))*$B$107</f>
        <v>406.39361166219214</v>
      </c>
      <c r="E107" s="206">
        <f t="shared" si="21"/>
        <v>492.41157289638249</v>
      </c>
      <c r="F107" s="206">
        <f t="shared" si="21"/>
        <v>545.85811190875529</v>
      </c>
    </row>
    <row r="108" spans="1:7" x14ac:dyDescent="0.2">
      <c r="A108" s="104" t="s">
        <v>537</v>
      </c>
      <c r="B108" s="108">
        <v>0.04</v>
      </c>
      <c r="C108" s="207">
        <f>((C19+C49+C60+C80+C91+C95+C96)/(1-($B$106)))*$B$108</f>
        <v>206.7389384282655</v>
      </c>
      <c r="D108" s="207">
        <f t="shared" ref="D108:F108" si="22">((D19+D49+D60+D80+D91+D95+D96)/(1-($B$106)))*$B$108</f>
        <v>175.7377780160831</v>
      </c>
      <c r="E108" s="207">
        <f t="shared" si="22"/>
        <v>212.93473422546271</v>
      </c>
      <c r="F108" s="207">
        <f t="shared" si="22"/>
        <v>236.04675109567799</v>
      </c>
    </row>
    <row r="109" spans="1:7" x14ac:dyDescent="0.2">
      <c r="A109" s="203" t="s">
        <v>541</v>
      </c>
      <c r="B109" s="204">
        <f>B110+B111</f>
        <v>0.14250000000000002</v>
      </c>
      <c r="C109" s="205">
        <f>((C19+C49+C60+C80+C91+C95+C96)/(1-($B$109)))*$B$109</f>
        <v>745.09647652563115</v>
      </c>
      <c r="D109" s="205">
        <f t="shared" ref="D109:F109" si="23">((D19+D49+D60+D80+D91+D95+D96)/(1-($B$109)))*$B$109</f>
        <v>633.36689347305173</v>
      </c>
      <c r="E109" s="205">
        <f t="shared" si="23"/>
        <v>767.42640456367121</v>
      </c>
      <c r="F109" s="205">
        <f t="shared" si="23"/>
        <v>850.72315778451446</v>
      </c>
    </row>
    <row r="110" spans="1:7" x14ac:dyDescent="0.2">
      <c r="A110" s="104" t="s">
        <v>536</v>
      </c>
      <c r="B110" s="108">
        <f>0.0165+0.076</f>
        <v>9.2499999999999999E-2</v>
      </c>
      <c r="C110" s="206">
        <f>((C19+C49+C60+C80+C91+C95+C96)/(1-($B$109)))*$B$110</f>
        <v>483.65911634119914</v>
      </c>
      <c r="D110" s="206">
        <f t="shared" ref="D110:F110" si="24">((D19+D49+D60+D80+D91+D95+D96)/(1-($B$109)))*$B$110</f>
        <v>411.13289576320898</v>
      </c>
      <c r="E110" s="206">
        <f t="shared" si="24"/>
        <v>498.15398190975145</v>
      </c>
      <c r="F110" s="206">
        <f t="shared" si="24"/>
        <v>552.22380417591285</v>
      </c>
    </row>
    <row r="111" spans="1:7" x14ac:dyDescent="0.2">
      <c r="A111" s="104" t="s">
        <v>537</v>
      </c>
      <c r="B111" s="209">
        <v>0.05</v>
      </c>
      <c r="C111" s="207">
        <f>((C19+C49+C60+C80+C91+C95+C96)/(1-($B$109)))*$B$111</f>
        <v>261.43736018443195</v>
      </c>
      <c r="D111" s="207">
        <f t="shared" ref="D111:F111" si="25">((D19+D49+D60+D80+D91+D95+D96)/(1-($B$109)))*$B$111</f>
        <v>222.2339977098427</v>
      </c>
      <c r="E111" s="207">
        <f t="shared" si="25"/>
        <v>269.2724226539197</v>
      </c>
      <c r="F111" s="207">
        <f t="shared" si="25"/>
        <v>298.49935360860155</v>
      </c>
    </row>
    <row r="112" spans="1:7" x14ac:dyDescent="0.2">
      <c r="A112" s="1038" t="s">
        <v>542</v>
      </c>
      <c r="B112" s="210">
        <v>0.02</v>
      </c>
      <c r="C112" s="211">
        <f>C95+C96+C97</f>
        <v>975.72124408746538</v>
      </c>
      <c r="D112" s="211">
        <f>D95+D96+D97</f>
        <v>829.40874468365632</v>
      </c>
      <c r="E112" s="211">
        <f>E95+E96+E97</f>
        <v>1004.9628065590205</v>
      </c>
      <c r="F112" s="211">
        <f>F95+F96+F97</f>
        <v>1114.0418510071552</v>
      </c>
    </row>
    <row r="113" spans="1:7" x14ac:dyDescent="0.2">
      <c r="A113" s="1038"/>
      <c r="B113" s="212">
        <v>2.5000000000000001E-2</v>
      </c>
      <c r="C113" s="213">
        <f>C95+C96+C100</f>
        <v>1004.3444781913666</v>
      </c>
      <c r="D113" s="213">
        <f>D95+D96+D100</f>
        <v>853.73983392739433</v>
      </c>
      <c r="E113" s="213">
        <f>E95+E96+E100</f>
        <v>1034.4438554263691</v>
      </c>
      <c r="F113" s="213">
        <f>F95+F96+F100</f>
        <v>1146.7227841078216</v>
      </c>
    </row>
    <row r="114" spans="1:7" ht="15.75" customHeight="1" x14ac:dyDescent="0.2">
      <c r="A114" s="1038"/>
      <c r="B114" s="212">
        <v>0.03</v>
      </c>
      <c r="C114" s="213">
        <f>C95+C96+C103</f>
        <v>1033.2939029973068</v>
      </c>
      <c r="D114" s="213">
        <f>D95+D96+D103</f>
        <v>878.34820054143165</v>
      </c>
      <c r="E114" s="213">
        <f>E95+E96+E103</f>
        <v>1064.2608706625763</v>
      </c>
      <c r="F114" s="213">
        <f>F95+F96+F103</f>
        <v>1179.7761494945355</v>
      </c>
      <c r="G114" s="208"/>
    </row>
    <row r="115" spans="1:7" ht="15.75" customHeight="1" x14ac:dyDescent="0.2">
      <c r="A115" s="1038"/>
      <c r="B115" s="212">
        <v>0.04</v>
      </c>
      <c r="C115" s="213">
        <f>C95+C96+C106</f>
        <v>1092.1938854555024</v>
      </c>
      <c r="D115" s="213">
        <f>D95+D96+D106</f>
        <v>928.4159435659567</v>
      </c>
      <c r="E115" s="213">
        <f>E95+E96+E106</f>
        <v>1124.926037108577</v>
      </c>
      <c r="F115" s="213">
        <f>F95+F96+F106</f>
        <v>1247.0259361314806</v>
      </c>
    </row>
    <row r="116" spans="1:7" ht="15.75" customHeight="1" x14ac:dyDescent="0.2">
      <c r="A116" s="1038"/>
      <c r="B116" s="214">
        <v>0.05</v>
      </c>
      <c r="C116" s="215">
        <f>C95+C96+C109</f>
        <v>1152.4676284375039</v>
      </c>
      <c r="D116" s="215">
        <f>D95+D96+D109</f>
        <v>979.65144736073307</v>
      </c>
      <c r="E116" s="215">
        <f>E95+E96+E109</f>
        <v>1187.006134550403</v>
      </c>
      <c r="F116" s="215">
        <f>F95+F96+F109</f>
        <v>1315.8442309115619</v>
      </c>
    </row>
    <row r="117" spans="1:7" ht="15.75" customHeight="1" x14ac:dyDescent="0.2">
      <c r="A117" s="104" t="s">
        <v>543</v>
      </c>
      <c r="B117" s="216"/>
      <c r="C117" s="217"/>
      <c r="D117" s="217"/>
      <c r="E117" s="218"/>
      <c r="F117" s="219"/>
    </row>
    <row r="118" spans="1:7" ht="24.75" customHeight="1" x14ac:dyDescent="0.2">
      <c r="A118" s="154"/>
      <c r="B118" s="220"/>
      <c r="C118" s="221"/>
      <c r="D118" s="221"/>
      <c r="E118" s="222"/>
      <c r="F118" s="223"/>
    </row>
    <row r="119" spans="1:7" ht="15.75" customHeight="1" x14ac:dyDescent="0.2">
      <c r="A119" s="1039"/>
      <c r="B119" s="1039"/>
      <c r="C119" s="1039"/>
      <c r="D119" s="1039"/>
      <c r="E119" s="1039"/>
      <c r="F119" s="1039"/>
    </row>
    <row r="120" spans="1:7" ht="15.75" customHeight="1" x14ac:dyDescent="0.2">
      <c r="A120" s="1040"/>
      <c r="B120" s="1040"/>
      <c r="C120" s="1040"/>
      <c r="D120" s="1040"/>
      <c r="E120" s="1040"/>
      <c r="F120" s="1040"/>
    </row>
    <row r="121" spans="1:7" ht="54.75" customHeight="1" x14ac:dyDescent="0.2">
      <c r="A121" s="1041" t="s">
        <v>544</v>
      </c>
      <c r="B121" s="1041"/>
      <c r="C121" s="224" t="str">
        <f>C10</f>
        <v xml:space="preserve">Servente 44h </v>
      </c>
      <c r="D121" s="224" t="str">
        <f>D10</f>
        <v>Servente 30h</v>
      </c>
      <c r="E121" s="225" t="str">
        <f>E10</f>
        <v>Servente 44h limpeza de esquadrias com risco</v>
      </c>
      <c r="F121" s="226" t="str">
        <f>F10</f>
        <v>Encarregada 44h</v>
      </c>
    </row>
    <row r="122" spans="1:7" ht="15.75" customHeight="1" x14ac:dyDescent="0.2">
      <c r="A122" s="1035" t="s">
        <v>545</v>
      </c>
      <c r="B122" s="1035"/>
      <c r="C122" s="227" t="s">
        <v>474</v>
      </c>
      <c r="D122" s="227" t="s">
        <v>474</v>
      </c>
      <c r="E122" s="227" t="s">
        <v>474</v>
      </c>
      <c r="F122" s="228" t="s">
        <v>474</v>
      </c>
    </row>
    <row r="123" spans="1:7" ht="14.25" customHeight="1" x14ac:dyDescent="0.2">
      <c r="A123" s="1036" t="s">
        <v>546</v>
      </c>
      <c r="B123" s="1036"/>
      <c r="C123" s="229">
        <f>C19</f>
        <v>1587.2640000000001</v>
      </c>
      <c r="D123" s="229">
        <f>D19</f>
        <v>1298.6705454545454</v>
      </c>
      <c r="E123" s="229">
        <f>E19</f>
        <v>1719.5360000000001</v>
      </c>
      <c r="F123" s="230">
        <f>F19</f>
        <v>2170.884</v>
      </c>
    </row>
    <row r="124" spans="1:7" ht="14.25" customHeight="1" x14ac:dyDescent="0.2">
      <c r="A124" s="1031" t="s">
        <v>547</v>
      </c>
      <c r="B124" s="1031"/>
      <c r="C124" s="150">
        <f>C49</f>
        <v>1492.9891466666668</v>
      </c>
      <c r="D124" s="150">
        <f>D49</f>
        <v>1259.40112</v>
      </c>
      <c r="E124" s="150">
        <f>E49</f>
        <v>1571.032408888889</v>
      </c>
      <c r="F124" s="151">
        <f>F49</f>
        <v>1808.1442133333335</v>
      </c>
    </row>
    <row r="125" spans="1:7" ht="14.25" customHeight="1" x14ac:dyDescent="0.2">
      <c r="A125" s="1031" t="s">
        <v>548</v>
      </c>
      <c r="B125" s="1031"/>
      <c r="C125" s="150">
        <f>C60</f>
        <v>103.96579199999999</v>
      </c>
      <c r="D125" s="150">
        <f>D60</f>
        <v>85.062920727272711</v>
      </c>
      <c r="E125" s="150">
        <f>E60</f>
        <v>112.62960799999999</v>
      </c>
      <c r="F125" s="151">
        <f>F60</f>
        <v>142.19290199999998</v>
      </c>
    </row>
    <row r="126" spans="1:7" ht="14.25" customHeight="1" x14ac:dyDescent="0.2">
      <c r="A126" s="1031" t="s">
        <v>549</v>
      </c>
      <c r="B126" s="1031"/>
      <c r="C126" s="150">
        <f>C80</f>
        <v>345.03035027494445</v>
      </c>
      <c r="D126" s="150">
        <f>D80</f>
        <v>286.08363434477855</v>
      </c>
      <c r="E126" s="150">
        <f>E80</f>
        <v>369.15562590576701</v>
      </c>
      <c r="F126" s="151">
        <f>F69</f>
        <v>410.73294520196418</v>
      </c>
    </row>
    <row r="127" spans="1:7" ht="15.75" customHeight="1" x14ac:dyDescent="0.2">
      <c r="A127" s="1031" t="s">
        <v>550</v>
      </c>
      <c r="B127" s="1031"/>
      <c r="C127" s="150">
        <f>C91</f>
        <v>547.03028630952383</v>
      </c>
      <c r="D127" s="150">
        <f>D91</f>
        <v>535.8102863095238</v>
      </c>
      <c r="E127" s="150">
        <f>E91</f>
        <v>426.08867573333339</v>
      </c>
      <c r="F127" s="151">
        <f>F91</f>
        <v>84.353749999999991</v>
      </c>
    </row>
    <row r="128" spans="1:7" ht="15.75" customHeight="1" x14ac:dyDescent="0.2">
      <c r="A128" s="1034" t="s">
        <v>551</v>
      </c>
      <c r="B128" s="1034"/>
      <c r="C128" s="152">
        <f>SUM(C123:C127)</f>
        <v>4076.2795752511352</v>
      </c>
      <c r="D128" s="152">
        <f>SUM(D123:D127)</f>
        <v>3465.0285068361204</v>
      </c>
      <c r="E128" s="231">
        <f>SUM(E123:E127)</f>
        <v>4198.4423185279902</v>
      </c>
      <c r="F128" s="153">
        <f>SUM(F123:F127)</f>
        <v>4616.3078105352979</v>
      </c>
    </row>
    <row r="129" spans="1:12" ht="15.75" customHeight="1" x14ac:dyDescent="0.2">
      <c r="A129" s="1032" t="s">
        <v>552</v>
      </c>
      <c r="B129" s="1032"/>
      <c r="C129" s="232">
        <f t="shared" ref="C129:F133" si="26">C112</f>
        <v>975.72124408746538</v>
      </c>
      <c r="D129" s="232">
        <f t="shared" si="26"/>
        <v>829.40874468365632</v>
      </c>
      <c r="E129" s="232">
        <f t="shared" si="26"/>
        <v>1004.9628065590205</v>
      </c>
      <c r="F129" s="233">
        <f t="shared" si="26"/>
        <v>1114.0418510071552</v>
      </c>
    </row>
    <row r="130" spans="1:12" ht="15.75" customHeight="1" x14ac:dyDescent="0.2">
      <c r="A130" s="1031" t="s">
        <v>553</v>
      </c>
      <c r="B130" s="1031"/>
      <c r="C130" s="234">
        <f t="shared" si="26"/>
        <v>1004.3444781913666</v>
      </c>
      <c r="D130" s="234">
        <f t="shared" si="26"/>
        <v>853.73983392739433</v>
      </c>
      <c r="E130" s="234">
        <f t="shared" si="26"/>
        <v>1034.4438554263691</v>
      </c>
      <c r="F130" s="235">
        <f t="shared" si="26"/>
        <v>1146.7227841078216</v>
      </c>
    </row>
    <row r="131" spans="1:12" ht="15.75" customHeight="1" x14ac:dyDescent="0.2">
      <c r="A131" s="1031" t="s">
        <v>554</v>
      </c>
      <c r="B131" s="1031"/>
      <c r="C131" s="234">
        <f t="shared" si="26"/>
        <v>1033.2939029973068</v>
      </c>
      <c r="D131" s="234">
        <f t="shared" si="26"/>
        <v>878.34820054143165</v>
      </c>
      <c r="E131" s="234">
        <f t="shared" si="26"/>
        <v>1064.2608706625763</v>
      </c>
      <c r="F131" s="235">
        <f t="shared" si="26"/>
        <v>1179.7761494945355</v>
      </c>
    </row>
    <row r="132" spans="1:12" ht="15.75" customHeight="1" x14ac:dyDescent="0.2">
      <c r="A132" s="1031" t="s">
        <v>555</v>
      </c>
      <c r="B132" s="1031"/>
      <c r="C132" s="234">
        <f t="shared" si="26"/>
        <v>1092.1938854555024</v>
      </c>
      <c r="D132" s="234">
        <f t="shared" si="26"/>
        <v>928.4159435659567</v>
      </c>
      <c r="E132" s="234">
        <f t="shared" si="26"/>
        <v>1124.926037108577</v>
      </c>
      <c r="F132" s="235">
        <f t="shared" si="26"/>
        <v>1247.0259361314806</v>
      </c>
    </row>
    <row r="133" spans="1:12" ht="15.75" customHeight="1" x14ac:dyDescent="0.2">
      <c r="A133" s="1032" t="s">
        <v>556</v>
      </c>
      <c r="B133" s="1032"/>
      <c r="C133" s="234">
        <f t="shared" si="26"/>
        <v>1152.4676284375039</v>
      </c>
      <c r="D133" s="234">
        <f t="shared" si="26"/>
        <v>979.65144736073307</v>
      </c>
      <c r="E133" s="234">
        <f t="shared" si="26"/>
        <v>1187.006134550403</v>
      </c>
      <c r="F133" s="235">
        <f t="shared" si="26"/>
        <v>1315.8442309115619</v>
      </c>
    </row>
    <row r="134" spans="1:12" ht="15.75" customHeight="1" x14ac:dyDescent="0.2">
      <c r="A134" s="236" t="s">
        <v>557</v>
      </c>
      <c r="B134" s="237"/>
      <c r="C134" s="238">
        <f>C128+C129</f>
        <v>5052.0008193386002</v>
      </c>
      <c r="D134" s="238">
        <f>D128+D129</f>
        <v>4294.4372515197765</v>
      </c>
      <c r="E134" s="238">
        <f>E128+E129</f>
        <v>5203.4051250870107</v>
      </c>
      <c r="F134" s="239">
        <f>F128+F129</f>
        <v>5730.3496615424528</v>
      </c>
    </row>
    <row r="135" spans="1:12" ht="15.75" customHeight="1" x14ac:dyDescent="0.2">
      <c r="A135" s="240" t="s">
        <v>558</v>
      </c>
      <c r="B135" s="241"/>
      <c r="C135" s="242">
        <f>C128+C130</f>
        <v>5080.6240534425015</v>
      </c>
      <c r="D135" s="242">
        <f>D128+D130</f>
        <v>4318.768340763515</v>
      </c>
      <c r="E135" s="242">
        <f>E128+E130</f>
        <v>5232.886173954359</v>
      </c>
      <c r="F135" s="243">
        <f>F128+F130</f>
        <v>5763.0305946431199</v>
      </c>
    </row>
    <row r="136" spans="1:12" ht="15.75" customHeight="1" x14ac:dyDescent="0.2">
      <c r="A136" s="240" t="s">
        <v>559</v>
      </c>
      <c r="B136" s="241"/>
      <c r="C136" s="242">
        <f>C128+C131</f>
        <v>5109.5734782484415</v>
      </c>
      <c r="D136" s="242">
        <f>D128+D131</f>
        <v>4343.3767073775525</v>
      </c>
      <c r="E136" s="242">
        <f>E128+E131</f>
        <v>5262.7031891905663</v>
      </c>
      <c r="F136" s="243">
        <f>F128+F131</f>
        <v>5796.0839600298332</v>
      </c>
    </row>
    <row r="137" spans="1:12" ht="15.75" customHeight="1" x14ac:dyDescent="0.2">
      <c r="A137" s="240" t="s">
        <v>560</v>
      </c>
      <c r="B137" s="241"/>
      <c r="C137" s="242">
        <f>C128+C132</f>
        <v>5168.4734607066375</v>
      </c>
      <c r="D137" s="242">
        <f>D128+D132</f>
        <v>4393.4444504020776</v>
      </c>
      <c r="E137" s="242">
        <f>E128+E132</f>
        <v>5323.3683556365668</v>
      </c>
      <c r="F137" s="243">
        <f>F128+F132</f>
        <v>5863.3337466667781</v>
      </c>
    </row>
    <row r="138" spans="1:12" ht="15.75" customHeight="1" x14ac:dyDescent="0.2">
      <c r="A138" s="240" t="s">
        <v>561</v>
      </c>
      <c r="B138" s="241"/>
      <c r="C138" s="242">
        <f>C128+C133</f>
        <v>5228.7472036886393</v>
      </c>
      <c r="D138" s="242">
        <f>D128+D133</f>
        <v>4444.6799541968539</v>
      </c>
      <c r="E138" s="242">
        <f>E128+E133</f>
        <v>5385.448453078393</v>
      </c>
      <c r="F138" s="243">
        <f>F128+F133</f>
        <v>5932.1520414468596</v>
      </c>
    </row>
    <row r="139" spans="1:12" ht="15.75" customHeight="1" x14ac:dyDescent="0.2">
      <c r="A139" s="736" t="s">
        <v>562</v>
      </c>
      <c r="B139" s="737"/>
      <c r="C139" s="738">
        <f>C134/220</f>
        <v>22.963640087902728</v>
      </c>
      <c r="D139" s="738"/>
      <c r="E139" s="751"/>
      <c r="F139" s="739"/>
    </row>
    <row r="140" spans="1:12" ht="15.75" customHeight="1" x14ac:dyDescent="0.2">
      <c r="A140" s="408" t="s">
        <v>563</v>
      </c>
      <c r="B140" s="246"/>
      <c r="C140" s="247">
        <f t="shared" ref="C140:C143" si="27">C135/220</f>
        <v>23.093745697465916</v>
      </c>
      <c r="D140" s="247"/>
      <c r="E140" s="735"/>
      <c r="F140" s="740"/>
    </row>
    <row r="141" spans="1:12" ht="15.75" customHeight="1" x14ac:dyDescent="0.2">
      <c r="A141" s="408" t="s">
        <v>564</v>
      </c>
      <c r="B141" s="246"/>
      <c r="C141" s="247">
        <f t="shared" si="27"/>
        <v>23.225333992038369</v>
      </c>
      <c r="D141" s="247"/>
      <c r="E141" s="735"/>
      <c r="F141" s="740"/>
    </row>
    <row r="142" spans="1:12" ht="15.75" customHeight="1" x14ac:dyDescent="0.2">
      <c r="A142" s="408" t="s">
        <v>565</v>
      </c>
      <c r="B142" s="246"/>
      <c r="C142" s="247">
        <f t="shared" si="27"/>
        <v>23.493061185030172</v>
      </c>
      <c r="D142" s="247"/>
      <c r="E142" s="735"/>
      <c r="F142" s="740"/>
    </row>
    <row r="143" spans="1:12" ht="15.75" customHeight="1" x14ac:dyDescent="0.2">
      <c r="A143" s="410" t="s">
        <v>566</v>
      </c>
      <c r="B143" s="411"/>
      <c r="C143" s="412">
        <f t="shared" si="27"/>
        <v>23.76703274403927</v>
      </c>
      <c r="D143" s="412"/>
      <c r="E143" s="752"/>
      <c r="F143" s="741"/>
    </row>
    <row r="144" spans="1:12" x14ac:dyDescent="0.2">
      <c r="A144" s="248"/>
      <c r="B144"/>
      <c r="C144"/>
      <c r="D144"/>
      <c r="E144"/>
      <c r="F144"/>
      <c r="G144"/>
      <c r="H144"/>
      <c r="I144"/>
      <c r="J144"/>
      <c r="K144"/>
      <c r="L144"/>
    </row>
    <row r="145" spans="1:15" ht="14.25" customHeight="1" x14ac:dyDescent="0.2">
      <c r="A145" s="1033" t="s">
        <v>567</v>
      </c>
      <c r="B145" s="1033"/>
      <c r="C145" s="1033" t="s">
        <v>568</v>
      </c>
      <c r="D145" s="1033"/>
      <c r="E145" s="1029" t="s">
        <v>569</v>
      </c>
      <c r="F145" s="1030"/>
      <c r="G145" s="1028" t="s">
        <v>570</v>
      </c>
      <c r="H145" s="1028"/>
      <c r="I145" s="1028" t="s">
        <v>571</v>
      </c>
      <c r="J145" s="1028"/>
      <c r="K145" s="1028" t="s">
        <v>572</v>
      </c>
      <c r="L145" s="1028"/>
    </row>
    <row r="146" spans="1:15" ht="38.25" x14ac:dyDescent="0.2">
      <c r="A146" s="271" t="s">
        <v>573</v>
      </c>
      <c r="B146" s="272" t="s">
        <v>574</v>
      </c>
      <c r="C146" s="272" t="s">
        <v>575</v>
      </c>
      <c r="D146" s="272" t="s">
        <v>576</v>
      </c>
      <c r="E146" s="272" t="s">
        <v>575</v>
      </c>
      <c r="F146" s="272" t="s">
        <v>576</v>
      </c>
      <c r="G146" s="272" t="s">
        <v>575</v>
      </c>
      <c r="H146" s="272" t="s">
        <v>576</v>
      </c>
      <c r="I146" s="272" t="s">
        <v>575</v>
      </c>
      <c r="J146" s="272" t="s">
        <v>576</v>
      </c>
      <c r="K146" s="272" t="s">
        <v>575</v>
      </c>
      <c r="L146" s="272" t="s">
        <v>576</v>
      </c>
    </row>
    <row r="147" spans="1:15" x14ac:dyDescent="0.2">
      <c r="A147" s="273" t="s">
        <v>577</v>
      </c>
      <c r="B147" s="274">
        <f>1/'Prod. GEXFLO'!C23</f>
        <v>1.0989010989010989E-3</v>
      </c>
      <c r="C147" s="275">
        <f>C134</f>
        <v>5052.0008193386002</v>
      </c>
      <c r="D147" s="275">
        <f>B147*C147</f>
        <v>5.5516492520204395</v>
      </c>
      <c r="E147" s="275">
        <f>C135</f>
        <v>5080.6240534425015</v>
      </c>
      <c r="F147" s="275">
        <f>B147*E147</f>
        <v>5.5831033554313203</v>
      </c>
      <c r="G147" s="275">
        <f>C136</f>
        <v>5109.5734782484415</v>
      </c>
      <c r="H147" s="275">
        <f>B147*G147</f>
        <v>5.6149159101631225</v>
      </c>
      <c r="I147" s="275">
        <f>C137</f>
        <v>5168.4734607066375</v>
      </c>
      <c r="J147" s="275">
        <f>B147*I147</f>
        <v>5.6796411656116899</v>
      </c>
      <c r="K147" s="275">
        <f>C138</f>
        <v>5228.7472036886393</v>
      </c>
      <c r="L147" s="275">
        <f>B147*K147</f>
        <v>5.7458760480094941</v>
      </c>
    </row>
    <row r="148" spans="1:15" x14ac:dyDescent="0.2">
      <c r="A148" s="276" t="s">
        <v>578</v>
      </c>
      <c r="B148" s="274">
        <f>B147/'Prod. GEXFLO'!O23</f>
        <v>3.924646781789639E-5</v>
      </c>
      <c r="C148" s="275">
        <f>F135</f>
        <v>5763.0305946431199</v>
      </c>
      <c r="D148" s="275">
        <f>C148*B148</f>
        <v>0.22617859476621349</v>
      </c>
      <c r="E148" s="275">
        <f>F135</f>
        <v>5763.0305946431199</v>
      </c>
      <c r="F148" s="275">
        <f>B148*E148</f>
        <v>0.22617859476621349</v>
      </c>
      <c r="G148" s="275">
        <f>F135</f>
        <v>5763.0305946431199</v>
      </c>
      <c r="H148" s="275">
        <f>B148*G148</f>
        <v>0.22617859476621349</v>
      </c>
      <c r="I148" s="275">
        <f>F135</f>
        <v>5763.0305946431199</v>
      </c>
      <c r="J148" s="275">
        <f>B148*I148</f>
        <v>0.22617859476621349</v>
      </c>
      <c r="K148" s="275">
        <f>F135</f>
        <v>5763.0305946431199</v>
      </c>
      <c r="L148" s="275">
        <f>B148*K148</f>
        <v>0.22617859476621349</v>
      </c>
      <c r="M148" s="1018"/>
      <c r="N148" s="1019"/>
      <c r="O148" s="429"/>
    </row>
    <row r="149" spans="1:15" x14ac:dyDescent="0.2">
      <c r="A149" s="277" t="s">
        <v>579</v>
      </c>
      <c r="B149" s="278"/>
      <c r="C149" s="279"/>
      <c r="D149" s="279">
        <f>SUM(D147:D148)</f>
        <v>5.7778278467866526</v>
      </c>
      <c r="E149" s="279"/>
      <c r="F149" s="279">
        <f>SUM(F147:F148)</f>
        <v>5.8092819501975335</v>
      </c>
      <c r="G149" s="279"/>
      <c r="H149" s="279">
        <f>SUM(H147:H148)</f>
        <v>5.8410945049293357</v>
      </c>
      <c r="I149" s="279"/>
      <c r="J149" s="279">
        <f>SUM(J147:J148)</f>
        <v>5.905819760377903</v>
      </c>
      <c r="K149" s="279"/>
      <c r="L149" s="279">
        <f>SUM(L147:L148)</f>
        <v>5.9720546427757073</v>
      </c>
      <c r="M149" s="427"/>
      <c r="N149" s="428"/>
    </row>
    <row r="150" spans="1:15" x14ac:dyDescent="0.2">
      <c r="A150" s="249"/>
      <c r="B150" s="250"/>
      <c r="C150" s="250"/>
      <c r="D150" s="251"/>
      <c r="E150" s="251"/>
      <c r="F150"/>
      <c r="G150"/>
      <c r="H150"/>
      <c r="I150"/>
      <c r="J150"/>
      <c r="K150"/>
      <c r="L150"/>
    </row>
    <row r="151" spans="1:15" ht="14.25" customHeight="1" x14ac:dyDescent="0.2">
      <c r="A151" s="1025" t="s">
        <v>580</v>
      </c>
      <c r="B151" s="1025"/>
      <c r="C151" s="1025" t="s">
        <v>568</v>
      </c>
      <c r="D151" s="1025"/>
      <c r="E151" s="1026" t="s">
        <v>569</v>
      </c>
      <c r="F151" s="1027"/>
      <c r="G151" s="1025" t="s">
        <v>570</v>
      </c>
      <c r="H151" s="1025"/>
      <c r="I151" s="1025" t="s">
        <v>571</v>
      </c>
      <c r="J151" s="1025"/>
      <c r="K151" s="1025" t="s">
        <v>572</v>
      </c>
      <c r="L151" s="1025"/>
    </row>
    <row r="152" spans="1:15" ht="38.25" x14ac:dyDescent="0.2">
      <c r="A152" s="271" t="s">
        <v>573</v>
      </c>
      <c r="B152" s="272" t="s">
        <v>581</v>
      </c>
      <c r="C152" s="272" t="s">
        <v>575</v>
      </c>
      <c r="D152" s="272" t="s">
        <v>576</v>
      </c>
      <c r="E152" s="272" t="s">
        <v>575</v>
      </c>
      <c r="F152" s="272" t="s">
        <v>576</v>
      </c>
      <c r="G152" s="272" t="s">
        <v>575</v>
      </c>
      <c r="H152" s="272" t="s">
        <v>576</v>
      </c>
      <c r="I152" s="272" t="s">
        <v>575</v>
      </c>
      <c r="J152" s="272" t="s">
        <v>576</v>
      </c>
      <c r="K152" s="272" t="s">
        <v>575</v>
      </c>
      <c r="L152" s="272" t="s">
        <v>576</v>
      </c>
    </row>
    <row r="153" spans="1:15" x14ac:dyDescent="0.2">
      <c r="A153" s="273" t="s">
        <v>577</v>
      </c>
      <c r="B153" s="280">
        <f>1/'Prod. GEXFLO'!D23</f>
        <v>4.0000000000000002E-4</v>
      </c>
      <c r="C153" s="281">
        <f>C134</f>
        <v>5052.0008193386002</v>
      </c>
      <c r="D153" s="275">
        <f>B153*C153</f>
        <v>2.02080032773544</v>
      </c>
      <c r="E153" s="275">
        <f>C135</f>
        <v>5080.6240534425015</v>
      </c>
      <c r="F153" s="275">
        <f>B153*E153</f>
        <v>2.0322496213770007</v>
      </c>
      <c r="G153" s="275">
        <f>C136</f>
        <v>5109.5734782484415</v>
      </c>
      <c r="H153" s="275">
        <f>B153*G153</f>
        <v>2.0438293912993766</v>
      </c>
      <c r="I153" s="275">
        <f>C137</f>
        <v>5168.4734607066375</v>
      </c>
      <c r="J153" s="275">
        <f>B153*I153</f>
        <v>2.067389384282655</v>
      </c>
      <c r="K153" s="275">
        <f>C138</f>
        <v>5228.7472036886393</v>
      </c>
      <c r="L153" s="275">
        <f>B153*K153</f>
        <v>2.0914988814754558</v>
      </c>
    </row>
    <row r="154" spans="1:15" x14ac:dyDescent="0.2">
      <c r="A154" s="276" t="s">
        <v>578</v>
      </c>
      <c r="B154" s="274">
        <f>B153/'Prod. GEXFLO'!O23</f>
        <v>1.4285714285714287E-5</v>
      </c>
      <c r="C154" s="275">
        <f>F135</f>
        <v>5763.0305946431199</v>
      </c>
      <c r="D154" s="275">
        <f>B154*C154</f>
        <v>8.2329008494901726E-2</v>
      </c>
      <c r="E154" s="275">
        <f>F135</f>
        <v>5763.0305946431199</v>
      </c>
      <c r="F154" s="275">
        <f>B154*E154</f>
        <v>8.2329008494901726E-2</v>
      </c>
      <c r="G154" s="275">
        <f>F135</f>
        <v>5763.0305946431199</v>
      </c>
      <c r="H154" s="275">
        <f>B154*G154</f>
        <v>8.2329008494901726E-2</v>
      </c>
      <c r="I154" s="275">
        <f>F135</f>
        <v>5763.0305946431199</v>
      </c>
      <c r="J154" s="275">
        <f>B154*I154</f>
        <v>8.2329008494901726E-2</v>
      </c>
      <c r="K154" s="275">
        <f>F135</f>
        <v>5763.0305946431199</v>
      </c>
      <c r="L154" s="275">
        <f>B154*K154</f>
        <v>8.2329008494901726E-2</v>
      </c>
    </row>
    <row r="155" spans="1:15" x14ac:dyDescent="0.2">
      <c r="A155" s="277" t="s">
        <v>582</v>
      </c>
      <c r="B155" s="278"/>
      <c r="C155" s="279"/>
      <c r="D155" s="279">
        <f>SUM(D153:D154)</f>
        <v>2.1031293362303418</v>
      </c>
      <c r="E155" s="279"/>
      <c r="F155" s="279">
        <f>SUM(F153:F154)</f>
        <v>2.1145786298719025</v>
      </c>
      <c r="G155" s="279"/>
      <c r="H155" s="279">
        <f>SUM(H153:H154)</f>
        <v>2.1261583997942783</v>
      </c>
      <c r="I155" s="279"/>
      <c r="J155" s="279">
        <f>SUM(J153:J154)</f>
        <v>2.1497183927775567</v>
      </c>
      <c r="K155" s="279"/>
      <c r="L155" s="279">
        <f>SUM(L153:L154)</f>
        <v>2.1738278899703576</v>
      </c>
    </row>
    <row r="156" spans="1:15" x14ac:dyDescent="0.2">
      <c r="A156" s="249"/>
      <c r="B156" s="252"/>
      <c r="C156" s="252"/>
      <c r="D156" s="252"/>
      <c r="E156" s="252"/>
      <c r="F156"/>
      <c r="G156"/>
      <c r="H156"/>
      <c r="I156"/>
      <c r="J156"/>
      <c r="K156"/>
      <c r="L156"/>
    </row>
    <row r="157" spans="1:15" ht="14.25" customHeight="1" x14ac:dyDescent="0.2">
      <c r="A157" s="1025" t="s">
        <v>583</v>
      </c>
      <c r="B157" s="1025"/>
      <c r="C157" s="1025" t="s">
        <v>568</v>
      </c>
      <c r="D157" s="1025"/>
      <c r="E157" s="1026" t="s">
        <v>569</v>
      </c>
      <c r="F157" s="1027"/>
      <c r="G157" s="1025" t="s">
        <v>570</v>
      </c>
      <c r="H157" s="1025"/>
      <c r="I157" s="1025" t="s">
        <v>571</v>
      </c>
      <c r="J157" s="1025"/>
      <c r="K157" s="1025" t="s">
        <v>572</v>
      </c>
      <c r="L157" s="1025"/>
    </row>
    <row r="158" spans="1:15" ht="38.25" x14ac:dyDescent="0.2">
      <c r="A158" s="271" t="s">
        <v>573</v>
      </c>
      <c r="B158" s="272" t="s">
        <v>581</v>
      </c>
      <c r="C158" s="272" t="s">
        <v>575</v>
      </c>
      <c r="D158" s="272" t="s">
        <v>576</v>
      </c>
      <c r="E158" s="272" t="s">
        <v>575</v>
      </c>
      <c r="F158" s="272" t="s">
        <v>576</v>
      </c>
      <c r="G158" s="272" t="s">
        <v>575</v>
      </c>
      <c r="H158" s="272" t="s">
        <v>576</v>
      </c>
      <c r="I158" s="272" t="s">
        <v>575</v>
      </c>
      <c r="J158" s="272" t="s">
        <v>576</v>
      </c>
      <c r="K158" s="272" t="s">
        <v>575</v>
      </c>
      <c r="L158" s="272" t="s">
        <v>576</v>
      </c>
    </row>
    <row r="159" spans="1:15" x14ac:dyDescent="0.2">
      <c r="A159" s="273" t="s">
        <v>577</v>
      </c>
      <c r="B159" s="280">
        <f>1/'Prod. GEXFLO'!E23</f>
        <v>6.6666666666666664E-4</v>
      </c>
      <c r="C159" s="281">
        <f>C134</f>
        <v>5052.0008193386002</v>
      </c>
      <c r="D159" s="275">
        <f>B159*C159</f>
        <v>3.3680005462257334</v>
      </c>
      <c r="E159" s="275">
        <f>C135</f>
        <v>5080.6240534425015</v>
      </c>
      <c r="F159" s="275">
        <f>B159*E159</f>
        <v>3.3870827022950007</v>
      </c>
      <c r="G159" s="275">
        <f>C136</f>
        <v>5109.5734782484415</v>
      </c>
      <c r="H159" s="275">
        <f>B159*G159</f>
        <v>3.4063823188322941</v>
      </c>
      <c r="I159" s="275">
        <f>C137</f>
        <v>5168.4734607066375</v>
      </c>
      <c r="J159" s="275">
        <f>B159*I159</f>
        <v>3.4456489738044249</v>
      </c>
      <c r="K159" s="275">
        <f>C138</f>
        <v>5228.7472036886393</v>
      </c>
      <c r="L159" s="275">
        <f>B159*K159</f>
        <v>3.4858314691257593</v>
      </c>
    </row>
    <row r="160" spans="1:15" x14ac:dyDescent="0.2">
      <c r="A160" s="276" t="s">
        <v>578</v>
      </c>
      <c r="B160" s="274">
        <f>B159/'Prod. GEXFLO'!O23</f>
        <v>2.380952380952381E-5</v>
      </c>
      <c r="C160" s="275">
        <f>F135</f>
        <v>5763.0305946431199</v>
      </c>
      <c r="D160" s="275">
        <f>B160*C160</f>
        <v>0.13721501415816953</v>
      </c>
      <c r="E160" s="275">
        <f>F135</f>
        <v>5763.0305946431199</v>
      </c>
      <c r="F160" s="275">
        <f>B160*E160</f>
        <v>0.13721501415816953</v>
      </c>
      <c r="G160" s="275">
        <f>F135</f>
        <v>5763.0305946431199</v>
      </c>
      <c r="H160" s="275">
        <f>B160*G160</f>
        <v>0.13721501415816953</v>
      </c>
      <c r="I160" s="275">
        <f>F135</f>
        <v>5763.0305946431199</v>
      </c>
      <c r="J160" s="275">
        <f>B160*I160</f>
        <v>0.13721501415816953</v>
      </c>
      <c r="K160" s="275">
        <f>F135</f>
        <v>5763.0305946431199</v>
      </c>
      <c r="L160" s="275">
        <f>B160*K160</f>
        <v>0.13721501415816953</v>
      </c>
    </row>
    <row r="161" spans="1:14" x14ac:dyDescent="0.2">
      <c r="A161" s="277" t="s">
        <v>582</v>
      </c>
      <c r="B161" s="278"/>
      <c r="C161" s="279"/>
      <c r="D161" s="279">
        <f>SUM(D159:D160)</f>
        <v>3.505215560383903</v>
      </c>
      <c r="E161" s="279"/>
      <c r="F161" s="279">
        <f>SUM(F159:F160)</f>
        <v>3.5242977164531704</v>
      </c>
      <c r="G161" s="279"/>
      <c r="H161" s="279">
        <f>SUM(H159:H160)</f>
        <v>3.5435973329904638</v>
      </c>
      <c r="I161" s="279"/>
      <c r="J161" s="279">
        <f>SUM(J159:J160)</f>
        <v>3.5828639879625945</v>
      </c>
      <c r="K161" s="279"/>
      <c r="L161" s="279">
        <f>SUM(L159:L160)</f>
        <v>3.6230464832839289</v>
      </c>
    </row>
    <row r="162" spans="1:14" x14ac:dyDescent="0.2">
      <c r="A162" s="249"/>
      <c r="B162" s="252"/>
      <c r="C162" s="252"/>
      <c r="D162" s="252"/>
      <c r="E162" s="252"/>
      <c r="F162"/>
      <c r="G162"/>
      <c r="H162"/>
      <c r="I162"/>
      <c r="J162"/>
      <c r="K162"/>
      <c r="L162"/>
    </row>
    <row r="163" spans="1:14" ht="14.25" customHeight="1" x14ac:dyDescent="0.2">
      <c r="A163" s="1025" t="s">
        <v>584</v>
      </c>
      <c r="B163" s="1025"/>
      <c r="C163" s="1025" t="s">
        <v>568</v>
      </c>
      <c r="D163" s="1025"/>
      <c r="E163" s="1026" t="s">
        <v>569</v>
      </c>
      <c r="F163" s="1027"/>
      <c r="G163" s="1025" t="s">
        <v>570</v>
      </c>
      <c r="H163" s="1025"/>
      <c r="I163" s="1025" t="s">
        <v>571</v>
      </c>
      <c r="J163" s="1025"/>
      <c r="K163" s="1025" t="s">
        <v>572</v>
      </c>
      <c r="L163" s="1025"/>
    </row>
    <row r="164" spans="1:14" ht="38.25" x14ac:dyDescent="0.2">
      <c r="A164" s="271" t="s">
        <v>573</v>
      </c>
      <c r="B164" s="272" t="s">
        <v>581</v>
      </c>
      <c r="C164" s="272" t="s">
        <v>575</v>
      </c>
      <c r="D164" s="272" t="s">
        <v>576</v>
      </c>
      <c r="E164" s="272" t="s">
        <v>575</v>
      </c>
      <c r="F164" s="272" t="s">
        <v>576</v>
      </c>
      <c r="G164" s="272" t="s">
        <v>575</v>
      </c>
      <c r="H164" s="272" t="s">
        <v>576</v>
      </c>
      <c r="I164" s="272" t="s">
        <v>575</v>
      </c>
      <c r="J164" s="272" t="s">
        <v>576</v>
      </c>
      <c r="K164" s="272" t="s">
        <v>575</v>
      </c>
      <c r="L164" s="272" t="s">
        <v>576</v>
      </c>
    </row>
    <row r="165" spans="1:14" x14ac:dyDescent="0.2">
      <c r="A165" s="273" t="s">
        <v>577</v>
      </c>
      <c r="B165" s="280">
        <f>1/'Prod. GEXFLO'!F23</f>
        <v>3.3333333333333335E-3</v>
      </c>
      <c r="C165" s="275">
        <f>C134</f>
        <v>5052.0008193386002</v>
      </c>
      <c r="D165" s="275">
        <f>B165*C165</f>
        <v>16.840002731128667</v>
      </c>
      <c r="E165" s="275">
        <f>C135</f>
        <v>5080.6240534425015</v>
      </c>
      <c r="F165" s="275">
        <f>B165*E165</f>
        <v>16.935413511475005</v>
      </c>
      <c r="G165" s="275">
        <f>C136</f>
        <v>5109.5734782484415</v>
      </c>
      <c r="H165" s="275">
        <f>B165*G165</f>
        <v>17.031911594161471</v>
      </c>
      <c r="I165" s="275">
        <f>C137</f>
        <v>5168.4734607066375</v>
      </c>
      <c r="J165" s="275">
        <f>B165*I165</f>
        <v>17.228244869022127</v>
      </c>
      <c r="K165" s="275">
        <f>C138</f>
        <v>5228.7472036886393</v>
      </c>
      <c r="L165" s="275">
        <f>B165*K165</f>
        <v>17.429157345628798</v>
      </c>
    </row>
    <row r="166" spans="1:14" x14ac:dyDescent="0.2">
      <c r="A166" s="276" t="s">
        <v>578</v>
      </c>
      <c r="B166" s="274">
        <f>B165/'Prod. GEXFLO'!O23</f>
        <v>1.1904761904761906E-4</v>
      </c>
      <c r="C166" s="275">
        <f>F135</f>
        <v>5763.0305946431199</v>
      </c>
      <c r="D166" s="275">
        <f>C166*B166</f>
        <v>0.68607507079084773</v>
      </c>
      <c r="E166" s="275">
        <f>F135</f>
        <v>5763.0305946431199</v>
      </c>
      <c r="F166" s="275">
        <f>B166*E166</f>
        <v>0.68607507079084773</v>
      </c>
      <c r="G166" s="275">
        <f>F135</f>
        <v>5763.0305946431199</v>
      </c>
      <c r="H166" s="275">
        <f>B166*G166</f>
        <v>0.68607507079084773</v>
      </c>
      <c r="I166" s="275">
        <f>F135</f>
        <v>5763.0305946431199</v>
      </c>
      <c r="J166" s="275">
        <f>B166*I166</f>
        <v>0.68607507079084773</v>
      </c>
      <c r="K166" s="275">
        <f>F135</f>
        <v>5763.0305946431199</v>
      </c>
      <c r="L166" s="275">
        <f>B166*K166</f>
        <v>0.68607507079084773</v>
      </c>
    </row>
    <row r="167" spans="1:14" x14ac:dyDescent="0.2">
      <c r="A167" s="277" t="s">
        <v>582</v>
      </c>
      <c r="B167" s="278"/>
      <c r="C167" s="279"/>
      <c r="D167" s="279">
        <f>SUM(D165:D166)</f>
        <v>17.526077801919516</v>
      </c>
      <c r="E167" s="279"/>
      <c r="F167" s="279">
        <f>SUM(F165:F166)</f>
        <v>17.621488582265854</v>
      </c>
      <c r="G167" s="279"/>
      <c r="H167" s="279">
        <f>SUM(H165:H166)</f>
        <v>17.717986664952321</v>
      </c>
      <c r="I167" s="279"/>
      <c r="J167" s="279">
        <f>SUM(J165:J166)</f>
        <v>17.914319939812977</v>
      </c>
      <c r="K167" s="279"/>
      <c r="L167" s="279">
        <f>SUM(L165:L166)</f>
        <v>18.115232416419648</v>
      </c>
    </row>
    <row r="168" spans="1:14" x14ac:dyDescent="0.2">
      <c r="A168" s="249"/>
      <c r="B168" s="253"/>
      <c r="C168" s="253"/>
      <c r="D168" s="253"/>
      <c r="E168" s="253"/>
    </row>
    <row r="169" spans="1:14" ht="14.25" customHeight="1" x14ac:dyDescent="0.2">
      <c r="A169" s="1020" t="s">
        <v>585</v>
      </c>
      <c r="B169" s="1020"/>
      <c r="C169" s="1020" t="s">
        <v>568</v>
      </c>
      <c r="D169" s="1020"/>
      <c r="E169" s="1023" t="s">
        <v>569</v>
      </c>
      <c r="F169" s="1024"/>
      <c r="G169" s="1020" t="s">
        <v>570</v>
      </c>
      <c r="H169" s="1020"/>
      <c r="I169" s="1020" t="s">
        <v>571</v>
      </c>
      <c r="J169" s="1020"/>
      <c r="K169" s="1020" t="s">
        <v>572</v>
      </c>
      <c r="L169" s="1020"/>
    </row>
    <row r="170" spans="1:14" ht="38.25" x14ac:dyDescent="0.2">
      <c r="A170" s="271" t="s">
        <v>573</v>
      </c>
      <c r="B170" s="272" t="s">
        <v>581</v>
      </c>
      <c r="C170" s="272" t="s">
        <v>575</v>
      </c>
      <c r="D170" s="272" t="s">
        <v>576</v>
      </c>
      <c r="E170" s="272" t="s">
        <v>575</v>
      </c>
      <c r="F170" s="272" t="s">
        <v>576</v>
      </c>
      <c r="G170" s="272" t="s">
        <v>575</v>
      </c>
      <c r="H170" s="272" t="s">
        <v>576</v>
      </c>
      <c r="I170" s="272" t="s">
        <v>575</v>
      </c>
      <c r="J170" s="272" t="s">
        <v>576</v>
      </c>
      <c r="K170" s="272" t="s">
        <v>575</v>
      </c>
      <c r="L170" s="272" t="s">
        <v>576</v>
      </c>
    </row>
    <row r="171" spans="1:14" x14ac:dyDescent="0.2">
      <c r="A171" s="273" t="s">
        <v>586</v>
      </c>
      <c r="B171" s="280">
        <f>1/'Prod. GEXFLO'!G23</f>
        <v>3.7037037037037035E-4</v>
      </c>
      <c r="C171" s="275">
        <f>C134</f>
        <v>5052.0008193386002</v>
      </c>
      <c r="D171" s="275">
        <f>B171*C171</f>
        <v>1.8711114145698517</v>
      </c>
      <c r="E171" s="275">
        <f>C135</f>
        <v>5080.6240534425015</v>
      </c>
      <c r="F171" s="275">
        <f>B171*E171</f>
        <v>1.8817126123861116</v>
      </c>
      <c r="G171" s="275">
        <f>C136</f>
        <v>5109.5734782484415</v>
      </c>
      <c r="H171" s="275">
        <f>B171*G171</f>
        <v>1.8924346215734968</v>
      </c>
      <c r="I171" s="275">
        <f>C137</f>
        <v>5168.4734607066375</v>
      </c>
      <c r="J171" s="275">
        <f>B171*I171</f>
        <v>1.9142494298913471</v>
      </c>
      <c r="K171" s="275">
        <f>C138</f>
        <v>5228.7472036886393</v>
      </c>
      <c r="L171" s="275">
        <f>B171*K171</f>
        <v>1.9365730384031996</v>
      </c>
    </row>
    <row r="172" spans="1:14" x14ac:dyDescent="0.2">
      <c r="A172" s="276" t="s">
        <v>578</v>
      </c>
      <c r="B172" s="274">
        <f>B171/'Prod. GEXFLO'!O23</f>
        <v>1.3227513227513226E-5</v>
      </c>
      <c r="C172" s="275">
        <f>F135</f>
        <v>5763.0305946431199</v>
      </c>
      <c r="D172" s="275">
        <f>B172*C172</f>
        <v>7.623056342120528E-2</v>
      </c>
      <c r="E172" s="275">
        <f>F135</f>
        <v>5763.0305946431199</v>
      </c>
      <c r="F172" s="275">
        <f>B172*E172</f>
        <v>7.623056342120528E-2</v>
      </c>
      <c r="G172" s="275">
        <f>F135</f>
        <v>5763.0305946431199</v>
      </c>
      <c r="H172" s="275">
        <f>B172*G172</f>
        <v>7.623056342120528E-2</v>
      </c>
      <c r="I172" s="275">
        <f>F135</f>
        <v>5763.0305946431199</v>
      </c>
      <c r="J172" s="275">
        <f>B172*I172</f>
        <v>7.623056342120528E-2</v>
      </c>
      <c r="K172" s="275">
        <f>F135</f>
        <v>5763.0305946431199</v>
      </c>
      <c r="L172" s="275">
        <f>B172*K172</f>
        <v>7.623056342120528E-2</v>
      </c>
      <c r="M172" s="1018"/>
      <c r="N172" s="1019"/>
    </row>
    <row r="173" spans="1:14" x14ac:dyDescent="0.2">
      <c r="A173" s="282" t="s">
        <v>587</v>
      </c>
      <c r="B173" s="283"/>
      <c r="C173" s="284"/>
      <c r="D173" s="285">
        <f>SUM(D171:D172)</f>
        <v>1.947341977991057</v>
      </c>
      <c r="E173" s="284"/>
      <c r="F173" s="285">
        <f>SUM(F171:F172)</f>
        <v>1.9579431758073169</v>
      </c>
      <c r="G173" s="284"/>
      <c r="H173" s="285">
        <f>SUM(H171:H172)</f>
        <v>1.9686651849947021</v>
      </c>
      <c r="I173" s="284"/>
      <c r="J173" s="285">
        <f>SUM(J171:J172)</f>
        <v>1.9904799933125523</v>
      </c>
      <c r="K173" s="284"/>
      <c r="L173" s="285">
        <f>SUM(L171:L172)</f>
        <v>2.0128036018244049</v>
      </c>
      <c r="M173" s="427"/>
      <c r="N173" s="428"/>
    </row>
    <row r="174" spans="1:14" x14ac:dyDescent="0.2">
      <c r="A174" s="273" t="s">
        <v>588</v>
      </c>
      <c r="B174" s="280">
        <f>1/'Prod. GEXFLO'!H23</f>
        <v>1.0000000000000001E-5</v>
      </c>
      <c r="C174" s="275">
        <f>C134</f>
        <v>5052.0008193386002</v>
      </c>
      <c r="D174" s="275">
        <f>B174*C174</f>
        <v>5.0520008193386007E-2</v>
      </c>
      <c r="E174" s="275">
        <f>C135</f>
        <v>5080.6240534425015</v>
      </c>
      <c r="F174" s="275">
        <f>B174*E174</f>
        <v>5.0806240534425021E-2</v>
      </c>
      <c r="G174" s="275">
        <f>C136</f>
        <v>5109.5734782484415</v>
      </c>
      <c r="H174" s="275">
        <f>B174*G174</f>
        <v>5.1095734782484421E-2</v>
      </c>
      <c r="I174" s="275">
        <f>C137</f>
        <v>5168.4734607066375</v>
      </c>
      <c r="J174" s="275">
        <f>B174*I174</f>
        <v>5.1684734607066379E-2</v>
      </c>
      <c r="K174" s="275">
        <f>C138</f>
        <v>5228.7472036886393</v>
      </c>
      <c r="L174" s="275">
        <f>B174*K174</f>
        <v>5.2287472036886398E-2</v>
      </c>
    </row>
    <row r="175" spans="1:14" x14ac:dyDescent="0.2">
      <c r="A175" s="276" t="s">
        <v>578</v>
      </c>
      <c r="B175" s="274">
        <f>B174/'Prod. GEXFLO'!O23</f>
        <v>3.5714285714285716E-7</v>
      </c>
      <c r="C175" s="275">
        <f>F135</f>
        <v>5763.0305946431199</v>
      </c>
      <c r="D175" s="275">
        <f>B175*C175</f>
        <v>2.0582252123725431E-3</v>
      </c>
      <c r="E175" s="275">
        <f>F135</f>
        <v>5763.0305946431199</v>
      </c>
      <c r="F175" s="275">
        <f>B175*E175</f>
        <v>2.0582252123725431E-3</v>
      </c>
      <c r="G175" s="275">
        <f>F135</f>
        <v>5763.0305946431199</v>
      </c>
      <c r="H175" s="275">
        <f>B175*G175</f>
        <v>2.0582252123725431E-3</v>
      </c>
      <c r="I175" s="275">
        <f>F135</f>
        <v>5763.0305946431199</v>
      </c>
      <c r="J175" s="275">
        <f>B175*I175</f>
        <v>2.0582252123725431E-3</v>
      </c>
      <c r="K175" s="275">
        <f>F135</f>
        <v>5763.0305946431199</v>
      </c>
      <c r="L175" s="275">
        <f>B175*K175</f>
        <v>2.0582252123725431E-3</v>
      </c>
    </row>
    <row r="176" spans="1:14" x14ac:dyDescent="0.2">
      <c r="A176" s="282" t="s">
        <v>589</v>
      </c>
      <c r="B176" s="286"/>
      <c r="C176" s="284"/>
      <c r="D176" s="285">
        <f>SUM(D174:D175)</f>
        <v>5.2578233405758547E-2</v>
      </c>
      <c r="E176" s="284"/>
      <c r="F176" s="285">
        <f>SUM(F174:F175)</f>
        <v>5.2864465746797561E-2</v>
      </c>
      <c r="G176" s="284"/>
      <c r="H176" s="285">
        <f>SUM(H174:H175)</f>
        <v>5.3153959994856961E-2</v>
      </c>
      <c r="I176" s="284"/>
      <c r="J176" s="285">
        <f>SUM(J174:J175)</f>
        <v>5.3742959819438919E-2</v>
      </c>
      <c r="K176" s="284"/>
      <c r="L176" s="285">
        <f>SUM(L174:L175)</f>
        <v>5.4345697249258938E-2</v>
      </c>
    </row>
    <row r="177" spans="1:14" x14ac:dyDescent="0.2">
      <c r="A177" s="273" t="s">
        <v>590</v>
      </c>
      <c r="B177" s="280">
        <f>1/'Prod. GEXFLO'!I23</f>
        <v>1.1111111111111112E-4</v>
      </c>
      <c r="C177" s="275">
        <f>C134</f>
        <v>5052.0008193386002</v>
      </c>
      <c r="D177" s="275">
        <f>B177*C177</f>
        <v>0.56133342437095557</v>
      </c>
      <c r="E177" s="275">
        <f>C135</f>
        <v>5080.6240534425015</v>
      </c>
      <c r="F177" s="275">
        <f>B177*E177</f>
        <v>0.56451378371583349</v>
      </c>
      <c r="G177" s="275">
        <f>C136</f>
        <v>5109.5734782484415</v>
      </c>
      <c r="H177" s="275">
        <f>B177*G177</f>
        <v>0.5677303864720491</v>
      </c>
      <c r="I177" s="275">
        <f>C137</f>
        <v>5168.4734607066375</v>
      </c>
      <c r="J177" s="275">
        <f>B177*I177</f>
        <v>0.57427482896740423</v>
      </c>
      <c r="K177" s="275">
        <f>C138</f>
        <v>5228.7472036886393</v>
      </c>
      <c r="L177" s="275">
        <f>B177*K177</f>
        <v>0.58097191152095995</v>
      </c>
    </row>
    <row r="178" spans="1:14" x14ac:dyDescent="0.2">
      <c r="A178" s="276" t="s">
        <v>578</v>
      </c>
      <c r="B178" s="274">
        <f>B177/'Prod. GEXFLO'!O23</f>
        <v>3.9682539682539681E-6</v>
      </c>
      <c r="C178" s="275">
        <f>F135</f>
        <v>5763.0305946431199</v>
      </c>
      <c r="D178" s="275">
        <f>B178*C178</f>
        <v>2.2869169026361585E-2</v>
      </c>
      <c r="E178" s="275">
        <f>F135</f>
        <v>5763.0305946431199</v>
      </c>
      <c r="F178" s="275">
        <f>B178*E178</f>
        <v>2.2869169026361585E-2</v>
      </c>
      <c r="G178" s="275">
        <f>F135</f>
        <v>5763.0305946431199</v>
      </c>
      <c r="H178" s="275">
        <f>B178*G178</f>
        <v>2.2869169026361585E-2</v>
      </c>
      <c r="I178" s="275">
        <f>F135</f>
        <v>5763.0305946431199</v>
      </c>
      <c r="J178" s="275">
        <f>B178*I178</f>
        <v>2.2869169026361585E-2</v>
      </c>
      <c r="K178" s="275">
        <f>F135</f>
        <v>5763.0305946431199</v>
      </c>
      <c r="L178" s="275">
        <f>B178*K178</f>
        <v>2.2869169026361585E-2</v>
      </c>
    </row>
    <row r="179" spans="1:14" x14ac:dyDescent="0.2">
      <c r="A179" s="282" t="s">
        <v>591</v>
      </c>
      <c r="B179" s="286"/>
      <c r="C179" s="284"/>
      <c r="D179" s="285">
        <f>SUM(D177:D178)</f>
        <v>0.58420259339731717</v>
      </c>
      <c r="E179" s="284"/>
      <c r="F179" s="285">
        <f>SUM(F177:F178)</f>
        <v>0.5873829527421951</v>
      </c>
      <c r="G179" s="284"/>
      <c r="H179" s="285">
        <f>SUM(H177:H178)</f>
        <v>0.5905995554984107</v>
      </c>
      <c r="I179" s="284"/>
      <c r="J179" s="285">
        <f>SUM(J177:J178)</f>
        <v>0.59714399799376583</v>
      </c>
      <c r="K179" s="284"/>
      <c r="L179" s="285">
        <f>SUM(L177:L178)</f>
        <v>0.60384108054732155</v>
      </c>
    </row>
    <row r="180" spans="1:14" x14ac:dyDescent="0.2">
      <c r="A180" s="249"/>
      <c r="B180" s="252"/>
      <c r="C180" s="252"/>
      <c r="D180" s="252"/>
      <c r="E180" s="252"/>
    </row>
    <row r="181" spans="1:14" ht="14.25" customHeight="1" x14ac:dyDescent="0.2">
      <c r="A181" s="1012" t="s">
        <v>592</v>
      </c>
      <c r="B181" s="1012"/>
      <c r="C181" s="1012" t="s">
        <v>568</v>
      </c>
      <c r="D181" s="1012"/>
      <c r="E181" s="1021" t="s">
        <v>569</v>
      </c>
      <c r="F181" s="1022"/>
      <c r="G181" s="1012" t="s">
        <v>570</v>
      </c>
      <c r="H181" s="1012"/>
      <c r="I181" s="1012" t="s">
        <v>571</v>
      </c>
      <c r="J181" s="1012"/>
      <c r="K181" s="1012" t="s">
        <v>572</v>
      </c>
      <c r="L181" s="1012"/>
    </row>
    <row r="182" spans="1:14" ht="38.25" x14ac:dyDescent="0.2">
      <c r="A182" s="271" t="s">
        <v>573</v>
      </c>
      <c r="B182" s="272" t="s">
        <v>581</v>
      </c>
      <c r="C182" s="272" t="s">
        <v>575</v>
      </c>
      <c r="D182" s="272" t="s">
        <v>576</v>
      </c>
      <c r="E182" s="272" t="s">
        <v>575</v>
      </c>
      <c r="F182" s="272" t="s">
        <v>576</v>
      </c>
      <c r="G182" s="272" t="s">
        <v>575</v>
      </c>
      <c r="H182" s="272" t="s">
        <v>576</v>
      </c>
      <c r="I182" s="272" t="s">
        <v>575</v>
      </c>
      <c r="J182" s="272" t="s">
        <v>576</v>
      </c>
      <c r="K182" s="272" t="s">
        <v>575</v>
      </c>
      <c r="L182" s="272" t="s">
        <v>576</v>
      </c>
    </row>
    <row r="183" spans="1:14" x14ac:dyDescent="0.2">
      <c r="A183" s="287" t="s">
        <v>593</v>
      </c>
      <c r="B183" s="280">
        <f>(1/'Prod. GEXFLO'!J23)*(1/(30/7*44*6))*8</f>
        <v>4.4191919191919199E-5</v>
      </c>
      <c r="C183" s="275">
        <f>E134</f>
        <v>5203.4051250870107</v>
      </c>
      <c r="D183" s="275">
        <f>B183*C183</f>
        <v>0.22994845881066339</v>
      </c>
      <c r="E183" s="275">
        <f>E135</f>
        <v>5232.886173954359</v>
      </c>
      <c r="F183" s="275">
        <f>B183*E183</f>
        <v>0.23125128293990227</v>
      </c>
      <c r="G183" s="275">
        <f>E136</f>
        <v>5262.7031891905663</v>
      </c>
      <c r="H183" s="275">
        <f>B183*G183</f>
        <v>0.23256895406776495</v>
      </c>
      <c r="I183" s="275">
        <f>E137</f>
        <v>5323.3683556365668</v>
      </c>
      <c r="J183" s="275">
        <f>B183*I183</f>
        <v>0.23524986420111094</v>
      </c>
      <c r="K183" s="275">
        <f>E138</f>
        <v>5385.448453078393</v>
      </c>
      <c r="L183" s="275">
        <f>B183*K183</f>
        <v>0.23799330285068659</v>
      </c>
    </row>
    <row r="184" spans="1:14" x14ac:dyDescent="0.2">
      <c r="A184" s="276" t="s">
        <v>578</v>
      </c>
      <c r="B184" s="280">
        <f>B183/4</f>
        <v>1.10479797979798E-5</v>
      </c>
      <c r="C184" s="275">
        <f>F135</f>
        <v>5763.0305946431199</v>
      </c>
      <c r="D184" s="275">
        <f>B184*C184</f>
        <v>6.3669845584756704E-2</v>
      </c>
      <c r="E184" s="275">
        <f>F135</f>
        <v>5763.0305946431199</v>
      </c>
      <c r="F184" s="275">
        <f>B184*E184</f>
        <v>6.3669845584756704E-2</v>
      </c>
      <c r="G184" s="275">
        <f>F135</f>
        <v>5763.0305946431199</v>
      </c>
      <c r="H184" s="275">
        <f>B184*G184</f>
        <v>6.3669845584756704E-2</v>
      </c>
      <c r="I184" s="275">
        <f>F135</f>
        <v>5763.0305946431199</v>
      </c>
      <c r="J184" s="275">
        <f>B184*I184</f>
        <v>6.3669845584756704E-2</v>
      </c>
      <c r="K184" s="275">
        <f>F135</f>
        <v>5763.0305946431199</v>
      </c>
      <c r="L184" s="275">
        <f>B184*K184</f>
        <v>6.3669845584756704E-2</v>
      </c>
      <c r="M184" s="1018"/>
      <c r="N184" s="1019"/>
    </row>
    <row r="185" spans="1:14" x14ac:dyDescent="0.2">
      <c r="A185" s="288" t="s">
        <v>594</v>
      </c>
      <c r="B185" s="289"/>
      <c r="C185" s="290"/>
      <c r="D185" s="291">
        <f>SUM(D183:D184)</f>
        <v>0.29361830439542008</v>
      </c>
      <c r="E185" s="290"/>
      <c r="F185" s="291">
        <f>SUM(F183:F184)</f>
        <v>0.29492112852465896</v>
      </c>
      <c r="G185" s="290"/>
      <c r="H185" s="291">
        <f>SUM(H183:H184)</f>
        <v>0.29623879965252164</v>
      </c>
      <c r="I185" s="290"/>
      <c r="J185" s="291">
        <f>SUM(J183:J184)</f>
        <v>0.29891970978586763</v>
      </c>
      <c r="K185" s="290"/>
      <c r="L185" s="291">
        <f>SUM(L183:L184)</f>
        <v>0.30166314843544328</v>
      </c>
      <c r="M185" s="427"/>
      <c r="N185" s="428"/>
    </row>
    <row r="186" spans="1:14" x14ac:dyDescent="0.2">
      <c r="A186" s="287" t="s">
        <v>595</v>
      </c>
      <c r="B186" s="280">
        <f>1/'Prod. GEXFLO'!K23*16*(1/188.76)</f>
        <v>2.2306242401936183E-4</v>
      </c>
      <c r="C186" s="275">
        <f>C134</f>
        <v>5052.0008193386002</v>
      </c>
      <c r="D186" s="275">
        <f>B186*C186</f>
        <v>1.1269115489094703</v>
      </c>
      <c r="E186" s="275">
        <f>C135</f>
        <v>5080.6240534425015</v>
      </c>
      <c r="F186" s="275">
        <f>B186*E186</f>
        <v>1.1332963168919601</v>
      </c>
      <c r="G186" s="275">
        <f>C136</f>
        <v>5109.5734782484415</v>
      </c>
      <c r="H186" s="275">
        <f>B186*G186</f>
        <v>1.1397538457631393</v>
      </c>
      <c r="I186" s="275">
        <f>C137</f>
        <v>5168.4734607066375</v>
      </c>
      <c r="J186" s="275">
        <f>B186*I186</f>
        <v>1.1528922186249624</v>
      </c>
      <c r="K186" s="275">
        <f>C138</f>
        <v>5228.7472036886393</v>
      </c>
      <c r="L186" s="275">
        <f>B186*K186</f>
        <v>1.1663370258392478</v>
      </c>
    </row>
    <row r="187" spans="1:14" x14ac:dyDescent="0.2">
      <c r="A187" s="276" t="s">
        <v>578</v>
      </c>
      <c r="B187" s="280">
        <f>1/('Prod. GEXFLO'!O23*'Prod. GEXFLO'!K23)*16*(1/188.76)</f>
        <v>7.9665151435486371E-6</v>
      </c>
      <c r="C187" s="275">
        <f>F135</f>
        <v>5763.0305946431199</v>
      </c>
      <c r="D187" s="275">
        <f>B187*C187</f>
        <v>4.5911270504958523E-2</v>
      </c>
      <c r="E187" s="275">
        <f>F135</f>
        <v>5763.0305946431199</v>
      </c>
      <c r="F187" s="275">
        <f>B187*E187</f>
        <v>4.5911270504958523E-2</v>
      </c>
      <c r="G187" s="275">
        <f>F135</f>
        <v>5763.0305946431199</v>
      </c>
      <c r="H187" s="275">
        <f>B187*G187</f>
        <v>4.5911270504958523E-2</v>
      </c>
      <c r="I187" s="275">
        <f>F135</f>
        <v>5763.0305946431199</v>
      </c>
      <c r="J187" s="275">
        <f>B187*I187</f>
        <v>4.5911270504958523E-2</v>
      </c>
      <c r="K187" s="275">
        <f>F135</f>
        <v>5763.0305946431199</v>
      </c>
      <c r="L187" s="275">
        <f>B187*K187</f>
        <v>4.5911270504958523E-2</v>
      </c>
      <c r="M187" s="1018"/>
      <c r="N187" s="1019"/>
    </row>
    <row r="188" spans="1:14" x14ac:dyDescent="0.2">
      <c r="A188" s="288" t="s">
        <v>596</v>
      </c>
      <c r="B188" s="289"/>
      <c r="C188" s="290"/>
      <c r="D188" s="291">
        <f>SUM(D186:D187)</f>
        <v>1.1728228194144288</v>
      </c>
      <c r="E188" s="290"/>
      <c r="F188" s="291">
        <f>SUM(F186:F187)</f>
        <v>1.1792075873969186</v>
      </c>
      <c r="G188" s="290"/>
      <c r="H188" s="291">
        <f>SUM(H186:H187)</f>
        <v>1.1856651162680978</v>
      </c>
      <c r="I188" s="290"/>
      <c r="J188" s="291">
        <f>SUM(J186:J187)</f>
        <v>1.1988034891299209</v>
      </c>
      <c r="K188" s="290"/>
      <c r="L188" s="291">
        <f>SUM(L186:L187)</f>
        <v>1.2122482963442063</v>
      </c>
      <c r="M188" s="427"/>
      <c r="N188" s="428"/>
    </row>
    <row r="189" spans="1:14" x14ac:dyDescent="0.2">
      <c r="A189" s="273" t="s">
        <v>597</v>
      </c>
      <c r="B189" s="280">
        <f>1/'Prod. GEXFLO'!K23*16*(1/188.76)</f>
        <v>2.2306242401936183E-4</v>
      </c>
      <c r="C189" s="275">
        <f>C134</f>
        <v>5052.0008193386002</v>
      </c>
      <c r="D189" s="275">
        <f>B189*C189</f>
        <v>1.1269115489094703</v>
      </c>
      <c r="E189" s="275">
        <f>C135</f>
        <v>5080.6240534425015</v>
      </c>
      <c r="F189" s="275">
        <f>B189*E189</f>
        <v>1.1332963168919601</v>
      </c>
      <c r="G189" s="275">
        <f>C136</f>
        <v>5109.5734782484415</v>
      </c>
      <c r="H189" s="275">
        <f>B189*G189</f>
        <v>1.1397538457631393</v>
      </c>
      <c r="I189" s="275">
        <f>C137</f>
        <v>5168.4734607066375</v>
      </c>
      <c r="J189" s="275">
        <f>B189*I189</f>
        <v>1.1528922186249624</v>
      </c>
      <c r="K189" s="275">
        <f>C138</f>
        <v>5228.7472036886393</v>
      </c>
      <c r="L189" s="275">
        <f>B189*K189</f>
        <v>1.1663370258392478</v>
      </c>
    </row>
    <row r="190" spans="1:14" x14ac:dyDescent="0.2">
      <c r="A190" s="276" t="s">
        <v>578</v>
      </c>
      <c r="B190" s="280">
        <f>1/('Prod. GEXFLO'!O23*'Prod. GEXFLO'!K23)*16*(1/188.76)</f>
        <v>7.9665151435486371E-6</v>
      </c>
      <c r="C190" s="275">
        <f>F135</f>
        <v>5763.0305946431199</v>
      </c>
      <c r="D190" s="275">
        <f>B190*C190</f>
        <v>4.5911270504958523E-2</v>
      </c>
      <c r="E190" s="275">
        <f>F135</f>
        <v>5763.0305946431199</v>
      </c>
      <c r="F190" s="275">
        <f>B190*E190</f>
        <v>4.5911270504958523E-2</v>
      </c>
      <c r="G190" s="275">
        <f>F136</f>
        <v>5796.0839600298332</v>
      </c>
      <c r="H190" s="275">
        <f>B190*G190</f>
        <v>4.6174590640857022E-2</v>
      </c>
      <c r="I190" s="275">
        <f>F137</f>
        <v>5863.3337466667781</v>
      </c>
      <c r="J190" s="275">
        <f>B190*I190</f>
        <v>4.6710337084500654E-2</v>
      </c>
      <c r="K190" s="275">
        <f>F135</f>
        <v>5763.0305946431199</v>
      </c>
      <c r="L190" s="275">
        <f>B190*K190</f>
        <v>4.5911270504958523E-2</v>
      </c>
      <c r="M190" s="1018"/>
      <c r="N190" s="1019"/>
    </row>
    <row r="191" spans="1:14" x14ac:dyDescent="0.2">
      <c r="A191" s="288" t="s">
        <v>598</v>
      </c>
      <c r="B191" s="289"/>
      <c r="C191" s="290"/>
      <c r="D191" s="291">
        <f>SUM(D189:D190)</f>
        <v>1.1728228194144288</v>
      </c>
      <c r="E191" s="290"/>
      <c r="F191" s="291">
        <f>SUM(F189:F190)</f>
        <v>1.1792075873969186</v>
      </c>
      <c r="G191" s="290"/>
      <c r="H191" s="291">
        <f>SUM(H189:H190)</f>
        <v>1.1859284364039964</v>
      </c>
      <c r="I191" s="290"/>
      <c r="J191" s="291">
        <f>SUM(J189:J190)</f>
        <v>1.1996025557094629</v>
      </c>
      <c r="K191" s="290"/>
      <c r="L191" s="291">
        <f>SUM(L189:L190)</f>
        <v>1.2122482963442063</v>
      </c>
      <c r="M191" s="427"/>
      <c r="N191" s="428"/>
    </row>
    <row r="192" spans="1:14" x14ac:dyDescent="0.2">
      <c r="A192" s="248"/>
    </row>
  </sheetData>
  <mergeCells count="68">
    <mergeCell ref="A1:F1"/>
    <mergeCell ref="A2:F2"/>
    <mergeCell ref="A3:F3"/>
    <mergeCell ref="A9:F9"/>
    <mergeCell ref="A20:B20"/>
    <mergeCell ref="A21:F21"/>
    <mergeCell ref="A50:B50"/>
    <mergeCell ref="A51:F51"/>
    <mergeCell ref="A61:B61"/>
    <mergeCell ref="A62:F62"/>
    <mergeCell ref="A92:B92"/>
    <mergeCell ref="A112:A116"/>
    <mergeCell ref="A119:F119"/>
    <mergeCell ref="A120:F120"/>
    <mergeCell ref="A121:B121"/>
    <mergeCell ref="A122:B122"/>
    <mergeCell ref="A123:B123"/>
    <mergeCell ref="A124:B124"/>
    <mergeCell ref="A125:B125"/>
    <mergeCell ref="A126:B126"/>
    <mergeCell ref="A132:B132"/>
    <mergeCell ref="A133:B133"/>
    <mergeCell ref="A145:B145"/>
    <mergeCell ref="C145:D145"/>
    <mergeCell ref="A127:B127"/>
    <mergeCell ref="A128:B128"/>
    <mergeCell ref="A129:B129"/>
    <mergeCell ref="A130:B130"/>
    <mergeCell ref="A131:B131"/>
    <mergeCell ref="G145:H145"/>
    <mergeCell ref="I145:J145"/>
    <mergeCell ref="K145:L145"/>
    <mergeCell ref="A151:B151"/>
    <mergeCell ref="C151:D151"/>
    <mergeCell ref="E151:F151"/>
    <mergeCell ref="G151:H151"/>
    <mergeCell ref="I151:J151"/>
    <mergeCell ref="K151:L151"/>
    <mergeCell ref="E145:F145"/>
    <mergeCell ref="K157:L157"/>
    <mergeCell ref="A163:B163"/>
    <mergeCell ref="C163:D163"/>
    <mergeCell ref="E163:F163"/>
    <mergeCell ref="G163:H163"/>
    <mergeCell ref="I163:J163"/>
    <mergeCell ref="K163:L163"/>
    <mergeCell ref="A157:B157"/>
    <mergeCell ref="C157:D157"/>
    <mergeCell ref="E157:F157"/>
    <mergeCell ref="G157:H157"/>
    <mergeCell ref="I157:J157"/>
    <mergeCell ref="I169:J169"/>
    <mergeCell ref="K169:L169"/>
    <mergeCell ref="A169:B169"/>
    <mergeCell ref="C169:D169"/>
    <mergeCell ref="E181:F181"/>
    <mergeCell ref="G181:H181"/>
    <mergeCell ref="I181:J181"/>
    <mergeCell ref="K181:L181"/>
    <mergeCell ref="A181:B181"/>
    <mergeCell ref="C181:D181"/>
    <mergeCell ref="E169:F169"/>
    <mergeCell ref="G169:H169"/>
    <mergeCell ref="M187:N187"/>
    <mergeCell ref="M184:N184"/>
    <mergeCell ref="M190:N190"/>
    <mergeCell ref="M148:N148"/>
    <mergeCell ref="M172:N172"/>
  </mergeCells>
  <pageMargins left="0.78749999999999998" right="0.78749999999999998" top="1.05277777777778" bottom="1.05277777777778" header="0.78749999999999998" footer="0.78749999999999998"/>
  <pageSetup paperSize="0" scale="0" firstPageNumber="0" orientation="portrait" usePrinterDefaults="0" horizontalDpi="0" verticalDpi="0" copies="0"/>
  <headerFooter>
    <oddHeader>&amp;C&amp;"Times New Roman,Normal"&amp;12&amp;A</oddHeader>
    <oddFooter>&amp;C&amp;"Times New Roman,Normal"&amp;12Página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A9D18E"/>
  </sheetPr>
  <dimension ref="A1:AME144"/>
  <sheetViews>
    <sheetView topLeftCell="A158" zoomScale="80" zoomScaleNormal="80" workbookViewId="0">
      <selection activeCell="D85" sqref="D85"/>
    </sheetView>
  </sheetViews>
  <sheetFormatPr defaultRowHeight="14.25" x14ac:dyDescent="0.2"/>
  <cols>
    <col min="1" max="1" width="55.5" style="92" customWidth="1"/>
    <col min="2" max="2" width="17" style="92" customWidth="1"/>
    <col min="3" max="3" width="15.25" style="92" customWidth="1"/>
    <col min="4" max="4" width="16.25" style="92" customWidth="1"/>
    <col min="5" max="1019" width="9" style="92"/>
  </cols>
  <sheetData>
    <row r="1" spans="1:4" ht="15.75" x14ac:dyDescent="0.2">
      <c r="A1" s="1060" t="s">
        <v>456</v>
      </c>
      <c r="B1" s="1061"/>
      <c r="C1" s="1061"/>
      <c r="D1" s="1062"/>
    </row>
    <row r="2" spans="1:4" ht="15.75" x14ac:dyDescent="0.2">
      <c r="A2" s="1063" t="s">
        <v>457</v>
      </c>
      <c r="B2" s="1044"/>
      <c r="C2" s="1044"/>
      <c r="D2" s="1064"/>
    </row>
    <row r="3" spans="1:4" ht="15.75" customHeight="1" x14ac:dyDescent="0.2">
      <c r="A3" s="1063" t="s">
        <v>458</v>
      </c>
      <c r="B3" s="1044"/>
      <c r="C3" s="1044"/>
      <c r="D3" s="1064"/>
    </row>
    <row r="4" spans="1:4" ht="15.75" x14ac:dyDescent="0.2">
      <c r="A4" s="351"/>
      <c r="B4" s="94"/>
      <c r="C4" s="95" t="s">
        <v>459</v>
      </c>
      <c r="D4" s="352" t="s">
        <v>460</v>
      </c>
    </row>
    <row r="5" spans="1:4" x14ac:dyDescent="0.2">
      <c r="A5" s="353"/>
      <c r="B5" s="97" t="s">
        <v>463</v>
      </c>
      <c r="C5" s="98">
        <f>MC!C11</f>
        <v>1322.72</v>
      </c>
      <c r="D5" s="354">
        <f>MC!E11</f>
        <v>1082.2254545454546</v>
      </c>
    </row>
    <row r="6" spans="1:4" x14ac:dyDescent="0.2">
      <c r="A6" s="353"/>
      <c r="B6" s="97" t="s">
        <v>464</v>
      </c>
      <c r="C6" s="99">
        <f>MC!D8</f>
        <v>44593</v>
      </c>
      <c r="D6" s="355">
        <f>MC!D8</f>
        <v>44593</v>
      </c>
    </row>
    <row r="7" spans="1:4" x14ac:dyDescent="0.2">
      <c r="A7" s="353"/>
      <c r="B7" s="97" t="s">
        <v>465</v>
      </c>
      <c r="C7" s="99" t="str">
        <f>MC!C8</f>
        <v>SC000316/2022</v>
      </c>
      <c r="D7" s="355" t="str">
        <f>MC!C8</f>
        <v>SC000316/2022</v>
      </c>
    </row>
    <row r="8" spans="1:4" x14ac:dyDescent="0.2">
      <c r="A8" s="353"/>
      <c r="B8" s="97" t="s">
        <v>466</v>
      </c>
      <c r="C8" s="100" t="str">
        <f>MC!E8</f>
        <v>5143-20</v>
      </c>
      <c r="D8" s="356" t="str">
        <f>MC!E8</f>
        <v>5143-20</v>
      </c>
    </row>
    <row r="9" spans="1:4" x14ac:dyDescent="0.2">
      <c r="A9" s="1065"/>
      <c r="B9" s="1045"/>
      <c r="C9" s="1045"/>
      <c r="D9" s="1066"/>
    </row>
    <row r="10" spans="1:4" ht="66.75" customHeight="1" x14ac:dyDescent="0.2">
      <c r="A10" s="357" t="s">
        <v>467</v>
      </c>
      <c r="B10" s="188" t="s">
        <v>468</v>
      </c>
      <c r="C10" s="188" t="s">
        <v>599</v>
      </c>
      <c r="D10" s="358" t="s">
        <v>600</v>
      </c>
    </row>
    <row r="11" spans="1:4" ht="14.25" customHeight="1" x14ac:dyDescent="0.2">
      <c r="A11" s="359" t="s">
        <v>471</v>
      </c>
      <c r="B11" s="321"/>
      <c r="C11" s="321"/>
      <c r="D11" s="360"/>
    </row>
    <row r="12" spans="1:4" ht="14.25" customHeight="1" x14ac:dyDescent="0.2">
      <c r="A12" s="361" t="s">
        <v>472</v>
      </c>
      <c r="B12" s="102" t="s">
        <v>473</v>
      </c>
      <c r="C12" s="102" t="s">
        <v>474</v>
      </c>
      <c r="D12" s="362" t="s">
        <v>474</v>
      </c>
    </row>
    <row r="13" spans="1:4" ht="14.25" customHeight="1" x14ac:dyDescent="0.2">
      <c r="A13" s="363" t="s">
        <v>475</v>
      </c>
      <c r="B13" s="105"/>
      <c r="C13" s="106">
        <f>C5</f>
        <v>1322.72</v>
      </c>
      <c r="D13" s="364">
        <f>D5</f>
        <v>1082.2254545454546</v>
      </c>
    </row>
    <row r="14" spans="1:4" ht="14.25" customHeight="1" x14ac:dyDescent="0.2">
      <c r="A14" s="363" t="s">
        <v>476</v>
      </c>
      <c r="B14" s="417">
        <v>0.2</v>
      </c>
      <c r="C14" s="106">
        <f>C13*$B$14</f>
        <v>264.54400000000004</v>
      </c>
      <c r="D14" s="364">
        <f>D13*$B$14</f>
        <v>216.44509090909094</v>
      </c>
    </row>
    <row r="15" spans="1:4" ht="14.25" customHeight="1" x14ac:dyDescent="0.2">
      <c r="A15" s="363" t="s">
        <v>477</v>
      </c>
      <c r="B15" s="109"/>
      <c r="C15" s="106"/>
      <c r="D15" s="364"/>
    </row>
    <row r="16" spans="1:4" ht="14.25" customHeight="1" x14ac:dyDescent="0.2">
      <c r="A16" s="363" t="s">
        <v>478</v>
      </c>
      <c r="B16" s="109"/>
      <c r="C16" s="106"/>
      <c r="D16" s="364"/>
    </row>
    <row r="17" spans="1:4" ht="14.25" customHeight="1" x14ac:dyDescent="0.2">
      <c r="A17" s="363" t="s">
        <v>479</v>
      </c>
      <c r="B17" s="109"/>
      <c r="C17" s="106"/>
      <c r="D17" s="364"/>
    </row>
    <row r="18" spans="1:4" ht="14.25" customHeight="1" x14ac:dyDescent="0.2">
      <c r="A18" s="363" t="s">
        <v>601</v>
      </c>
      <c r="B18" s="110"/>
      <c r="C18" s="106"/>
      <c r="D18" s="364"/>
    </row>
    <row r="19" spans="1:4" ht="14.25" customHeight="1" x14ac:dyDescent="0.2">
      <c r="A19" s="365" t="s">
        <v>481</v>
      </c>
      <c r="B19" s="112"/>
      <c r="C19" s="121">
        <f>SUM(C13:C18)</f>
        <v>1587.2640000000001</v>
      </c>
      <c r="D19" s="366">
        <f>SUM(D13:D18)</f>
        <v>1298.6705454545454</v>
      </c>
    </row>
    <row r="20" spans="1:4" ht="14.25" customHeight="1" x14ac:dyDescent="0.2">
      <c r="A20" s="1049"/>
      <c r="B20" s="1037"/>
      <c r="C20" s="114"/>
      <c r="D20" s="368"/>
    </row>
    <row r="21" spans="1:4" ht="14.25" customHeight="1" x14ac:dyDescent="0.2">
      <c r="A21" s="1050" t="s">
        <v>482</v>
      </c>
      <c r="B21" s="1042"/>
      <c r="C21" s="1042"/>
      <c r="D21" s="1051"/>
    </row>
    <row r="22" spans="1:4" ht="14.25" customHeight="1" x14ac:dyDescent="0.2">
      <c r="A22" s="369" t="s">
        <v>483</v>
      </c>
      <c r="B22" s="117" t="s">
        <v>473</v>
      </c>
      <c r="C22" s="117" t="s">
        <v>474</v>
      </c>
      <c r="D22" s="370" t="s">
        <v>474</v>
      </c>
    </row>
    <row r="23" spans="1:4" ht="14.25" customHeight="1" x14ac:dyDescent="0.2">
      <c r="A23" s="371" t="s">
        <v>484</v>
      </c>
      <c r="B23" s="108">
        <f>1/12</f>
        <v>8.3333333333333329E-2</v>
      </c>
      <c r="C23" s="106">
        <f>ROUND($B23*C$19,2)</f>
        <v>132.27000000000001</v>
      </c>
      <c r="D23" s="364">
        <f>ROUND($B23*D$19,2)</f>
        <v>108.22</v>
      </c>
    </row>
    <row r="24" spans="1:4" ht="14.25" customHeight="1" x14ac:dyDescent="0.2">
      <c r="A24" s="371" t="s">
        <v>485</v>
      </c>
      <c r="B24" s="108">
        <f>1/3*1/12</f>
        <v>2.7777777777777776E-2</v>
      </c>
      <c r="C24" s="106">
        <f>C$19*$B$24</f>
        <v>44.090666666666671</v>
      </c>
      <c r="D24" s="364">
        <f>D$19*$B$24</f>
        <v>36.074181818181813</v>
      </c>
    </row>
    <row r="25" spans="1:4" ht="14.25" customHeight="1" x14ac:dyDescent="0.2">
      <c r="A25" s="365" t="s">
        <v>481</v>
      </c>
      <c r="B25" s="120">
        <f>SUM(B23:B24)</f>
        <v>0.1111111111111111</v>
      </c>
      <c r="C25" s="121">
        <f>SUM(C23:C24)</f>
        <v>176.36066666666667</v>
      </c>
      <c r="D25" s="366">
        <f>SUM(D23:D24)</f>
        <v>144.29418181818181</v>
      </c>
    </row>
    <row r="26" spans="1:4" ht="14.25" customHeight="1" x14ac:dyDescent="0.2">
      <c r="A26" s="369" t="s">
        <v>486</v>
      </c>
      <c r="B26" s="117" t="s">
        <v>473</v>
      </c>
      <c r="C26" s="117" t="s">
        <v>474</v>
      </c>
      <c r="D26" s="370" t="s">
        <v>474</v>
      </c>
    </row>
    <row r="27" spans="1:4" ht="14.25" customHeight="1" x14ac:dyDescent="0.2">
      <c r="A27" s="369" t="s">
        <v>487</v>
      </c>
      <c r="B27" s="123"/>
      <c r="C27" s="123"/>
      <c r="D27" s="372"/>
    </row>
    <row r="28" spans="1:4" ht="14.25" customHeight="1" x14ac:dyDescent="0.2">
      <c r="A28" s="371" t="s">
        <v>488</v>
      </c>
      <c r="B28" s="108">
        <v>0.2</v>
      </c>
      <c r="C28" s="125">
        <f t="shared" ref="C28:C35" si="0">ROUND(($C$19+$C$25)*B28,2)</f>
        <v>352.72</v>
      </c>
      <c r="D28" s="373">
        <f t="shared" ref="D28:D35" si="1">ROUND(($D$19+$D$25)*B28,2)</f>
        <v>288.58999999999997</v>
      </c>
    </row>
    <row r="29" spans="1:4" ht="14.25" customHeight="1" x14ac:dyDescent="0.2">
      <c r="A29" s="371" t="s">
        <v>489</v>
      </c>
      <c r="B29" s="108">
        <v>2.5000000000000001E-2</v>
      </c>
      <c r="C29" s="125">
        <f t="shared" si="0"/>
        <v>44.09</v>
      </c>
      <c r="D29" s="373">
        <f t="shared" si="1"/>
        <v>36.07</v>
      </c>
    </row>
    <row r="30" spans="1:4" ht="14.25" customHeight="1" x14ac:dyDescent="0.2">
      <c r="A30" s="371" t="s">
        <v>490</v>
      </c>
      <c r="B30" s="108">
        <v>0.03</v>
      </c>
      <c r="C30" s="125">
        <f t="shared" si="0"/>
        <v>52.91</v>
      </c>
      <c r="D30" s="373">
        <f t="shared" si="1"/>
        <v>43.29</v>
      </c>
    </row>
    <row r="31" spans="1:4" ht="14.25" customHeight="1" x14ac:dyDescent="0.2">
      <c r="A31" s="371" t="s">
        <v>491</v>
      </c>
      <c r="B31" s="108">
        <v>1.4999999999999999E-2</v>
      </c>
      <c r="C31" s="125">
        <f t="shared" si="0"/>
        <v>26.45</v>
      </c>
      <c r="D31" s="373">
        <f t="shared" si="1"/>
        <v>21.64</v>
      </c>
    </row>
    <row r="32" spans="1:4" ht="14.25" customHeight="1" x14ac:dyDescent="0.2">
      <c r="A32" s="371" t="s">
        <v>492</v>
      </c>
      <c r="B32" s="108">
        <v>0.01</v>
      </c>
      <c r="C32" s="125">
        <f t="shared" si="0"/>
        <v>17.64</v>
      </c>
      <c r="D32" s="373">
        <f t="shared" si="1"/>
        <v>14.43</v>
      </c>
    </row>
    <row r="33" spans="1:4" ht="14.25" customHeight="1" x14ac:dyDescent="0.2">
      <c r="A33" s="371" t="s">
        <v>493</v>
      </c>
      <c r="B33" s="108">
        <v>6.0000000000000001E-3</v>
      </c>
      <c r="C33" s="125">
        <f t="shared" si="0"/>
        <v>10.58</v>
      </c>
      <c r="D33" s="373">
        <f t="shared" si="1"/>
        <v>8.66</v>
      </c>
    </row>
    <row r="34" spans="1:4" ht="14.25" customHeight="1" x14ac:dyDescent="0.2">
      <c r="A34" s="371" t="s">
        <v>494</v>
      </c>
      <c r="B34" s="108">
        <v>2E-3</v>
      </c>
      <c r="C34" s="125">
        <f t="shared" si="0"/>
        <v>3.53</v>
      </c>
      <c r="D34" s="373">
        <f t="shared" si="1"/>
        <v>2.89</v>
      </c>
    </row>
    <row r="35" spans="1:4" ht="14.25" customHeight="1" x14ac:dyDescent="0.2">
      <c r="A35" s="371" t="s">
        <v>495</v>
      </c>
      <c r="B35" s="108">
        <v>0.08</v>
      </c>
      <c r="C35" s="125">
        <f t="shared" si="0"/>
        <v>141.09</v>
      </c>
      <c r="D35" s="373">
        <f t="shared" si="1"/>
        <v>115.44</v>
      </c>
    </row>
    <row r="36" spans="1:4" ht="14.25" customHeight="1" x14ac:dyDescent="0.2">
      <c r="A36" s="365" t="s">
        <v>481</v>
      </c>
      <c r="B36" s="120">
        <f>SUM(B28:B35)</f>
        <v>0.36800000000000005</v>
      </c>
      <c r="C36" s="121">
        <f>SUM(C27:C35)</f>
        <v>649.01</v>
      </c>
      <c r="D36" s="366">
        <f>SUM(D27:D35)</f>
        <v>531.01</v>
      </c>
    </row>
    <row r="37" spans="1:4" ht="14.25" customHeight="1" x14ac:dyDescent="0.2">
      <c r="A37" s="369" t="s">
        <v>496</v>
      </c>
      <c r="B37" s="117" t="s">
        <v>497</v>
      </c>
      <c r="C37" s="117" t="s">
        <v>474</v>
      </c>
      <c r="D37" s="370" t="s">
        <v>474</v>
      </c>
    </row>
    <row r="38" spans="1:4" ht="14.25" customHeight="1" x14ac:dyDescent="0.2">
      <c r="A38" s="119" t="s">
        <v>498</v>
      </c>
      <c r="B38" s="127">
        <f>MC!D92</f>
        <v>4.2620930232558143</v>
      </c>
      <c r="C38" s="106">
        <f>ROUND(((2*22*$B$38)-0.06*C$13),2)</f>
        <v>108.17</v>
      </c>
      <c r="D38" s="364">
        <f>ROUND(((2*22*$B$38)-0.06*D$13),2)</f>
        <v>122.6</v>
      </c>
    </row>
    <row r="39" spans="1:4" ht="14.25" customHeight="1" x14ac:dyDescent="0.2">
      <c r="A39" s="478" t="s">
        <v>499</v>
      </c>
      <c r="B39" s="128"/>
      <c r="C39" s="125">
        <f>MC!E21</f>
        <v>437.34</v>
      </c>
      <c r="D39" s="373">
        <f>MC!E22</f>
        <v>359.59</v>
      </c>
    </row>
    <row r="40" spans="1:4" ht="14.25" customHeight="1" x14ac:dyDescent="0.2">
      <c r="A40" s="119" t="s">
        <v>500</v>
      </c>
      <c r="B40" s="108">
        <f>MC!C26</f>
        <v>0</v>
      </c>
      <c r="C40" s="125"/>
      <c r="D40" s="373"/>
    </row>
    <row r="41" spans="1:4" ht="14.25" customHeight="1" x14ac:dyDescent="0.2">
      <c r="A41" s="119" t="s">
        <v>501</v>
      </c>
      <c r="B41" s="129">
        <f>MC!E25</f>
        <v>11</v>
      </c>
      <c r="C41" s="125">
        <f>B41</f>
        <v>11</v>
      </c>
      <c r="D41" s="373">
        <f>B41</f>
        <v>11</v>
      </c>
    </row>
    <row r="42" spans="1:4" ht="14.25" customHeight="1" x14ac:dyDescent="0.2">
      <c r="A42" s="119" t="s">
        <v>502</v>
      </c>
      <c r="B42" s="567">
        <f>MC!C24</f>
        <v>7.0000000000000007E-2</v>
      </c>
      <c r="C42" s="125">
        <f>$B$42*C19</f>
        <v>111.10848000000001</v>
      </c>
      <c r="D42" s="125">
        <f>$B$42*D19</f>
        <v>90.906938181818191</v>
      </c>
    </row>
    <row r="43" spans="1:4" ht="14.25" customHeight="1" x14ac:dyDescent="0.2">
      <c r="A43" s="119" t="s">
        <v>503</v>
      </c>
      <c r="B43" s="108"/>
      <c r="C43" s="125"/>
      <c r="D43" s="373"/>
    </row>
    <row r="44" spans="1:4" ht="14.25" customHeight="1" x14ac:dyDescent="0.2">
      <c r="A44" s="365" t="s">
        <v>481</v>
      </c>
      <c r="B44" s="112"/>
      <c r="C44" s="121">
        <f>SUM(C38:C43)</f>
        <v>667.61847999999998</v>
      </c>
      <c r="D44" s="366">
        <f>SUM(D38:D43)</f>
        <v>584.09693818181813</v>
      </c>
    </row>
    <row r="45" spans="1:4" ht="14.25" customHeight="1" x14ac:dyDescent="0.2">
      <c r="A45" s="361" t="s">
        <v>504</v>
      </c>
      <c r="B45" s="102" t="s">
        <v>473</v>
      </c>
      <c r="C45" s="102" t="s">
        <v>474</v>
      </c>
      <c r="D45" s="362" t="s">
        <v>474</v>
      </c>
    </row>
    <row r="46" spans="1:4" ht="14.25" customHeight="1" x14ac:dyDescent="0.2">
      <c r="A46" s="371" t="s">
        <v>483</v>
      </c>
      <c r="B46" s="130">
        <f>B25</f>
        <v>0.1111111111111111</v>
      </c>
      <c r="C46" s="131">
        <f>C25</f>
        <v>176.36066666666667</v>
      </c>
      <c r="D46" s="374">
        <f>D25</f>
        <v>144.29418181818181</v>
      </c>
    </row>
    <row r="47" spans="1:4" ht="14.25" customHeight="1" x14ac:dyDescent="0.2">
      <c r="A47" s="371" t="s">
        <v>505</v>
      </c>
      <c r="B47" s="130">
        <f>B36</f>
        <v>0.36800000000000005</v>
      </c>
      <c r="C47" s="131">
        <f>C36</f>
        <v>649.01</v>
      </c>
      <c r="D47" s="374">
        <f>D36</f>
        <v>531.01</v>
      </c>
    </row>
    <row r="48" spans="1:4" ht="14.25" customHeight="1" x14ac:dyDescent="0.2">
      <c r="A48" s="371" t="s">
        <v>496</v>
      </c>
      <c r="B48" s="130"/>
      <c r="C48" s="131">
        <f>C44</f>
        <v>667.61847999999998</v>
      </c>
      <c r="D48" s="374">
        <f>D44</f>
        <v>584.09693818181813</v>
      </c>
    </row>
    <row r="49" spans="1:4" ht="14.25" customHeight="1" x14ac:dyDescent="0.2">
      <c r="A49" s="365" t="s">
        <v>481</v>
      </c>
      <c r="B49" s="112"/>
      <c r="C49" s="121">
        <f>SUM(C46:C48)</f>
        <v>1492.9891466666668</v>
      </c>
      <c r="D49" s="366">
        <f>SUM(D46:D48)</f>
        <v>1259.40112</v>
      </c>
    </row>
    <row r="50" spans="1:4" ht="14.25" customHeight="1" x14ac:dyDescent="0.2">
      <c r="A50" s="1049"/>
      <c r="B50" s="1037"/>
      <c r="C50" s="114"/>
      <c r="D50" s="368"/>
    </row>
    <row r="51" spans="1:4" s="133" customFormat="1" ht="14.25" customHeight="1" x14ac:dyDescent="0.2">
      <c r="A51" s="1050" t="s">
        <v>506</v>
      </c>
      <c r="B51" s="1042"/>
      <c r="C51" s="1042"/>
      <c r="D51" s="1051"/>
    </row>
    <row r="52" spans="1:4" ht="14.25" customHeight="1" x14ac:dyDescent="0.2">
      <c r="A52" s="361" t="s">
        <v>507</v>
      </c>
      <c r="B52" s="102" t="s">
        <v>473</v>
      </c>
      <c r="C52" s="102" t="s">
        <v>474</v>
      </c>
      <c r="D52" s="362" t="s">
        <v>474</v>
      </c>
    </row>
    <row r="53" spans="1:4" ht="14.25" customHeight="1" x14ac:dyDescent="0.2">
      <c r="A53" s="369" t="s">
        <v>508</v>
      </c>
      <c r="B53" s="134"/>
      <c r="C53" s="134"/>
      <c r="D53" s="375"/>
    </row>
    <row r="54" spans="1:4" ht="14.25" customHeight="1" x14ac:dyDescent="0.2">
      <c r="A54" s="371" t="s">
        <v>509</v>
      </c>
      <c r="B54" s="130">
        <f>1/12*0.05</f>
        <v>4.1666666666666666E-3</v>
      </c>
      <c r="C54" s="136">
        <f>C19*$B54</f>
        <v>6.6136000000000008</v>
      </c>
      <c r="D54" s="376">
        <f t="shared" ref="D54" si="2">D19*$B54</f>
        <v>5.4111272727272723</v>
      </c>
    </row>
    <row r="55" spans="1:4" ht="14.25" customHeight="1" x14ac:dyDescent="0.2">
      <c r="A55" s="371" t="s">
        <v>510</v>
      </c>
      <c r="B55" s="130">
        <f>B35*B54</f>
        <v>3.3333333333333332E-4</v>
      </c>
      <c r="C55" s="136">
        <f>$B$55*C19</f>
        <v>0.529088</v>
      </c>
      <c r="D55" s="376">
        <f t="shared" ref="D55" si="3">$B$55*D19</f>
        <v>0.43289018181818179</v>
      </c>
    </row>
    <row r="56" spans="1:4" ht="14.25" customHeight="1" x14ac:dyDescent="0.2">
      <c r="A56" s="371" t="s">
        <v>511</v>
      </c>
      <c r="B56" s="130">
        <v>0</v>
      </c>
      <c r="C56" s="136">
        <f>C35*$B56</f>
        <v>0</v>
      </c>
      <c r="D56" s="376">
        <f t="shared" ref="D56" si="4">D35*$B56</f>
        <v>0</v>
      </c>
    </row>
    <row r="57" spans="1:4" ht="14.25" customHeight="1" x14ac:dyDescent="0.2">
      <c r="A57" s="371" t="s">
        <v>512</v>
      </c>
      <c r="B57" s="130">
        <f>1/12*1/30*7</f>
        <v>1.9444444444444441E-2</v>
      </c>
      <c r="C57" s="131">
        <f>C19*$B57</f>
        <v>30.863466666666664</v>
      </c>
      <c r="D57" s="374">
        <f t="shared" ref="D57" si="5">D19*$B57</f>
        <v>25.251927272727269</v>
      </c>
    </row>
    <row r="58" spans="1:4" ht="14.25" customHeight="1" x14ac:dyDescent="0.2">
      <c r="A58" s="371" t="s">
        <v>513</v>
      </c>
      <c r="B58" s="130">
        <f>B36*B57</f>
        <v>7.1555555555555556E-3</v>
      </c>
      <c r="C58" s="131">
        <f>$B58*C19</f>
        <v>11.357755733333335</v>
      </c>
      <c r="D58" s="374">
        <f t="shared" ref="D58" si="6">$B58*D19</f>
        <v>9.2927092363636365</v>
      </c>
    </row>
    <row r="59" spans="1:4" ht="14.25" customHeight="1" x14ac:dyDescent="0.2">
      <c r="A59" s="371" t="s">
        <v>514</v>
      </c>
      <c r="B59" s="130">
        <f>B35*40/100*90/100*(1+1/12+1/12+1/3*1/12)</f>
        <v>3.4399999999999993E-2</v>
      </c>
      <c r="C59" s="131">
        <f>C19*$B59</f>
        <v>54.601881599999992</v>
      </c>
      <c r="D59" s="374">
        <f t="shared" ref="D59" si="7">D19*$B59</f>
        <v>44.674266763636354</v>
      </c>
    </row>
    <row r="60" spans="1:4" ht="14.25" customHeight="1" x14ac:dyDescent="0.2">
      <c r="A60" s="365" t="s">
        <v>481</v>
      </c>
      <c r="B60" s="120">
        <f>SUM(B54:B59)</f>
        <v>6.5499999999999989E-2</v>
      </c>
      <c r="C60" s="137">
        <f>SUM(C54:C59)</f>
        <v>103.96579199999999</v>
      </c>
      <c r="D60" s="377">
        <f>SUM(D54:D59)</f>
        <v>85.062920727272711</v>
      </c>
    </row>
    <row r="61" spans="1:4" ht="14.25" customHeight="1" x14ac:dyDescent="0.2">
      <c r="A61" s="1049"/>
      <c r="B61" s="1037"/>
      <c r="C61" s="322"/>
      <c r="D61" s="378"/>
    </row>
    <row r="62" spans="1:4" ht="14.25" customHeight="1" x14ac:dyDescent="0.2">
      <c r="A62" s="1050" t="s">
        <v>515</v>
      </c>
      <c r="B62" s="1042"/>
      <c r="C62" s="1042"/>
      <c r="D62" s="1051"/>
    </row>
    <row r="63" spans="1:4" ht="14.25" customHeight="1" x14ac:dyDescent="0.2">
      <c r="A63" s="369" t="s">
        <v>49</v>
      </c>
      <c r="B63" s="117"/>
      <c r="C63" s="117"/>
      <c r="D63" s="370"/>
    </row>
    <row r="64" spans="1:4" ht="14.25" customHeight="1" x14ac:dyDescent="0.2">
      <c r="A64" s="371" t="s">
        <v>50</v>
      </c>
      <c r="B64" s="108">
        <f>1/12</f>
        <v>8.3333333333333329E-2</v>
      </c>
      <c r="C64" s="125">
        <f>B64*($C$19+$C$49+$C$60)</f>
        <v>265.3515782222222</v>
      </c>
      <c r="D64" s="373">
        <f>B64*($D$19+$D$49+$D$60)</f>
        <v>220.26121551515149</v>
      </c>
    </row>
    <row r="65" spans="1:4" ht="14.25" customHeight="1" x14ac:dyDescent="0.2">
      <c r="A65" s="371" t="s">
        <v>516</v>
      </c>
      <c r="B65" s="108">
        <f>MC!E56/30/12</f>
        <v>1.3538888888888885E-2</v>
      </c>
      <c r="C65" s="125">
        <f>B65*($C$19+$C$49+$C$60)</f>
        <v>43.110786408503692</v>
      </c>
      <c r="D65" s="373">
        <f>B65*($D$19+$D$49+$D$60)</f>
        <v>35.785105480694938</v>
      </c>
    </row>
    <row r="66" spans="1:4" ht="14.25" customHeight="1" x14ac:dyDescent="0.2">
      <c r="A66" s="371" t="s">
        <v>517</v>
      </c>
      <c r="B66" s="139">
        <f>(5/30)/12*MC!F58*MC!C59</f>
        <v>1.0764583333333333E-4</v>
      </c>
      <c r="C66" s="125">
        <f>B66*($C$19+$C$49+$C$60)</f>
        <v>0.3427679011685556</v>
      </c>
      <c r="D66" s="373">
        <f>B66*($D$19+$D$49+$D$60)</f>
        <v>0.28452242514169696</v>
      </c>
    </row>
    <row r="67" spans="1:4" ht="14.25" customHeight="1" x14ac:dyDescent="0.2">
      <c r="A67" s="371" t="s">
        <v>518</v>
      </c>
      <c r="B67" s="139">
        <f>MC!C61/30/12</f>
        <v>2.6830555555555553E-3</v>
      </c>
      <c r="C67" s="125">
        <f>B67*($C$19+$C$49+$C$60)</f>
        <v>8.5434363134948139</v>
      </c>
      <c r="D67" s="373">
        <f>B67*($D$19+$D$49+$D$60)</f>
        <v>7.0916769355361611</v>
      </c>
    </row>
    <row r="68" spans="1:4" ht="14.25" customHeight="1" x14ac:dyDescent="0.2">
      <c r="A68" s="371" t="s">
        <v>519</v>
      </c>
      <c r="B68" s="108"/>
      <c r="C68" s="125"/>
      <c r="D68" s="373"/>
    </row>
    <row r="69" spans="1:4" ht="14.25" customHeight="1" x14ac:dyDescent="0.2">
      <c r="A69" s="379" t="s">
        <v>520</v>
      </c>
      <c r="B69" s="141">
        <f>SUM(B64:B68)</f>
        <v>9.9662923611111107E-2</v>
      </c>
      <c r="C69" s="142">
        <f>SUM(C64:C68)</f>
        <v>317.34856884538925</v>
      </c>
      <c r="D69" s="380">
        <f>SUM(D64:D68)</f>
        <v>263.42252035652427</v>
      </c>
    </row>
    <row r="70" spans="1:4" ht="14.25" customHeight="1" x14ac:dyDescent="0.2">
      <c r="A70" s="369" t="s">
        <v>521</v>
      </c>
      <c r="B70" s="117"/>
      <c r="C70" s="117"/>
      <c r="D70" s="370"/>
    </row>
    <row r="71" spans="1:4" ht="14.25" customHeight="1" x14ac:dyDescent="0.2">
      <c r="A71" s="371" t="s">
        <v>522</v>
      </c>
      <c r="B71" s="108"/>
      <c r="C71" s="125"/>
      <c r="D71" s="373"/>
    </row>
    <row r="72" spans="1:4" ht="14.25" customHeight="1" x14ac:dyDescent="0.2">
      <c r="A72" s="379" t="s">
        <v>520</v>
      </c>
      <c r="B72" s="141"/>
      <c r="C72" s="142">
        <f>C71</f>
        <v>0</v>
      </c>
      <c r="D72" s="380"/>
    </row>
    <row r="73" spans="1:4" ht="14.25" customHeight="1" x14ac:dyDescent="0.2">
      <c r="A73" s="369" t="s">
        <v>71</v>
      </c>
      <c r="B73" s="117"/>
      <c r="C73" s="117"/>
      <c r="D73" s="370"/>
    </row>
    <row r="74" spans="1:4" ht="14.25" customHeight="1" x14ac:dyDescent="0.2">
      <c r="A74" s="371" t="s">
        <v>72</v>
      </c>
      <c r="B74" s="108">
        <f>120/30*MC!C64*MC!C65</f>
        <v>6.18624E-3</v>
      </c>
      <c r="C74" s="125">
        <f>(((C19*2)+ (C19*1/3))+(C36)+(C44-C38-C39))*$B$74</f>
        <v>27.681781429555201</v>
      </c>
      <c r="D74" s="373">
        <f>(((D19*2)+ (D19*1/3))+(D36)+(D44-D38-D39))*$B$74</f>
        <v>22.66111398825425</v>
      </c>
    </row>
    <row r="75" spans="1:4" ht="14.25" customHeight="1" x14ac:dyDescent="0.2">
      <c r="A75" s="379" t="s">
        <v>481</v>
      </c>
      <c r="B75" s="141"/>
      <c r="C75" s="142"/>
      <c r="D75" s="380"/>
    </row>
    <row r="76" spans="1:4" ht="14.25" customHeight="1" x14ac:dyDescent="0.2">
      <c r="A76" s="361" t="s">
        <v>523</v>
      </c>
      <c r="B76" s="102"/>
      <c r="C76" s="102"/>
      <c r="D76" s="362"/>
    </row>
    <row r="77" spans="1:4" ht="14.25" customHeight="1" x14ac:dyDescent="0.2">
      <c r="A77" s="371" t="s">
        <v>49</v>
      </c>
      <c r="B77" s="130">
        <f>B69</f>
        <v>9.9662923611111107E-2</v>
      </c>
      <c r="C77" s="131">
        <f>C69</f>
        <v>317.34856884538925</v>
      </c>
      <c r="D77" s="374">
        <f>D69</f>
        <v>263.42252035652427</v>
      </c>
    </row>
    <row r="78" spans="1:4" ht="14.25" customHeight="1" x14ac:dyDescent="0.2">
      <c r="A78" s="371" t="s">
        <v>521</v>
      </c>
      <c r="B78" s="130">
        <f>B72</f>
        <v>0</v>
      </c>
      <c r="C78" s="131">
        <f>C72</f>
        <v>0</v>
      </c>
      <c r="D78" s="374">
        <f>D72</f>
        <v>0</v>
      </c>
    </row>
    <row r="79" spans="1:4" ht="14.25" customHeight="1" x14ac:dyDescent="0.2">
      <c r="A79" s="371" t="s">
        <v>71</v>
      </c>
      <c r="B79" s="130">
        <f>B74</f>
        <v>6.18624E-3</v>
      </c>
      <c r="C79" s="131">
        <f>C74</f>
        <v>27.681781429555201</v>
      </c>
      <c r="D79" s="374">
        <f>D74</f>
        <v>22.66111398825425</v>
      </c>
    </row>
    <row r="80" spans="1:4" ht="14.25" customHeight="1" x14ac:dyDescent="0.2">
      <c r="A80" s="365" t="s">
        <v>481</v>
      </c>
      <c r="B80" s="112"/>
      <c r="C80" s="121">
        <f>SUM(C77:C79)</f>
        <v>345.03035027494445</v>
      </c>
      <c r="D80" s="366">
        <f>SUM(D77:D79)</f>
        <v>286.08363434477855</v>
      </c>
    </row>
    <row r="81" spans="1:4" ht="14.25" customHeight="1" x14ac:dyDescent="0.2">
      <c r="A81" s="367"/>
      <c r="B81" s="114"/>
      <c r="C81" s="114"/>
      <c r="D81" s="368"/>
    </row>
    <row r="82" spans="1:4" ht="14.25" customHeight="1" x14ac:dyDescent="0.2">
      <c r="A82" s="381" t="s">
        <v>524</v>
      </c>
      <c r="B82" s="200"/>
      <c r="C82" s="200"/>
      <c r="D82" s="382"/>
    </row>
    <row r="83" spans="1:4" ht="14.25" customHeight="1" x14ac:dyDescent="0.2">
      <c r="A83" s="361" t="s">
        <v>525</v>
      </c>
      <c r="B83" s="102" t="s">
        <v>497</v>
      </c>
      <c r="C83" s="102" t="s">
        <v>474</v>
      </c>
      <c r="D83" s="362" t="s">
        <v>474</v>
      </c>
    </row>
    <row r="84" spans="1:4" ht="14.25" customHeight="1" x14ac:dyDescent="0.2">
      <c r="A84" s="371" t="s">
        <v>526</v>
      </c>
      <c r="B84" s="414">
        <f>Insumos!G117</f>
        <v>27.875416666666666</v>
      </c>
      <c r="C84" s="106">
        <f>B84</f>
        <v>27.875416666666666</v>
      </c>
      <c r="D84" s="364">
        <f>B84</f>
        <v>27.875416666666666</v>
      </c>
    </row>
    <row r="85" spans="1:4" ht="14.25" customHeight="1" x14ac:dyDescent="0.2">
      <c r="A85" s="383" t="s">
        <v>527</v>
      </c>
      <c r="B85" s="414">
        <f>Insumos!G69</f>
        <v>247.1166666666667</v>
      </c>
      <c r="C85" s="106">
        <f>B85</f>
        <v>247.1166666666667</v>
      </c>
      <c r="D85" s="364">
        <f>B85</f>
        <v>247.1166666666667</v>
      </c>
    </row>
    <row r="86" spans="1:4" ht="14.25" customHeight="1" x14ac:dyDescent="0.2">
      <c r="A86" s="383" t="s">
        <v>528</v>
      </c>
      <c r="B86" s="415">
        <v>0</v>
      </c>
      <c r="C86" s="106"/>
      <c r="D86" s="364"/>
    </row>
    <row r="87" spans="1:4" ht="14.25" customHeight="1" x14ac:dyDescent="0.2">
      <c r="A87" s="383" t="s">
        <v>529</v>
      </c>
      <c r="B87" s="416"/>
      <c r="C87" s="106">
        <f>Insumos!I122</f>
        <v>142.21333333333334</v>
      </c>
      <c r="D87" s="364">
        <f>Insumos!H122</f>
        <v>122.52333333333333</v>
      </c>
    </row>
    <row r="88" spans="1:4" ht="14.25" customHeight="1" x14ac:dyDescent="0.2">
      <c r="A88" s="383" t="s">
        <v>530</v>
      </c>
      <c r="B88" s="417">
        <v>0</v>
      </c>
      <c r="C88" s="106"/>
      <c r="D88" s="364"/>
    </row>
    <row r="89" spans="1:4" ht="14.25" customHeight="1" x14ac:dyDescent="0.2">
      <c r="A89" s="383" t="s">
        <v>602</v>
      </c>
      <c r="B89" s="414">
        <v>0</v>
      </c>
      <c r="C89" s="106"/>
      <c r="D89" s="364"/>
    </row>
    <row r="90" spans="1:4" ht="14.25" customHeight="1" x14ac:dyDescent="0.2">
      <c r="A90" s="383" t="s">
        <v>603</v>
      </c>
      <c r="B90" s="414">
        <v>0</v>
      </c>
      <c r="C90" s="106"/>
      <c r="D90" s="364"/>
    </row>
    <row r="91" spans="1:4" ht="14.25" customHeight="1" x14ac:dyDescent="0.2">
      <c r="A91" s="379" t="s">
        <v>481</v>
      </c>
      <c r="B91" s="147"/>
      <c r="C91" s="142">
        <f>SUM(C84:C90)</f>
        <v>417.20541666666668</v>
      </c>
      <c r="D91" s="380">
        <f t="shared" ref="D91" si="8">SUM(D84:D90)</f>
        <v>397.51541666666668</v>
      </c>
    </row>
    <row r="92" spans="1:4" ht="14.25" customHeight="1" x14ac:dyDescent="0.2">
      <c r="A92" s="1049"/>
      <c r="B92" s="1037"/>
      <c r="C92" s="148"/>
      <c r="D92" s="384"/>
    </row>
    <row r="93" spans="1:4" ht="14.25" customHeight="1" x14ac:dyDescent="0.2">
      <c r="A93" s="381" t="s">
        <v>533</v>
      </c>
      <c r="B93" s="200"/>
      <c r="C93" s="200"/>
      <c r="D93" s="382"/>
    </row>
    <row r="94" spans="1:4" ht="14.25" customHeight="1" x14ac:dyDescent="0.2">
      <c r="A94" s="361" t="s">
        <v>534</v>
      </c>
      <c r="B94" s="102" t="s">
        <v>473</v>
      </c>
      <c r="C94" s="102" t="s">
        <v>474</v>
      </c>
      <c r="D94" s="362" t="s">
        <v>474</v>
      </c>
    </row>
    <row r="95" spans="1:4" ht="14.25" customHeight="1" x14ac:dyDescent="0.2">
      <c r="A95" s="363" t="s">
        <v>77</v>
      </c>
      <c r="B95" s="108">
        <v>0.03</v>
      </c>
      <c r="C95" s="125">
        <f>($C$19+$C$49+$C$60+$C$80+$C$91)*$B$95</f>
        <v>118.39364116824834</v>
      </c>
      <c r="D95" s="373">
        <f>($D$19+$D$49+$D$60+$D$80+$D$91)*$B$95</f>
        <v>99.802009115797901</v>
      </c>
    </row>
    <row r="96" spans="1:4" ht="14.25" customHeight="1" x14ac:dyDescent="0.2">
      <c r="A96" s="363" t="s">
        <v>78</v>
      </c>
      <c r="B96" s="108">
        <v>6.7900000000000002E-2</v>
      </c>
      <c r="C96" s="125">
        <f>($C$19+$C$49+$C$60+$C$80+$C$91+C95)*B96</f>
        <v>276.00320274612614</v>
      </c>
      <c r="D96" s="373">
        <f>($D$19+$D$49+$D$60+$D$80+$D$91+$D$95)*$B$96</f>
        <v>232.66177038438525</v>
      </c>
    </row>
    <row r="97" spans="1:5" ht="14.25" customHeight="1" x14ac:dyDescent="0.2">
      <c r="A97" s="385" t="s">
        <v>535</v>
      </c>
      <c r="B97" s="204">
        <f>B98+B99</f>
        <v>0.1125</v>
      </c>
      <c r="C97" s="205">
        <f>((C19+C49+C60+C80+C91+C95+C96)/(1-($B$97)))*$B$97</f>
        <v>550.24878796766018</v>
      </c>
      <c r="D97" s="386">
        <f>((D19+D49+D60+D80+D91+D95+D96)/(1-($B$97)))*$B$97</f>
        <v>463.84192605973266</v>
      </c>
    </row>
    <row r="98" spans="1:5" ht="14.25" customHeight="1" x14ac:dyDescent="0.2">
      <c r="A98" s="363" t="s">
        <v>536</v>
      </c>
      <c r="B98" s="108">
        <f>0.0165+0.076</f>
        <v>9.2499999999999999E-2</v>
      </c>
      <c r="C98" s="206">
        <f>((C$19+C$49+C$60+C$80+C$91+C$95+C$96)/(1-($B$97)))*$B$98</f>
        <v>452.42678121785394</v>
      </c>
      <c r="D98" s="387">
        <f t="shared" ref="D98" si="9">((D$19+D$49+D$60+D$80+D$91+D$95+D$96)/(1-($B$97)))*$B$98</f>
        <v>381.38113920466907</v>
      </c>
    </row>
    <row r="99" spans="1:5" ht="14.25" customHeight="1" x14ac:dyDescent="0.2">
      <c r="A99" s="363" t="s">
        <v>537</v>
      </c>
      <c r="B99" s="108">
        <v>0.02</v>
      </c>
      <c r="C99" s="207">
        <f>((C$19+C$49+C$60+C$80+C$91+C$95+C$96)/(1-($B$97)))*$B$99</f>
        <v>97.822006749806263</v>
      </c>
      <c r="D99" s="388">
        <f t="shared" ref="D99" si="10">((D$19+D$49+D$60+D$80+D$91+D$95+D$96)/(1-($B$97)))*$B$99</f>
        <v>82.460786855063574</v>
      </c>
    </row>
    <row r="100" spans="1:5" ht="14.25" customHeight="1" x14ac:dyDescent="0.2">
      <c r="A100" s="385" t="s">
        <v>538</v>
      </c>
      <c r="B100" s="204">
        <f>B101+B102</f>
        <v>0.11749999999999999</v>
      </c>
      <c r="C100" s="205">
        <f>((C19+C49+C60+C80+C91+C95+C96)/(1-($B$100)))*$B$100</f>
        <v>577.96040461066468</v>
      </c>
      <c r="D100" s="386">
        <f t="shared" ref="D100" si="11">((D19+D49+D60+D80+D91+D95+D96)/(1-($B$100)))*$B$100</f>
        <v>487.20192233595458</v>
      </c>
    </row>
    <row r="101" spans="1:5" ht="14.25" customHeight="1" x14ac:dyDescent="0.2">
      <c r="A101" s="363" t="s">
        <v>536</v>
      </c>
      <c r="B101" s="108">
        <f>0.0165+0.076</f>
        <v>9.2499999999999999E-2</v>
      </c>
      <c r="C101" s="206">
        <f>((C19+C49+C60+C80+C91+C95+C96)/(1-($B$100)))*$B$101</f>
        <v>454.99010575733183</v>
      </c>
      <c r="D101" s="387">
        <f t="shared" ref="D101" si="12">((D19+D49+D60+D80+D91+D95+D96)/(1-($B$100)))*$B$101</f>
        <v>383.54193886021955</v>
      </c>
    </row>
    <row r="102" spans="1:5" ht="14.25" customHeight="1" x14ac:dyDescent="0.2">
      <c r="A102" s="363" t="s">
        <v>537</v>
      </c>
      <c r="B102" s="108">
        <v>2.5000000000000001E-2</v>
      </c>
      <c r="C102" s="207">
        <f>((C$19+C$49+C$60+C$80+C$91+C$95+C$96)/(1-($B$100)))*$B$102</f>
        <v>122.97029885333293</v>
      </c>
      <c r="D102" s="388">
        <f t="shared" ref="D102" si="13">((D$19+D$49+D$60+D$80+D$91+D$95+D$96)/(1-($B$100)))*$B$102</f>
        <v>103.65998347573503</v>
      </c>
    </row>
    <row r="103" spans="1:5" ht="14.25" customHeight="1" x14ac:dyDescent="0.2">
      <c r="A103" s="385" t="s">
        <v>539</v>
      </c>
      <c r="B103" s="204">
        <f>B104+B105</f>
        <v>0.1225</v>
      </c>
      <c r="C103" s="205">
        <f>((C19+C49+C60+C80+C91+C95+C96)/(1-($B$103)))*$B$103</f>
        <v>605.98782315273502</v>
      </c>
      <c r="D103" s="386">
        <f t="shared" ref="D103" si="14">((D19+D49+D60+D80+D91+D95+D96)/(1-($B$103)))*$B$103</f>
        <v>510.82812939595124</v>
      </c>
    </row>
    <row r="104" spans="1:5" ht="14.25" customHeight="1" x14ac:dyDescent="0.2">
      <c r="A104" s="363" t="s">
        <v>536</v>
      </c>
      <c r="B104" s="108">
        <f>0.0165+0.076</f>
        <v>9.2499999999999999E-2</v>
      </c>
      <c r="C104" s="206">
        <f>((C19+C49+C60+C80+C91+C95+C96)/(1-($B$103)))*$B$104</f>
        <v>457.58264197247343</v>
      </c>
      <c r="D104" s="387">
        <f t="shared" ref="D104" si="15">((D19+D49+D60+D80+D91+D95+D96)/(1-($B$103)))*$B$104</f>
        <v>385.72736301326927</v>
      </c>
    </row>
    <row r="105" spans="1:5" ht="14.25" customHeight="1" x14ac:dyDescent="0.2">
      <c r="A105" s="363" t="s">
        <v>537</v>
      </c>
      <c r="B105" s="108">
        <v>0.03</v>
      </c>
      <c r="C105" s="207">
        <f>((C19+C49+C60+C80+C91+C95+C96)/(1-($B$103)))*$B$105</f>
        <v>148.40518118026165</v>
      </c>
      <c r="D105" s="388">
        <f t="shared" ref="D105" si="16">((D19+D49+D60+D80+D91+D95+D96)/(1-($B$103)))*$B$105</f>
        <v>125.10076638268193</v>
      </c>
      <c r="E105" s="208"/>
    </row>
    <row r="106" spans="1:5" ht="14.25" customHeight="1" x14ac:dyDescent="0.2">
      <c r="A106" s="385" t="s">
        <v>540</v>
      </c>
      <c r="B106" s="204">
        <f>B107+B108</f>
        <v>0.13250000000000001</v>
      </c>
      <c r="C106" s="205">
        <f>((C19+C49+C60+C80+C91+C95+C96)/(1-($B$106)))*$B$106</f>
        <v>663.01190814034771</v>
      </c>
      <c r="D106" s="386">
        <f t="shared" ref="D106" si="17">((D19+D49+D60+D80+D91+D95+D96)/(1-($B$106)))*$B$106</f>
        <v>558.89758814049765</v>
      </c>
    </row>
    <row r="107" spans="1:5" ht="14.25" customHeight="1" x14ac:dyDescent="0.2">
      <c r="A107" s="363" t="s">
        <v>536</v>
      </c>
      <c r="B107" s="108">
        <f>0.0165+0.076</f>
        <v>9.2499999999999999E-2</v>
      </c>
      <c r="C107" s="206">
        <f>((C19+C49+C60+C80+C91+C95+C96)/(1-($B$106)))*$B$107</f>
        <v>462.85736983382759</v>
      </c>
      <c r="D107" s="387">
        <f t="shared" ref="D107" si="18">((D19+D49+D60+D80+D91+D95+D96)/(1-($B$106)))*$B$107</f>
        <v>390.17378794713989</v>
      </c>
    </row>
    <row r="108" spans="1:5" ht="14.25" customHeight="1" x14ac:dyDescent="0.2">
      <c r="A108" s="363" t="s">
        <v>537</v>
      </c>
      <c r="B108" s="108">
        <v>0.04</v>
      </c>
      <c r="C108" s="207">
        <f>((C19+C49+C60+C80+C91+C95+C96)/(1-($B$106)))*$B$108</f>
        <v>200.15453830652004</v>
      </c>
      <c r="D108" s="388">
        <f t="shared" ref="D108" si="19">((D19+D49+D60+D80+D91+D95+D96)/(1-($B$106)))*$B$108</f>
        <v>168.72380019335779</v>
      </c>
    </row>
    <row r="109" spans="1:5" ht="14.25" customHeight="1" x14ac:dyDescent="0.2">
      <c r="A109" s="385" t="s">
        <v>541</v>
      </c>
      <c r="B109" s="204">
        <f>B110+B111</f>
        <v>0.14250000000000002</v>
      </c>
      <c r="C109" s="205">
        <f>((C19+C49+C60+C80+C91+C95+C96)/(1-($B$109)))*$B$109</f>
        <v>721.36600094108235</v>
      </c>
      <c r="D109" s="386">
        <f t="shared" ref="D109" si="20">((D19+D49+D60+D80+D91+D95+D96)/(1-($B$109)))*$B$109</f>
        <v>608.08820044176821</v>
      </c>
    </row>
    <row r="110" spans="1:5" ht="14.25" customHeight="1" x14ac:dyDescent="0.2">
      <c r="A110" s="363" t="s">
        <v>536</v>
      </c>
      <c r="B110" s="108">
        <f>0.0165+0.076</f>
        <v>9.2499999999999999E-2</v>
      </c>
      <c r="C110" s="206">
        <f>((C19+C49+C60+C80+C91+C95+C96)/(1-($B$109)))*$B$110</f>
        <v>468.2551234178955</v>
      </c>
      <c r="D110" s="387">
        <f t="shared" ref="D110" si="21">((D19+D49+D60+D80+D91+D95+D96)/(1-($B$109)))*$B$110</f>
        <v>394.72391958500737</v>
      </c>
    </row>
    <row r="111" spans="1:5" ht="14.25" customHeight="1" x14ac:dyDescent="0.2">
      <c r="A111" s="363" t="s">
        <v>537</v>
      </c>
      <c r="B111" s="209">
        <v>0.05</v>
      </c>
      <c r="C111" s="207">
        <f>((C19+C49+C60+C80+C91+C95+C96)/(1-($B$109)))*$B$111</f>
        <v>253.11087752318679</v>
      </c>
      <c r="D111" s="388">
        <f t="shared" ref="D111" si="22">((D19+D49+D60+D80+D91+D95+D96)/(1-($B$109)))*$B$111</f>
        <v>213.36428085676076</v>
      </c>
    </row>
    <row r="112" spans="1:5" ht="14.25" customHeight="1" x14ac:dyDescent="0.2">
      <c r="A112" s="1052" t="s">
        <v>542</v>
      </c>
      <c r="B112" s="210">
        <v>0.02</v>
      </c>
      <c r="C112" s="211">
        <f>C95+C96+C97</f>
        <v>944.64563188203465</v>
      </c>
      <c r="D112" s="389">
        <f>D95+D96+D97</f>
        <v>796.30570555991585</v>
      </c>
    </row>
    <row r="113" spans="1:5" ht="14.25" customHeight="1" x14ac:dyDescent="0.2">
      <c r="A113" s="1052"/>
      <c r="B113" s="212">
        <v>2.5000000000000001E-2</v>
      </c>
      <c r="C113" s="213">
        <f>C95+C96+C100</f>
        <v>972.35724852503915</v>
      </c>
      <c r="D113" s="390">
        <f>D95+D96+D100</f>
        <v>819.66570183613771</v>
      </c>
    </row>
    <row r="114" spans="1:5" ht="14.25" customHeight="1" x14ac:dyDescent="0.2">
      <c r="A114" s="1052"/>
      <c r="B114" s="212">
        <v>0.03</v>
      </c>
      <c r="C114" s="213">
        <f>C95+C96+C103</f>
        <v>1000.3846670671095</v>
      </c>
      <c r="D114" s="390">
        <f>D95+D96+D103</f>
        <v>843.29190889613437</v>
      </c>
      <c r="E114" s="208"/>
    </row>
    <row r="115" spans="1:5" ht="14.25" customHeight="1" x14ac:dyDescent="0.2">
      <c r="A115" s="1052"/>
      <c r="B115" s="212">
        <v>0.04</v>
      </c>
      <c r="C115" s="213">
        <f>C95+C96+C106</f>
        <v>1057.4087520547223</v>
      </c>
      <c r="D115" s="390">
        <f>D95+D96+D106</f>
        <v>891.36136764068078</v>
      </c>
    </row>
    <row r="116" spans="1:5" ht="14.25" customHeight="1" x14ac:dyDescent="0.2">
      <c r="A116" s="1052"/>
      <c r="B116" s="214">
        <v>0.05</v>
      </c>
      <c r="C116" s="215">
        <f>C95+C96+C109</f>
        <v>1115.7628448554569</v>
      </c>
      <c r="D116" s="391">
        <f>D95+D96+D109</f>
        <v>940.55197994195134</v>
      </c>
    </row>
    <row r="117" spans="1:5" ht="14.25" customHeight="1" x14ac:dyDescent="0.2">
      <c r="A117" s="363" t="s">
        <v>543</v>
      </c>
      <c r="B117" s="216"/>
      <c r="C117" s="217"/>
      <c r="D117" s="392"/>
    </row>
    <row r="118" spans="1:5" ht="14.25" customHeight="1" x14ac:dyDescent="0.2">
      <c r="A118" s="393"/>
      <c r="B118" s="220"/>
      <c r="C118" s="221"/>
      <c r="D118" s="394"/>
    </row>
    <row r="119" spans="1:5" ht="7.5" customHeight="1" x14ac:dyDescent="0.2">
      <c r="A119" s="1053"/>
      <c r="B119" s="1039"/>
      <c r="C119" s="1039"/>
      <c r="D119" s="1054"/>
    </row>
    <row r="120" spans="1:5" ht="7.5" customHeight="1" x14ac:dyDescent="0.2">
      <c r="A120" s="1055"/>
      <c r="B120" s="1040"/>
      <c r="C120" s="1040"/>
      <c r="D120" s="1056"/>
    </row>
    <row r="121" spans="1:5" ht="54.75" customHeight="1" x14ac:dyDescent="0.2">
      <c r="A121" s="1057" t="s">
        <v>544</v>
      </c>
      <c r="B121" s="1041"/>
      <c r="C121" s="224" t="str">
        <f>C10</f>
        <v>Servente 44h COVID</v>
      </c>
      <c r="D121" s="395" t="str">
        <f>D10</f>
        <v>Servente 30h COVID</v>
      </c>
    </row>
    <row r="122" spans="1:5" ht="15.75" customHeight="1" x14ac:dyDescent="0.2">
      <c r="A122" s="1058" t="s">
        <v>545</v>
      </c>
      <c r="B122" s="1035"/>
      <c r="C122" s="227" t="s">
        <v>474</v>
      </c>
      <c r="D122" s="396" t="s">
        <v>474</v>
      </c>
    </row>
    <row r="123" spans="1:5" ht="14.25" customHeight="1" x14ac:dyDescent="0.2">
      <c r="A123" s="1059" t="s">
        <v>546</v>
      </c>
      <c r="B123" s="1036"/>
      <c r="C123" s="229">
        <f>C19</f>
        <v>1587.2640000000001</v>
      </c>
      <c r="D123" s="397">
        <f>D19</f>
        <v>1298.6705454545454</v>
      </c>
    </row>
    <row r="124" spans="1:5" ht="14.25" customHeight="1" x14ac:dyDescent="0.2">
      <c r="A124" s="1046" t="s">
        <v>547</v>
      </c>
      <c r="B124" s="1031"/>
      <c r="C124" s="150">
        <f>C49</f>
        <v>1492.9891466666668</v>
      </c>
      <c r="D124" s="398">
        <f>D49</f>
        <v>1259.40112</v>
      </c>
    </row>
    <row r="125" spans="1:5" ht="14.25" customHeight="1" x14ac:dyDescent="0.2">
      <c r="A125" s="1046" t="s">
        <v>548</v>
      </c>
      <c r="B125" s="1031"/>
      <c r="C125" s="150">
        <f>C60</f>
        <v>103.96579199999999</v>
      </c>
      <c r="D125" s="398">
        <f>D60</f>
        <v>85.062920727272711</v>
      </c>
    </row>
    <row r="126" spans="1:5" ht="14.25" customHeight="1" x14ac:dyDescent="0.2">
      <c r="A126" s="1046" t="s">
        <v>549</v>
      </c>
      <c r="B126" s="1031"/>
      <c r="C126" s="150">
        <f>C80</f>
        <v>345.03035027494445</v>
      </c>
      <c r="D126" s="398">
        <f>D80</f>
        <v>286.08363434477855</v>
      </c>
    </row>
    <row r="127" spans="1:5" ht="15.75" customHeight="1" x14ac:dyDescent="0.2">
      <c r="A127" s="1046" t="s">
        <v>550</v>
      </c>
      <c r="B127" s="1031"/>
      <c r="C127" s="150">
        <f>C91</f>
        <v>417.20541666666668</v>
      </c>
      <c r="D127" s="398">
        <f>D91</f>
        <v>397.51541666666668</v>
      </c>
    </row>
    <row r="128" spans="1:5" ht="15.75" customHeight="1" x14ac:dyDescent="0.2">
      <c r="A128" s="1048" t="s">
        <v>551</v>
      </c>
      <c r="B128" s="1034"/>
      <c r="C128" s="152">
        <f>SUM(C123:C127)</f>
        <v>3946.4547056082779</v>
      </c>
      <c r="D128" s="399">
        <f>SUM(D123:D127)</f>
        <v>3326.7336371932633</v>
      </c>
    </row>
    <row r="129" spans="1:4" ht="15.75" customHeight="1" x14ac:dyDescent="0.2">
      <c r="A129" s="1047" t="s">
        <v>552</v>
      </c>
      <c r="B129" s="1032"/>
      <c r="C129" s="232">
        <f t="shared" ref="C129:D133" si="23">C112</f>
        <v>944.64563188203465</v>
      </c>
      <c r="D129" s="400">
        <f t="shared" si="23"/>
        <v>796.30570555991585</v>
      </c>
    </row>
    <row r="130" spans="1:4" ht="15.75" customHeight="1" x14ac:dyDescent="0.2">
      <c r="A130" s="1046" t="s">
        <v>553</v>
      </c>
      <c r="B130" s="1031"/>
      <c r="C130" s="234">
        <f t="shared" si="23"/>
        <v>972.35724852503915</v>
      </c>
      <c r="D130" s="401">
        <f t="shared" si="23"/>
        <v>819.66570183613771</v>
      </c>
    </row>
    <row r="131" spans="1:4" ht="15.75" customHeight="1" x14ac:dyDescent="0.2">
      <c r="A131" s="1046" t="s">
        <v>554</v>
      </c>
      <c r="B131" s="1031"/>
      <c r="C131" s="234">
        <f t="shared" si="23"/>
        <v>1000.3846670671095</v>
      </c>
      <c r="D131" s="401">
        <f t="shared" si="23"/>
        <v>843.29190889613437</v>
      </c>
    </row>
    <row r="132" spans="1:4" ht="15.75" customHeight="1" x14ac:dyDescent="0.2">
      <c r="A132" s="1046" t="s">
        <v>555</v>
      </c>
      <c r="B132" s="1031"/>
      <c r="C132" s="234">
        <f t="shared" si="23"/>
        <v>1057.4087520547223</v>
      </c>
      <c r="D132" s="401">
        <f t="shared" si="23"/>
        <v>891.36136764068078</v>
      </c>
    </row>
    <row r="133" spans="1:4" ht="15.75" customHeight="1" x14ac:dyDescent="0.2">
      <c r="A133" s="1047" t="s">
        <v>556</v>
      </c>
      <c r="B133" s="1032"/>
      <c r="C133" s="234">
        <f t="shared" si="23"/>
        <v>1115.7628448554569</v>
      </c>
      <c r="D133" s="401">
        <f t="shared" si="23"/>
        <v>940.55197994195134</v>
      </c>
    </row>
    <row r="134" spans="1:4" ht="15.75" customHeight="1" x14ac:dyDescent="0.2">
      <c r="A134" s="402" t="s">
        <v>557</v>
      </c>
      <c r="B134" s="237"/>
      <c r="C134" s="238">
        <f>C128+C129</f>
        <v>4891.1003374903121</v>
      </c>
      <c r="D134" s="403">
        <f>D128+D129</f>
        <v>4123.039342753179</v>
      </c>
    </row>
    <row r="135" spans="1:4" ht="15.75" customHeight="1" x14ac:dyDescent="0.2">
      <c r="A135" s="404" t="s">
        <v>558</v>
      </c>
      <c r="B135" s="241"/>
      <c r="C135" s="242">
        <f>C128+C130</f>
        <v>4918.8119541333172</v>
      </c>
      <c r="D135" s="405">
        <f>D128+D130</f>
        <v>4146.3993390294008</v>
      </c>
    </row>
    <row r="136" spans="1:4" ht="15.75" customHeight="1" x14ac:dyDescent="0.2">
      <c r="A136" s="404" t="s">
        <v>559</v>
      </c>
      <c r="B136" s="241"/>
      <c r="C136" s="242">
        <f>C128+C131</f>
        <v>4946.8393726753875</v>
      </c>
      <c r="D136" s="405">
        <f>D128+D131</f>
        <v>4170.0255460893977</v>
      </c>
    </row>
    <row r="137" spans="1:4" ht="15.75" customHeight="1" x14ac:dyDescent="0.2">
      <c r="A137" s="404" t="s">
        <v>560</v>
      </c>
      <c r="B137" s="241"/>
      <c r="C137" s="242">
        <f>C128+C132</f>
        <v>5003.8634576630002</v>
      </c>
      <c r="D137" s="405">
        <f>D128+D132</f>
        <v>4218.0950048339437</v>
      </c>
    </row>
    <row r="138" spans="1:4" ht="15.75" customHeight="1" x14ac:dyDescent="0.2">
      <c r="A138" s="404" t="s">
        <v>561</v>
      </c>
      <c r="B138" s="241"/>
      <c r="C138" s="242">
        <f>C128+C133</f>
        <v>5062.2175504637344</v>
      </c>
      <c r="D138" s="405">
        <f>D128+D133</f>
        <v>4267.285617135215</v>
      </c>
    </row>
    <row r="139" spans="1:4" ht="15.75" customHeight="1" x14ac:dyDescent="0.2">
      <c r="A139" s="406" t="s">
        <v>562</v>
      </c>
      <c r="B139" s="244"/>
      <c r="C139" s="245">
        <f>C134/200</f>
        <v>24.455501687451559</v>
      </c>
      <c r="D139" s="407"/>
    </row>
    <row r="140" spans="1:4" ht="15.75" customHeight="1" x14ac:dyDescent="0.2">
      <c r="A140" s="408" t="s">
        <v>563</v>
      </c>
      <c r="B140" s="246"/>
      <c r="C140" s="247">
        <f>C135/200</f>
        <v>24.594059770666586</v>
      </c>
      <c r="D140" s="409"/>
    </row>
    <row r="141" spans="1:4" ht="15.75" customHeight="1" x14ac:dyDescent="0.2">
      <c r="A141" s="408" t="s">
        <v>564</v>
      </c>
      <c r="B141" s="246"/>
      <c r="C141" s="247">
        <f>C136/200</f>
        <v>24.734196863376937</v>
      </c>
      <c r="D141" s="409"/>
    </row>
    <row r="142" spans="1:4" ht="15.75" customHeight="1" x14ac:dyDescent="0.2">
      <c r="A142" s="408" t="s">
        <v>565</v>
      </c>
      <c r="B142" s="246"/>
      <c r="C142" s="247">
        <f>C137/200</f>
        <v>25.019317288315001</v>
      </c>
      <c r="D142" s="409"/>
    </row>
    <row r="143" spans="1:4" ht="15.75" customHeight="1" x14ac:dyDescent="0.2">
      <c r="A143" s="410" t="s">
        <v>566</v>
      </c>
      <c r="B143" s="411"/>
      <c r="C143" s="412">
        <f>C138/200</f>
        <v>25.31108775231867</v>
      </c>
      <c r="D143" s="413"/>
    </row>
    <row r="144" spans="1:4" x14ac:dyDescent="0.2">
      <c r="A144" s="248"/>
    </row>
  </sheetData>
  <mergeCells count="27">
    <mergeCell ref="A21:D21"/>
    <mergeCell ref="A1:D1"/>
    <mergeCell ref="A2:D2"/>
    <mergeCell ref="A3:D3"/>
    <mergeCell ref="A9:D9"/>
    <mergeCell ref="A20:B20"/>
    <mergeCell ref="A124:B124"/>
    <mergeCell ref="A50:B50"/>
    <mergeCell ref="A51:D51"/>
    <mergeCell ref="A61:B61"/>
    <mergeCell ref="A62:D62"/>
    <mergeCell ref="A92:B92"/>
    <mergeCell ref="A112:A116"/>
    <mergeCell ref="A119:D119"/>
    <mergeCell ref="A120:D120"/>
    <mergeCell ref="A121:B121"/>
    <mergeCell ref="A122:B122"/>
    <mergeCell ref="A123:B123"/>
    <mergeCell ref="A131:B131"/>
    <mergeCell ref="A132:B132"/>
    <mergeCell ref="A133:B133"/>
    <mergeCell ref="A125:B125"/>
    <mergeCell ref="A126:B126"/>
    <mergeCell ref="A127:B127"/>
    <mergeCell ref="A128:B128"/>
    <mergeCell ref="A129:B129"/>
    <mergeCell ref="A130:B130"/>
  </mergeCells>
  <pageMargins left="0.78749999999999998" right="0.78749999999999998" top="1.05277777777778" bottom="1.05277777777778" header="0.78749999999999998" footer="0.78749999999999998"/>
  <pageSetup paperSize="0" scale="0" firstPageNumber="0" orientation="portrait" usePrinterDefaults="0" horizontalDpi="0" verticalDpi="0" copies="0"/>
  <headerFooter>
    <oddHeader>&amp;C&amp;"Times New Roman,Normal"&amp;12&amp;A</oddHeader>
    <oddFooter>&amp;C&amp;"Times New Roman,Normal"&amp;12Página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A7070"/>
  </sheetPr>
  <dimension ref="A1:ALX66"/>
  <sheetViews>
    <sheetView zoomScale="80" zoomScaleNormal="80" workbookViewId="0">
      <pane xSplit="2" ySplit="3" topLeftCell="C4" activePane="bottomRight" state="frozen"/>
      <selection pane="topRight"/>
      <selection pane="bottomLeft"/>
      <selection pane="bottomRight" activeCell="S21" sqref="S21"/>
    </sheetView>
  </sheetViews>
  <sheetFormatPr defaultRowHeight="15" x14ac:dyDescent="0.25"/>
  <cols>
    <col min="1" max="1" width="23.375" style="171"/>
    <col min="2" max="2" width="5.75" style="171" customWidth="1"/>
    <col min="3" max="7" width="9.25" style="171"/>
    <col min="8" max="9" width="11.5" style="171"/>
    <col min="10" max="15" width="9.25" style="171"/>
    <col min="16" max="17" width="9" style="171"/>
    <col min="18" max="21" width="9" style="156" customWidth="1"/>
    <col min="22" max="997" width="10.625" style="156"/>
    <col min="998" max="998" width="9" style="171"/>
    <col min="999" max="1012" width="8.625" style="171"/>
  </cols>
  <sheetData>
    <row r="1" spans="1:999" x14ac:dyDescent="0.25">
      <c r="A1" s="156"/>
      <c r="B1" s="156"/>
      <c r="C1" s="1067" t="s">
        <v>333</v>
      </c>
      <c r="D1" s="1068"/>
      <c r="E1" s="1068"/>
      <c r="F1" s="1068"/>
      <c r="G1" s="1083" t="s">
        <v>334</v>
      </c>
      <c r="H1" s="1083"/>
      <c r="I1" s="1083"/>
      <c r="J1" s="1084" t="s">
        <v>335</v>
      </c>
      <c r="K1" s="1084"/>
      <c r="L1" s="1085"/>
      <c r="M1" s="156"/>
      <c r="N1" s="156"/>
      <c r="O1" s="156"/>
      <c r="P1" s="156"/>
      <c r="Q1" s="156"/>
      <c r="ALJ1"/>
      <c r="ALK1"/>
    </row>
    <row r="2" spans="1:999" ht="55.5" customHeight="1" x14ac:dyDescent="0.25">
      <c r="A2" s="1073" t="s">
        <v>86</v>
      </c>
      <c r="B2" s="1090" t="s">
        <v>81</v>
      </c>
      <c r="C2" s="1075" t="s">
        <v>604</v>
      </c>
      <c r="D2" s="1077" t="s">
        <v>605</v>
      </c>
      <c r="E2" s="1079" t="s">
        <v>606</v>
      </c>
      <c r="F2" s="1081" t="s">
        <v>607</v>
      </c>
      <c r="G2" s="1093" t="s">
        <v>608</v>
      </c>
      <c r="H2" s="1095" t="s">
        <v>609</v>
      </c>
      <c r="I2" s="1097" t="s">
        <v>610</v>
      </c>
      <c r="J2" s="1099" t="s">
        <v>611</v>
      </c>
      <c r="K2" s="1069" t="s">
        <v>612</v>
      </c>
      <c r="L2" s="1086" t="s">
        <v>613</v>
      </c>
      <c r="M2" s="1088" t="s">
        <v>433</v>
      </c>
      <c r="N2" s="1071" t="s">
        <v>434</v>
      </c>
      <c r="O2" s="1072"/>
      <c r="P2" s="1092" t="s">
        <v>435</v>
      </c>
      <c r="Q2" s="1092"/>
      <c r="R2" s="499" t="s">
        <v>436</v>
      </c>
      <c r="S2" s="500" t="s">
        <v>437</v>
      </c>
      <c r="T2" s="501" t="s">
        <v>438</v>
      </c>
      <c r="U2" s="502" t="s">
        <v>439</v>
      </c>
      <c r="ALJ2" s="156"/>
      <c r="ALK2" s="156"/>
    </row>
    <row r="3" spans="1:999" ht="18" customHeight="1" x14ac:dyDescent="0.25">
      <c r="A3" s="1074"/>
      <c r="B3" s="1091"/>
      <c r="C3" s="1076"/>
      <c r="D3" s="1078"/>
      <c r="E3" s="1080"/>
      <c r="F3" s="1082"/>
      <c r="G3" s="1094"/>
      <c r="H3" s="1096"/>
      <c r="I3" s="1098"/>
      <c r="J3" s="1100"/>
      <c r="K3" s="1070"/>
      <c r="L3" s="1087"/>
      <c r="M3" s="1089"/>
      <c r="N3" s="571" t="s">
        <v>360</v>
      </c>
      <c r="O3" s="572" t="s">
        <v>361</v>
      </c>
      <c r="P3" s="573" t="s">
        <v>360</v>
      </c>
      <c r="Q3" s="574" t="s">
        <v>361</v>
      </c>
      <c r="R3" s="608" t="s">
        <v>440</v>
      </c>
      <c r="S3" s="609" t="s">
        <v>440</v>
      </c>
      <c r="T3" s="610" t="s">
        <v>441</v>
      </c>
      <c r="U3" s="611" t="s">
        <v>361</v>
      </c>
      <c r="ALJ3" s="156"/>
      <c r="ALK3" s="156"/>
    </row>
    <row r="4" spans="1:999" x14ac:dyDescent="0.25">
      <c r="A4" s="799" t="s">
        <v>88</v>
      </c>
      <c r="B4" s="798">
        <f>'Resumo Proposta'!D25</f>
        <v>0.03</v>
      </c>
      <c r="C4" s="801">
        <v>1239.6099999999999</v>
      </c>
      <c r="D4" s="624">
        <v>45.94</v>
      </c>
      <c r="E4" s="624">
        <v>327</v>
      </c>
      <c r="F4" s="624">
        <v>78.7</v>
      </c>
      <c r="G4" s="624"/>
      <c r="H4" s="624"/>
      <c r="I4" s="624"/>
      <c r="J4" s="624">
        <v>0</v>
      </c>
      <c r="K4" s="624">
        <v>0</v>
      </c>
      <c r="L4" s="625">
        <f t="shared" ref="L4:L15" si="0">J4+K4</f>
        <v>0</v>
      </c>
      <c r="M4" s="626">
        <f t="shared" ref="M4:M15" si="1">C4/$C$17+D4/$D$17+E4/$E$17+F4/$F$17+G4/$G$17+H4/$H$17+I4/$I$17+K4/$K$17*16*1/188.76+L4/$L$17*16*1/188.76</f>
        <v>2.3006391666666666</v>
      </c>
      <c r="N4" s="626"/>
      <c r="O4" s="626">
        <v>1</v>
      </c>
      <c r="P4" s="627"/>
      <c r="Q4" s="627"/>
      <c r="R4" s="628">
        <v>6</v>
      </c>
      <c r="S4" s="629">
        <v>6</v>
      </c>
      <c r="T4" s="630">
        <v>22</v>
      </c>
      <c r="U4" s="631">
        <v>1</v>
      </c>
    </row>
    <row r="5" spans="1:999" x14ac:dyDescent="0.25">
      <c r="A5" s="800" t="s">
        <v>91</v>
      </c>
      <c r="B5" s="798">
        <f>'Resumo Proposta'!D26</f>
        <v>0.03</v>
      </c>
      <c r="C5" s="802">
        <v>188.9</v>
      </c>
      <c r="D5" s="562">
        <v>268.93</v>
      </c>
      <c r="E5" s="562"/>
      <c r="F5" s="562">
        <v>14</v>
      </c>
      <c r="G5" s="562">
        <v>618</v>
      </c>
      <c r="H5" s="562"/>
      <c r="I5" s="562">
        <v>145</v>
      </c>
      <c r="J5" s="562">
        <v>0</v>
      </c>
      <c r="K5" s="562">
        <f>25*3+8*3</f>
        <v>99</v>
      </c>
      <c r="L5" s="605">
        <f t="shared" si="0"/>
        <v>99</v>
      </c>
      <c r="M5" s="606">
        <f t="shared" si="1"/>
        <v>0.89707802662250047</v>
      </c>
      <c r="N5" s="606">
        <v>1</v>
      </c>
      <c r="O5" s="606"/>
      <c r="P5" s="607"/>
      <c r="Q5" s="607"/>
      <c r="R5" s="533">
        <v>6</v>
      </c>
      <c r="S5" s="510">
        <v>6</v>
      </c>
      <c r="T5" s="511"/>
      <c r="U5" s="632"/>
    </row>
    <row r="6" spans="1:999" x14ac:dyDescent="0.25">
      <c r="A6" s="800" t="s">
        <v>94</v>
      </c>
      <c r="B6" s="798">
        <f>'Resumo Proposta'!D27</f>
        <v>0.03</v>
      </c>
      <c r="C6" s="802">
        <v>1138.97</v>
      </c>
      <c r="D6" s="562">
        <v>222.29</v>
      </c>
      <c r="E6" s="562">
        <v>82.46</v>
      </c>
      <c r="F6" s="562">
        <v>47.44</v>
      </c>
      <c r="G6" s="562">
        <v>388.09</v>
      </c>
      <c r="H6" s="562">
        <v>118.12</v>
      </c>
      <c r="I6" s="562">
        <v>265.26</v>
      </c>
      <c r="J6" s="562">
        <v>0</v>
      </c>
      <c r="K6" s="562">
        <v>232.04</v>
      </c>
      <c r="L6" s="605">
        <f t="shared" si="0"/>
        <v>232.04</v>
      </c>
      <c r="M6" s="606">
        <f t="shared" si="1"/>
        <v>2.2560813986277943</v>
      </c>
      <c r="N6" s="606"/>
      <c r="O6" s="606">
        <v>2</v>
      </c>
      <c r="P6" s="607"/>
      <c r="Q6" s="607">
        <v>3</v>
      </c>
      <c r="R6" s="533">
        <v>6</v>
      </c>
      <c r="S6" s="510">
        <v>6</v>
      </c>
      <c r="T6" s="511"/>
      <c r="U6" s="632"/>
    </row>
    <row r="7" spans="1:999" x14ac:dyDescent="0.25">
      <c r="A7" s="800" t="s">
        <v>97</v>
      </c>
      <c r="B7" s="798">
        <f>'Resumo Proposta'!D28</f>
        <v>0.02</v>
      </c>
      <c r="C7" s="802">
        <v>511.2</v>
      </c>
      <c r="D7" s="562">
        <v>1175.1500000000001</v>
      </c>
      <c r="E7" s="562">
        <v>39.1</v>
      </c>
      <c r="F7" s="562">
        <v>65.08</v>
      </c>
      <c r="G7" s="562">
        <v>853.03</v>
      </c>
      <c r="H7" s="562">
        <v>440.53</v>
      </c>
      <c r="I7" s="562">
        <v>244.09</v>
      </c>
      <c r="J7" s="562">
        <v>0</v>
      </c>
      <c r="K7" s="562">
        <f>10.09+26.67+24.56+7.15+1.4</f>
        <v>69.870000000000019</v>
      </c>
      <c r="L7" s="605">
        <f t="shared" si="0"/>
        <v>69.870000000000019</v>
      </c>
      <c r="M7" s="606">
        <f t="shared" si="1"/>
        <v>2.3370965986880208</v>
      </c>
      <c r="N7" s="606"/>
      <c r="O7" s="606">
        <v>2</v>
      </c>
      <c r="P7" s="607"/>
      <c r="Q7" s="607">
        <v>1</v>
      </c>
      <c r="R7" s="533">
        <v>6</v>
      </c>
      <c r="S7" s="510">
        <v>6</v>
      </c>
      <c r="T7" s="511"/>
      <c r="U7" s="632"/>
    </row>
    <row r="8" spans="1:999" x14ac:dyDescent="0.25">
      <c r="A8" s="800" t="s">
        <v>100</v>
      </c>
      <c r="B8" s="798">
        <f>'Resumo Proposta'!D29</f>
        <v>0.05</v>
      </c>
      <c r="C8" s="802">
        <v>317.24</v>
      </c>
      <c r="D8" s="562">
        <v>84.04</v>
      </c>
      <c r="E8" s="562"/>
      <c r="F8" s="562">
        <v>37</v>
      </c>
      <c r="G8" s="562">
        <v>60.76</v>
      </c>
      <c r="H8" s="562">
        <v>517.51</v>
      </c>
      <c r="I8" s="562">
        <v>108</v>
      </c>
      <c r="J8" s="562">
        <v>0</v>
      </c>
      <c r="K8" s="562">
        <v>115.75</v>
      </c>
      <c r="L8" s="605">
        <f t="shared" si="0"/>
        <v>115.75</v>
      </c>
      <c r="M8" s="606">
        <f t="shared" si="1"/>
        <v>0.74614627338270445</v>
      </c>
      <c r="N8" s="606"/>
      <c r="O8" s="606">
        <v>1</v>
      </c>
      <c r="P8" s="607"/>
      <c r="Q8" s="607"/>
      <c r="R8" s="533">
        <v>6</v>
      </c>
      <c r="S8" s="510">
        <v>6</v>
      </c>
      <c r="T8" s="511"/>
      <c r="U8" s="632"/>
    </row>
    <row r="9" spans="1:999" x14ac:dyDescent="0.25">
      <c r="A9" s="800" t="s">
        <v>103</v>
      </c>
      <c r="B9" s="798">
        <f>'Resumo Proposta'!D30</f>
        <v>0.03</v>
      </c>
      <c r="C9" s="802">
        <v>174.1</v>
      </c>
      <c r="D9" s="562">
        <v>19</v>
      </c>
      <c r="E9" s="562"/>
      <c r="F9" s="562">
        <v>9.3000000000000007</v>
      </c>
      <c r="G9" s="562">
        <v>51.38</v>
      </c>
      <c r="H9" s="562"/>
      <c r="I9" s="562"/>
      <c r="J9" s="562">
        <v>0</v>
      </c>
      <c r="K9" s="562">
        <v>0</v>
      </c>
      <c r="L9" s="605">
        <f t="shared" si="0"/>
        <v>0</v>
      </c>
      <c r="M9" s="606">
        <f t="shared" si="1"/>
        <v>0.30533611111111109</v>
      </c>
      <c r="N9" s="606"/>
      <c r="O9" s="606">
        <v>1</v>
      </c>
      <c r="P9" s="607"/>
      <c r="Q9" s="607"/>
      <c r="R9" s="533">
        <v>6</v>
      </c>
      <c r="S9" s="510">
        <v>6</v>
      </c>
      <c r="T9" s="511"/>
      <c r="U9" s="632"/>
    </row>
    <row r="10" spans="1:999" x14ac:dyDescent="0.25">
      <c r="A10" s="800" t="s">
        <v>107</v>
      </c>
      <c r="B10" s="798">
        <f>'Resumo Proposta'!D31</f>
        <v>0.02</v>
      </c>
      <c r="C10" s="802">
        <v>959.92</v>
      </c>
      <c r="D10" s="562">
        <v>1697</v>
      </c>
      <c r="E10" s="562">
        <v>182</v>
      </c>
      <c r="F10" s="562">
        <v>98</v>
      </c>
      <c r="G10" s="562">
        <v>264.07</v>
      </c>
      <c r="H10" s="562"/>
      <c r="I10" s="562">
        <v>222.62</v>
      </c>
      <c r="J10" s="562">
        <v>0</v>
      </c>
      <c r="K10" s="562">
        <f>107*1.12+3*21.85</f>
        <v>185.39000000000004</v>
      </c>
      <c r="L10" s="605">
        <f t="shared" si="0"/>
        <v>185.39000000000004</v>
      </c>
      <c r="M10" s="606">
        <f t="shared" si="1"/>
        <v>3.269749307800121</v>
      </c>
      <c r="N10" s="606"/>
      <c r="O10" s="606">
        <v>3</v>
      </c>
      <c r="P10" s="607"/>
      <c r="Q10" s="607">
        <v>1</v>
      </c>
      <c r="R10" s="533">
        <v>6</v>
      </c>
      <c r="S10" s="510">
        <v>6</v>
      </c>
      <c r="T10" s="511"/>
      <c r="U10" s="632"/>
    </row>
    <row r="11" spans="1:999" x14ac:dyDescent="0.25">
      <c r="A11" s="800" t="s">
        <v>110</v>
      </c>
      <c r="B11" s="798">
        <f>'Resumo Proposta'!D32</f>
        <v>0.02</v>
      </c>
      <c r="C11" s="802">
        <v>596.27</v>
      </c>
      <c r="D11" s="562">
        <v>1271.3800000000001</v>
      </c>
      <c r="E11" s="562">
        <v>31.65</v>
      </c>
      <c r="F11" s="562">
        <v>46.3</v>
      </c>
      <c r="G11" s="562">
        <v>257.76</v>
      </c>
      <c r="H11" s="562">
        <v>6</v>
      </c>
      <c r="I11" s="562">
        <v>120</v>
      </c>
      <c r="J11" s="562">
        <v>0</v>
      </c>
      <c r="K11" s="562">
        <f>28.5+112.93</f>
        <v>141.43</v>
      </c>
      <c r="L11" s="605">
        <f t="shared" si="0"/>
        <v>141.43</v>
      </c>
      <c r="M11" s="606">
        <f t="shared" si="1"/>
        <v>2.0824296039247829</v>
      </c>
      <c r="N11" s="606"/>
      <c r="O11" s="606">
        <v>2</v>
      </c>
      <c r="P11" s="607"/>
      <c r="Q11" s="607">
        <v>1</v>
      </c>
      <c r="R11" s="533">
        <v>6</v>
      </c>
      <c r="S11" s="510">
        <v>6</v>
      </c>
      <c r="T11" s="511"/>
      <c r="U11" s="632"/>
    </row>
    <row r="12" spans="1:999" x14ac:dyDescent="0.25">
      <c r="A12" s="800" t="s">
        <v>113</v>
      </c>
      <c r="B12" s="798">
        <f>'Resumo Proposta'!D33</f>
        <v>0.03</v>
      </c>
      <c r="C12" s="802">
        <v>374</v>
      </c>
      <c r="D12" s="562">
        <v>382</v>
      </c>
      <c r="E12" s="562">
        <v>39.700000000000003</v>
      </c>
      <c r="F12" s="562">
        <v>41</v>
      </c>
      <c r="G12" s="562">
        <v>269.70999999999998</v>
      </c>
      <c r="H12" s="562">
        <v>1053.18</v>
      </c>
      <c r="I12" s="562">
        <v>368.21</v>
      </c>
      <c r="J12" s="562">
        <v>0</v>
      </c>
      <c r="K12" s="562">
        <f>70.98+6.24+12.48+0.96</f>
        <v>90.66</v>
      </c>
      <c r="L12" s="605">
        <f t="shared" si="0"/>
        <v>90.66</v>
      </c>
      <c r="M12" s="606">
        <f t="shared" si="1"/>
        <v>1.2290513676120793</v>
      </c>
      <c r="N12" s="606"/>
      <c r="O12" s="606">
        <v>2</v>
      </c>
      <c r="P12" s="607">
        <v>2</v>
      </c>
      <c r="Q12" s="607"/>
      <c r="R12" s="533">
        <v>6</v>
      </c>
      <c r="S12" s="510">
        <v>6</v>
      </c>
      <c r="T12" s="511"/>
      <c r="U12" s="632"/>
    </row>
    <row r="13" spans="1:999" x14ac:dyDescent="0.25">
      <c r="A13" s="800" t="s">
        <v>116</v>
      </c>
      <c r="B13" s="798">
        <f>'Resumo Proposta'!D34</f>
        <v>2.5000000000000001E-2</v>
      </c>
      <c r="C13" s="802">
        <v>374.46</v>
      </c>
      <c r="D13" s="562">
        <v>54.12</v>
      </c>
      <c r="E13" s="562">
        <v>70.349999999999994</v>
      </c>
      <c r="F13" s="562">
        <v>30.38</v>
      </c>
      <c r="G13" s="562"/>
      <c r="H13" s="562"/>
      <c r="I13" s="562">
        <v>30</v>
      </c>
      <c r="J13" s="562">
        <v>0</v>
      </c>
      <c r="K13" s="562">
        <f>9.09*2</f>
        <v>18.18</v>
      </c>
      <c r="L13" s="605">
        <f t="shared" si="0"/>
        <v>18.18</v>
      </c>
      <c r="M13" s="606">
        <f t="shared" si="1"/>
        <v>0.7395155497373439</v>
      </c>
      <c r="N13" s="606"/>
      <c r="O13" s="606">
        <v>1</v>
      </c>
      <c r="P13" s="607"/>
      <c r="Q13" s="607">
        <v>1</v>
      </c>
      <c r="R13" s="533">
        <v>6</v>
      </c>
      <c r="S13" s="510">
        <v>6</v>
      </c>
      <c r="T13" s="511"/>
      <c r="U13" s="632"/>
    </row>
    <row r="14" spans="1:999" x14ac:dyDescent="0.25">
      <c r="A14" s="800" t="s">
        <v>119</v>
      </c>
      <c r="B14" s="798">
        <f>'Resumo Proposta'!D35</f>
        <v>0.03</v>
      </c>
      <c r="C14" s="802">
        <v>258.60000000000002</v>
      </c>
      <c r="D14" s="562">
        <v>21.85</v>
      </c>
      <c r="E14" s="562">
        <v>33.79</v>
      </c>
      <c r="F14" s="562">
        <v>24.05</v>
      </c>
      <c r="G14" s="562">
        <v>314.49</v>
      </c>
      <c r="H14" s="562">
        <v>128.33000000000001</v>
      </c>
      <c r="I14" s="562">
        <v>232.21</v>
      </c>
      <c r="J14" s="562">
        <v>0</v>
      </c>
      <c r="K14" s="562">
        <v>69.77</v>
      </c>
      <c r="L14" s="605">
        <f t="shared" si="0"/>
        <v>69.77</v>
      </c>
      <c r="M14" s="606">
        <f t="shared" si="1"/>
        <v>0.73768443064766176</v>
      </c>
      <c r="N14" s="606"/>
      <c r="O14" s="606">
        <v>1</v>
      </c>
      <c r="P14" s="607"/>
      <c r="Q14" s="607"/>
      <c r="R14" s="533">
        <v>6</v>
      </c>
      <c r="S14" s="510">
        <v>6</v>
      </c>
      <c r="T14" s="511"/>
      <c r="U14" s="632"/>
    </row>
    <row r="15" spans="1:999" x14ac:dyDescent="0.25">
      <c r="A15" s="807" t="s">
        <v>122</v>
      </c>
      <c r="B15" s="808">
        <f>'Resumo Proposta'!D36</f>
        <v>3.5000000000000003E-2</v>
      </c>
      <c r="C15" s="803">
        <v>258.60000000000002</v>
      </c>
      <c r="D15" s="633">
        <v>21.85</v>
      </c>
      <c r="E15" s="633">
        <v>33.79</v>
      </c>
      <c r="F15" s="633">
        <v>24.05</v>
      </c>
      <c r="G15" s="633">
        <v>611.16</v>
      </c>
      <c r="H15" s="633">
        <v>278</v>
      </c>
      <c r="I15" s="633">
        <v>175.23</v>
      </c>
      <c r="J15" s="633">
        <v>0</v>
      </c>
      <c r="K15" s="633">
        <v>69.77</v>
      </c>
      <c r="L15" s="634">
        <f t="shared" si="0"/>
        <v>69.77</v>
      </c>
      <c r="M15" s="635">
        <f t="shared" si="1"/>
        <v>0.8945011306476619</v>
      </c>
      <c r="N15" s="635"/>
      <c r="O15" s="635">
        <v>1</v>
      </c>
      <c r="P15" s="636"/>
      <c r="Q15" s="636"/>
      <c r="R15" s="637">
        <v>6</v>
      </c>
      <c r="S15" s="638">
        <v>6</v>
      </c>
      <c r="T15" s="639"/>
      <c r="U15" s="640"/>
    </row>
    <row r="16" spans="1:999" x14ac:dyDescent="0.25">
      <c r="A16" s="804" t="s">
        <v>442</v>
      </c>
      <c r="B16" s="805"/>
      <c r="C16" s="806">
        <f t="shared" ref="C16:U16" si="2">SUM(C4:C15)</f>
        <v>6391.87</v>
      </c>
      <c r="D16" s="614">
        <f t="shared" si="2"/>
        <v>5263.55</v>
      </c>
      <c r="E16" s="614">
        <f t="shared" si="2"/>
        <v>839.83999999999992</v>
      </c>
      <c r="F16" s="614">
        <f t="shared" si="2"/>
        <v>515.29999999999995</v>
      </c>
      <c r="G16" s="614">
        <f t="shared" si="2"/>
        <v>3688.45</v>
      </c>
      <c r="H16" s="614">
        <f t="shared" si="2"/>
        <v>2541.67</v>
      </c>
      <c r="I16" s="614">
        <f t="shared" si="2"/>
        <v>1910.6200000000001</v>
      </c>
      <c r="J16" s="614">
        <f t="shared" si="2"/>
        <v>0</v>
      </c>
      <c r="K16" s="614">
        <f t="shared" si="2"/>
        <v>1091.8599999999999</v>
      </c>
      <c r="L16" s="615">
        <f t="shared" si="2"/>
        <v>1091.8599999999999</v>
      </c>
      <c r="M16" s="616">
        <f t="shared" si="2"/>
        <v>17.795308965468447</v>
      </c>
      <c r="N16" s="617">
        <f t="shared" si="2"/>
        <v>1</v>
      </c>
      <c r="O16" s="618">
        <f t="shared" si="2"/>
        <v>17</v>
      </c>
      <c r="P16" s="619">
        <f t="shared" si="2"/>
        <v>2</v>
      </c>
      <c r="Q16" s="619">
        <f t="shared" si="2"/>
        <v>7</v>
      </c>
      <c r="R16" s="620">
        <f t="shared" si="2"/>
        <v>72</v>
      </c>
      <c r="S16" s="621">
        <f t="shared" si="2"/>
        <v>72</v>
      </c>
      <c r="T16" s="622">
        <f t="shared" si="2"/>
        <v>22</v>
      </c>
      <c r="U16" s="623">
        <f t="shared" si="2"/>
        <v>1</v>
      </c>
    </row>
    <row r="17" spans="1:17" x14ac:dyDescent="0.25">
      <c r="A17" s="575" t="s">
        <v>443</v>
      </c>
      <c r="B17" s="575"/>
      <c r="C17" s="576">
        <v>800</v>
      </c>
      <c r="D17" s="577">
        <v>1500</v>
      </c>
      <c r="E17" s="577">
        <v>1000</v>
      </c>
      <c r="F17" s="577">
        <v>200</v>
      </c>
      <c r="G17" s="577">
        <v>1800</v>
      </c>
      <c r="H17" s="577">
        <v>100000</v>
      </c>
      <c r="I17" s="577">
        <v>6000</v>
      </c>
      <c r="J17" s="577">
        <v>160</v>
      </c>
      <c r="K17" s="577">
        <v>380</v>
      </c>
      <c r="L17" s="578">
        <v>380</v>
      </c>
      <c r="M17" s="579"/>
      <c r="N17" s="185" t="s">
        <v>614</v>
      </c>
      <c r="O17" s="170">
        <f>N16+O16</f>
        <v>18</v>
      </c>
      <c r="P17" s="170"/>
      <c r="Q17" s="170"/>
    </row>
    <row r="18" spans="1:17" x14ac:dyDescent="0.25">
      <c r="A18" s="580" t="s">
        <v>445</v>
      </c>
      <c r="B18" s="580"/>
      <c r="C18" s="581">
        <f t="shared" ref="C18:I18" si="3">C16/C17</f>
        <v>7.9898375000000001</v>
      </c>
      <c r="D18" s="582">
        <f t="shared" si="3"/>
        <v>3.5090333333333334</v>
      </c>
      <c r="E18" s="582">
        <f t="shared" si="3"/>
        <v>0.83983999999999992</v>
      </c>
      <c r="F18" s="582">
        <f t="shared" si="3"/>
        <v>2.5764999999999998</v>
      </c>
      <c r="G18" s="582">
        <f t="shared" si="3"/>
        <v>2.0491388888888888</v>
      </c>
      <c r="H18" s="582">
        <f t="shared" si="3"/>
        <v>2.54167E-2</v>
      </c>
      <c r="I18" s="582">
        <f t="shared" si="3"/>
        <v>0.3184366666666667</v>
      </c>
      <c r="J18" s="582">
        <f>1/J17*8*1/1132.6*J16</f>
        <v>0</v>
      </c>
      <c r="K18" s="582">
        <f>1/K17*16*1/188.76*K16</f>
        <v>0.24355293828978039</v>
      </c>
      <c r="L18" s="583">
        <f>1/L17*16*1/188.76*L16</f>
        <v>0.24355293828978039</v>
      </c>
      <c r="M18" s="579">
        <f>SUM(C18:L18)</f>
        <v>17.795308965468454</v>
      </c>
      <c r="N18" s="170" t="s">
        <v>615</v>
      </c>
      <c r="O18" s="170">
        <f>O16+(N16*0.7)</f>
        <v>17.7</v>
      </c>
      <c r="P18" s="170"/>
      <c r="Q18" s="170"/>
    </row>
    <row r="19" spans="1:17" x14ac:dyDescent="0.25">
      <c r="A19" s="584" t="s">
        <v>447</v>
      </c>
      <c r="B19" s="584"/>
      <c r="C19" s="585">
        <f>C16/($M$16*C17)</f>
        <v>0.44898560151465594</v>
      </c>
      <c r="D19" s="585">
        <f t="shared" ref="D19:I19" si="4">D16/($M$16*D17)</f>
        <v>0.19718867147193481</v>
      </c>
      <c r="E19" s="585">
        <f t="shared" si="4"/>
        <v>4.7194460159680166E-2</v>
      </c>
      <c r="F19" s="585">
        <f t="shared" si="4"/>
        <v>0.14478534792509998</v>
      </c>
      <c r="G19" s="585">
        <f t="shared" si="4"/>
        <v>0.11515050920808483</v>
      </c>
      <c r="H19" s="585">
        <f t="shared" si="4"/>
        <v>1.428280905339759E-3</v>
      </c>
      <c r="I19" s="585">
        <f t="shared" si="4"/>
        <v>1.7894416291652407E-2</v>
      </c>
      <c r="J19" s="586">
        <f>J18/4</f>
        <v>0</v>
      </c>
      <c r="K19" s="586">
        <f>1/M16*1/K17*16*1/188.76*K16</f>
        <v>1.3686356261776153E-2</v>
      </c>
      <c r="L19" s="587">
        <f>1/M16*1/L17*16*1/188.76*L16</f>
        <v>1.3686356261776153E-2</v>
      </c>
      <c r="M19" s="588">
        <f>SUM(C19:L19)</f>
        <v>1.0000000000000002</v>
      </c>
      <c r="N19" s="170"/>
      <c r="O19" s="170"/>
      <c r="P19" s="170"/>
      <c r="Q19" s="170"/>
    </row>
    <row r="20" spans="1:17" x14ac:dyDescent="0.25">
      <c r="C20" s="756" t="s">
        <v>448</v>
      </c>
      <c r="D20" s="757" t="s">
        <v>449</v>
      </c>
      <c r="E20" s="757" t="s">
        <v>450</v>
      </c>
      <c r="F20" s="757" t="s">
        <v>451</v>
      </c>
      <c r="G20" s="758" t="s">
        <v>452</v>
      </c>
      <c r="H20" s="759">
        <v>100000</v>
      </c>
      <c r="I20" s="758" t="s">
        <v>453</v>
      </c>
      <c r="J20" s="758" t="s">
        <v>454</v>
      </c>
      <c r="K20" s="760" t="s">
        <v>455</v>
      </c>
      <c r="L20" s="761" t="s">
        <v>455</v>
      </c>
    </row>
    <row r="22" spans="1:17" ht="13.9" customHeight="1" x14ac:dyDescent="0.25"/>
    <row r="23" spans="1:17" ht="13.9" hidden="1" customHeight="1" x14ac:dyDescent="0.25"/>
    <row r="24" spans="1:17" ht="13.9" hidden="1" customHeight="1" x14ac:dyDescent="0.25">
      <c r="I24" s="92"/>
      <c r="J24" s="92"/>
      <c r="K24" s="92"/>
      <c r="L24" s="92"/>
      <c r="M24" s="92">
        <f>30/7</f>
        <v>4.2857142857142856</v>
      </c>
      <c r="N24" s="92"/>
      <c r="O24" s="92"/>
      <c r="P24" s="92"/>
      <c r="Q24" s="92"/>
    </row>
    <row r="25" spans="1:17" ht="13.9" hidden="1" customHeight="1" x14ac:dyDescent="0.25">
      <c r="I25" s="92"/>
      <c r="J25" s="92"/>
      <c r="K25" s="92"/>
      <c r="L25" s="92"/>
      <c r="M25" s="92"/>
      <c r="N25" s="92"/>
      <c r="O25" s="92"/>
      <c r="P25" s="92"/>
      <c r="Q25" s="92"/>
    </row>
    <row r="26" spans="1:17" ht="13.9" hidden="1" customHeight="1" x14ac:dyDescent="0.25">
      <c r="I26" s="92"/>
      <c r="J26" s="92"/>
      <c r="K26" s="92"/>
      <c r="L26" s="92"/>
      <c r="M26" s="92"/>
      <c r="N26" s="92"/>
      <c r="O26" s="92"/>
      <c r="P26" s="92"/>
      <c r="Q26" s="92"/>
    </row>
    <row r="27" spans="1:17" ht="13.9" hidden="1" customHeight="1" x14ac:dyDescent="0.25">
      <c r="I27" s="92"/>
      <c r="J27" s="92"/>
      <c r="K27" s="92"/>
      <c r="L27" s="92"/>
      <c r="M27" s="92"/>
      <c r="N27" s="92"/>
      <c r="O27" s="92"/>
      <c r="P27" s="92"/>
      <c r="Q27" s="92"/>
    </row>
    <row r="28" spans="1:17" ht="13.9" hidden="1" customHeight="1" x14ac:dyDescent="0.25">
      <c r="I28" s="92"/>
      <c r="J28" s="92"/>
      <c r="K28" s="92"/>
      <c r="L28" s="92"/>
      <c r="M28" s="92"/>
      <c r="N28" s="92"/>
      <c r="O28" s="92"/>
      <c r="P28" s="92"/>
      <c r="Q28" s="92"/>
    </row>
    <row r="29" spans="1:17" ht="13.9" hidden="1" customHeight="1" x14ac:dyDescent="0.25">
      <c r="H29"/>
      <c r="I29"/>
      <c r="J29"/>
      <c r="K29"/>
      <c r="L29"/>
      <c r="M29"/>
      <c r="N29"/>
      <c r="O29"/>
      <c r="P29"/>
      <c r="Q29"/>
    </row>
    <row r="30" spans="1:17" ht="13.9" hidden="1" customHeight="1" x14ac:dyDescent="0.25">
      <c r="H30" s="92">
        <f>30/7</f>
        <v>4.2857142857142856</v>
      </c>
      <c r="I30" s="92">
        <v>40</v>
      </c>
      <c r="J30" s="92">
        <f>H30*I30</f>
        <v>171.42857142857142</v>
      </c>
      <c r="K30" s="92"/>
      <c r="L30" s="92"/>
      <c r="M30" s="92"/>
      <c r="N30" s="92"/>
      <c r="O30" s="92"/>
      <c r="P30" s="92"/>
      <c r="Q30" s="92"/>
    </row>
    <row r="31" spans="1:17" ht="13.9" hidden="1" customHeight="1" x14ac:dyDescent="0.25">
      <c r="H31" s="92"/>
      <c r="I31" s="92"/>
      <c r="J31" s="92">
        <f>J30*6</f>
        <v>1028.5714285714284</v>
      </c>
      <c r="K31" s="92" t="s">
        <v>616</v>
      </c>
      <c r="L31" s="92"/>
      <c r="M31" s="92"/>
      <c r="N31" s="92"/>
      <c r="O31" s="92"/>
      <c r="P31" s="92"/>
      <c r="Q31" s="92"/>
    </row>
    <row r="66" spans="5:5" x14ac:dyDescent="0.25">
      <c r="E66" s="171" t="s">
        <v>617</v>
      </c>
    </row>
  </sheetData>
  <mergeCells count="18">
    <mergeCell ref="P2:Q2"/>
    <mergeCell ref="G2:G3"/>
    <mergeCell ref="H2:H3"/>
    <mergeCell ref="I2:I3"/>
    <mergeCell ref="J2:J3"/>
    <mergeCell ref="C1:F1"/>
    <mergeCell ref="K2:K3"/>
    <mergeCell ref="N2:O2"/>
    <mergeCell ref="A2:A3"/>
    <mergeCell ref="C2:C3"/>
    <mergeCell ref="D2:D3"/>
    <mergeCell ref="E2:E3"/>
    <mergeCell ref="F2:F3"/>
    <mergeCell ref="G1:I1"/>
    <mergeCell ref="J1:L1"/>
    <mergeCell ref="L2:L3"/>
    <mergeCell ref="M2:M3"/>
    <mergeCell ref="B2:B3"/>
  </mergeCells>
  <pageMargins left="0" right="0" top="0.39374999999999999" bottom="0.39374999999999999" header="0" footer="0"/>
  <pageSetup paperSize="0" scale="0" firstPageNumber="0" orientation="portrait" usePrinterDefaults="0" horizontalDpi="0" verticalDpi="0" copies="0"/>
  <headerFooter>
    <oddHeader>&amp;C&amp;A</oddHeader>
    <oddFooter>&amp;CPágina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7C8DA"/>
  </sheetPr>
  <dimension ref="A1:AMI199"/>
  <sheetViews>
    <sheetView topLeftCell="D133" zoomScale="80" zoomScaleNormal="80" workbookViewId="0">
      <selection activeCell="O155" sqref="O155:AB200"/>
    </sheetView>
  </sheetViews>
  <sheetFormatPr defaultRowHeight="14.25" x14ac:dyDescent="0.2"/>
  <cols>
    <col min="1" max="1" width="49.125" style="92" bestFit="1" customWidth="1"/>
    <col min="2" max="2" width="21.375" style="92" bestFit="1" customWidth="1"/>
    <col min="3" max="4" width="10.75" style="92" bestFit="1" customWidth="1"/>
    <col min="5" max="5" width="16.75" style="92" customWidth="1"/>
    <col min="6" max="6" width="10.75" style="92" customWidth="1"/>
    <col min="7" max="1023" width="9" style="92"/>
  </cols>
  <sheetData>
    <row r="1" spans="1:6" ht="15.75" x14ac:dyDescent="0.2">
      <c r="A1" s="1043" t="s">
        <v>456</v>
      </c>
      <c r="B1" s="1043"/>
      <c r="C1" s="1043"/>
      <c r="D1" s="1043"/>
      <c r="E1" s="1043"/>
      <c r="F1" s="1043"/>
    </row>
    <row r="2" spans="1:6" ht="15.75" x14ac:dyDescent="0.2">
      <c r="A2" s="1044" t="s">
        <v>457</v>
      </c>
      <c r="B2" s="1044"/>
      <c r="C2" s="1044"/>
      <c r="D2" s="1044"/>
      <c r="E2" s="1044"/>
      <c r="F2" s="1044"/>
    </row>
    <row r="3" spans="1:6" ht="15.75" customHeight="1" x14ac:dyDescent="0.2">
      <c r="A3" s="1044" t="s">
        <v>458</v>
      </c>
      <c r="B3" s="1044"/>
      <c r="C3" s="1044"/>
      <c r="D3" s="1044"/>
      <c r="E3" s="1044"/>
      <c r="F3" s="1044"/>
    </row>
    <row r="4" spans="1:6" ht="15.75" x14ac:dyDescent="0.2">
      <c r="A4" s="93"/>
      <c r="B4" s="94"/>
      <c r="C4" s="467" t="s">
        <v>459</v>
      </c>
      <c r="D4" s="468" t="s">
        <v>460</v>
      </c>
      <c r="E4" s="468" t="s">
        <v>461</v>
      </c>
      <c r="F4" s="539" t="s">
        <v>462</v>
      </c>
    </row>
    <row r="5" spans="1:6" x14ac:dyDescent="0.2">
      <c r="A5" s="96"/>
      <c r="B5" s="97" t="s">
        <v>463</v>
      </c>
      <c r="C5" s="469">
        <f>MC!C11</f>
        <v>1322.72</v>
      </c>
      <c r="D5" s="470">
        <f>MC!E11</f>
        <v>1082.2254545454546</v>
      </c>
      <c r="E5" s="470">
        <f>MC!C14</f>
        <v>1322.72</v>
      </c>
      <c r="F5" s="540">
        <f>MC!C12</f>
        <v>1809.07</v>
      </c>
    </row>
    <row r="6" spans="1:6" x14ac:dyDescent="0.2">
      <c r="A6" s="96"/>
      <c r="B6" s="97" t="s">
        <v>464</v>
      </c>
      <c r="C6" s="471">
        <v>44562</v>
      </c>
      <c r="D6" s="472">
        <v>44562</v>
      </c>
      <c r="E6" s="472">
        <v>44562</v>
      </c>
      <c r="F6" s="541">
        <f>MC!D8</f>
        <v>44593</v>
      </c>
    </row>
    <row r="7" spans="1:6" x14ac:dyDescent="0.2">
      <c r="A7" s="96"/>
      <c r="B7" s="97" t="s">
        <v>465</v>
      </c>
      <c r="C7" s="473" t="s">
        <v>9</v>
      </c>
      <c r="D7" s="474" t="s">
        <v>9</v>
      </c>
      <c r="E7" s="474" t="s">
        <v>9</v>
      </c>
      <c r="F7" s="475" t="s">
        <v>9</v>
      </c>
    </row>
    <row r="8" spans="1:6" x14ac:dyDescent="0.2">
      <c r="A8" s="96"/>
      <c r="B8" s="97" t="s">
        <v>466</v>
      </c>
      <c r="C8" s="476" t="s">
        <v>10</v>
      </c>
      <c r="D8" s="477" t="s">
        <v>10</v>
      </c>
      <c r="E8" s="477" t="s">
        <v>10</v>
      </c>
      <c r="F8" s="542" t="str">
        <f>MC!E8</f>
        <v>5143-20</v>
      </c>
    </row>
    <row r="9" spans="1:6" x14ac:dyDescent="0.2">
      <c r="A9" s="1045"/>
      <c r="B9" s="1045"/>
      <c r="C9" s="1045"/>
      <c r="D9" s="1045"/>
      <c r="E9" s="1045"/>
      <c r="F9" s="1045"/>
    </row>
    <row r="10" spans="1:6" ht="66.75" customHeight="1" x14ac:dyDescent="0.2">
      <c r="A10" s="187" t="s">
        <v>467</v>
      </c>
      <c r="B10" s="188" t="s">
        <v>468</v>
      </c>
      <c r="C10" s="188" t="s">
        <v>469</v>
      </c>
      <c r="D10" s="254" t="s">
        <v>460</v>
      </c>
      <c r="E10" s="188" t="s">
        <v>461</v>
      </c>
      <c r="F10" s="188" t="s">
        <v>470</v>
      </c>
    </row>
    <row r="11" spans="1:6" ht="14.25" customHeight="1" x14ac:dyDescent="0.2">
      <c r="A11" s="321" t="s">
        <v>471</v>
      </c>
      <c r="B11" s="321"/>
      <c r="C11" s="321"/>
      <c r="D11" s="321"/>
      <c r="E11" s="321"/>
      <c r="F11" s="321"/>
    </row>
    <row r="12" spans="1:6" ht="15.75" customHeight="1" x14ac:dyDescent="0.2">
      <c r="A12" s="101" t="s">
        <v>472</v>
      </c>
      <c r="B12" s="102" t="s">
        <v>473</v>
      </c>
      <c r="C12" s="102" t="s">
        <v>474</v>
      </c>
      <c r="D12" s="102" t="s">
        <v>474</v>
      </c>
      <c r="E12" s="189"/>
      <c r="F12" s="103" t="s">
        <v>474</v>
      </c>
    </row>
    <row r="13" spans="1:6" ht="15.75" customHeight="1" x14ac:dyDescent="0.2">
      <c r="A13" s="104" t="s">
        <v>475</v>
      </c>
      <c r="B13" s="105"/>
      <c r="C13" s="106">
        <f>C5</f>
        <v>1322.72</v>
      </c>
      <c r="D13" s="190">
        <f>D5</f>
        <v>1082.2254545454546</v>
      </c>
      <c r="E13" s="190">
        <f>E5</f>
        <v>1322.72</v>
      </c>
      <c r="F13" s="107">
        <f>F5</f>
        <v>1809.07</v>
      </c>
    </row>
    <row r="14" spans="1:6" ht="15.75" customHeight="1" x14ac:dyDescent="0.2">
      <c r="A14" s="104" t="s">
        <v>476</v>
      </c>
      <c r="B14" s="108">
        <v>0.2</v>
      </c>
      <c r="C14" s="106">
        <f>C13*$B$14</f>
        <v>264.54400000000004</v>
      </c>
      <c r="D14" s="106">
        <f>D13*$B$14</f>
        <v>216.44509090909094</v>
      </c>
      <c r="E14" s="106"/>
      <c r="F14" s="107">
        <f>F13*$B$14</f>
        <v>361.81400000000002</v>
      </c>
    </row>
    <row r="15" spans="1:6" ht="15.75" customHeight="1" x14ac:dyDescent="0.2">
      <c r="A15" s="104" t="s">
        <v>477</v>
      </c>
      <c r="B15" s="109"/>
      <c r="C15" s="106"/>
      <c r="D15" s="190"/>
      <c r="E15" s="190"/>
      <c r="F15" s="107"/>
    </row>
    <row r="16" spans="1:6" ht="15.75" customHeight="1" x14ac:dyDescent="0.2">
      <c r="A16" s="104" t="s">
        <v>478</v>
      </c>
      <c r="B16" s="109"/>
      <c r="C16" s="106"/>
      <c r="D16" s="190"/>
      <c r="E16" s="190"/>
      <c r="F16" s="107"/>
    </row>
    <row r="17" spans="1:6" ht="15.75" customHeight="1" x14ac:dyDescent="0.2">
      <c r="A17" s="104" t="s">
        <v>479</v>
      </c>
      <c r="B17" s="109"/>
      <c r="C17" s="106"/>
      <c r="D17" s="190"/>
      <c r="E17" s="190"/>
      <c r="F17" s="107"/>
    </row>
    <row r="18" spans="1:6" ht="15.75" customHeight="1" x14ac:dyDescent="0.2">
      <c r="A18" s="104" t="s">
        <v>480</v>
      </c>
      <c r="B18" s="108">
        <v>0.3</v>
      </c>
      <c r="C18" s="106"/>
      <c r="D18" s="106"/>
      <c r="E18" s="190">
        <f>E13*B18</f>
        <v>396.81599999999997</v>
      </c>
      <c r="F18" s="107"/>
    </row>
    <row r="19" spans="1:6" ht="15.75" customHeight="1" x14ac:dyDescent="0.2">
      <c r="A19" s="111" t="s">
        <v>481</v>
      </c>
      <c r="B19" s="112"/>
      <c r="C19" s="121">
        <f>SUM(C13:C18)</f>
        <v>1587.2640000000001</v>
      </c>
      <c r="D19" s="191">
        <f>SUM(D13:D18)</f>
        <v>1298.6705454545454</v>
      </c>
      <c r="E19" s="191">
        <f>SUM(E13:E18)</f>
        <v>1719.5360000000001</v>
      </c>
      <c r="F19" s="122">
        <f>SUM(F13:F18)</f>
        <v>2170.884</v>
      </c>
    </row>
    <row r="20" spans="1:6" ht="15.75" customHeight="1" x14ac:dyDescent="0.2">
      <c r="A20" s="1037"/>
      <c r="B20" s="1037"/>
      <c r="C20" s="114"/>
      <c r="D20" s="192"/>
      <c r="E20" s="192"/>
      <c r="F20" s="115"/>
    </row>
    <row r="21" spans="1:6" ht="14.25" customHeight="1" x14ac:dyDescent="0.2">
      <c r="A21" s="1042" t="s">
        <v>482</v>
      </c>
      <c r="B21" s="1042"/>
      <c r="C21" s="1042"/>
      <c r="D21" s="1042"/>
      <c r="E21" s="1042"/>
      <c r="F21" s="1042"/>
    </row>
    <row r="22" spans="1:6" ht="28.35" customHeight="1" x14ac:dyDescent="0.2">
      <c r="A22" s="116" t="s">
        <v>483</v>
      </c>
      <c r="B22" s="117" t="s">
        <v>473</v>
      </c>
      <c r="C22" s="117" t="s">
        <v>474</v>
      </c>
      <c r="D22" s="117" t="s">
        <v>474</v>
      </c>
      <c r="E22" s="117" t="s">
        <v>474</v>
      </c>
      <c r="F22" s="118" t="s">
        <v>474</v>
      </c>
    </row>
    <row r="23" spans="1:6" ht="15.75" customHeight="1" x14ac:dyDescent="0.2">
      <c r="A23" s="119" t="s">
        <v>484</v>
      </c>
      <c r="B23" s="108">
        <f>1/12</f>
        <v>8.3333333333333329E-2</v>
      </c>
      <c r="C23" s="106">
        <f>ROUND($B23*C$19,2)</f>
        <v>132.27000000000001</v>
      </c>
      <c r="D23" s="106">
        <f>ROUND($B23*D$19,2)</f>
        <v>108.22</v>
      </c>
      <c r="E23" s="106">
        <f>ROUND($B23*E$19,2)</f>
        <v>143.29</v>
      </c>
      <c r="F23" s="107">
        <f>ROUND($B23*F$19,2)</f>
        <v>180.91</v>
      </c>
    </row>
    <row r="24" spans="1:6" x14ac:dyDescent="0.2">
      <c r="A24" s="119" t="s">
        <v>485</v>
      </c>
      <c r="B24" s="108">
        <f>1/3*1/12</f>
        <v>2.7777777777777776E-2</v>
      </c>
      <c r="C24" s="106">
        <f>C$19*$B$24</f>
        <v>44.090666666666671</v>
      </c>
      <c r="D24" s="106">
        <f>D$19*$B$24</f>
        <v>36.074181818181813</v>
      </c>
      <c r="E24" s="106">
        <f>E$19*$B$24</f>
        <v>47.764888888888891</v>
      </c>
      <c r="F24" s="107">
        <f>F$19*$B$24</f>
        <v>60.30233333333333</v>
      </c>
    </row>
    <row r="25" spans="1:6" ht="14.25" customHeight="1" x14ac:dyDescent="0.2">
      <c r="A25" s="111" t="s">
        <v>481</v>
      </c>
      <c r="B25" s="120">
        <f>SUM(B23:B24)</f>
        <v>0.1111111111111111</v>
      </c>
      <c r="C25" s="121">
        <f>SUM(C23:C24)</f>
        <v>176.36066666666667</v>
      </c>
      <c r="D25" s="121">
        <f>SUM(D23:D24)</f>
        <v>144.29418181818181</v>
      </c>
      <c r="E25" s="121">
        <f>SUM(E23:E24)</f>
        <v>191.05488888888888</v>
      </c>
      <c r="F25" s="122">
        <f>SUM(F23:F24)</f>
        <v>241.21233333333333</v>
      </c>
    </row>
    <row r="26" spans="1:6" x14ac:dyDescent="0.2">
      <c r="A26" s="116" t="s">
        <v>486</v>
      </c>
      <c r="B26" s="117" t="s">
        <v>473</v>
      </c>
      <c r="C26" s="117" t="s">
        <v>474</v>
      </c>
      <c r="D26" s="117" t="s">
        <v>474</v>
      </c>
      <c r="E26" s="117" t="s">
        <v>474</v>
      </c>
      <c r="F26" s="118" t="s">
        <v>474</v>
      </c>
    </row>
    <row r="27" spans="1:6" ht="15.75" customHeight="1" x14ac:dyDescent="0.2">
      <c r="A27" s="116" t="s">
        <v>487</v>
      </c>
      <c r="B27" s="123"/>
      <c r="C27" s="123"/>
      <c r="D27" s="123"/>
      <c r="E27" s="193"/>
      <c r="F27" s="124"/>
    </row>
    <row r="28" spans="1:6" ht="14.25" customHeight="1" x14ac:dyDescent="0.2">
      <c r="A28" s="119" t="s">
        <v>488</v>
      </c>
      <c r="B28" s="108">
        <v>0.2</v>
      </c>
      <c r="C28" s="125">
        <f t="shared" ref="C28:C35" si="0">ROUND(($C$19+$C$25)*B28,2)</f>
        <v>352.72</v>
      </c>
      <c r="D28" s="125">
        <f t="shared" ref="D28:D35" si="1">ROUND(($D$19+$D$25)*B28,2)</f>
        <v>288.58999999999997</v>
      </c>
      <c r="E28" s="125">
        <f t="shared" ref="E28:E35" si="2">ROUND(($E$19+$E$25)*B28,2)</f>
        <v>382.12</v>
      </c>
      <c r="F28" s="126">
        <f t="shared" ref="F28:F35" si="3">ROUND(($F$19+$F$25)*B28,2)</f>
        <v>482.42</v>
      </c>
    </row>
    <row r="29" spans="1:6" ht="15.75" customHeight="1" x14ac:dyDescent="0.2">
      <c r="A29" s="119" t="s">
        <v>489</v>
      </c>
      <c r="B29" s="108">
        <v>2.5000000000000001E-2</v>
      </c>
      <c r="C29" s="125">
        <f t="shared" si="0"/>
        <v>44.09</v>
      </c>
      <c r="D29" s="125">
        <f t="shared" si="1"/>
        <v>36.07</v>
      </c>
      <c r="E29" s="125">
        <f t="shared" si="2"/>
        <v>47.76</v>
      </c>
      <c r="F29" s="126">
        <f t="shared" si="3"/>
        <v>60.3</v>
      </c>
    </row>
    <row r="30" spans="1:6" ht="15.75" customHeight="1" x14ac:dyDescent="0.2">
      <c r="A30" s="119" t="s">
        <v>490</v>
      </c>
      <c r="B30" s="108">
        <v>0.03</v>
      </c>
      <c r="C30" s="125">
        <f t="shared" si="0"/>
        <v>52.91</v>
      </c>
      <c r="D30" s="125">
        <f t="shared" si="1"/>
        <v>43.29</v>
      </c>
      <c r="E30" s="125">
        <f t="shared" si="2"/>
        <v>57.32</v>
      </c>
      <c r="F30" s="126">
        <f t="shared" si="3"/>
        <v>72.36</v>
      </c>
    </row>
    <row r="31" spans="1:6" ht="15.75" customHeight="1" x14ac:dyDescent="0.2">
      <c r="A31" s="119" t="s">
        <v>491</v>
      </c>
      <c r="B31" s="108">
        <v>1.4999999999999999E-2</v>
      </c>
      <c r="C31" s="125">
        <f t="shared" si="0"/>
        <v>26.45</v>
      </c>
      <c r="D31" s="125">
        <f t="shared" si="1"/>
        <v>21.64</v>
      </c>
      <c r="E31" s="125">
        <f t="shared" si="2"/>
        <v>28.66</v>
      </c>
      <c r="F31" s="126">
        <f t="shared" si="3"/>
        <v>36.18</v>
      </c>
    </row>
    <row r="32" spans="1:6" ht="15.75" customHeight="1" x14ac:dyDescent="0.2">
      <c r="A32" s="119" t="s">
        <v>492</v>
      </c>
      <c r="B32" s="108">
        <v>0.01</v>
      </c>
      <c r="C32" s="125">
        <f t="shared" si="0"/>
        <v>17.64</v>
      </c>
      <c r="D32" s="125">
        <f t="shared" si="1"/>
        <v>14.43</v>
      </c>
      <c r="E32" s="125">
        <f t="shared" si="2"/>
        <v>19.11</v>
      </c>
      <c r="F32" s="126">
        <f t="shared" si="3"/>
        <v>24.12</v>
      </c>
    </row>
    <row r="33" spans="1:6" ht="15.75" customHeight="1" x14ac:dyDescent="0.2">
      <c r="A33" s="119" t="s">
        <v>493</v>
      </c>
      <c r="B33" s="108">
        <v>6.0000000000000001E-3</v>
      </c>
      <c r="C33" s="125">
        <f t="shared" si="0"/>
        <v>10.58</v>
      </c>
      <c r="D33" s="125">
        <f t="shared" si="1"/>
        <v>8.66</v>
      </c>
      <c r="E33" s="125">
        <f t="shared" si="2"/>
        <v>11.46</v>
      </c>
      <c r="F33" s="126">
        <f t="shared" si="3"/>
        <v>14.47</v>
      </c>
    </row>
    <row r="34" spans="1:6" ht="15.75" customHeight="1" x14ac:dyDescent="0.2">
      <c r="A34" s="119" t="s">
        <v>494</v>
      </c>
      <c r="B34" s="108">
        <v>2E-3</v>
      </c>
      <c r="C34" s="125">
        <f t="shared" si="0"/>
        <v>3.53</v>
      </c>
      <c r="D34" s="125">
        <f t="shared" si="1"/>
        <v>2.89</v>
      </c>
      <c r="E34" s="125">
        <f t="shared" si="2"/>
        <v>3.82</v>
      </c>
      <c r="F34" s="126">
        <f t="shared" si="3"/>
        <v>4.82</v>
      </c>
    </row>
    <row r="35" spans="1:6" ht="15.75" customHeight="1" x14ac:dyDescent="0.2">
      <c r="A35" s="119" t="s">
        <v>495</v>
      </c>
      <c r="B35" s="108">
        <v>0.08</v>
      </c>
      <c r="C35" s="125">
        <f t="shared" si="0"/>
        <v>141.09</v>
      </c>
      <c r="D35" s="125">
        <f t="shared" si="1"/>
        <v>115.44</v>
      </c>
      <c r="E35" s="125">
        <f t="shared" si="2"/>
        <v>152.85</v>
      </c>
      <c r="F35" s="126">
        <f t="shared" si="3"/>
        <v>192.97</v>
      </c>
    </row>
    <row r="36" spans="1:6" ht="15.75" customHeight="1" x14ac:dyDescent="0.2">
      <c r="A36" s="111" t="s">
        <v>481</v>
      </c>
      <c r="B36" s="120">
        <f>SUM(B28:B35)</f>
        <v>0.36800000000000005</v>
      </c>
      <c r="C36" s="121">
        <f>SUM(C27:C35)</f>
        <v>649.01</v>
      </c>
      <c r="D36" s="121">
        <f>SUM(D27:D35)</f>
        <v>531.01</v>
      </c>
      <c r="E36" s="191">
        <f>SUM(E28:E35)</f>
        <v>703.10000000000014</v>
      </c>
      <c r="F36" s="122">
        <f>SUM(F27:F35)</f>
        <v>887.6400000000001</v>
      </c>
    </row>
    <row r="37" spans="1:6" ht="15.75" customHeight="1" x14ac:dyDescent="0.2">
      <c r="A37" s="116" t="s">
        <v>496</v>
      </c>
      <c r="B37" s="117" t="s">
        <v>497</v>
      </c>
      <c r="C37" s="117" t="s">
        <v>474</v>
      </c>
      <c r="D37" s="117" t="s">
        <v>474</v>
      </c>
      <c r="E37" s="117" t="s">
        <v>474</v>
      </c>
      <c r="F37" s="118" t="s">
        <v>474</v>
      </c>
    </row>
    <row r="38" spans="1:6" ht="15.75" customHeight="1" x14ac:dyDescent="0.2">
      <c r="A38" s="119" t="s">
        <v>498</v>
      </c>
      <c r="B38" s="127">
        <f>MC!J86</f>
        <v>4.154642857142858</v>
      </c>
      <c r="C38" s="106">
        <f>ROUND(((2*22*$B$38)-0.06*C$13),2)</f>
        <v>103.44</v>
      </c>
      <c r="D38" s="106">
        <f>ROUND(((2*22*$B$38)-0.06*D$13),2)</f>
        <v>117.87</v>
      </c>
      <c r="E38" s="106">
        <f>ROUND(((2*22*$B$38)-0.06*E$13),2)</f>
        <v>103.44</v>
      </c>
      <c r="F38" s="106">
        <f>ROUND(((2*22*$B$38)-0.06*F$13),2)</f>
        <v>74.260000000000005</v>
      </c>
    </row>
    <row r="39" spans="1:6" ht="15.75" customHeight="1" x14ac:dyDescent="0.2">
      <c r="A39" s="478" t="s">
        <v>499</v>
      </c>
      <c r="B39" s="128"/>
      <c r="C39" s="125">
        <f>MC!E21</f>
        <v>437.34</v>
      </c>
      <c r="D39" s="125">
        <f>MC!E22</f>
        <v>359.59</v>
      </c>
      <c r="E39" s="125">
        <f>MC!E21</f>
        <v>437.34</v>
      </c>
      <c r="F39" s="125">
        <f>MC!E21</f>
        <v>437.34</v>
      </c>
    </row>
    <row r="40" spans="1:6" ht="15.75" customHeight="1" x14ac:dyDescent="0.2">
      <c r="A40" s="119" t="s">
        <v>500</v>
      </c>
      <c r="B40" s="108">
        <f>MC!C26</f>
        <v>0</v>
      </c>
      <c r="C40" s="125"/>
      <c r="D40" s="125"/>
      <c r="E40" s="125">
        <f>MC!E26</f>
        <v>0</v>
      </c>
      <c r="F40" s="125"/>
    </row>
    <row r="41" spans="1:6" ht="15.75" customHeight="1" x14ac:dyDescent="0.2">
      <c r="A41" s="119" t="s">
        <v>501</v>
      </c>
      <c r="B41" s="129">
        <f>MC!E25</f>
        <v>11</v>
      </c>
      <c r="C41" s="125">
        <f>B41</f>
        <v>11</v>
      </c>
      <c r="D41" s="125">
        <f>B41</f>
        <v>11</v>
      </c>
      <c r="E41" s="194">
        <f>B41</f>
        <v>11</v>
      </c>
      <c r="F41" s="126">
        <f>B41</f>
        <v>11</v>
      </c>
    </row>
    <row r="42" spans="1:6" ht="15.75" customHeight="1" x14ac:dyDescent="0.2">
      <c r="A42" s="119" t="s">
        <v>502</v>
      </c>
      <c r="B42" s="567">
        <f>MC!C24</f>
        <v>7.0000000000000007E-2</v>
      </c>
      <c r="C42" s="125">
        <f>$B$42*C19</f>
        <v>111.10848000000001</v>
      </c>
      <c r="D42" s="125">
        <f t="shared" ref="D42:F42" si="4">$B$42*D19</f>
        <v>90.906938181818191</v>
      </c>
      <c r="E42" s="125">
        <f t="shared" si="4"/>
        <v>120.36752000000001</v>
      </c>
      <c r="F42" s="125">
        <f t="shared" si="4"/>
        <v>151.96188000000001</v>
      </c>
    </row>
    <row r="43" spans="1:6" ht="15.75" customHeight="1" x14ac:dyDescent="0.2">
      <c r="A43" s="119" t="s">
        <v>503</v>
      </c>
      <c r="B43" s="108"/>
      <c r="C43" s="125"/>
      <c r="D43" s="125"/>
      <c r="E43" s="194"/>
      <c r="F43" s="126"/>
    </row>
    <row r="44" spans="1:6" ht="15.75" customHeight="1" x14ac:dyDescent="0.2">
      <c r="A44" s="111" t="s">
        <v>481</v>
      </c>
      <c r="B44" s="112"/>
      <c r="C44" s="121">
        <f>SUM(C38:C43)</f>
        <v>662.88847999999996</v>
      </c>
      <c r="D44" s="121">
        <f>SUM(D38:D43)</f>
        <v>579.36693818181811</v>
      </c>
      <c r="E44" s="191">
        <f>SUM(E38:E43)</f>
        <v>672.14751999999999</v>
      </c>
      <c r="F44" s="122">
        <f>SUM(F38:F43)</f>
        <v>674.56187999999997</v>
      </c>
    </row>
    <row r="45" spans="1:6" x14ac:dyDescent="0.2">
      <c r="A45" s="101" t="s">
        <v>504</v>
      </c>
      <c r="B45" s="102" t="s">
        <v>473</v>
      </c>
      <c r="C45" s="102" t="s">
        <v>474</v>
      </c>
      <c r="D45" s="102" t="s">
        <v>474</v>
      </c>
      <c r="E45" s="102" t="s">
        <v>474</v>
      </c>
      <c r="F45" s="103" t="s">
        <v>474</v>
      </c>
    </row>
    <row r="46" spans="1:6" ht="15.75" customHeight="1" x14ac:dyDescent="0.2">
      <c r="A46" s="119" t="s">
        <v>483</v>
      </c>
      <c r="B46" s="130">
        <f>B25</f>
        <v>0.1111111111111111</v>
      </c>
      <c r="C46" s="131">
        <f>C25</f>
        <v>176.36066666666667</v>
      </c>
      <c r="D46" s="131">
        <f>D25</f>
        <v>144.29418181818181</v>
      </c>
      <c r="E46" s="131">
        <f>E25</f>
        <v>191.05488888888888</v>
      </c>
      <c r="F46" s="132">
        <f>F25</f>
        <v>241.21233333333333</v>
      </c>
    </row>
    <row r="47" spans="1:6" ht="15.75" customHeight="1" x14ac:dyDescent="0.2">
      <c r="A47" s="119" t="s">
        <v>505</v>
      </c>
      <c r="B47" s="130">
        <f>B36</f>
        <v>0.36800000000000005</v>
      </c>
      <c r="C47" s="131">
        <f>C36</f>
        <v>649.01</v>
      </c>
      <c r="D47" s="131">
        <f>D36</f>
        <v>531.01</v>
      </c>
      <c r="E47" s="131">
        <f>E36</f>
        <v>703.10000000000014</v>
      </c>
      <c r="F47" s="132">
        <f>F36</f>
        <v>887.6400000000001</v>
      </c>
    </row>
    <row r="48" spans="1:6" ht="15.75" customHeight="1" x14ac:dyDescent="0.2">
      <c r="A48" s="119" t="s">
        <v>496</v>
      </c>
      <c r="B48" s="130"/>
      <c r="C48" s="131">
        <f>C44</f>
        <v>662.88847999999996</v>
      </c>
      <c r="D48" s="131">
        <f>D44</f>
        <v>579.36693818181811</v>
      </c>
      <c r="E48" s="131">
        <f>E44</f>
        <v>672.14751999999999</v>
      </c>
      <c r="F48" s="132">
        <f>F44</f>
        <v>674.56187999999997</v>
      </c>
    </row>
    <row r="49" spans="1:6" ht="15.75" customHeight="1" x14ac:dyDescent="0.2">
      <c r="A49" s="111" t="s">
        <v>481</v>
      </c>
      <c r="B49" s="112"/>
      <c r="C49" s="121">
        <f>SUM(C46:C48)</f>
        <v>1488.2591466666668</v>
      </c>
      <c r="D49" s="121">
        <f>SUM(D46:D48)</f>
        <v>1254.67112</v>
      </c>
      <c r="E49" s="191">
        <f>SUM(E46:E48)</f>
        <v>1566.302408888889</v>
      </c>
      <c r="F49" s="122">
        <f>SUM(F46:F48)</f>
        <v>1803.4142133333335</v>
      </c>
    </row>
    <row r="50" spans="1:6" ht="14.25" customHeight="1" x14ac:dyDescent="0.2">
      <c r="A50" s="1037"/>
      <c r="B50" s="1037"/>
      <c r="C50" s="114"/>
      <c r="D50" s="115"/>
      <c r="E50" s="115"/>
      <c r="F50" s="115"/>
    </row>
    <row r="51" spans="1:6" s="133" customFormat="1" ht="12.75" customHeight="1" x14ac:dyDescent="0.2">
      <c r="A51" s="1042" t="s">
        <v>506</v>
      </c>
      <c r="B51" s="1042"/>
      <c r="C51" s="1042"/>
      <c r="D51" s="1042"/>
      <c r="E51" s="1042"/>
      <c r="F51" s="1042"/>
    </row>
    <row r="52" spans="1:6" ht="15.75" customHeight="1" x14ac:dyDescent="0.2">
      <c r="A52" s="101" t="s">
        <v>507</v>
      </c>
      <c r="B52" s="102" t="s">
        <v>473</v>
      </c>
      <c r="C52" s="102" t="s">
        <v>474</v>
      </c>
      <c r="D52" s="102" t="s">
        <v>474</v>
      </c>
      <c r="E52" s="102" t="s">
        <v>474</v>
      </c>
      <c r="F52" s="103" t="s">
        <v>474</v>
      </c>
    </row>
    <row r="53" spans="1:6" ht="15.75" customHeight="1" x14ac:dyDescent="0.2">
      <c r="A53" s="116" t="s">
        <v>508</v>
      </c>
      <c r="B53" s="134"/>
      <c r="C53" s="134"/>
      <c r="D53" s="134"/>
      <c r="E53" s="195"/>
      <c r="F53" s="135"/>
    </row>
    <row r="54" spans="1:6" ht="15.75" customHeight="1" x14ac:dyDescent="0.2">
      <c r="A54" s="119" t="s">
        <v>509</v>
      </c>
      <c r="B54" s="130">
        <f>1/12*0.05</f>
        <v>4.1666666666666666E-3</v>
      </c>
      <c r="C54" s="136">
        <f>C19*$B54</f>
        <v>6.6136000000000008</v>
      </c>
      <c r="D54" s="136">
        <f t="shared" ref="D54:F54" si="5">D19*$B54</f>
        <v>5.4111272727272723</v>
      </c>
      <c r="E54" s="136">
        <f t="shared" si="5"/>
        <v>7.1647333333333334</v>
      </c>
      <c r="F54" s="136">
        <f t="shared" si="5"/>
        <v>9.0453499999999991</v>
      </c>
    </row>
    <row r="55" spans="1:6" x14ac:dyDescent="0.2">
      <c r="A55" s="119" t="s">
        <v>510</v>
      </c>
      <c r="B55" s="130">
        <f>B35*B54</f>
        <v>3.3333333333333332E-4</v>
      </c>
      <c r="C55" s="136">
        <f>$B$55*C19</f>
        <v>0.529088</v>
      </c>
      <c r="D55" s="136">
        <f t="shared" ref="D55:F55" si="6">$B$55*D19</f>
        <v>0.43289018181818179</v>
      </c>
      <c r="E55" s="136">
        <f t="shared" si="6"/>
        <v>0.57317866666666661</v>
      </c>
      <c r="F55" s="136">
        <f t="shared" si="6"/>
        <v>0.72362799999999994</v>
      </c>
    </row>
    <row r="56" spans="1:6" x14ac:dyDescent="0.2">
      <c r="A56" s="119" t="s">
        <v>511</v>
      </c>
      <c r="B56" s="130">
        <v>0</v>
      </c>
      <c r="C56" s="136">
        <f>C35*$B56</f>
        <v>0</v>
      </c>
      <c r="D56" s="136">
        <f t="shared" ref="D56:F56" si="7">D35*$B56</f>
        <v>0</v>
      </c>
      <c r="E56" s="136">
        <f t="shared" si="7"/>
        <v>0</v>
      </c>
      <c r="F56" s="136">
        <f t="shared" si="7"/>
        <v>0</v>
      </c>
    </row>
    <row r="57" spans="1:6" x14ac:dyDescent="0.2">
      <c r="A57" s="119" t="s">
        <v>512</v>
      </c>
      <c r="B57" s="130">
        <f>1/12*1/30*7</f>
        <v>1.9444444444444441E-2</v>
      </c>
      <c r="C57" s="131">
        <f>C19*$B57</f>
        <v>30.863466666666664</v>
      </c>
      <c r="D57" s="131">
        <f t="shared" ref="D57:F57" si="8">D19*$B57</f>
        <v>25.251927272727269</v>
      </c>
      <c r="E57" s="131">
        <f t="shared" si="8"/>
        <v>33.435422222222215</v>
      </c>
      <c r="F57" s="131">
        <f t="shared" si="8"/>
        <v>42.211633333333324</v>
      </c>
    </row>
    <row r="58" spans="1:6" x14ac:dyDescent="0.2">
      <c r="A58" s="119" t="s">
        <v>513</v>
      </c>
      <c r="B58" s="130">
        <f>B36*B57</f>
        <v>7.1555555555555556E-3</v>
      </c>
      <c r="C58" s="131">
        <f>$B58*C19</f>
        <v>11.357755733333335</v>
      </c>
      <c r="D58" s="131">
        <f t="shared" ref="D58:F58" si="9">$B58*D19</f>
        <v>9.2927092363636365</v>
      </c>
      <c r="E58" s="131">
        <f t="shared" si="9"/>
        <v>12.304235377777779</v>
      </c>
      <c r="F58" s="131">
        <f t="shared" si="9"/>
        <v>15.533881066666668</v>
      </c>
    </row>
    <row r="59" spans="1:6" x14ac:dyDescent="0.2">
      <c r="A59" s="119" t="s">
        <v>514</v>
      </c>
      <c r="B59" s="130">
        <f>B35*40/100*90/100*(1+1/12+1/12+1/3*1/12)</f>
        <v>3.4399999999999993E-2</v>
      </c>
      <c r="C59" s="131">
        <f>C19*$B59</f>
        <v>54.601881599999992</v>
      </c>
      <c r="D59" s="131">
        <f t="shared" ref="D59:F59" si="10">D19*$B59</f>
        <v>44.674266763636354</v>
      </c>
      <c r="E59" s="131">
        <f t="shared" si="10"/>
        <v>59.152038399999988</v>
      </c>
      <c r="F59" s="131">
        <f t="shared" si="10"/>
        <v>74.678409599999981</v>
      </c>
    </row>
    <row r="60" spans="1:6" ht="14.25" customHeight="1" x14ac:dyDescent="0.2">
      <c r="A60" s="111" t="s">
        <v>481</v>
      </c>
      <c r="B60" s="120">
        <f>SUM(B54:B59)</f>
        <v>6.5499999999999989E-2</v>
      </c>
      <c r="C60" s="137">
        <f>SUM(C54:C59)</f>
        <v>103.96579199999999</v>
      </c>
      <c r="D60" s="137">
        <f>SUM(D54:D59)</f>
        <v>85.062920727272711</v>
      </c>
      <c r="E60" s="196">
        <f>SUM(E54:E59)</f>
        <v>112.62960799999999</v>
      </c>
      <c r="F60" s="138">
        <f>SUM(F54:F59)</f>
        <v>142.19290199999998</v>
      </c>
    </row>
    <row r="61" spans="1:6" ht="14.25" customHeight="1" x14ac:dyDescent="0.2">
      <c r="A61" s="1037"/>
      <c r="B61" s="1037"/>
      <c r="C61" s="322"/>
      <c r="D61" s="322"/>
      <c r="E61" s="323"/>
      <c r="F61" s="324"/>
    </row>
    <row r="62" spans="1:6" ht="15.75" customHeight="1" x14ac:dyDescent="0.2">
      <c r="A62" s="1042" t="s">
        <v>515</v>
      </c>
      <c r="B62" s="1042"/>
      <c r="C62" s="1042"/>
      <c r="D62" s="1042"/>
      <c r="E62" s="1042"/>
      <c r="F62" s="1042"/>
    </row>
    <row r="63" spans="1:6" ht="14.25" customHeight="1" x14ac:dyDescent="0.2">
      <c r="A63" s="116" t="s">
        <v>49</v>
      </c>
      <c r="B63" s="117"/>
      <c r="C63" s="117"/>
      <c r="D63" s="117"/>
      <c r="E63" s="197"/>
      <c r="F63" s="118"/>
    </row>
    <row r="64" spans="1:6" ht="14.25" customHeight="1" x14ac:dyDescent="0.2">
      <c r="A64" s="119" t="s">
        <v>50</v>
      </c>
      <c r="B64" s="108">
        <f>1/12</f>
        <v>8.3333333333333329E-2</v>
      </c>
      <c r="C64" s="125">
        <f>B64*($C$19+$C$49+$C$60)</f>
        <v>264.95741155555555</v>
      </c>
      <c r="D64" s="125">
        <f>B64*($D$19+$D$49+$D$60)</f>
        <v>219.86704884848484</v>
      </c>
      <c r="E64" s="194">
        <f>B64*($E$19+$E$49+$E$60)</f>
        <v>283.20566807407408</v>
      </c>
      <c r="F64" s="126">
        <f>B64*($F$19+$F$49+$F$60)</f>
        <v>343.04092627777777</v>
      </c>
    </row>
    <row r="65" spans="1:6" x14ac:dyDescent="0.2">
      <c r="A65" s="119" t="s">
        <v>516</v>
      </c>
      <c r="B65" s="108">
        <f>MC!E56/30/12</f>
        <v>1.3538888888888885E-2</v>
      </c>
      <c r="C65" s="125">
        <f>B65*($C$19+$C$49+$C$60)</f>
        <v>43.046747464059251</v>
      </c>
      <c r="D65" s="125">
        <f>B65*($D$19+$D$49+$D$60)</f>
        <v>35.721066536250497</v>
      </c>
      <c r="E65" s="194">
        <f>B65*($E$19+$E$49+$E$60)</f>
        <v>46.01148087310122</v>
      </c>
      <c r="F65" s="126">
        <f>B65*($F$19+$F$49+$F$60)</f>
        <v>55.732715822596276</v>
      </c>
    </row>
    <row r="66" spans="1:6" x14ac:dyDescent="0.2">
      <c r="A66" s="119" t="s">
        <v>517</v>
      </c>
      <c r="B66" s="139">
        <f>(5/30)/12*MC!F58*MC!C59</f>
        <v>1.0764583333333333E-4</v>
      </c>
      <c r="C66" s="125">
        <f>B66*($C$19+$C$49+$C$60)</f>
        <v>0.34225873637688892</v>
      </c>
      <c r="D66" s="125">
        <f>B66*($D$19+$D$49+$D$60)</f>
        <v>0.28401326035003027</v>
      </c>
      <c r="E66" s="194">
        <f>B66*($E$19+$E$49+$E$60)</f>
        <v>0.36583092173468518</v>
      </c>
      <c r="F66" s="126">
        <f>B66*($F$19+$F$49+$F$60)</f>
        <v>0.4431231165193194</v>
      </c>
    </row>
    <row r="67" spans="1:6" ht="14.25" customHeight="1" x14ac:dyDescent="0.2">
      <c r="A67" s="119" t="s">
        <v>518</v>
      </c>
      <c r="B67" s="139">
        <f>MC!C61/30/12</f>
        <v>2.6830555555555553E-3</v>
      </c>
      <c r="C67" s="125">
        <f>B67*($C$19+$C$49+$C$60)</f>
        <v>8.5307454607170374</v>
      </c>
      <c r="D67" s="125">
        <f>B67*($D$19+$D$49+$D$60)</f>
        <v>7.0789860827583828</v>
      </c>
      <c r="E67" s="194">
        <f>B67*($E$19+$E$49+$E$60)</f>
        <v>9.118278493091605</v>
      </c>
      <c r="F67" s="126">
        <f>B67*($F$19+$F$49+$F$60)</f>
        <v>11.044774356390183</v>
      </c>
    </row>
    <row r="68" spans="1:6" ht="14.25" customHeight="1" x14ac:dyDescent="0.2">
      <c r="A68" s="119" t="s">
        <v>519</v>
      </c>
      <c r="B68" s="108"/>
      <c r="C68" s="125"/>
      <c r="D68" s="125"/>
      <c r="E68" s="194">
        <f>B68*($E$19+$E$49+$E$60)</f>
        <v>0</v>
      </c>
      <c r="F68" s="126"/>
    </row>
    <row r="69" spans="1:6" ht="14.25" customHeight="1" x14ac:dyDescent="0.2">
      <c r="A69" s="140" t="s">
        <v>520</v>
      </c>
      <c r="B69" s="141">
        <f>SUM(B64:B68)</f>
        <v>9.9662923611111107E-2</v>
      </c>
      <c r="C69" s="142">
        <f>SUM(C64:C68)</f>
        <v>316.87716321670871</v>
      </c>
      <c r="D69" s="142">
        <f>SUM(D64:D68)</f>
        <v>262.95111472784379</v>
      </c>
      <c r="E69" s="198">
        <f>SUM(E64:E68)</f>
        <v>338.70125836200162</v>
      </c>
      <c r="F69" s="143">
        <f>SUM(F64:F68)</f>
        <v>410.26153957328353</v>
      </c>
    </row>
    <row r="70" spans="1:6" ht="14.25" customHeight="1" x14ac:dyDescent="0.2">
      <c r="A70" s="116" t="s">
        <v>521</v>
      </c>
      <c r="B70" s="117"/>
      <c r="C70" s="117"/>
      <c r="D70" s="117"/>
      <c r="E70" s="197"/>
      <c r="F70" s="118"/>
    </row>
    <row r="71" spans="1:6" ht="14.25" customHeight="1" x14ac:dyDescent="0.2">
      <c r="A71" s="119" t="s">
        <v>522</v>
      </c>
      <c r="B71" s="108"/>
      <c r="C71" s="125"/>
      <c r="D71" s="125"/>
      <c r="E71" s="194"/>
      <c r="F71" s="126"/>
    </row>
    <row r="72" spans="1:6" ht="14.25" customHeight="1" x14ac:dyDescent="0.2">
      <c r="A72" s="140" t="s">
        <v>520</v>
      </c>
      <c r="B72" s="141"/>
      <c r="C72" s="142">
        <f>C71</f>
        <v>0</v>
      </c>
      <c r="D72" s="142"/>
      <c r="E72" s="198"/>
      <c r="F72" s="143"/>
    </row>
    <row r="73" spans="1:6" ht="14.25" customHeight="1" x14ac:dyDescent="0.2">
      <c r="A73" s="116" t="s">
        <v>71</v>
      </c>
      <c r="B73" s="117"/>
      <c r="C73" s="117"/>
      <c r="D73" s="117"/>
      <c r="E73" s="197"/>
      <c r="F73" s="118"/>
    </row>
    <row r="74" spans="1:6" ht="14.25" customHeight="1" x14ac:dyDescent="0.2">
      <c r="A74" s="119" t="s">
        <v>72</v>
      </c>
      <c r="B74" s="108">
        <f>120/30*MC!C64*MC!C65</f>
        <v>6.18624E-3</v>
      </c>
      <c r="C74" s="125">
        <f>(((C19*2)+ (C19*1/3))+(C36)+(C44-C38-C39))*$B$74</f>
        <v>27.681781429555201</v>
      </c>
      <c r="D74" s="125">
        <f>(((D19*2)+ (D19*1/3))+(D36)+(D44-D38-D39))*$B$74</f>
        <v>22.66111398825425</v>
      </c>
      <c r="E74" s="125">
        <f>(((E19*2)+ (E19*1/3))+(E36)+(E44-E38-E39))*$B$74</f>
        <v>29.9829619150848</v>
      </c>
      <c r="F74" s="126">
        <f>(((F19*2)+ (F19*1/3))+(F36)+(F44-F38-F39))*$B$74</f>
        <v>37.835030725171201</v>
      </c>
    </row>
    <row r="75" spans="1:6" ht="15.75" customHeight="1" x14ac:dyDescent="0.2">
      <c r="A75" s="140" t="s">
        <v>481</v>
      </c>
      <c r="B75" s="141"/>
      <c r="C75" s="142"/>
      <c r="D75" s="142"/>
      <c r="E75" s="198"/>
      <c r="F75" s="143"/>
    </row>
    <row r="76" spans="1:6" x14ac:dyDescent="0.2">
      <c r="A76" s="101" t="s">
        <v>523</v>
      </c>
      <c r="B76" s="102"/>
      <c r="C76" s="102"/>
      <c r="D76" s="102"/>
      <c r="E76" s="189"/>
      <c r="F76" s="103"/>
    </row>
    <row r="77" spans="1:6" x14ac:dyDescent="0.2">
      <c r="A77" s="119" t="s">
        <v>49</v>
      </c>
      <c r="B77" s="130">
        <f>B69</f>
        <v>9.9662923611111107E-2</v>
      </c>
      <c r="C77" s="131">
        <f>C69</f>
        <v>316.87716321670871</v>
      </c>
      <c r="D77" s="131">
        <f>D69</f>
        <v>262.95111472784379</v>
      </c>
      <c r="E77" s="131">
        <f>E69</f>
        <v>338.70125836200162</v>
      </c>
      <c r="F77" s="132">
        <f>F69</f>
        <v>410.26153957328353</v>
      </c>
    </row>
    <row r="78" spans="1:6" ht="15.75" customHeight="1" x14ac:dyDescent="0.2">
      <c r="A78" s="119" t="s">
        <v>521</v>
      </c>
      <c r="B78" s="130">
        <f>B72</f>
        <v>0</v>
      </c>
      <c r="C78" s="131">
        <f>C72</f>
        <v>0</v>
      </c>
      <c r="D78" s="131">
        <f>D72</f>
        <v>0</v>
      </c>
      <c r="E78" s="131">
        <f>E72</f>
        <v>0</v>
      </c>
      <c r="F78" s="132">
        <f>F72</f>
        <v>0</v>
      </c>
    </row>
    <row r="79" spans="1:6" ht="15.75" customHeight="1" x14ac:dyDescent="0.2">
      <c r="A79" s="119" t="s">
        <v>71</v>
      </c>
      <c r="B79" s="130">
        <f>B74</f>
        <v>6.18624E-3</v>
      </c>
      <c r="C79" s="131">
        <f>C74</f>
        <v>27.681781429555201</v>
      </c>
      <c r="D79" s="131">
        <f>D74</f>
        <v>22.66111398825425</v>
      </c>
      <c r="E79" s="131">
        <f>E74</f>
        <v>29.9829619150848</v>
      </c>
      <c r="F79" s="132">
        <f>F74</f>
        <v>37.835030725171201</v>
      </c>
    </row>
    <row r="80" spans="1:6" ht="15.75" customHeight="1" x14ac:dyDescent="0.2">
      <c r="A80" s="111" t="s">
        <v>481</v>
      </c>
      <c r="B80" s="112"/>
      <c r="C80" s="121">
        <f>SUM(C77:C79)</f>
        <v>344.55894464626391</v>
      </c>
      <c r="D80" s="121">
        <f>SUM(D77:D79)</f>
        <v>285.61222871609806</v>
      </c>
      <c r="E80" s="191">
        <f>SUM(E77:E79)</f>
        <v>368.68422027708641</v>
      </c>
      <c r="F80" s="122">
        <f>SUM(F77:F79)</f>
        <v>448.09657029845471</v>
      </c>
    </row>
    <row r="81" spans="1:6" ht="15.75" customHeight="1" x14ac:dyDescent="0.2">
      <c r="A81" s="113"/>
      <c r="B81" s="114"/>
      <c r="C81" s="114"/>
      <c r="D81" s="114"/>
      <c r="E81" s="192"/>
      <c r="F81" s="115"/>
    </row>
    <row r="82" spans="1:6" ht="15.75" customHeight="1" x14ac:dyDescent="0.2">
      <c r="A82" s="199" t="s">
        <v>524</v>
      </c>
      <c r="B82" s="200"/>
      <c r="C82" s="200"/>
      <c r="D82" s="200"/>
      <c r="E82" s="200"/>
      <c r="F82" s="201"/>
    </row>
    <row r="83" spans="1:6" ht="15.75" customHeight="1" x14ac:dyDescent="0.2">
      <c r="A83" s="101" t="s">
        <v>525</v>
      </c>
      <c r="B83" s="102" t="s">
        <v>497</v>
      </c>
      <c r="C83" s="102" t="s">
        <v>474</v>
      </c>
      <c r="D83" s="102" t="s">
        <v>474</v>
      </c>
      <c r="E83" s="102" t="s">
        <v>474</v>
      </c>
      <c r="F83" s="103" t="s">
        <v>474</v>
      </c>
    </row>
    <row r="84" spans="1:6" ht="15.75" customHeight="1" x14ac:dyDescent="0.2">
      <c r="A84" s="119" t="s">
        <v>526</v>
      </c>
      <c r="B84" s="145">
        <f>Insumos!G117</f>
        <v>27.875416666666666</v>
      </c>
      <c r="C84" s="106">
        <f>B84</f>
        <v>27.875416666666666</v>
      </c>
      <c r="D84" s="106">
        <f>B84</f>
        <v>27.875416666666666</v>
      </c>
      <c r="E84" s="190">
        <f>B84</f>
        <v>27.875416666666666</v>
      </c>
      <c r="F84" s="107">
        <f>Insumos!G118</f>
        <v>34.030416666666667</v>
      </c>
    </row>
    <row r="85" spans="1:6" x14ac:dyDescent="0.2">
      <c r="A85" s="144" t="s">
        <v>527</v>
      </c>
      <c r="B85" s="145">
        <f>Insumos!G59</f>
        <v>461.23111666666665</v>
      </c>
      <c r="C85" s="106">
        <f>B85</f>
        <v>461.23111666666665</v>
      </c>
      <c r="D85" s="106">
        <f>B85</f>
        <v>461.23111666666665</v>
      </c>
      <c r="E85" s="190"/>
      <c r="F85" s="107"/>
    </row>
    <row r="86" spans="1:6" x14ac:dyDescent="0.2">
      <c r="A86" s="144" t="s">
        <v>528</v>
      </c>
      <c r="B86" s="146">
        <f>Insumos!J99</f>
        <v>22.048134259259257</v>
      </c>
      <c r="C86" s="106">
        <f>B86</f>
        <v>22.048134259259257</v>
      </c>
      <c r="D86" s="106">
        <f>B86</f>
        <v>22.048134259259257</v>
      </c>
      <c r="E86" s="190"/>
      <c r="F86" s="107"/>
    </row>
    <row r="87" spans="1:6" ht="15.75" customHeight="1" x14ac:dyDescent="0.2">
      <c r="A87" s="144" t="s">
        <v>529</v>
      </c>
      <c r="B87" s="145"/>
      <c r="C87" s="106">
        <f>Insumos!I129</f>
        <v>36.666666666666671</v>
      </c>
      <c r="D87" s="106">
        <f>Insumos!H129</f>
        <v>25.446666666666665</v>
      </c>
      <c r="E87" s="190"/>
      <c r="F87" s="107"/>
    </row>
    <row r="88" spans="1:6" ht="15.75" customHeight="1" x14ac:dyDescent="0.2">
      <c r="A88" s="144" t="s">
        <v>530</v>
      </c>
      <c r="B88" s="108">
        <v>0.12</v>
      </c>
      <c r="C88" s="106"/>
      <c r="D88" s="106"/>
      <c r="E88" s="190">
        <f>B88*(E127+E128+E84)</f>
        <v>397.64565906666667</v>
      </c>
      <c r="F88" s="107"/>
    </row>
    <row r="89" spans="1:6" ht="15.75" customHeight="1" x14ac:dyDescent="0.2">
      <c r="A89" s="144" t="s">
        <v>531</v>
      </c>
      <c r="B89" s="145">
        <f>Insumos!H145</f>
        <v>50.323333333333331</v>
      </c>
      <c r="C89" s="106"/>
      <c r="D89" s="106"/>
      <c r="E89" s="190"/>
      <c r="F89" s="107">
        <f>B89</f>
        <v>50.323333333333331</v>
      </c>
    </row>
    <row r="90" spans="1:6" ht="15.75" customHeight="1" x14ac:dyDescent="0.2">
      <c r="A90" s="144" t="s">
        <v>532</v>
      </c>
      <c r="B90" s="145"/>
      <c r="C90" s="106"/>
      <c r="D90" s="106"/>
      <c r="E90" s="190"/>
      <c r="F90" s="107">
        <f>B90</f>
        <v>0</v>
      </c>
    </row>
    <row r="91" spans="1:6" ht="15.75" customHeight="1" x14ac:dyDescent="0.2">
      <c r="A91" s="140" t="s">
        <v>481</v>
      </c>
      <c r="B91" s="147"/>
      <c r="C91" s="142">
        <f>SUM(C84:C90)</f>
        <v>547.82133425925929</v>
      </c>
      <c r="D91" s="142">
        <f t="shared" ref="D91:F91" si="11">SUM(D84:D90)</f>
        <v>536.60133425925926</v>
      </c>
      <c r="E91" s="142">
        <f t="shared" si="11"/>
        <v>425.5210757333333</v>
      </c>
      <c r="F91" s="142">
        <f t="shared" si="11"/>
        <v>84.353749999999991</v>
      </c>
    </row>
    <row r="92" spans="1:6" ht="15.75" customHeight="1" x14ac:dyDescent="0.2">
      <c r="A92" s="1037"/>
      <c r="B92" s="1037"/>
      <c r="C92" s="148"/>
      <c r="D92" s="148"/>
      <c r="E92" s="202"/>
      <c r="F92" s="149"/>
    </row>
    <row r="93" spans="1:6" ht="15.75" customHeight="1" x14ac:dyDescent="0.2">
      <c r="A93" s="199" t="s">
        <v>533</v>
      </c>
      <c r="B93" s="200"/>
      <c r="C93" s="200"/>
      <c r="D93" s="200"/>
      <c r="E93" s="200"/>
      <c r="F93" s="201"/>
    </row>
    <row r="94" spans="1:6" ht="15.75" customHeight="1" x14ac:dyDescent="0.2">
      <c r="A94" s="101" t="s">
        <v>534</v>
      </c>
      <c r="B94" s="102" t="s">
        <v>473</v>
      </c>
      <c r="C94" s="102" t="s">
        <v>474</v>
      </c>
      <c r="D94" s="102" t="s">
        <v>474</v>
      </c>
      <c r="E94" s="102" t="s">
        <v>474</v>
      </c>
      <c r="F94" s="103"/>
    </row>
    <row r="95" spans="1:6" ht="15.75" customHeight="1" x14ac:dyDescent="0.2">
      <c r="A95" s="104" t="s">
        <v>77</v>
      </c>
      <c r="B95" s="108">
        <f>MC!C68</f>
        <v>0.03</v>
      </c>
      <c r="C95" s="125">
        <f>($C$19+$C$49+$C$60+$C$80+$C$91)*$B$95</f>
        <v>122.15607652716571</v>
      </c>
      <c r="D95" s="125">
        <f>($D$19+$D$49+$D$60+$D$80+$D$91)*$B$95</f>
        <v>103.81854447471525</v>
      </c>
      <c r="E95" s="194">
        <f>($E$19+$E$49+$E$60+$E$80+$E$91)*$B$95</f>
        <v>125.78019938697925</v>
      </c>
      <c r="F95" s="126">
        <f>($F$19+$F$49+$F$60+$F$80+$F$91)*$B$95</f>
        <v>139.46824306895365</v>
      </c>
    </row>
    <row r="96" spans="1:6" x14ac:dyDescent="0.2">
      <c r="A96" s="104" t="s">
        <v>78</v>
      </c>
      <c r="B96" s="108">
        <f>MC!C69</f>
        <v>6.7900000000000002E-2</v>
      </c>
      <c r="C96" s="125">
        <f>($C$19+$C$49+$C$60+$C$80+$C$91+C95)*B96</f>
        <v>284.77431746934627</v>
      </c>
      <c r="D96" s="125">
        <f>($D$19+$D$49+$D$60+$D$80+$D$91+$D$95)*$B$96</f>
        <v>242.02525149760535</v>
      </c>
      <c r="E96" s="125">
        <f>($E$19+$E$49+$E$60+$E$80+$E$91+$E$95)*$B$96</f>
        <v>293.22299348423888</v>
      </c>
      <c r="F96" s="126">
        <f>($F$19+$F$49+$F$60+$F$80+$F$91+F95)*$B$96</f>
        <v>325.1330171837804</v>
      </c>
    </row>
    <row r="97" spans="1:7" x14ac:dyDescent="0.2">
      <c r="A97" s="203" t="s">
        <v>535</v>
      </c>
      <c r="B97" s="204">
        <f>B98+B99</f>
        <v>0.1125</v>
      </c>
      <c r="C97" s="205">
        <f>((C19+C49+C60+C80+C91+C95+C96)/(1-($B$97)))*$B$97</f>
        <v>567.73516202983558</v>
      </c>
      <c r="D97" s="205">
        <f>((D19+D49+D60+D80+D91+D95+D96)/(1-($B$97)))*$B$97</f>
        <v>482.50926065021775</v>
      </c>
      <c r="E97" s="205">
        <f>((E19+E49+E60+E80+E91+E95+E96)/(1-($B$97)))*$B$97</f>
        <v>584.57871199908084</v>
      </c>
      <c r="F97" s="205">
        <f>((F19+F49+F60+F80+F91+F95+F96)/(1-($B$97)))*$B$97</f>
        <v>648.19555299944659</v>
      </c>
    </row>
    <row r="98" spans="1:7" x14ac:dyDescent="0.2">
      <c r="A98" s="104" t="s">
        <v>536</v>
      </c>
      <c r="B98" s="108">
        <f>0.0165+0.076</f>
        <v>9.2499999999999999E-2</v>
      </c>
      <c r="C98" s="206">
        <f>((C$19+C$49+C$60+C$80+C$91+C$95+C$96)/(1-($B$97)))*$B$98</f>
        <v>466.80446655786477</v>
      </c>
      <c r="D98" s="206">
        <f t="shared" ref="D98:F98" si="12">((D$19+D$49+D$60+D$80+D$91+D$95+D$96)/(1-($B$97)))*$B$98</f>
        <v>396.72983653462347</v>
      </c>
      <c r="E98" s="206">
        <f t="shared" si="12"/>
        <v>480.65360764368864</v>
      </c>
      <c r="F98" s="206">
        <f t="shared" si="12"/>
        <v>532.96078802176714</v>
      </c>
    </row>
    <row r="99" spans="1:7" x14ac:dyDescent="0.2">
      <c r="A99" s="104" t="s">
        <v>537</v>
      </c>
      <c r="B99" s="108">
        <v>0.02</v>
      </c>
      <c r="C99" s="207">
        <f>((C$19+C$49+C$60+C$80+C$91+C$95+C$96)/(1-($B$97)))*$B$99</f>
        <v>100.93069547197076</v>
      </c>
      <c r="D99" s="207">
        <f t="shared" ref="D99:F99" si="13">((D$19+D$49+D$60+D$80+D$91+D$95+D$96)/(1-($B$97)))*$B$99</f>
        <v>85.779424115594267</v>
      </c>
      <c r="E99" s="207">
        <f t="shared" si="13"/>
        <v>103.92510435539214</v>
      </c>
      <c r="F99" s="207">
        <f t="shared" si="13"/>
        <v>115.23476497767939</v>
      </c>
    </row>
    <row r="100" spans="1:7" x14ac:dyDescent="0.2">
      <c r="A100" s="203" t="s">
        <v>538</v>
      </c>
      <c r="B100" s="204">
        <f>B101+B102</f>
        <v>0.11749999999999999</v>
      </c>
      <c r="C100" s="205">
        <f>((C19+C49+C60+C80+C91+C95+C96)/(1-($B$100)))*$B$100</f>
        <v>596.32742703605936</v>
      </c>
      <c r="D100" s="205">
        <f t="shared" ref="D100:F100" si="14">((D19+D49+D60+D80+D91+D95+D96)/(1-($B$100)))*$B$100</f>
        <v>506.80938079627833</v>
      </c>
      <c r="E100" s="205">
        <f t="shared" si="14"/>
        <v>614.01925147652889</v>
      </c>
      <c r="F100" s="205">
        <f t="shared" si="14"/>
        <v>680.8399623415653</v>
      </c>
    </row>
    <row r="101" spans="1:7" x14ac:dyDescent="0.2">
      <c r="A101" s="104" t="s">
        <v>536</v>
      </c>
      <c r="B101" s="108">
        <f>0.0165+0.076</f>
        <v>9.2499999999999999E-2</v>
      </c>
      <c r="C101" s="206">
        <f>((C19+C49+C60+C80+C91+C95+C96)/(1-($B$100)))*$B$101</f>
        <v>469.44925107094036</v>
      </c>
      <c r="D101" s="206">
        <f t="shared" ref="D101:F101" si="15">((D19+D49+D60+D80+D91+D95+D96)/(1-($B$100)))*$B$101</f>
        <v>398.97759764813406</v>
      </c>
      <c r="E101" s="206">
        <f t="shared" si="15"/>
        <v>483.37685754535255</v>
      </c>
      <c r="F101" s="206">
        <f t="shared" si="15"/>
        <v>535.98039588591314</v>
      </c>
    </row>
    <row r="102" spans="1:7" x14ac:dyDescent="0.2">
      <c r="A102" s="104" t="s">
        <v>537</v>
      </c>
      <c r="B102" s="108">
        <v>2.5000000000000001E-2</v>
      </c>
      <c r="C102" s="207">
        <f>((C$19+C$49+C$60+C$80+C$91+C$95+C$96)/(1-($B$100)))*$B$102</f>
        <v>126.87817596511903</v>
      </c>
      <c r="D102" s="207">
        <f t="shared" ref="D102:F102" si="16">((D$19+D$49+D$60+D$80+D$91+D$95+D$96)/(1-($B$100)))*$B$102</f>
        <v>107.83178314814434</v>
      </c>
      <c r="E102" s="207">
        <f t="shared" si="16"/>
        <v>130.64239393117637</v>
      </c>
      <c r="F102" s="207">
        <f t="shared" si="16"/>
        <v>144.85956645565221</v>
      </c>
    </row>
    <row r="103" spans="1:7" x14ac:dyDescent="0.2">
      <c r="A103" s="203" t="s">
        <v>539</v>
      </c>
      <c r="B103" s="204">
        <f>B104+B105</f>
        <v>0.1225</v>
      </c>
      <c r="C103" s="205">
        <f>((C19+C49+C60+C80+C91+C95+C96)/(1-($B$103)))*$B$103</f>
        <v>625.24552982013211</v>
      </c>
      <c r="D103" s="205">
        <f t="shared" ref="D103:F103" si="17">((D19+D49+D60+D80+D91+D95+D96)/(1-($B$103)))*$B$103</f>
        <v>531.38642538844817</v>
      </c>
      <c r="E103" s="205">
        <f t="shared" si="17"/>
        <v>643.79529567736688</v>
      </c>
      <c r="F103" s="205">
        <f t="shared" si="17"/>
        <v>713.85638774456299</v>
      </c>
    </row>
    <row r="104" spans="1:7" x14ac:dyDescent="0.2">
      <c r="A104" s="104" t="s">
        <v>536</v>
      </c>
      <c r="B104" s="108">
        <f>0.0165+0.076</f>
        <v>9.2499999999999999E-2</v>
      </c>
      <c r="C104" s="206">
        <f>((C19+C49+C60+C80+C91+C95+C96)/(1-($B$103)))*$B$104</f>
        <v>472.12417557846715</v>
      </c>
      <c r="D104" s="206">
        <f t="shared" ref="D104:F104" si="18">((D19+D49+D60+D80+D91+D95+D96)/(1-($B$103)))*$B$104</f>
        <v>401.25097427290984</v>
      </c>
      <c r="E104" s="206">
        <f t="shared" si="18"/>
        <v>486.1311416339301</v>
      </c>
      <c r="F104" s="206">
        <f t="shared" si="18"/>
        <v>539.0344152356904</v>
      </c>
    </row>
    <row r="105" spans="1:7" x14ac:dyDescent="0.2">
      <c r="A105" s="104" t="s">
        <v>537</v>
      </c>
      <c r="B105" s="108">
        <v>0.03</v>
      </c>
      <c r="C105" s="207">
        <f>((C19+C49+C60+C80+C91+C95+C96)/(1-($B$103)))*$B$105</f>
        <v>153.12135424166502</v>
      </c>
      <c r="D105" s="207">
        <f t="shared" ref="D105:F105" si="19">((D19+D49+D60+D80+D91+D95+D96)/(1-($B$103)))*$B$105</f>
        <v>130.13545111553833</v>
      </c>
      <c r="E105" s="207">
        <f t="shared" si="19"/>
        <v>157.66415404343678</v>
      </c>
      <c r="F105" s="207">
        <f t="shared" si="19"/>
        <v>174.82197250887256</v>
      </c>
      <c r="G105" s="208"/>
    </row>
    <row r="106" spans="1:7" x14ac:dyDescent="0.2">
      <c r="A106" s="203" t="s">
        <v>618</v>
      </c>
      <c r="B106" s="204">
        <f>B107+B108</f>
        <v>0.1275</v>
      </c>
      <c r="C106" s="205">
        <f>((C19+C49+C60+C80+C91+C95+C96)/(1-($B$106)))*$B$106</f>
        <v>654.49507217766131</v>
      </c>
      <c r="D106" s="205">
        <f t="shared" ref="D106:F106" si="20">((D19+D49+D60+D80+D91+D95+D96)/(1-($B$106)))*$B$106</f>
        <v>556.24515530545636</v>
      </c>
      <c r="E106" s="205">
        <f t="shared" si="20"/>
        <v>673.91261259110831</v>
      </c>
      <c r="F106" s="205">
        <f t="shared" si="20"/>
        <v>747.25122490003048</v>
      </c>
      <c r="G106" s="208"/>
    </row>
    <row r="107" spans="1:7" x14ac:dyDescent="0.2">
      <c r="A107" s="104" t="s">
        <v>536</v>
      </c>
      <c r="B107" s="108">
        <f>0.0165+0.076</f>
        <v>9.2499999999999999E-2</v>
      </c>
      <c r="C107" s="206">
        <f>((C19+C49+C60+C80+C91+C95+C96)/(1-($B$1065)))*$B$107</f>
        <v>414.28896407010495</v>
      </c>
      <c r="D107" s="206">
        <f t="shared" ref="D107:F107" si="21">((D19+D49+D60+D80+D91+D95+D96)/(1-($B$1065)))*$B$107</f>
        <v>352.09772992447836</v>
      </c>
      <c r="E107" s="206">
        <f t="shared" si="21"/>
        <v>426.58007678377368</v>
      </c>
      <c r="F107" s="206">
        <f t="shared" si="21"/>
        <v>473.00269936931835</v>
      </c>
      <c r="G107" s="208"/>
    </row>
    <row r="108" spans="1:7" x14ac:dyDescent="0.2">
      <c r="A108" s="104" t="s">
        <v>537</v>
      </c>
      <c r="B108" s="108">
        <v>3.5000000000000003E-2</v>
      </c>
      <c r="C108" s="207">
        <f>((C19+C49+C60+C80+C91+C95+C96)/(1-($B$106)))*$B$108</f>
        <v>179.66531393112274</v>
      </c>
      <c r="D108" s="207">
        <f t="shared" ref="D108:F108" si="22">((D19+D49+D60+D80+D91+D95+D96)/(1-($B$106)))*$B$108</f>
        <v>152.69474851522332</v>
      </c>
      <c r="E108" s="207">
        <f t="shared" si="22"/>
        <v>184.9956191426572</v>
      </c>
      <c r="F108" s="207">
        <f t="shared" si="22"/>
        <v>205.12778722745938</v>
      </c>
      <c r="G108" s="208"/>
    </row>
    <row r="109" spans="1:7" x14ac:dyDescent="0.2">
      <c r="A109" s="203" t="s">
        <v>540</v>
      </c>
      <c r="B109" s="204">
        <f>B110+B111</f>
        <v>0.13250000000000001</v>
      </c>
      <c r="C109" s="205">
        <f>((C19+C49+C60+C80+C91+C95+C96)/(1-($B$109)))*$B$109</f>
        <v>684.08178505228022</v>
      </c>
      <c r="D109" s="205">
        <f t="shared" ref="D109:F109" si="23">((D19+D49+D60+D80+D91+D95+D96)/(1-($B$109)))*$B$109</f>
        <v>581.39044118692595</v>
      </c>
      <c r="E109" s="205">
        <f t="shared" si="23"/>
        <v>704.37710318685276</v>
      </c>
      <c r="F109" s="205">
        <f t="shared" si="23"/>
        <v>781.03101695066198</v>
      </c>
    </row>
    <row r="110" spans="1:7" x14ac:dyDescent="0.2">
      <c r="A110" s="104" t="s">
        <v>536</v>
      </c>
      <c r="B110" s="108">
        <f>0.0165+0.076</f>
        <v>9.2499999999999999E-2</v>
      </c>
      <c r="C110" s="206">
        <f>((C19+C49+C60+C80+C91+C95+C96)/(1-($B$109)))*$B$110</f>
        <v>477.56652918744089</v>
      </c>
      <c r="D110" s="206">
        <f t="shared" ref="D110:F110" si="24">((D19+D49+D60+D80+D91+D95+D96)/(1-($B$109)))*$B$110</f>
        <v>405.87634573426902</v>
      </c>
      <c r="E110" s="206">
        <f t="shared" si="24"/>
        <v>491.73495882855752</v>
      </c>
      <c r="F110" s="206">
        <f t="shared" si="24"/>
        <v>545.24806843725457</v>
      </c>
    </row>
    <row r="111" spans="1:7" x14ac:dyDescent="0.2">
      <c r="A111" s="104" t="s">
        <v>537</v>
      </c>
      <c r="B111" s="108">
        <v>0.04</v>
      </c>
      <c r="C111" s="207">
        <f>((C19+C49+C60+C80+C91+C95+C96)/(1-($B$109)))*$B$111</f>
        <v>206.5152558648393</v>
      </c>
      <c r="D111" s="207">
        <f t="shared" ref="D111:F111" si="25">((D19+D49+D60+D80+D91+D95+D96)/(1-($B$109)))*$B$111</f>
        <v>175.51409545265687</v>
      </c>
      <c r="E111" s="207">
        <f t="shared" si="25"/>
        <v>212.64214435829516</v>
      </c>
      <c r="F111" s="207">
        <f t="shared" si="25"/>
        <v>235.7829485134074</v>
      </c>
    </row>
    <row r="112" spans="1:7" x14ac:dyDescent="0.2">
      <c r="A112" s="203" t="s">
        <v>541</v>
      </c>
      <c r="B112" s="204">
        <f>B113+B114</f>
        <v>0.14250000000000002</v>
      </c>
      <c r="C112" s="205">
        <f>((C19+C49+C60+C80+C91+C95+C96)/(1-($B$112)))*$B$112</f>
        <v>744.29031445893895</v>
      </c>
      <c r="D112" s="205">
        <f t="shared" ref="D112:F112" si="26">((D19+D49+D60+D80+D91+D95+D96)/(1-($B$112)))*$B$112</f>
        <v>632.56073140635954</v>
      </c>
      <c r="E112" s="205">
        <f t="shared" si="26"/>
        <v>766.37189746040838</v>
      </c>
      <c r="F112" s="205">
        <f t="shared" si="26"/>
        <v>849.7724013569034</v>
      </c>
    </row>
    <row r="113" spans="1:7" x14ac:dyDescent="0.2">
      <c r="A113" s="104" t="s">
        <v>536</v>
      </c>
      <c r="B113" s="108">
        <f>0.0165+0.076</f>
        <v>9.2499999999999999E-2</v>
      </c>
      <c r="C113" s="206">
        <f>((C19+C49+C60+C80+C91+C95+C96)/(1-($B$112)))*$B$113</f>
        <v>483.1358181575568</v>
      </c>
      <c r="D113" s="206">
        <f t="shared" ref="D113:F113" si="27">((D19+D49+D60+D80+D91+D95+D96)/(1-($B$112)))*$B$113</f>
        <v>410.60959757956664</v>
      </c>
      <c r="E113" s="206">
        <f t="shared" si="27"/>
        <v>497.46947729886148</v>
      </c>
      <c r="F113" s="206">
        <f t="shared" si="27"/>
        <v>551.60664649483203</v>
      </c>
    </row>
    <row r="114" spans="1:7" x14ac:dyDescent="0.2">
      <c r="A114" s="104" t="s">
        <v>537</v>
      </c>
      <c r="B114" s="209">
        <v>0.05</v>
      </c>
      <c r="C114" s="207">
        <f>((C19+C49+C60+C80+C91+C95+C96)/(1-($B$112)))*$B$114</f>
        <v>261.15449630138204</v>
      </c>
      <c r="D114" s="207">
        <f t="shared" ref="D114:F114" si="28">((D19+D49+D60+D80+D91+D95+D96)/(1-($B$112)))*$B$114</f>
        <v>221.95113382679278</v>
      </c>
      <c r="E114" s="207">
        <f t="shared" si="28"/>
        <v>268.90242016154679</v>
      </c>
      <c r="F114" s="207">
        <f t="shared" si="28"/>
        <v>298.16575486207137</v>
      </c>
    </row>
    <row r="115" spans="1:7" x14ac:dyDescent="0.2">
      <c r="A115" s="1038" t="s">
        <v>542</v>
      </c>
      <c r="B115" s="210">
        <v>0.02</v>
      </c>
      <c r="C115" s="211">
        <f>C95+C96+C97</f>
        <v>974.66555602634753</v>
      </c>
      <c r="D115" s="211">
        <f>D95+D96+D97</f>
        <v>828.35305662253836</v>
      </c>
      <c r="E115" s="211">
        <f>E95+E96+E97</f>
        <v>1003.581904870299</v>
      </c>
      <c r="F115" s="211">
        <f>F95+F96+F97</f>
        <v>1112.7968132521805</v>
      </c>
    </row>
    <row r="116" spans="1:7" x14ac:dyDescent="0.2">
      <c r="A116" s="1038"/>
      <c r="B116" s="212">
        <v>2.5000000000000001E-2</v>
      </c>
      <c r="C116" s="213">
        <f>C95+C96+C100</f>
        <v>1003.2578210325713</v>
      </c>
      <c r="D116" s="213">
        <f>D95+D96+D100</f>
        <v>852.653176768599</v>
      </c>
      <c r="E116" s="213">
        <f>E95+E96+E100</f>
        <v>1033.0224443477471</v>
      </c>
      <c r="F116" s="213">
        <f>F95+F96+F100</f>
        <v>1145.4412225942992</v>
      </c>
    </row>
    <row r="117" spans="1:7" ht="15.75" customHeight="1" x14ac:dyDescent="0.2">
      <c r="A117" s="1038"/>
      <c r="B117" s="212">
        <v>0.03</v>
      </c>
      <c r="C117" s="213">
        <f>C95+C96+C103</f>
        <v>1032.1759238166442</v>
      </c>
      <c r="D117" s="213">
        <f>D95+D96+D103</f>
        <v>877.23022136076884</v>
      </c>
      <c r="E117" s="213">
        <f>E95+E96+E103</f>
        <v>1062.7984885485851</v>
      </c>
      <c r="F117" s="213">
        <f>F95+F96+F103</f>
        <v>1178.457647997297</v>
      </c>
      <c r="G117" s="208"/>
    </row>
    <row r="118" spans="1:7" ht="15.75" customHeight="1" x14ac:dyDescent="0.2">
      <c r="A118" s="1038"/>
      <c r="B118" s="641">
        <v>3.5000000000000003E-2</v>
      </c>
      <c r="C118" s="213">
        <f>C95+C96+C106</f>
        <v>1061.4254661741734</v>
      </c>
      <c r="D118" s="213">
        <f t="shared" ref="D118:F118" si="29">D95+D96+D106</f>
        <v>902.08895127777691</v>
      </c>
      <c r="E118" s="213">
        <f t="shared" si="29"/>
        <v>1092.9158054623265</v>
      </c>
      <c r="F118" s="213">
        <f t="shared" si="29"/>
        <v>1211.8524851527645</v>
      </c>
      <c r="G118" s="208"/>
    </row>
    <row r="119" spans="1:7" ht="15.75" customHeight="1" x14ac:dyDescent="0.2">
      <c r="A119" s="1038"/>
      <c r="B119" s="212">
        <v>0.04</v>
      </c>
      <c r="C119" s="213">
        <f>C95+C96+C109</f>
        <v>1091.0121790487922</v>
      </c>
      <c r="D119" s="213">
        <f>D95+D96+D109</f>
        <v>927.2342371592465</v>
      </c>
      <c r="E119" s="213">
        <f>E95+E96+E109</f>
        <v>1123.3802960580708</v>
      </c>
      <c r="F119" s="213">
        <f>F95+F96+F109</f>
        <v>1245.6322772033959</v>
      </c>
    </row>
    <row r="120" spans="1:7" ht="15.75" customHeight="1" x14ac:dyDescent="0.2">
      <c r="A120" s="1038"/>
      <c r="B120" s="214">
        <v>0.05</v>
      </c>
      <c r="C120" s="215">
        <f>C95+C96+C112</f>
        <v>1151.2207084554509</v>
      </c>
      <c r="D120" s="215">
        <f>D95+D96+D112</f>
        <v>978.40452737868009</v>
      </c>
      <c r="E120" s="215">
        <f>E95+E96+E112</f>
        <v>1185.3750903316266</v>
      </c>
      <c r="F120" s="215">
        <f>F95+F96+F112</f>
        <v>1314.3736616096376</v>
      </c>
    </row>
    <row r="121" spans="1:7" ht="15.75" customHeight="1" x14ac:dyDescent="0.2">
      <c r="A121" s="104" t="s">
        <v>543</v>
      </c>
      <c r="B121" s="216"/>
      <c r="C121" s="217"/>
      <c r="D121" s="217"/>
      <c r="E121" s="218"/>
      <c r="F121" s="219"/>
    </row>
    <row r="122" spans="1:7" ht="24.75" customHeight="1" x14ac:dyDescent="0.2">
      <c r="A122" s="154"/>
      <c r="B122" s="220"/>
      <c r="C122" s="221"/>
      <c r="D122" s="221"/>
      <c r="E122" s="222"/>
      <c r="F122" s="223"/>
    </row>
    <row r="123" spans="1:7" ht="15.75" customHeight="1" x14ac:dyDescent="0.2">
      <c r="A123" s="1039"/>
      <c r="B123" s="1039"/>
      <c r="C123" s="1039"/>
      <c r="D123" s="1039"/>
      <c r="E123" s="1039"/>
      <c r="F123" s="1039"/>
    </row>
    <row r="124" spans="1:7" ht="15.75" customHeight="1" x14ac:dyDescent="0.2">
      <c r="A124" s="1040"/>
      <c r="B124" s="1040"/>
      <c r="C124" s="1040"/>
      <c r="D124" s="1040"/>
      <c r="E124" s="1040"/>
      <c r="F124" s="1040"/>
    </row>
    <row r="125" spans="1:7" ht="54.75" customHeight="1" x14ac:dyDescent="0.2">
      <c r="A125" s="1041" t="s">
        <v>544</v>
      </c>
      <c r="B125" s="1041"/>
      <c r="C125" s="224" t="str">
        <f>C10</f>
        <v xml:space="preserve">Servente 44h </v>
      </c>
      <c r="D125" s="224" t="str">
        <f>D10</f>
        <v>Servente 30h</v>
      </c>
      <c r="E125" s="225" t="str">
        <f>E10</f>
        <v>Servente 44h limpeza de esquadrias com risco</v>
      </c>
      <c r="F125" s="226" t="str">
        <f>F10</f>
        <v>Encarregada 44h</v>
      </c>
    </row>
    <row r="126" spans="1:7" ht="15.75" customHeight="1" x14ac:dyDescent="0.2">
      <c r="A126" s="1035" t="s">
        <v>545</v>
      </c>
      <c r="B126" s="1035"/>
      <c r="C126" s="227" t="s">
        <v>474</v>
      </c>
      <c r="D126" s="227" t="s">
        <v>474</v>
      </c>
      <c r="E126" s="227" t="s">
        <v>474</v>
      </c>
      <c r="F126" s="228" t="s">
        <v>474</v>
      </c>
    </row>
    <row r="127" spans="1:7" ht="14.25" customHeight="1" x14ac:dyDescent="0.2">
      <c r="A127" s="1036" t="s">
        <v>546</v>
      </c>
      <c r="B127" s="1036"/>
      <c r="C127" s="229">
        <f>C19</f>
        <v>1587.2640000000001</v>
      </c>
      <c r="D127" s="229">
        <f>D19</f>
        <v>1298.6705454545454</v>
      </c>
      <c r="E127" s="229">
        <f>E19</f>
        <v>1719.5360000000001</v>
      </c>
      <c r="F127" s="230">
        <f>F19</f>
        <v>2170.884</v>
      </c>
    </row>
    <row r="128" spans="1:7" ht="14.25" customHeight="1" x14ac:dyDescent="0.2">
      <c r="A128" s="1031" t="s">
        <v>547</v>
      </c>
      <c r="B128" s="1031"/>
      <c r="C128" s="150">
        <f>C49</f>
        <v>1488.2591466666668</v>
      </c>
      <c r="D128" s="150">
        <f>D49</f>
        <v>1254.67112</v>
      </c>
      <c r="E128" s="150">
        <f>E49</f>
        <v>1566.302408888889</v>
      </c>
      <c r="F128" s="151">
        <f>F49</f>
        <v>1803.4142133333335</v>
      </c>
    </row>
    <row r="129" spans="1:6" ht="14.25" customHeight="1" x14ac:dyDescent="0.2">
      <c r="A129" s="1031" t="s">
        <v>548</v>
      </c>
      <c r="B129" s="1031"/>
      <c r="C129" s="150">
        <f>C60</f>
        <v>103.96579199999999</v>
      </c>
      <c r="D129" s="150">
        <f>D60</f>
        <v>85.062920727272711</v>
      </c>
      <c r="E129" s="150">
        <f>E60</f>
        <v>112.62960799999999</v>
      </c>
      <c r="F129" s="151">
        <f>F60</f>
        <v>142.19290199999998</v>
      </c>
    </row>
    <row r="130" spans="1:6" ht="14.25" customHeight="1" x14ac:dyDescent="0.2">
      <c r="A130" s="1031" t="s">
        <v>549</v>
      </c>
      <c r="B130" s="1031"/>
      <c r="C130" s="150">
        <f>C80</f>
        <v>344.55894464626391</v>
      </c>
      <c r="D130" s="150">
        <f>D80</f>
        <v>285.61222871609806</v>
      </c>
      <c r="E130" s="150">
        <f>E80</f>
        <v>368.68422027708641</v>
      </c>
      <c r="F130" s="151">
        <f>F69</f>
        <v>410.26153957328353</v>
      </c>
    </row>
    <row r="131" spans="1:6" ht="15.75" customHeight="1" x14ac:dyDescent="0.2">
      <c r="A131" s="1031" t="s">
        <v>550</v>
      </c>
      <c r="B131" s="1031"/>
      <c r="C131" s="150">
        <f>C91</f>
        <v>547.82133425925929</v>
      </c>
      <c r="D131" s="150">
        <f>D91</f>
        <v>536.60133425925926</v>
      </c>
      <c r="E131" s="150">
        <f>E91</f>
        <v>425.5210757333333</v>
      </c>
      <c r="F131" s="151">
        <f>F91</f>
        <v>84.353749999999991</v>
      </c>
    </row>
    <row r="132" spans="1:6" ht="15.75" customHeight="1" x14ac:dyDescent="0.2">
      <c r="A132" s="1034" t="s">
        <v>551</v>
      </c>
      <c r="B132" s="1034"/>
      <c r="C132" s="152">
        <f>SUM(C127:C131)</f>
        <v>4071.8692175721903</v>
      </c>
      <c r="D132" s="152">
        <f>SUM(D127:D131)</f>
        <v>3460.6181491571751</v>
      </c>
      <c r="E132" s="231">
        <f>SUM(E127:E131)</f>
        <v>4192.6733128993083</v>
      </c>
      <c r="F132" s="153">
        <f>SUM(F127:F131)</f>
        <v>4611.1064049066172</v>
      </c>
    </row>
    <row r="133" spans="1:6" ht="15.75" customHeight="1" x14ac:dyDescent="0.2">
      <c r="A133" s="1032" t="s">
        <v>552</v>
      </c>
      <c r="B133" s="1032"/>
      <c r="C133" s="232">
        <f t="shared" ref="C133:F134" si="30">C115</f>
        <v>974.66555602634753</v>
      </c>
      <c r="D133" s="232">
        <f t="shared" si="30"/>
        <v>828.35305662253836</v>
      </c>
      <c r="E133" s="232">
        <f t="shared" si="30"/>
        <v>1003.581904870299</v>
      </c>
      <c r="F133" s="233">
        <f t="shared" si="30"/>
        <v>1112.7968132521805</v>
      </c>
    </row>
    <row r="134" spans="1:6" ht="15.75" customHeight="1" x14ac:dyDescent="0.2">
      <c r="A134" s="1031" t="s">
        <v>553</v>
      </c>
      <c r="B134" s="1031"/>
      <c r="C134" s="234">
        <f t="shared" si="30"/>
        <v>1003.2578210325713</v>
      </c>
      <c r="D134" s="234">
        <f t="shared" si="30"/>
        <v>852.653176768599</v>
      </c>
      <c r="E134" s="234">
        <f t="shared" si="30"/>
        <v>1033.0224443477471</v>
      </c>
      <c r="F134" s="235">
        <f t="shared" si="30"/>
        <v>1145.4412225942992</v>
      </c>
    </row>
    <row r="135" spans="1:6" ht="15.75" customHeight="1" x14ac:dyDescent="0.2">
      <c r="A135" s="1031" t="s">
        <v>554</v>
      </c>
      <c r="B135" s="1031"/>
      <c r="C135" s="234">
        <f>C117</f>
        <v>1032.1759238166442</v>
      </c>
      <c r="D135" s="234">
        <f t="shared" ref="D135:F135" si="31">D117</f>
        <v>877.23022136076884</v>
      </c>
      <c r="E135" s="234">
        <f t="shared" si="31"/>
        <v>1062.7984885485851</v>
      </c>
      <c r="F135" s="234">
        <f t="shared" si="31"/>
        <v>1178.457647997297</v>
      </c>
    </row>
    <row r="136" spans="1:6" ht="15.75" customHeight="1" x14ac:dyDescent="0.2">
      <c r="A136" s="1031" t="s">
        <v>619</v>
      </c>
      <c r="B136" s="1031"/>
      <c r="C136" s="234">
        <f>C118</f>
        <v>1061.4254661741734</v>
      </c>
      <c r="D136" s="234">
        <f t="shared" ref="D136:F136" si="32">D118</f>
        <v>902.08895127777691</v>
      </c>
      <c r="E136" s="234">
        <f t="shared" si="32"/>
        <v>1092.9158054623265</v>
      </c>
      <c r="F136" s="234">
        <f t="shared" si="32"/>
        <v>1211.8524851527645</v>
      </c>
    </row>
    <row r="137" spans="1:6" ht="15.75" customHeight="1" x14ac:dyDescent="0.2">
      <c r="A137" s="1031" t="s">
        <v>555</v>
      </c>
      <c r="B137" s="1031"/>
      <c r="C137" s="234">
        <f>C119</f>
        <v>1091.0121790487922</v>
      </c>
      <c r="D137" s="234">
        <f t="shared" ref="D137:F138" si="33">D119</f>
        <v>927.2342371592465</v>
      </c>
      <c r="E137" s="234">
        <f t="shared" si="33"/>
        <v>1123.3802960580708</v>
      </c>
      <c r="F137" s="235">
        <f t="shared" si="33"/>
        <v>1245.6322772033959</v>
      </c>
    </row>
    <row r="138" spans="1:6" ht="15.75" customHeight="1" x14ac:dyDescent="0.2">
      <c r="A138" s="1032" t="s">
        <v>556</v>
      </c>
      <c r="B138" s="1032"/>
      <c r="C138" s="234">
        <f>C120</f>
        <v>1151.2207084554509</v>
      </c>
      <c r="D138" s="234">
        <f t="shared" si="33"/>
        <v>978.40452737868009</v>
      </c>
      <c r="E138" s="234">
        <f t="shared" si="33"/>
        <v>1185.3750903316266</v>
      </c>
      <c r="F138" s="235">
        <f t="shared" si="33"/>
        <v>1314.3736616096376</v>
      </c>
    </row>
    <row r="139" spans="1:6" ht="15.75" customHeight="1" x14ac:dyDescent="0.2">
      <c r="A139" s="236" t="s">
        <v>557</v>
      </c>
      <c r="B139" s="237"/>
      <c r="C139" s="238">
        <f>C132+C133</f>
        <v>5046.5347735985379</v>
      </c>
      <c r="D139" s="238">
        <f>D132+D133</f>
        <v>4288.9712057797133</v>
      </c>
      <c r="E139" s="238">
        <f>E132+E133</f>
        <v>5196.255217769607</v>
      </c>
      <c r="F139" s="239">
        <f>F132+F133</f>
        <v>5723.9032181587972</v>
      </c>
    </row>
    <row r="140" spans="1:6" ht="15.75" customHeight="1" x14ac:dyDescent="0.2">
      <c r="A140" s="240" t="s">
        <v>558</v>
      </c>
      <c r="B140" s="241"/>
      <c r="C140" s="242">
        <f>C132+C134</f>
        <v>5075.1270386047618</v>
      </c>
      <c r="D140" s="242">
        <f>D132+D134</f>
        <v>4313.2713259257744</v>
      </c>
      <c r="E140" s="242">
        <f>E132+E134</f>
        <v>5225.6957572470556</v>
      </c>
      <c r="F140" s="243">
        <f>F132+F134</f>
        <v>5756.5476275009169</v>
      </c>
    </row>
    <row r="141" spans="1:6" ht="15.75" customHeight="1" x14ac:dyDescent="0.2">
      <c r="A141" s="240" t="s">
        <v>559</v>
      </c>
      <c r="B141" s="241"/>
      <c r="C141" s="242">
        <f>C132+C135</f>
        <v>5104.045141388835</v>
      </c>
      <c r="D141" s="242">
        <f>D132+D135</f>
        <v>4337.8483705179442</v>
      </c>
      <c r="E141" s="242">
        <f>E132+E135</f>
        <v>5255.4718014478931</v>
      </c>
      <c r="F141" s="243">
        <f>F132+F135</f>
        <v>5789.5640529039138</v>
      </c>
    </row>
    <row r="142" spans="1:6" ht="15.75" customHeight="1" x14ac:dyDescent="0.2">
      <c r="A142" s="240" t="s">
        <v>620</v>
      </c>
      <c r="B142" s="241"/>
      <c r="C142" s="242">
        <f>C132+C136</f>
        <v>5133.2946837463642</v>
      </c>
      <c r="D142" s="242">
        <f t="shared" ref="D142:F142" si="34">D132+D136</f>
        <v>4362.7071004349518</v>
      </c>
      <c r="E142" s="242">
        <f t="shared" si="34"/>
        <v>5285.589118361635</v>
      </c>
      <c r="F142" s="242">
        <f t="shared" si="34"/>
        <v>5822.9588900593817</v>
      </c>
    </row>
    <row r="143" spans="1:6" ht="15.75" customHeight="1" x14ac:dyDescent="0.2">
      <c r="A143" s="240" t="s">
        <v>560</v>
      </c>
      <c r="B143" s="241"/>
      <c r="C143" s="242">
        <f>C132+C137</f>
        <v>5162.8813966209827</v>
      </c>
      <c r="D143" s="242">
        <f>D132+D137</f>
        <v>4387.8523863164219</v>
      </c>
      <c r="E143" s="242">
        <f>E132+E137</f>
        <v>5316.0536089573789</v>
      </c>
      <c r="F143" s="243">
        <f>F132+F137</f>
        <v>5856.7386821100135</v>
      </c>
    </row>
    <row r="144" spans="1:6" ht="15.75" customHeight="1" x14ac:dyDescent="0.2">
      <c r="A144" s="240" t="s">
        <v>561</v>
      </c>
      <c r="B144" s="241"/>
      <c r="C144" s="242">
        <f>C132+C138</f>
        <v>5223.089926027641</v>
      </c>
      <c r="D144" s="242">
        <f>D132+D138</f>
        <v>4439.0226765358548</v>
      </c>
      <c r="E144" s="242">
        <f>E132+E138</f>
        <v>5378.048403230935</v>
      </c>
      <c r="F144" s="243">
        <f>F132+F138</f>
        <v>5925.4800665162547</v>
      </c>
    </row>
    <row r="145" spans="1:17" ht="15.75" customHeight="1" x14ac:dyDescent="0.2">
      <c r="A145" s="736" t="s">
        <v>562</v>
      </c>
      <c r="B145" s="737"/>
      <c r="C145" s="738">
        <f>C139/220</f>
        <v>22.938794425447899</v>
      </c>
      <c r="D145" s="738"/>
      <c r="E145" s="751"/>
      <c r="F145" s="739"/>
    </row>
    <row r="146" spans="1:17" ht="15.75" customHeight="1" x14ac:dyDescent="0.2">
      <c r="A146" s="408" t="s">
        <v>563</v>
      </c>
      <c r="B146" s="246"/>
      <c r="C146" s="247">
        <f t="shared" ref="C146:C150" si="35">C140/220</f>
        <v>23.068759266385282</v>
      </c>
      <c r="D146" s="247"/>
      <c r="E146" s="735"/>
      <c r="F146" s="740"/>
    </row>
    <row r="147" spans="1:17" ht="15.75" customHeight="1" x14ac:dyDescent="0.2">
      <c r="A147" s="408" t="s">
        <v>564</v>
      </c>
      <c r="B147" s="246"/>
      <c r="C147" s="247">
        <f t="shared" si="35"/>
        <v>23.200205188131068</v>
      </c>
      <c r="D147" s="247"/>
      <c r="E147" s="735"/>
      <c r="F147" s="740"/>
    </row>
    <row r="148" spans="1:17" ht="15.75" customHeight="1" x14ac:dyDescent="0.2">
      <c r="A148" s="408" t="s">
        <v>621</v>
      </c>
      <c r="B148" s="246"/>
      <c r="C148" s="247">
        <f t="shared" si="35"/>
        <v>23.333157653392565</v>
      </c>
      <c r="D148" s="247"/>
      <c r="E148" s="735"/>
      <c r="F148" s="740"/>
    </row>
    <row r="149" spans="1:17" ht="15.75" customHeight="1" x14ac:dyDescent="0.2">
      <c r="A149" s="408" t="s">
        <v>565</v>
      </c>
      <c r="B149" s="246"/>
      <c r="C149" s="247">
        <f t="shared" si="35"/>
        <v>23.467642711913559</v>
      </c>
      <c r="D149" s="247"/>
      <c r="E149" s="735"/>
      <c r="F149" s="740"/>
    </row>
    <row r="150" spans="1:17" ht="15.75" customHeight="1" x14ac:dyDescent="0.2">
      <c r="A150" s="410" t="s">
        <v>566</v>
      </c>
      <c r="B150" s="411"/>
      <c r="C150" s="412">
        <f t="shared" si="35"/>
        <v>23.741317845580188</v>
      </c>
      <c r="D150" s="412"/>
      <c r="E150" s="752"/>
      <c r="F150" s="741"/>
    </row>
    <row r="151" spans="1:17" x14ac:dyDescent="0.2">
      <c r="A151" s="248"/>
      <c r="B151"/>
      <c r="C151"/>
      <c r="D151"/>
      <c r="E151"/>
      <c r="F151"/>
      <c r="G151"/>
      <c r="H151"/>
      <c r="I151"/>
      <c r="J151"/>
      <c r="K151"/>
      <c r="L151"/>
      <c r="M151"/>
      <c r="N151"/>
    </row>
    <row r="152" spans="1:17" ht="14.25" customHeight="1" x14ac:dyDescent="0.2">
      <c r="A152" s="1033" t="s">
        <v>567</v>
      </c>
      <c r="B152" s="1033"/>
      <c r="C152" s="1033" t="s">
        <v>568</v>
      </c>
      <c r="D152" s="1033"/>
      <c r="E152" s="1029" t="s">
        <v>569</v>
      </c>
      <c r="F152" s="1030"/>
      <c r="G152" s="1028" t="s">
        <v>570</v>
      </c>
      <c r="H152" s="1028"/>
      <c r="I152" s="1028" t="s">
        <v>622</v>
      </c>
      <c r="J152" s="1028"/>
      <c r="K152" s="1028" t="s">
        <v>571</v>
      </c>
      <c r="L152" s="1028"/>
      <c r="M152" s="1028" t="s">
        <v>572</v>
      </c>
      <c r="N152" s="1028"/>
    </row>
    <row r="153" spans="1:17" ht="38.25" x14ac:dyDescent="0.2">
      <c r="A153" s="271" t="s">
        <v>573</v>
      </c>
      <c r="B153" s="272" t="s">
        <v>574</v>
      </c>
      <c r="C153" s="272" t="s">
        <v>575</v>
      </c>
      <c r="D153" s="272" t="s">
        <v>576</v>
      </c>
      <c r="E153" s="272" t="s">
        <v>575</v>
      </c>
      <c r="F153" s="272" t="s">
        <v>576</v>
      </c>
      <c r="G153" s="272" t="s">
        <v>575</v>
      </c>
      <c r="H153" s="272" t="s">
        <v>576</v>
      </c>
      <c r="I153" s="272" t="s">
        <v>575</v>
      </c>
      <c r="J153" s="272" t="s">
        <v>576</v>
      </c>
      <c r="K153" s="272" t="s">
        <v>575</v>
      </c>
      <c r="L153" s="272" t="s">
        <v>576</v>
      </c>
      <c r="M153" s="272" t="s">
        <v>575</v>
      </c>
      <c r="N153" s="272" t="s">
        <v>576</v>
      </c>
    </row>
    <row r="154" spans="1:17" x14ac:dyDescent="0.2">
      <c r="A154" s="273" t="s">
        <v>577</v>
      </c>
      <c r="B154" s="274">
        <f>1/'Prod. GEXBLU'!C17</f>
        <v>1.25E-3</v>
      </c>
      <c r="C154" s="275">
        <f>C139</f>
        <v>5046.5347735985379</v>
      </c>
      <c r="D154" s="275">
        <f>B154*C154</f>
        <v>6.3081684669981728</v>
      </c>
      <c r="E154" s="275">
        <f>C140</f>
        <v>5075.1270386047618</v>
      </c>
      <c r="F154" s="275">
        <f>B154*E154</f>
        <v>6.3439087982559528</v>
      </c>
      <c r="G154" s="275">
        <f>C141</f>
        <v>5104.045141388835</v>
      </c>
      <c r="H154" s="275">
        <f>B154*G154</f>
        <v>6.3800564267360436</v>
      </c>
      <c r="I154" s="275">
        <f>C142</f>
        <v>5133.2946837463642</v>
      </c>
      <c r="J154" s="275">
        <f>B154*I154</f>
        <v>6.4166183546829556</v>
      </c>
      <c r="K154" s="275">
        <f>C143</f>
        <v>5162.8813966209827</v>
      </c>
      <c r="L154" s="275">
        <f>B154*K154</f>
        <v>6.4536017457762282</v>
      </c>
      <c r="M154" s="275">
        <f>C144</f>
        <v>5223.089926027641</v>
      </c>
      <c r="N154" s="275">
        <f>B154*M154</f>
        <v>6.5288624075345512</v>
      </c>
    </row>
    <row r="155" spans="1:17" x14ac:dyDescent="0.2">
      <c r="A155" s="276" t="s">
        <v>578</v>
      </c>
      <c r="B155" s="274">
        <f>B154/'Prod. GEXBLU'!O17</f>
        <v>6.9444444444444444E-5</v>
      </c>
      <c r="C155" s="275">
        <f>F141</f>
        <v>5789.5640529039138</v>
      </c>
      <c r="D155" s="275">
        <f>C155*B155</f>
        <v>0.40205305922943846</v>
      </c>
      <c r="E155" s="275">
        <f>F141</f>
        <v>5789.5640529039138</v>
      </c>
      <c r="F155" s="275">
        <f>B155*E155</f>
        <v>0.40205305922943846</v>
      </c>
      <c r="G155" s="275">
        <f>F141</f>
        <v>5789.5640529039138</v>
      </c>
      <c r="H155" s="275">
        <f>B155*G155</f>
        <v>0.40205305922943846</v>
      </c>
      <c r="I155" s="275">
        <f>F141</f>
        <v>5789.5640529039138</v>
      </c>
      <c r="J155" s="275">
        <f>B155*I155</f>
        <v>0.40205305922943846</v>
      </c>
      <c r="K155" s="275">
        <f>F141</f>
        <v>5789.5640529039138</v>
      </c>
      <c r="L155" s="275">
        <f>B155*K155</f>
        <v>0.40205305922943846</v>
      </c>
      <c r="M155" s="275">
        <f>F141</f>
        <v>5789.5640529039138</v>
      </c>
      <c r="N155" s="275">
        <f>B155*M155</f>
        <v>0.40205305922943846</v>
      </c>
      <c r="O155" s="1018"/>
      <c r="P155" s="1019"/>
      <c r="Q155" s="429"/>
    </row>
    <row r="156" spans="1:17" x14ac:dyDescent="0.2">
      <c r="A156" s="277" t="s">
        <v>579</v>
      </c>
      <c r="B156" s="278"/>
      <c r="C156" s="279"/>
      <c r="D156" s="279">
        <f>SUM(D154:D155)</f>
        <v>6.7102215262276115</v>
      </c>
      <c r="E156" s="279"/>
      <c r="F156" s="279">
        <f>SUM(F154:F155)</f>
        <v>6.7459618574853915</v>
      </c>
      <c r="G156" s="279"/>
      <c r="H156" s="279">
        <f>SUM(H154:H155)</f>
        <v>6.7821094859654822</v>
      </c>
      <c r="I156" s="279"/>
      <c r="J156" s="279">
        <f t="shared" ref="J156" si="36">SUM(J154:J155)</f>
        <v>6.8186714139123943</v>
      </c>
      <c r="K156" s="279"/>
      <c r="L156" s="279">
        <f>SUM(L154:L155)</f>
        <v>6.8556548050056669</v>
      </c>
      <c r="M156" s="279"/>
      <c r="N156" s="279">
        <f>SUM(N154:N155)</f>
        <v>6.9309154667639898</v>
      </c>
      <c r="O156" s="427"/>
      <c r="P156" s="428"/>
    </row>
    <row r="157" spans="1:17" x14ac:dyDescent="0.2">
      <c r="A157" s="249"/>
      <c r="B157" s="250"/>
      <c r="C157" s="250"/>
      <c r="D157" s="251"/>
      <c r="E157" s="251"/>
      <c r="F157"/>
      <c r="G157"/>
      <c r="H157"/>
      <c r="I157"/>
      <c r="J157"/>
      <c r="K157"/>
      <c r="L157"/>
      <c r="M157"/>
      <c r="N157"/>
    </row>
    <row r="158" spans="1:17" ht="14.25" customHeight="1" x14ac:dyDescent="0.2">
      <c r="A158" s="1025" t="s">
        <v>580</v>
      </c>
      <c r="B158" s="1025"/>
      <c r="C158" s="1025" t="s">
        <v>568</v>
      </c>
      <c r="D158" s="1025"/>
      <c r="E158" s="1026" t="s">
        <v>569</v>
      </c>
      <c r="F158" s="1027"/>
      <c r="G158" s="1025" t="s">
        <v>570</v>
      </c>
      <c r="H158" s="1025"/>
      <c r="I158" s="1028" t="s">
        <v>622</v>
      </c>
      <c r="J158" s="1028"/>
      <c r="K158" s="1025" t="s">
        <v>571</v>
      </c>
      <c r="L158" s="1025"/>
      <c r="M158" s="1025" t="s">
        <v>572</v>
      </c>
      <c r="N158" s="1025"/>
    </row>
    <row r="159" spans="1:17" ht="38.25" x14ac:dyDescent="0.2">
      <c r="A159" s="271" t="s">
        <v>573</v>
      </c>
      <c r="B159" s="272" t="s">
        <v>581</v>
      </c>
      <c r="C159" s="272" t="s">
        <v>575</v>
      </c>
      <c r="D159" s="272" t="s">
        <v>576</v>
      </c>
      <c r="E159" s="272" t="s">
        <v>575</v>
      </c>
      <c r="F159" s="272" t="s">
        <v>576</v>
      </c>
      <c r="G159" s="272" t="s">
        <v>575</v>
      </c>
      <c r="H159" s="272" t="s">
        <v>576</v>
      </c>
      <c r="I159" s="272" t="s">
        <v>575</v>
      </c>
      <c r="J159" s="272" t="s">
        <v>576</v>
      </c>
      <c r="K159" s="272" t="s">
        <v>575</v>
      </c>
      <c r="L159" s="272" t="s">
        <v>576</v>
      </c>
      <c r="M159" s="272" t="s">
        <v>575</v>
      </c>
      <c r="N159" s="272" t="s">
        <v>576</v>
      </c>
    </row>
    <row r="160" spans="1:17" x14ac:dyDescent="0.2">
      <c r="A160" s="273" t="s">
        <v>577</v>
      </c>
      <c r="B160" s="280">
        <f>1/'Prod. GEXBLU'!D17</f>
        <v>6.6666666666666664E-4</v>
      </c>
      <c r="C160" s="281">
        <f>C139</f>
        <v>5046.5347735985379</v>
      </c>
      <c r="D160" s="275">
        <f>B160*C160</f>
        <v>3.3643565157323585</v>
      </c>
      <c r="E160" s="275">
        <f>C140</f>
        <v>5075.1270386047618</v>
      </c>
      <c r="F160" s="275">
        <f>B160*E160</f>
        <v>3.3834180257365079</v>
      </c>
      <c r="G160" s="275">
        <f>C141</f>
        <v>5104.045141388835</v>
      </c>
      <c r="H160" s="275">
        <f>B160*G160</f>
        <v>3.40269676092589</v>
      </c>
      <c r="I160" s="275">
        <f>C142</f>
        <v>5133.2946837463642</v>
      </c>
      <c r="J160" s="275">
        <f>B160*I160</f>
        <v>3.4221964558309095</v>
      </c>
      <c r="K160" s="275">
        <f>C143</f>
        <v>5162.8813966209827</v>
      </c>
      <c r="L160" s="275">
        <f>B160*K160</f>
        <v>3.4419209310806549</v>
      </c>
      <c r="M160" s="275">
        <f>C144</f>
        <v>5223.089926027641</v>
      </c>
      <c r="N160" s="275">
        <f>B160*M160</f>
        <v>3.4820599506850938</v>
      </c>
    </row>
    <row r="161" spans="1:14" x14ac:dyDescent="0.2">
      <c r="A161" s="276" t="s">
        <v>578</v>
      </c>
      <c r="B161" s="274">
        <f>B160/'Prod. GEXBLU'!O17</f>
        <v>3.7037037037037037E-5</v>
      </c>
      <c r="C161" s="275">
        <f>F141</f>
        <v>5789.5640529039138</v>
      </c>
      <c r="D161" s="275">
        <f>B161*C161</f>
        <v>0.21442829825570051</v>
      </c>
      <c r="E161" s="275">
        <f>F141</f>
        <v>5789.5640529039138</v>
      </c>
      <c r="F161" s="275">
        <f>B161*E161</f>
        <v>0.21442829825570051</v>
      </c>
      <c r="G161" s="275">
        <f>F141</f>
        <v>5789.5640529039138</v>
      </c>
      <c r="H161" s="275">
        <f>B161*G161</f>
        <v>0.21442829825570051</v>
      </c>
      <c r="I161" s="275">
        <f>F141</f>
        <v>5789.5640529039138</v>
      </c>
      <c r="J161" s="275">
        <f>B161*I161</f>
        <v>0.21442829825570051</v>
      </c>
      <c r="K161" s="275">
        <f>F141</f>
        <v>5789.5640529039138</v>
      </c>
      <c r="L161" s="275">
        <f>B161*K161</f>
        <v>0.21442829825570051</v>
      </c>
      <c r="M161" s="275">
        <f>F141</f>
        <v>5789.5640529039138</v>
      </c>
      <c r="N161" s="275">
        <f>B161*M161</f>
        <v>0.21442829825570051</v>
      </c>
    </row>
    <row r="162" spans="1:14" x14ac:dyDescent="0.2">
      <c r="A162" s="277" t="s">
        <v>582</v>
      </c>
      <c r="B162" s="278"/>
      <c r="C162" s="279"/>
      <c r="D162" s="279">
        <f>SUM(D160:D161)</f>
        <v>3.5787848139880589</v>
      </c>
      <c r="E162" s="279"/>
      <c r="F162" s="279">
        <f>SUM(F160:F161)</f>
        <v>3.5978463239922083</v>
      </c>
      <c r="G162" s="279"/>
      <c r="H162" s="279">
        <f>SUM(H160:H161)</f>
        <v>3.6171250591815904</v>
      </c>
      <c r="I162" s="279"/>
      <c r="J162" s="279">
        <f t="shared" ref="J162" si="37">SUM(J160:J161)</f>
        <v>3.6366247540866099</v>
      </c>
      <c r="K162" s="279"/>
      <c r="L162" s="279">
        <f>SUM(L160:L161)</f>
        <v>3.6563492293363553</v>
      </c>
      <c r="M162" s="279"/>
      <c r="N162" s="279">
        <f>SUM(N160:N161)</f>
        <v>3.6964882489407942</v>
      </c>
    </row>
    <row r="163" spans="1:14" x14ac:dyDescent="0.2">
      <c r="A163" s="249"/>
      <c r="B163" s="252"/>
      <c r="C163" s="252"/>
      <c r="D163" s="252"/>
      <c r="E163" s="252"/>
      <c r="F163"/>
      <c r="G163"/>
      <c r="H163"/>
      <c r="I163"/>
      <c r="J163"/>
      <c r="K163"/>
      <c r="L163"/>
      <c r="M163"/>
      <c r="N163"/>
    </row>
    <row r="164" spans="1:14" ht="14.25" customHeight="1" x14ac:dyDescent="0.2">
      <c r="A164" s="1025" t="s">
        <v>583</v>
      </c>
      <c r="B164" s="1025"/>
      <c r="C164" s="1025" t="s">
        <v>568</v>
      </c>
      <c r="D164" s="1025"/>
      <c r="E164" s="1026" t="s">
        <v>569</v>
      </c>
      <c r="F164" s="1027"/>
      <c r="G164" s="1025" t="s">
        <v>570</v>
      </c>
      <c r="H164" s="1025"/>
      <c r="I164" s="1028" t="s">
        <v>622</v>
      </c>
      <c r="J164" s="1028"/>
      <c r="K164" s="1025" t="s">
        <v>571</v>
      </c>
      <c r="L164" s="1025"/>
      <c r="M164" s="1025" t="s">
        <v>572</v>
      </c>
      <c r="N164" s="1025"/>
    </row>
    <row r="165" spans="1:14" ht="38.25" x14ac:dyDescent="0.2">
      <c r="A165" s="271" t="s">
        <v>573</v>
      </c>
      <c r="B165" s="272" t="s">
        <v>581</v>
      </c>
      <c r="C165" s="272" t="s">
        <v>575</v>
      </c>
      <c r="D165" s="272" t="s">
        <v>576</v>
      </c>
      <c r="E165" s="272" t="s">
        <v>575</v>
      </c>
      <c r="F165" s="272" t="s">
        <v>576</v>
      </c>
      <c r="G165" s="272" t="s">
        <v>575</v>
      </c>
      <c r="H165" s="272" t="s">
        <v>576</v>
      </c>
      <c r="I165" s="272" t="s">
        <v>575</v>
      </c>
      <c r="J165" s="272" t="s">
        <v>576</v>
      </c>
      <c r="K165" s="272" t="s">
        <v>575</v>
      </c>
      <c r="L165" s="272" t="s">
        <v>576</v>
      </c>
      <c r="M165" s="272" t="s">
        <v>575</v>
      </c>
      <c r="N165" s="272" t="s">
        <v>576</v>
      </c>
    </row>
    <row r="166" spans="1:14" x14ac:dyDescent="0.2">
      <c r="A166" s="273" t="s">
        <v>577</v>
      </c>
      <c r="B166" s="280">
        <f>1/'Prod. GEXBLU'!E17</f>
        <v>1E-3</v>
      </c>
      <c r="C166" s="281">
        <f>C139</f>
        <v>5046.5347735985379</v>
      </c>
      <c r="D166" s="275">
        <f>B166*C166</f>
        <v>5.0465347735985384</v>
      </c>
      <c r="E166" s="275">
        <f>C140</f>
        <v>5075.1270386047618</v>
      </c>
      <c r="F166" s="275">
        <f>B166*E166</f>
        <v>5.0751270386047622</v>
      </c>
      <c r="G166" s="275">
        <f>C141</f>
        <v>5104.045141388835</v>
      </c>
      <c r="H166" s="275">
        <f>B166*G166</f>
        <v>5.104045141388835</v>
      </c>
      <c r="I166" s="275">
        <f>C142</f>
        <v>5133.2946837463642</v>
      </c>
      <c r="J166" s="275">
        <f>B166*I166</f>
        <v>5.1332946837463647</v>
      </c>
      <c r="K166" s="275">
        <f>C143</f>
        <v>5162.8813966209827</v>
      </c>
      <c r="L166" s="275">
        <f>B166*K166</f>
        <v>5.1628813966209828</v>
      </c>
      <c r="M166" s="275">
        <f>C144</f>
        <v>5223.089926027641</v>
      </c>
      <c r="N166" s="275">
        <f>B166*M166</f>
        <v>5.2230899260276411</v>
      </c>
    </row>
    <row r="167" spans="1:14" x14ac:dyDescent="0.2">
      <c r="A167" s="276" t="s">
        <v>578</v>
      </c>
      <c r="B167" s="274">
        <f>B166/'Prod. GEXBLU'!O17</f>
        <v>5.5555555555555558E-5</v>
      </c>
      <c r="C167" s="275">
        <f>F141</f>
        <v>5789.5640529039138</v>
      </c>
      <c r="D167" s="275">
        <f>B167*C167</f>
        <v>0.3216424473835508</v>
      </c>
      <c r="E167" s="275">
        <f>F140</f>
        <v>5756.5476275009169</v>
      </c>
      <c r="F167" s="275">
        <f>B167*E167</f>
        <v>0.31980820152782874</v>
      </c>
      <c r="G167" s="275">
        <f>F141</f>
        <v>5789.5640529039138</v>
      </c>
      <c r="H167" s="275">
        <f>B167*G167</f>
        <v>0.3216424473835508</v>
      </c>
      <c r="I167" s="275">
        <f>F141</f>
        <v>5789.5640529039138</v>
      </c>
      <c r="J167" s="275">
        <f>B167*I167</f>
        <v>0.3216424473835508</v>
      </c>
      <c r="K167" s="275">
        <f>F143</f>
        <v>5856.7386821100135</v>
      </c>
      <c r="L167" s="275">
        <f>B167*K167</f>
        <v>0.32537437122833412</v>
      </c>
      <c r="M167" s="275">
        <f>F144</f>
        <v>5925.4800665162547</v>
      </c>
      <c r="N167" s="275">
        <f>B167*M167</f>
        <v>0.32919333702868081</v>
      </c>
    </row>
    <row r="168" spans="1:14" x14ac:dyDescent="0.2">
      <c r="A168" s="277" t="s">
        <v>582</v>
      </c>
      <c r="B168" s="278"/>
      <c r="C168" s="279"/>
      <c r="D168" s="279">
        <f>SUM(D166:D167)</f>
        <v>5.3681772209820888</v>
      </c>
      <c r="E168" s="279"/>
      <c r="F168" s="279">
        <f>SUM(F166:F167)</f>
        <v>5.3949352401325914</v>
      </c>
      <c r="G168" s="279"/>
      <c r="H168" s="279">
        <f>SUM(H166:H167)</f>
        <v>5.4256875887723854</v>
      </c>
      <c r="I168" s="279"/>
      <c r="J168" s="279">
        <f t="shared" ref="J168" si="38">SUM(J166:J167)</f>
        <v>5.4549371311299151</v>
      </c>
      <c r="K168" s="279"/>
      <c r="L168" s="279">
        <f>SUM(L166:L167)</f>
        <v>5.4882557678493171</v>
      </c>
      <c r="M168" s="279"/>
      <c r="N168" s="279">
        <f>SUM(N166:N167)</f>
        <v>5.5522832630563217</v>
      </c>
    </row>
    <row r="169" spans="1:14" x14ac:dyDescent="0.2">
      <c r="A169" s="249"/>
      <c r="B169" s="252"/>
      <c r="C169" s="252"/>
      <c r="D169" s="252"/>
      <c r="E169" s="252"/>
      <c r="F169"/>
      <c r="G169"/>
      <c r="H169"/>
      <c r="I169"/>
      <c r="J169"/>
      <c r="K169"/>
      <c r="L169"/>
      <c r="M169"/>
      <c r="N169"/>
    </row>
    <row r="170" spans="1:14" ht="14.25" customHeight="1" x14ac:dyDescent="0.2">
      <c r="A170" s="1025" t="s">
        <v>584</v>
      </c>
      <c r="B170" s="1025"/>
      <c r="C170" s="1025" t="s">
        <v>568</v>
      </c>
      <c r="D170" s="1025"/>
      <c r="E170" s="1026" t="s">
        <v>569</v>
      </c>
      <c r="F170" s="1027"/>
      <c r="G170" s="1025" t="s">
        <v>570</v>
      </c>
      <c r="H170" s="1025"/>
      <c r="I170" s="1028" t="s">
        <v>622</v>
      </c>
      <c r="J170" s="1028"/>
      <c r="K170" s="1025" t="s">
        <v>571</v>
      </c>
      <c r="L170" s="1025"/>
      <c r="M170" s="1025" t="s">
        <v>572</v>
      </c>
      <c r="N170" s="1025"/>
    </row>
    <row r="171" spans="1:14" ht="38.25" x14ac:dyDescent="0.2">
      <c r="A171" s="271" t="s">
        <v>573</v>
      </c>
      <c r="B171" s="272" t="s">
        <v>581</v>
      </c>
      <c r="C171" s="272" t="s">
        <v>575</v>
      </c>
      <c r="D171" s="272" t="s">
        <v>576</v>
      </c>
      <c r="E171" s="272" t="s">
        <v>575</v>
      </c>
      <c r="F171" s="272" t="s">
        <v>576</v>
      </c>
      <c r="G171" s="272" t="s">
        <v>575</v>
      </c>
      <c r="H171" s="272" t="s">
        <v>576</v>
      </c>
      <c r="I171" s="272" t="s">
        <v>575</v>
      </c>
      <c r="J171" s="272" t="s">
        <v>576</v>
      </c>
      <c r="K171" s="272" t="s">
        <v>575</v>
      </c>
      <c r="L171" s="272" t="s">
        <v>576</v>
      </c>
      <c r="M171" s="272" t="s">
        <v>575</v>
      </c>
      <c r="N171" s="272" t="s">
        <v>576</v>
      </c>
    </row>
    <row r="172" spans="1:14" x14ac:dyDescent="0.2">
      <c r="A172" s="273" t="s">
        <v>577</v>
      </c>
      <c r="B172" s="280">
        <f>1/'Prod. GEXBLU'!F17</f>
        <v>5.0000000000000001E-3</v>
      </c>
      <c r="C172" s="275">
        <f>C139</f>
        <v>5046.5347735985379</v>
      </c>
      <c r="D172" s="275">
        <f>B172*C172</f>
        <v>25.232673867992691</v>
      </c>
      <c r="E172" s="275">
        <f>C140</f>
        <v>5075.1270386047618</v>
      </c>
      <c r="F172" s="275">
        <f>B172*E172</f>
        <v>25.375635193023811</v>
      </c>
      <c r="G172" s="275">
        <f>C141</f>
        <v>5104.045141388835</v>
      </c>
      <c r="H172" s="275">
        <f>B172*G172</f>
        <v>25.520225706944174</v>
      </c>
      <c r="I172" s="275">
        <f>C142</f>
        <v>5133.2946837463642</v>
      </c>
      <c r="J172" s="275">
        <f>B172*I172</f>
        <v>25.666473418731822</v>
      </c>
      <c r="K172" s="275">
        <f>C143</f>
        <v>5162.8813966209827</v>
      </c>
      <c r="L172" s="275">
        <f>B172*K172</f>
        <v>25.814406983104913</v>
      </c>
      <c r="M172" s="275">
        <f>C144</f>
        <v>5223.089926027641</v>
      </c>
      <c r="N172" s="275">
        <f>B172*M172</f>
        <v>26.115449630138205</v>
      </c>
    </row>
    <row r="173" spans="1:14" x14ac:dyDescent="0.2">
      <c r="A173" s="276" t="s">
        <v>578</v>
      </c>
      <c r="B173" s="274">
        <f>B172/'Prod. GEXBLU'!O17</f>
        <v>2.7777777777777778E-4</v>
      </c>
      <c r="C173" s="275">
        <f>F141</f>
        <v>5789.5640529039138</v>
      </c>
      <c r="D173" s="275">
        <f>C173*B173</f>
        <v>1.6082122369177538</v>
      </c>
      <c r="E173" s="275">
        <f>F141</f>
        <v>5789.5640529039138</v>
      </c>
      <c r="F173" s="275">
        <f>B173*E173</f>
        <v>1.6082122369177538</v>
      </c>
      <c r="G173" s="275">
        <f>F141</f>
        <v>5789.5640529039138</v>
      </c>
      <c r="H173" s="275">
        <f>B173*G173</f>
        <v>1.6082122369177538</v>
      </c>
      <c r="I173" s="275">
        <f>F141</f>
        <v>5789.5640529039138</v>
      </c>
      <c r="J173" s="275">
        <f>B173*I173</f>
        <v>1.6082122369177538</v>
      </c>
      <c r="K173" s="275">
        <f>F141</f>
        <v>5789.5640529039138</v>
      </c>
      <c r="L173" s="275">
        <f>B173*K173</f>
        <v>1.6082122369177538</v>
      </c>
      <c r="M173" s="275">
        <f>F141</f>
        <v>5789.5640529039138</v>
      </c>
      <c r="N173" s="275">
        <f>B173*M173</f>
        <v>1.6082122369177538</v>
      </c>
    </row>
    <row r="174" spans="1:14" x14ac:dyDescent="0.2">
      <c r="A174" s="277" t="s">
        <v>582</v>
      </c>
      <c r="B174" s="278"/>
      <c r="C174" s="279"/>
      <c r="D174" s="279">
        <f>SUM(D172:D173)</f>
        <v>26.840886104910446</v>
      </c>
      <c r="E174" s="279"/>
      <c r="F174" s="279">
        <f>SUM(F172:F173)</f>
        <v>26.983847429941566</v>
      </c>
      <c r="G174" s="279"/>
      <c r="H174" s="279">
        <f>SUM(H172:H173)</f>
        <v>27.128437943861929</v>
      </c>
      <c r="I174" s="279"/>
      <c r="J174" s="279">
        <f t="shared" ref="J174" si="39">SUM(J172:J173)</f>
        <v>27.274685655649577</v>
      </c>
      <c r="K174" s="279"/>
      <c r="L174" s="279">
        <f>SUM(L172:L173)</f>
        <v>27.422619220022668</v>
      </c>
      <c r="M174" s="279"/>
      <c r="N174" s="279">
        <f>SUM(N172:N173)</f>
        <v>27.723661867055959</v>
      </c>
    </row>
    <row r="175" spans="1:14" x14ac:dyDescent="0.2">
      <c r="A175" s="249"/>
      <c r="B175" s="253"/>
      <c r="C175" s="253"/>
      <c r="D175" s="253"/>
      <c r="E175" s="253"/>
    </row>
    <row r="176" spans="1:14" ht="14.25" customHeight="1" x14ac:dyDescent="0.2">
      <c r="A176" s="1020" t="s">
        <v>585</v>
      </c>
      <c r="B176" s="1020"/>
      <c r="C176" s="1020" t="s">
        <v>568</v>
      </c>
      <c r="D176" s="1020"/>
      <c r="E176" s="1023" t="s">
        <v>569</v>
      </c>
      <c r="F176" s="1024"/>
      <c r="G176" s="1020" t="s">
        <v>570</v>
      </c>
      <c r="H176" s="1020"/>
      <c r="I176" s="1020" t="s">
        <v>622</v>
      </c>
      <c r="J176" s="1020"/>
      <c r="K176" s="1020" t="s">
        <v>571</v>
      </c>
      <c r="L176" s="1020"/>
      <c r="M176" s="1020" t="s">
        <v>572</v>
      </c>
      <c r="N176" s="1020"/>
    </row>
    <row r="177" spans="1:16" ht="38.25" x14ac:dyDescent="0.2">
      <c r="A177" s="271" t="s">
        <v>573</v>
      </c>
      <c r="B177" s="272" t="s">
        <v>581</v>
      </c>
      <c r="C177" s="272" t="s">
        <v>575</v>
      </c>
      <c r="D177" s="272" t="s">
        <v>576</v>
      </c>
      <c r="E177" s="272" t="s">
        <v>575</v>
      </c>
      <c r="F177" s="272" t="s">
        <v>576</v>
      </c>
      <c r="G177" s="272" t="s">
        <v>575</v>
      </c>
      <c r="H177" s="272" t="s">
        <v>576</v>
      </c>
      <c r="I177" s="272" t="s">
        <v>575</v>
      </c>
      <c r="J177" s="272" t="s">
        <v>576</v>
      </c>
      <c r="K177" s="272" t="s">
        <v>575</v>
      </c>
      <c r="L177" s="272" t="s">
        <v>576</v>
      </c>
      <c r="M177" s="272" t="s">
        <v>575</v>
      </c>
      <c r="N177" s="272" t="s">
        <v>576</v>
      </c>
    </row>
    <row r="178" spans="1:16" x14ac:dyDescent="0.2">
      <c r="A178" s="273" t="s">
        <v>586</v>
      </c>
      <c r="B178" s="280">
        <f>1/'Prod. GEXBLU'!G17</f>
        <v>5.5555555555555556E-4</v>
      </c>
      <c r="C178" s="275">
        <f>C139</f>
        <v>5046.5347735985379</v>
      </c>
      <c r="D178" s="275">
        <f>B178*C178</f>
        <v>2.8036304297769656</v>
      </c>
      <c r="E178" s="275">
        <f>C140</f>
        <v>5075.1270386047618</v>
      </c>
      <c r="F178" s="275">
        <f>B178*E178</f>
        <v>2.8195150214470899</v>
      </c>
      <c r="G178" s="275">
        <f>C141</f>
        <v>5104.045141388835</v>
      </c>
      <c r="H178" s="275">
        <f>B178*G178</f>
        <v>2.8355806341049083</v>
      </c>
      <c r="I178" s="275">
        <f>C142</f>
        <v>5133.2946837463642</v>
      </c>
      <c r="J178" s="275">
        <f>B178*I178</f>
        <v>2.8518303798590914</v>
      </c>
      <c r="K178" s="275">
        <f>C143</f>
        <v>5162.8813966209827</v>
      </c>
      <c r="L178" s="275">
        <f>B178*K178</f>
        <v>2.8682674425672126</v>
      </c>
      <c r="M178" s="275">
        <f>C144</f>
        <v>5223.089926027641</v>
      </c>
      <c r="N178" s="275">
        <f>B178*M178</f>
        <v>2.9017166255709115</v>
      </c>
    </row>
    <row r="179" spans="1:16" x14ac:dyDescent="0.2">
      <c r="A179" s="276" t="s">
        <v>578</v>
      </c>
      <c r="B179" s="274">
        <f>B178/'Prod. GEXBLU'!O17</f>
        <v>3.0864197530864198E-5</v>
      </c>
      <c r="C179" s="275">
        <f>F141</f>
        <v>5789.5640529039138</v>
      </c>
      <c r="D179" s="275">
        <f>B179*C179</f>
        <v>0.1786902485464171</v>
      </c>
      <c r="E179" s="275">
        <f>F141</f>
        <v>5789.5640529039138</v>
      </c>
      <c r="F179" s="275">
        <f>B179*E179</f>
        <v>0.1786902485464171</v>
      </c>
      <c r="G179" s="275">
        <f>F141</f>
        <v>5789.5640529039138</v>
      </c>
      <c r="H179" s="275">
        <f>B179*G179</f>
        <v>0.1786902485464171</v>
      </c>
      <c r="I179" s="275">
        <f>F141</f>
        <v>5789.5640529039138</v>
      </c>
      <c r="J179" s="275">
        <f>B179*I179</f>
        <v>0.1786902485464171</v>
      </c>
      <c r="K179" s="275">
        <f>F141</f>
        <v>5789.5640529039138</v>
      </c>
      <c r="L179" s="275">
        <f>B179*K179</f>
        <v>0.1786902485464171</v>
      </c>
      <c r="M179" s="275">
        <f>F141</f>
        <v>5789.5640529039138</v>
      </c>
      <c r="N179" s="275">
        <f>B179*M179</f>
        <v>0.1786902485464171</v>
      </c>
      <c r="O179" s="1018"/>
      <c r="P179" s="1019"/>
    </row>
    <row r="180" spans="1:16" x14ac:dyDescent="0.2">
      <c r="A180" s="282" t="s">
        <v>587</v>
      </c>
      <c r="B180" s="283"/>
      <c r="C180" s="284"/>
      <c r="D180" s="285">
        <f>SUM(D178:D179)</f>
        <v>2.9823206783233829</v>
      </c>
      <c r="E180" s="284"/>
      <c r="F180" s="285">
        <f>SUM(F178:F179)</f>
        <v>2.9982052699935071</v>
      </c>
      <c r="G180" s="284"/>
      <c r="H180" s="285">
        <f>SUM(H178:H179)</f>
        <v>3.0142708826513256</v>
      </c>
      <c r="I180" s="285"/>
      <c r="J180" s="285">
        <f>J178+J179</f>
        <v>3.0305206284055086</v>
      </c>
      <c r="K180" s="284"/>
      <c r="L180" s="285">
        <f>SUM(L178:L179)</f>
        <v>3.0469576911136298</v>
      </c>
      <c r="M180" s="284"/>
      <c r="N180" s="285">
        <f>SUM(N178:N179)</f>
        <v>3.0804068741173287</v>
      </c>
      <c r="O180" s="427"/>
      <c r="P180" s="428"/>
    </row>
    <row r="181" spans="1:16" x14ac:dyDescent="0.2">
      <c r="A181" s="273" t="s">
        <v>588</v>
      </c>
      <c r="B181" s="280">
        <f>1/'Prod. GEXBLU'!H17</f>
        <v>1.0000000000000001E-5</v>
      </c>
      <c r="C181" s="275">
        <f>C139</f>
        <v>5046.5347735985379</v>
      </c>
      <c r="D181" s="275">
        <f>B181*C181</f>
        <v>5.0465347735985384E-2</v>
      </c>
      <c r="E181" s="275">
        <f>C140</f>
        <v>5075.1270386047618</v>
      </c>
      <c r="F181" s="275">
        <f>B181*E181</f>
        <v>5.0751270386047619E-2</v>
      </c>
      <c r="G181" s="275">
        <f>C141</f>
        <v>5104.045141388835</v>
      </c>
      <c r="H181" s="275">
        <f>B181*G181</f>
        <v>5.1040451413888355E-2</v>
      </c>
      <c r="I181" s="275">
        <f>C142</f>
        <v>5133.2946837463642</v>
      </c>
      <c r="J181" s="275">
        <f>B181*I181</f>
        <v>5.1332946837463644E-2</v>
      </c>
      <c r="K181" s="275">
        <f>C143</f>
        <v>5162.8813966209827</v>
      </c>
      <c r="L181" s="275">
        <f>B181*K181</f>
        <v>5.162881396620983E-2</v>
      </c>
      <c r="M181" s="275">
        <f>C144</f>
        <v>5223.089926027641</v>
      </c>
      <c r="N181" s="275">
        <f>B181*M181</f>
        <v>5.2230899260276416E-2</v>
      </c>
    </row>
    <row r="182" spans="1:16" x14ac:dyDescent="0.2">
      <c r="A182" s="276" t="s">
        <v>578</v>
      </c>
      <c r="B182" s="274">
        <f>B181/'Prod. GEXBLU'!O17</f>
        <v>5.5555555555555562E-7</v>
      </c>
      <c r="C182" s="275">
        <f>F141</f>
        <v>5789.5640529039138</v>
      </c>
      <c r="D182" s="275">
        <f>B182*C182</f>
        <v>3.216424473835508E-3</v>
      </c>
      <c r="E182" s="275">
        <f>F141</f>
        <v>5789.5640529039138</v>
      </c>
      <c r="F182" s="275">
        <f>B182*E182</f>
        <v>3.216424473835508E-3</v>
      </c>
      <c r="G182" s="275">
        <f>F141</f>
        <v>5789.5640529039138</v>
      </c>
      <c r="H182" s="275">
        <f>B182*G182</f>
        <v>3.216424473835508E-3</v>
      </c>
      <c r="I182" s="275">
        <f>F141</f>
        <v>5789.5640529039138</v>
      </c>
      <c r="J182" s="275">
        <f>B182*I182</f>
        <v>3.216424473835508E-3</v>
      </c>
      <c r="K182" s="275">
        <f>F141</f>
        <v>5789.5640529039138</v>
      </c>
      <c r="L182" s="275">
        <f>B182*K182</f>
        <v>3.216424473835508E-3</v>
      </c>
      <c r="M182" s="275">
        <f>F141</f>
        <v>5789.5640529039138</v>
      </c>
      <c r="N182" s="275">
        <f>B182*M182</f>
        <v>3.216424473835508E-3</v>
      </c>
    </row>
    <row r="183" spans="1:16" x14ac:dyDescent="0.2">
      <c r="A183" s="282" t="s">
        <v>589</v>
      </c>
      <c r="B183" s="286"/>
      <c r="C183" s="284"/>
      <c r="D183" s="285">
        <f>SUM(D181:D182)</f>
        <v>5.3681772209820892E-2</v>
      </c>
      <c r="E183" s="284"/>
      <c r="F183" s="285">
        <f>SUM(F181:F182)</f>
        <v>5.3967694859883127E-2</v>
      </c>
      <c r="G183" s="284"/>
      <c r="H183" s="285">
        <f>SUM(H181:H182)</f>
        <v>5.4256875887723863E-2</v>
      </c>
      <c r="I183" s="285"/>
      <c r="J183" s="285">
        <f>J181+J182</f>
        <v>5.4549371311299152E-2</v>
      </c>
      <c r="K183" s="284"/>
      <c r="L183" s="285">
        <f>SUM(L181:L182)</f>
        <v>5.4845238440045338E-2</v>
      </c>
      <c r="M183" s="284"/>
      <c r="N183" s="285">
        <f>SUM(N181:N182)</f>
        <v>5.5447323734111924E-2</v>
      </c>
    </row>
    <row r="184" spans="1:16" x14ac:dyDescent="0.2">
      <c r="A184" s="273" t="s">
        <v>590</v>
      </c>
      <c r="B184" s="280">
        <f>1/'Prod. GEXBLU'!I17</f>
        <v>1.6666666666666666E-4</v>
      </c>
      <c r="C184" s="275">
        <f>C139</f>
        <v>5046.5347735985379</v>
      </c>
      <c r="D184" s="275">
        <f>B184*C184</f>
        <v>0.84108912893308962</v>
      </c>
      <c r="E184" s="275">
        <f>C140</f>
        <v>5075.1270386047618</v>
      </c>
      <c r="F184" s="275">
        <f>B184*E184</f>
        <v>0.84585450643412696</v>
      </c>
      <c r="G184" s="275">
        <f>C141</f>
        <v>5104.045141388835</v>
      </c>
      <c r="H184" s="275">
        <f>B184*G184</f>
        <v>0.8506741902314725</v>
      </c>
      <c r="I184" s="275">
        <f>C142</f>
        <v>5133.2946837463642</v>
      </c>
      <c r="J184" s="275">
        <f>B184*I184</f>
        <v>0.85554911395772737</v>
      </c>
      <c r="K184" s="275">
        <f>C143</f>
        <v>5162.8813966209827</v>
      </c>
      <c r="L184" s="275">
        <f>B184*K184</f>
        <v>0.86048023277016372</v>
      </c>
      <c r="M184" s="275">
        <f>C144</f>
        <v>5223.089926027641</v>
      </c>
      <c r="N184" s="275">
        <f>B184*M184</f>
        <v>0.87051498767127344</v>
      </c>
    </row>
    <row r="185" spans="1:16" x14ac:dyDescent="0.2">
      <c r="A185" s="276" t="s">
        <v>578</v>
      </c>
      <c r="B185" s="274">
        <f>B184/'Prod. GEXBLU'!O17</f>
        <v>9.2592592592592591E-6</v>
      </c>
      <c r="C185" s="275">
        <f>F141</f>
        <v>5789.5640529039138</v>
      </c>
      <c r="D185" s="275">
        <f>B185*C185</f>
        <v>5.3607074563925126E-2</v>
      </c>
      <c r="E185" s="275">
        <f>F141</f>
        <v>5789.5640529039138</v>
      </c>
      <c r="F185" s="275">
        <f>B185*E185</f>
        <v>5.3607074563925126E-2</v>
      </c>
      <c r="G185" s="275">
        <f>F141</f>
        <v>5789.5640529039138</v>
      </c>
      <c r="H185" s="275">
        <f>B185*G185</f>
        <v>5.3607074563925126E-2</v>
      </c>
      <c r="I185" s="275">
        <f>F141</f>
        <v>5789.5640529039138</v>
      </c>
      <c r="J185" s="275">
        <f>B185*I185</f>
        <v>5.3607074563925126E-2</v>
      </c>
      <c r="K185" s="275">
        <f>F141</f>
        <v>5789.5640529039138</v>
      </c>
      <c r="L185" s="275">
        <f>B185*K185</f>
        <v>5.3607074563925126E-2</v>
      </c>
      <c r="M185" s="275">
        <f>F141</f>
        <v>5789.5640529039138</v>
      </c>
      <c r="N185" s="275">
        <f>B185*M185</f>
        <v>5.3607074563925126E-2</v>
      </c>
    </row>
    <row r="186" spans="1:16" x14ac:dyDescent="0.2">
      <c r="A186" s="282" t="s">
        <v>591</v>
      </c>
      <c r="B186" s="286"/>
      <c r="C186" s="284"/>
      <c r="D186" s="285">
        <f>SUM(D184:D185)</f>
        <v>0.89469620349701473</v>
      </c>
      <c r="E186" s="284"/>
      <c r="F186" s="285">
        <f>SUM(F184:F185)</f>
        <v>0.89946158099805207</v>
      </c>
      <c r="G186" s="284"/>
      <c r="H186" s="285">
        <f>SUM(H184:H185)</f>
        <v>0.90428126479539761</v>
      </c>
      <c r="I186" s="285"/>
      <c r="J186" s="285">
        <f>J184+J185</f>
        <v>0.90915618852165248</v>
      </c>
      <c r="K186" s="284"/>
      <c r="L186" s="285">
        <f>SUM(L184:L185)</f>
        <v>0.91408730733408883</v>
      </c>
      <c r="M186" s="284"/>
      <c r="N186" s="285">
        <f>SUM(N184:N185)</f>
        <v>0.92412206223519855</v>
      </c>
    </row>
    <row r="187" spans="1:16" x14ac:dyDescent="0.2">
      <c r="A187" s="249"/>
      <c r="B187" s="252"/>
      <c r="C187" s="252"/>
      <c r="D187" s="252"/>
      <c r="E187" s="252"/>
    </row>
    <row r="188" spans="1:16" ht="14.25" customHeight="1" x14ac:dyDescent="0.2">
      <c r="A188" s="1012" t="s">
        <v>592</v>
      </c>
      <c r="B188" s="1012"/>
      <c r="C188" s="1012" t="s">
        <v>568</v>
      </c>
      <c r="D188" s="1012"/>
      <c r="E188" s="1021" t="s">
        <v>569</v>
      </c>
      <c r="F188" s="1022"/>
      <c r="G188" s="1012" t="s">
        <v>570</v>
      </c>
      <c r="H188" s="1012"/>
      <c r="I188" s="1012" t="s">
        <v>622</v>
      </c>
      <c r="J188" s="1012"/>
      <c r="K188" s="1012" t="s">
        <v>571</v>
      </c>
      <c r="L188" s="1012"/>
      <c r="M188" s="1012" t="s">
        <v>572</v>
      </c>
      <c r="N188" s="1012"/>
    </row>
    <row r="189" spans="1:16" ht="38.25" x14ac:dyDescent="0.2">
      <c r="A189" s="271" t="s">
        <v>573</v>
      </c>
      <c r="B189" s="272" t="s">
        <v>581</v>
      </c>
      <c r="C189" s="272" t="s">
        <v>575</v>
      </c>
      <c r="D189" s="272" t="s">
        <v>576</v>
      </c>
      <c r="E189" s="272" t="s">
        <v>575</v>
      </c>
      <c r="F189" s="272" t="s">
        <v>576</v>
      </c>
      <c r="G189" s="272" t="s">
        <v>575</v>
      </c>
      <c r="H189" s="272" t="s">
        <v>576</v>
      </c>
      <c r="I189" s="272" t="s">
        <v>575</v>
      </c>
      <c r="J189" s="272" t="s">
        <v>576</v>
      </c>
      <c r="K189" s="272" t="s">
        <v>575</v>
      </c>
      <c r="L189" s="272" t="s">
        <v>576</v>
      </c>
      <c r="M189" s="272" t="s">
        <v>575</v>
      </c>
      <c r="N189" s="272" t="s">
        <v>576</v>
      </c>
    </row>
    <row r="190" spans="1:16" x14ac:dyDescent="0.2">
      <c r="A190" s="287" t="s">
        <v>593</v>
      </c>
      <c r="B190" s="280">
        <f>(1/'Prod. GEXBLU'!J17)*(1/(30/7*44*6))*8</f>
        <v>4.4191919191919199E-5</v>
      </c>
      <c r="C190" s="275">
        <f>E139</f>
        <v>5196.255217769607</v>
      </c>
      <c r="D190" s="275">
        <f>B190*C190</f>
        <v>0.22963249068426297</v>
      </c>
      <c r="E190" s="275">
        <f>E140</f>
        <v>5225.6957572470556</v>
      </c>
      <c r="F190" s="275">
        <f>B190*E190</f>
        <v>0.23093352462581687</v>
      </c>
      <c r="G190" s="275">
        <f>E141</f>
        <v>5255.4718014478931</v>
      </c>
      <c r="H190" s="275">
        <f>B190*G190</f>
        <v>0.2322493851649953</v>
      </c>
      <c r="I190" s="275">
        <f>E142</f>
        <v>5285.589118361635</v>
      </c>
      <c r="J190" s="275">
        <f>B190*I190</f>
        <v>0.23358032720032482</v>
      </c>
      <c r="K190" s="275">
        <f>E143</f>
        <v>5316.0536089573789</v>
      </c>
      <c r="L190" s="275">
        <f>B190*K190</f>
        <v>0.2349266115069549</v>
      </c>
      <c r="M190" s="275">
        <f>E144</f>
        <v>5378.048403230935</v>
      </c>
      <c r="N190" s="275">
        <f>B190*M190</f>
        <v>0.23766628044581156</v>
      </c>
    </row>
    <row r="191" spans="1:16" x14ac:dyDescent="0.2">
      <c r="A191" s="276" t="s">
        <v>578</v>
      </c>
      <c r="B191" s="280">
        <f>B190/4</f>
        <v>1.10479797979798E-5</v>
      </c>
      <c r="C191" s="275">
        <f>F141</f>
        <v>5789.5640529039138</v>
      </c>
      <c r="D191" s="275">
        <f>B191*C191</f>
        <v>6.3962986695592486E-2</v>
      </c>
      <c r="E191" s="275">
        <f>F141</f>
        <v>5789.5640529039138</v>
      </c>
      <c r="F191" s="275">
        <f>B191*E191</f>
        <v>6.3962986695592486E-2</v>
      </c>
      <c r="G191" s="275">
        <f>F141</f>
        <v>5789.5640529039138</v>
      </c>
      <c r="H191" s="275">
        <f>B191*G191</f>
        <v>6.3962986695592486E-2</v>
      </c>
      <c r="I191" s="275">
        <f>F141</f>
        <v>5789.5640529039138</v>
      </c>
      <c r="J191" s="275">
        <f>B191*I191</f>
        <v>6.3962986695592486E-2</v>
      </c>
      <c r="K191" s="275">
        <f>F141</f>
        <v>5789.5640529039138</v>
      </c>
      <c r="L191" s="275">
        <f>B191*K191</f>
        <v>6.3962986695592486E-2</v>
      </c>
      <c r="M191" s="275">
        <f>F141</f>
        <v>5789.5640529039138</v>
      </c>
      <c r="N191" s="275">
        <f>B191*M191</f>
        <v>6.3962986695592486E-2</v>
      </c>
      <c r="O191" s="1018"/>
      <c r="P191" s="1019"/>
    </row>
    <row r="192" spans="1:16" x14ac:dyDescent="0.2">
      <c r="A192" s="288" t="s">
        <v>594</v>
      </c>
      <c r="B192" s="289"/>
      <c r="C192" s="290"/>
      <c r="D192" s="291">
        <f>SUM(D190:D191)</f>
        <v>0.29359547737985547</v>
      </c>
      <c r="E192" s="290"/>
      <c r="F192" s="291">
        <f>SUM(F190:F191)</f>
        <v>0.29489651132140937</v>
      </c>
      <c r="G192" s="290"/>
      <c r="H192" s="291">
        <f>SUM(H190:H191)</f>
        <v>0.2962123718605878</v>
      </c>
      <c r="I192" s="291"/>
      <c r="J192" s="291">
        <f>J190+J191</f>
        <v>0.29754331389591732</v>
      </c>
      <c r="K192" s="290"/>
      <c r="L192" s="291">
        <f>SUM(L190:L191)</f>
        <v>0.2988895982025474</v>
      </c>
      <c r="M192" s="290"/>
      <c r="N192" s="291">
        <f>SUM(N190:N191)</f>
        <v>0.30162926714140403</v>
      </c>
      <c r="O192" s="427"/>
      <c r="P192" s="428"/>
    </row>
    <row r="193" spans="1:16" x14ac:dyDescent="0.2">
      <c r="A193" s="287" t="s">
        <v>595</v>
      </c>
      <c r="B193" s="280">
        <f>1/'Prod. GEXBLU'!K17*16*(1/188.76)</f>
        <v>2.2306242401936183E-4</v>
      </c>
      <c r="C193" s="275">
        <f>C139</f>
        <v>5046.5347735985379</v>
      </c>
      <c r="D193" s="275">
        <f>B193*C193</f>
        <v>1.1256922794968913</v>
      </c>
      <c r="E193" s="275">
        <f>C140</f>
        <v>5075.1270386047618</v>
      </c>
      <c r="F193" s="275">
        <f>B193*E193</f>
        <v>1.1320701394373835</v>
      </c>
      <c r="G193" s="275">
        <f>C141</f>
        <v>5104.045141388835</v>
      </c>
      <c r="H193" s="275">
        <f>B193*G193</f>
        <v>1.13852068154244</v>
      </c>
      <c r="I193" s="275">
        <f>C142</f>
        <v>5133.2946837463642</v>
      </c>
      <c r="J193" s="275">
        <f>B193*I193</f>
        <v>1.1450451553621674</v>
      </c>
      <c r="K193" s="275">
        <f>C143</f>
        <v>5162.8813966209827</v>
      </c>
      <c r="L193" s="275">
        <f>B193*K193</f>
        <v>1.1516448392547447</v>
      </c>
      <c r="M193" s="275">
        <f>C144</f>
        <v>5223.089926027641</v>
      </c>
      <c r="N193" s="275">
        <f>B193*M193</f>
        <v>1.1650750997708348</v>
      </c>
    </row>
    <row r="194" spans="1:16" x14ac:dyDescent="0.2">
      <c r="A194" s="276" t="s">
        <v>578</v>
      </c>
      <c r="B194" s="280">
        <f>1/('Prod. GEXBLU'!O17*'Prod. GEXBLU'!L17)*16*(1/188.76)</f>
        <v>1.2392356889964548E-5</v>
      </c>
      <c r="C194" s="275">
        <f>F141</f>
        <v>5789.5640529039138</v>
      </c>
      <c r="D194" s="275">
        <f>B194*C194</f>
        <v>7.1746343980894883E-2</v>
      </c>
      <c r="E194" s="275">
        <f>F141</f>
        <v>5789.5640529039138</v>
      </c>
      <c r="F194" s="275">
        <f>B194*E194</f>
        <v>7.1746343980894883E-2</v>
      </c>
      <c r="G194" s="275">
        <f>F141</f>
        <v>5789.5640529039138</v>
      </c>
      <c r="H194" s="275">
        <f>B194*G194</f>
        <v>7.1746343980894883E-2</v>
      </c>
      <c r="I194" s="275">
        <f>F141</f>
        <v>5789.5640529039138</v>
      </c>
      <c r="J194" s="275">
        <f>B194*I194</f>
        <v>7.1746343980894883E-2</v>
      </c>
      <c r="K194" s="275">
        <f>F141</f>
        <v>5789.5640529039138</v>
      </c>
      <c r="L194" s="275">
        <f>B194*K194</f>
        <v>7.1746343980894883E-2</v>
      </c>
      <c r="M194" s="275">
        <f>F141</f>
        <v>5789.5640529039138</v>
      </c>
      <c r="N194" s="275">
        <f>B194*M194</f>
        <v>7.1746343980894883E-2</v>
      </c>
      <c r="O194" s="1018"/>
      <c r="P194" s="1019"/>
    </row>
    <row r="195" spans="1:16" x14ac:dyDescent="0.2">
      <c r="A195" s="288" t="s">
        <v>596</v>
      </c>
      <c r="B195" s="289"/>
      <c r="C195" s="290"/>
      <c r="D195" s="291">
        <f>SUM(D193:D194)</f>
        <v>1.1974386234777863</v>
      </c>
      <c r="E195" s="290"/>
      <c r="F195" s="291">
        <f>SUM(F193:F194)</f>
        <v>1.2038164834182785</v>
      </c>
      <c r="G195" s="290"/>
      <c r="H195" s="291">
        <f>SUM(H193:H194)</f>
        <v>1.210267025523335</v>
      </c>
      <c r="I195" s="291"/>
      <c r="J195" s="291">
        <f>J193+J194</f>
        <v>1.2167914993430624</v>
      </c>
      <c r="K195" s="290"/>
      <c r="L195" s="291">
        <f>SUM(L193:L194)</f>
        <v>1.2233911832356397</v>
      </c>
      <c r="M195" s="290"/>
      <c r="N195" s="291">
        <f>SUM(N193:N194)</f>
        <v>1.2368214437517298</v>
      </c>
      <c r="O195" s="427"/>
      <c r="P195" s="428"/>
    </row>
    <row r="196" spans="1:16" x14ac:dyDescent="0.2">
      <c r="A196" s="273" t="s">
        <v>597</v>
      </c>
      <c r="B196" s="280">
        <f>1/'Prod. GEXBLU'!L17*16*(1/188.76)</f>
        <v>2.2306242401936183E-4</v>
      </c>
      <c r="C196" s="275">
        <f>C139</f>
        <v>5046.5347735985379</v>
      </c>
      <c r="D196" s="275">
        <f>B196*C196</f>
        <v>1.1256922794968913</v>
      </c>
      <c r="E196" s="275">
        <f>C140</f>
        <v>5075.1270386047618</v>
      </c>
      <c r="F196" s="275">
        <f>B196*E196</f>
        <v>1.1320701394373835</v>
      </c>
      <c r="G196" s="275">
        <f>C141</f>
        <v>5104.045141388835</v>
      </c>
      <c r="H196" s="275">
        <f>B196*G196</f>
        <v>1.13852068154244</v>
      </c>
      <c r="I196" s="275">
        <f>C142</f>
        <v>5133.2946837463642</v>
      </c>
      <c r="J196" s="275">
        <f>B196*I196</f>
        <v>1.1450451553621674</v>
      </c>
      <c r="K196" s="275">
        <f>C143</f>
        <v>5162.8813966209827</v>
      </c>
      <c r="L196" s="275">
        <f>B196*K196</f>
        <v>1.1516448392547447</v>
      </c>
      <c r="M196" s="275">
        <f>C144</f>
        <v>5223.089926027641</v>
      </c>
      <c r="N196" s="275">
        <f>B196*M196</f>
        <v>1.1650750997708348</v>
      </c>
    </row>
    <row r="197" spans="1:16" x14ac:dyDescent="0.2">
      <c r="A197" s="276" t="s">
        <v>578</v>
      </c>
      <c r="B197" s="280">
        <f>1/('Prod. GEXBLU'!O17*'Prod. GEXBLU'!L17)*16*(1/188.76)</f>
        <v>1.2392356889964548E-5</v>
      </c>
      <c r="C197" s="275">
        <f>F141</f>
        <v>5789.5640529039138</v>
      </c>
      <c r="D197" s="275">
        <f>B197*C197</f>
        <v>7.1746343980894883E-2</v>
      </c>
      <c r="E197" s="275">
        <f>F141</f>
        <v>5789.5640529039138</v>
      </c>
      <c r="F197" s="275">
        <f>B197*E197</f>
        <v>7.1746343980894883E-2</v>
      </c>
      <c r="G197" s="275">
        <f>F141</f>
        <v>5789.5640529039138</v>
      </c>
      <c r="H197" s="275">
        <f>B197*G197</f>
        <v>7.1746343980894883E-2</v>
      </c>
      <c r="I197" s="275">
        <f>F141</f>
        <v>5789.5640529039138</v>
      </c>
      <c r="J197" s="275">
        <f>B197*I197</f>
        <v>7.1746343980894883E-2</v>
      </c>
      <c r="K197" s="275">
        <f>F141</f>
        <v>5789.5640529039138</v>
      </c>
      <c r="L197" s="275">
        <f>B197*K197</f>
        <v>7.1746343980894883E-2</v>
      </c>
      <c r="M197" s="275">
        <f>F141</f>
        <v>5789.5640529039138</v>
      </c>
      <c r="N197" s="275">
        <f>B197*M197</f>
        <v>7.1746343980894883E-2</v>
      </c>
      <c r="O197" s="1018"/>
      <c r="P197" s="1019"/>
    </row>
    <row r="198" spans="1:16" x14ac:dyDescent="0.2">
      <c r="A198" s="288" t="s">
        <v>598</v>
      </c>
      <c r="B198" s="289"/>
      <c r="C198" s="290"/>
      <c r="D198" s="291">
        <f>SUM(D196:D197)</f>
        <v>1.1974386234777863</v>
      </c>
      <c r="E198" s="290"/>
      <c r="F198" s="291">
        <f>SUM(F196:F197)</f>
        <v>1.2038164834182785</v>
      </c>
      <c r="G198" s="290"/>
      <c r="H198" s="291">
        <f>SUM(H196:H197)</f>
        <v>1.210267025523335</v>
      </c>
      <c r="I198" s="291"/>
      <c r="J198" s="291">
        <f>J196+J197</f>
        <v>1.2167914993430624</v>
      </c>
      <c r="K198" s="290"/>
      <c r="L198" s="291">
        <f>SUM(L196:L197)</f>
        <v>1.2233911832356397</v>
      </c>
      <c r="M198" s="290"/>
      <c r="N198" s="291">
        <f>SUM(N196:N197)</f>
        <v>1.2368214437517298</v>
      </c>
      <c r="O198" s="427"/>
      <c r="P198" s="428"/>
    </row>
    <row r="199" spans="1:16" x14ac:dyDescent="0.2">
      <c r="A199" s="248"/>
    </row>
  </sheetData>
  <mergeCells count="75">
    <mergeCell ref="O191:P191"/>
    <mergeCell ref="O194:P194"/>
    <mergeCell ref="O197:P197"/>
    <mergeCell ref="I152:J152"/>
    <mergeCell ref="A136:B136"/>
    <mergeCell ref="O179:P179"/>
    <mergeCell ref="A188:B188"/>
    <mergeCell ref="C188:D188"/>
    <mergeCell ref="E188:F188"/>
    <mergeCell ref="G188:H188"/>
    <mergeCell ref="K188:L188"/>
    <mergeCell ref="M188:N188"/>
    <mergeCell ref="A176:B176"/>
    <mergeCell ref="C176:D176"/>
    <mergeCell ref="E176:F176"/>
    <mergeCell ref="G176:H176"/>
    <mergeCell ref="K176:L176"/>
    <mergeCell ref="M176:N176"/>
    <mergeCell ref="A170:B170"/>
    <mergeCell ref="C170:D170"/>
    <mergeCell ref="E170:F170"/>
    <mergeCell ref="G170:H170"/>
    <mergeCell ref="K170:L170"/>
    <mergeCell ref="M170:N170"/>
    <mergeCell ref="A164:B164"/>
    <mergeCell ref="C164:D164"/>
    <mergeCell ref="E164:F164"/>
    <mergeCell ref="G164:H164"/>
    <mergeCell ref="K164:L164"/>
    <mergeCell ref="M164:N164"/>
    <mergeCell ref="G152:H152"/>
    <mergeCell ref="K152:L152"/>
    <mergeCell ref="M152:N152"/>
    <mergeCell ref="O155:P155"/>
    <mergeCell ref="M158:N158"/>
    <mergeCell ref="A158:B158"/>
    <mergeCell ref="C158:D158"/>
    <mergeCell ref="E158:F158"/>
    <mergeCell ref="G158:H158"/>
    <mergeCell ref="K158:L158"/>
    <mergeCell ref="A126:B126"/>
    <mergeCell ref="A127:B127"/>
    <mergeCell ref="E152:F152"/>
    <mergeCell ref="A129:B129"/>
    <mergeCell ref="A130:B130"/>
    <mergeCell ref="A131:B131"/>
    <mergeCell ref="A132:B132"/>
    <mergeCell ref="A133:B133"/>
    <mergeCell ref="A134:B134"/>
    <mergeCell ref="A135:B135"/>
    <mergeCell ref="A137:B137"/>
    <mergeCell ref="A138:B138"/>
    <mergeCell ref="A152:B152"/>
    <mergeCell ref="C152:D152"/>
    <mergeCell ref="A1:F1"/>
    <mergeCell ref="A2:F2"/>
    <mergeCell ref="A3:F3"/>
    <mergeCell ref="A9:F9"/>
    <mergeCell ref="A20:B20"/>
    <mergeCell ref="I188:J188"/>
    <mergeCell ref="A21:F21"/>
    <mergeCell ref="I158:J158"/>
    <mergeCell ref="I164:J164"/>
    <mergeCell ref="I170:J170"/>
    <mergeCell ref="I176:J176"/>
    <mergeCell ref="A128:B128"/>
    <mergeCell ref="A50:B50"/>
    <mergeCell ref="A51:F51"/>
    <mergeCell ref="A61:B61"/>
    <mergeCell ref="A62:F62"/>
    <mergeCell ref="A92:B92"/>
    <mergeCell ref="A115:A120"/>
    <mergeCell ref="A123:F123"/>
    <mergeCell ref="A124:F124"/>
    <mergeCell ref="A125:B125"/>
  </mergeCells>
  <pageMargins left="0.78749999999999998" right="0.78749999999999998" top="1.05277777777778" bottom="1.05277777777778" header="0.78749999999999998" footer="0.78749999999999998"/>
  <pageSetup paperSize="0" scale="0" firstPageNumber="0" orientation="portrait" usePrinterDefaults="0" horizontalDpi="0" verticalDpi="0" copies="0"/>
  <headerFooter>
    <oddHeader>&amp;C&amp;"Times New Roman,Normal"&amp;12&amp;A</oddHeader>
    <oddFooter>&amp;C&amp;"Times New Roman,Normal"&amp;12Página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7C8DA"/>
  </sheetPr>
  <dimension ref="A1:AME151"/>
  <sheetViews>
    <sheetView topLeftCell="A121" zoomScale="80" zoomScaleNormal="80" workbookViewId="0">
      <selection activeCell="C141" sqref="C141"/>
    </sheetView>
  </sheetViews>
  <sheetFormatPr defaultRowHeight="14.25" x14ac:dyDescent="0.2"/>
  <cols>
    <col min="1" max="1" width="55.5" style="92" customWidth="1"/>
    <col min="2" max="2" width="17" style="92" customWidth="1"/>
    <col min="3" max="3" width="15.25" style="92" customWidth="1"/>
    <col min="4" max="4" width="16.25" style="92" customWidth="1"/>
    <col min="5" max="1019" width="9" style="92"/>
  </cols>
  <sheetData>
    <row r="1" spans="1:4" ht="15.75" x14ac:dyDescent="0.2">
      <c r="A1" s="1060" t="s">
        <v>456</v>
      </c>
      <c r="B1" s="1061"/>
      <c r="C1" s="1061"/>
      <c r="D1" s="1062"/>
    </row>
    <row r="2" spans="1:4" ht="15.75" x14ac:dyDescent="0.2">
      <c r="A2" s="1063" t="s">
        <v>457</v>
      </c>
      <c r="B2" s="1044"/>
      <c r="C2" s="1044"/>
      <c r="D2" s="1064"/>
    </row>
    <row r="3" spans="1:4" ht="15.75" customHeight="1" x14ac:dyDescent="0.2">
      <c r="A3" s="1063" t="s">
        <v>458</v>
      </c>
      <c r="B3" s="1044"/>
      <c r="C3" s="1044"/>
      <c r="D3" s="1064"/>
    </row>
    <row r="4" spans="1:4" ht="15.75" x14ac:dyDescent="0.2">
      <c r="A4" s="351"/>
      <c r="B4" s="94"/>
      <c r="C4" s="95" t="s">
        <v>459</v>
      </c>
      <c r="D4" s="352" t="s">
        <v>460</v>
      </c>
    </row>
    <row r="5" spans="1:4" x14ac:dyDescent="0.2">
      <c r="A5" s="353"/>
      <c r="B5" s="97" t="s">
        <v>463</v>
      </c>
      <c r="C5" s="98">
        <f>MC!C11</f>
        <v>1322.72</v>
      </c>
      <c r="D5" s="354">
        <f>MC!E11</f>
        <v>1082.2254545454546</v>
      </c>
    </row>
    <row r="6" spans="1:4" x14ac:dyDescent="0.2">
      <c r="A6" s="353"/>
      <c r="B6" s="97" t="s">
        <v>464</v>
      </c>
      <c r="C6" s="99">
        <f>MC!D8</f>
        <v>44593</v>
      </c>
      <c r="D6" s="355">
        <f>MC!D8</f>
        <v>44593</v>
      </c>
    </row>
    <row r="7" spans="1:4" x14ac:dyDescent="0.2">
      <c r="A7" s="353"/>
      <c r="B7" s="97" t="s">
        <v>465</v>
      </c>
      <c r="C7" s="99" t="str">
        <f>MC!C8</f>
        <v>SC000316/2022</v>
      </c>
      <c r="D7" s="355" t="str">
        <f>MC!C8</f>
        <v>SC000316/2022</v>
      </c>
    </row>
    <row r="8" spans="1:4" x14ac:dyDescent="0.2">
      <c r="A8" s="353"/>
      <c r="B8" s="97" t="s">
        <v>466</v>
      </c>
      <c r="C8" s="100" t="str">
        <f>MC!E8</f>
        <v>5143-20</v>
      </c>
      <c r="D8" s="356" t="str">
        <f>MC!E8</f>
        <v>5143-20</v>
      </c>
    </row>
    <row r="9" spans="1:4" x14ac:dyDescent="0.2">
      <c r="A9" s="1065"/>
      <c r="B9" s="1045"/>
      <c r="C9" s="1045"/>
      <c r="D9" s="1066"/>
    </row>
    <row r="10" spans="1:4" ht="66.75" customHeight="1" x14ac:dyDescent="0.2">
      <c r="A10" s="357" t="s">
        <v>467</v>
      </c>
      <c r="B10" s="188" t="s">
        <v>468</v>
      </c>
      <c r="C10" s="188" t="s">
        <v>599</v>
      </c>
      <c r="D10" s="358" t="s">
        <v>600</v>
      </c>
    </row>
    <row r="11" spans="1:4" ht="14.25" customHeight="1" x14ac:dyDescent="0.2">
      <c r="A11" s="359" t="s">
        <v>471</v>
      </c>
      <c r="B11" s="321"/>
      <c r="C11" s="321"/>
      <c r="D11" s="360"/>
    </row>
    <row r="12" spans="1:4" ht="14.25" customHeight="1" x14ac:dyDescent="0.2">
      <c r="A12" s="361" t="s">
        <v>472</v>
      </c>
      <c r="B12" s="102" t="s">
        <v>473</v>
      </c>
      <c r="C12" s="102" t="s">
        <v>474</v>
      </c>
      <c r="D12" s="362" t="s">
        <v>474</v>
      </c>
    </row>
    <row r="13" spans="1:4" ht="14.25" customHeight="1" x14ac:dyDescent="0.2">
      <c r="A13" s="363" t="s">
        <v>475</v>
      </c>
      <c r="B13" s="105"/>
      <c r="C13" s="106">
        <f>C5</f>
        <v>1322.72</v>
      </c>
      <c r="D13" s="364">
        <f>D5</f>
        <v>1082.2254545454546</v>
      </c>
    </row>
    <row r="14" spans="1:4" ht="14.25" customHeight="1" x14ac:dyDescent="0.2">
      <c r="A14" s="363" t="s">
        <v>476</v>
      </c>
      <c r="B14" s="417">
        <v>0.2</v>
      </c>
      <c r="C14" s="106">
        <f>C13*$B$14</f>
        <v>264.54400000000004</v>
      </c>
      <c r="D14" s="364">
        <f>D13*$B$14</f>
        <v>216.44509090909094</v>
      </c>
    </row>
    <row r="15" spans="1:4" ht="14.25" customHeight="1" x14ac:dyDescent="0.2">
      <c r="A15" s="363" t="s">
        <v>477</v>
      </c>
      <c r="B15" s="109"/>
      <c r="C15" s="106"/>
      <c r="D15" s="364"/>
    </row>
    <row r="16" spans="1:4" ht="14.25" customHeight="1" x14ac:dyDescent="0.2">
      <c r="A16" s="363" t="s">
        <v>478</v>
      </c>
      <c r="B16" s="109"/>
      <c r="C16" s="106"/>
      <c r="D16" s="364"/>
    </row>
    <row r="17" spans="1:4" ht="14.25" customHeight="1" x14ac:dyDescent="0.2">
      <c r="A17" s="363" t="s">
        <v>479</v>
      </c>
      <c r="B17" s="109"/>
      <c r="C17" s="106"/>
      <c r="D17" s="364"/>
    </row>
    <row r="18" spans="1:4" ht="14.25" customHeight="1" x14ac:dyDescent="0.2">
      <c r="A18" s="363" t="s">
        <v>601</v>
      </c>
      <c r="B18" s="110"/>
      <c r="C18" s="106"/>
      <c r="D18" s="364"/>
    </row>
    <row r="19" spans="1:4" ht="14.25" customHeight="1" x14ac:dyDescent="0.2">
      <c r="A19" s="365" t="s">
        <v>481</v>
      </c>
      <c r="B19" s="112"/>
      <c r="C19" s="121">
        <f>SUM(C13:C18)</f>
        <v>1587.2640000000001</v>
      </c>
      <c r="D19" s="366">
        <f>SUM(D13:D18)</f>
        <v>1298.6705454545454</v>
      </c>
    </row>
    <row r="20" spans="1:4" ht="14.25" customHeight="1" x14ac:dyDescent="0.2">
      <c r="A20" s="1049"/>
      <c r="B20" s="1037"/>
      <c r="C20" s="114"/>
      <c r="D20" s="368"/>
    </row>
    <row r="21" spans="1:4" ht="14.25" customHeight="1" x14ac:dyDescent="0.2">
      <c r="A21" s="1050" t="s">
        <v>482</v>
      </c>
      <c r="B21" s="1042"/>
      <c r="C21" s="1042"/>
      <c r="D21" s="1051"/>
    </row>
    <row r="22" spans="1:4" ht="14.25" customHeight="1" x14ac:dyDescent="0.2">
      <c r="A22" s="369" t="s">
        <v>483</v>
      </c>
      <c r="B22" s="117" t="s">
        <v>473</v>
      </c>
      <c r="C22" s="117" t="s">
        <v>474</v>
      </c>
      <c r="D22" s="370" t="s">
        <v>474</v>
      </c>
    </row>
    <row r="23" spans="1:4" ht="14.25" customHeight="1" x14ac:dyDescent="0.2">
      <c r="A23" s="371" t="s">
        <v>484</v>
      </c>
      <c r="B23" s="108">
        <f>1/12</f>
        <v>8.3333333333333329E-2</v>
      </c>
      <c r="C23" s="106">
        <f>ROUND($B23*C$19,2)</f>
        <v>132.27000000000001</v>
      </c>
      <c r="D23" s="364">
        <f>ROUND($B23*D$19,2)</f>
        <v>108.22</v>
      </c>
    </row>
    <row r="24" spans="1:4" ht="14.25" customHeight="1" x14ac:dyDescent="0.2">
      <c r="A24" s="371" t="s">
        <v>485</v>
      </c>
      <c r="B24" s="108">
        <f>1/3*1/12</f>
        <v>2.7777777777777776E-2</v>
      </c>
      <c r="C24" s="106">
        <f>C$19*$B$24</f>
        <v>44.090666666666671</v>
      </c>
      <c r="D24" s="364">
        <f>D$19*$B$24</f>
        <v>36.074181818181813</v>
      </c>
    </row>
    <row r="25" spans="1:4" ht="14.25" customHeight="1" x14ac:dyDescent="0.2">
      <c r="A25" s="365" t="s">
        <v>481</v>
      </c>
      <c r="B25" s="120">
        <f>SUM(B23:B24)</f>
        <v>0.1111111111111111</v>
      </c>
      <c r="C25" s="121">
        <f>SUM(C23:C24)</f>
        <v>176.36066666666667</v>
      </c>
      <c r="D25" s="366">
        <f>SUM(D23:D24)</f>
        <v>144.29418181818181</v>
      </c>
    </row>
    <row r="26" spans="1:4" ht="14.25" customHeight="1" x14ac:dyDescent="0.2">
      <c r="A26" s="369" t="s">
        <v>486</v>
      </c>
      <c r="B26" s="117" t="s">
        <v>473</v>
      </c>
      <c r="C26" s="117" t="s">
        <v>474</v>
      </c>
      <c r="D26" s="370" t="s">
        <v>474</v>
      </c>
    </row>
    <row r="27" spans="1:4" ht="14.25" customHeight="1" x14ac:dyDescent="0.2">
      <c r="A27" s="369" t="s">
        <v>487</v>
      </c>
      <c r="B27" s="123"/>
      <c r="C27" s="123"/>
      <c r="D27" s="372"/>
    </row>
    <row r="28" spans="1:4" ht="14.25" customHeight="1" x14ac:dyDescent="0.2">
      <c r="A28" s="371" t="s">
        <v>488</v>
      </c>
      <c r="B28" s="108">
        <v>0.2</v>
      </c>
      <c r="C28" s="125">
        <f t="shared" ref="C28:C35" si="0">ROUND(($C$19+$C$25)*B28,2)</f>
        <v>352.72</v>
      </c>
      <c r="D28" s="373">
        <f t="shared" ref="D28:D35" si="1">ROUND(($D$19+$D$25)*B28,2)</f>
        <v>288.58999999999997</v>
      </c>
    </row>
    <row r="29" spans="1:4" ht="14.25" customHeight="1" x14ac:dyDescent="0.2">
      <c r="A29" s="371" t="s">
        <v>489</v>
      </c>
      <c r="B29" s="108">
        <v>2.5000000000000001E-2</v>
      </c>
      <c r="C29" s="125">
        <f t="shared" si="0"/>
        <v>44.09</v>
      </c>
      <c r="D29" s="373">
        <f t="shared" si="1"/>
        <v>36.07</v>
      </c>
    </row>
    <row r="30" spans="1:4" ht="14.25" customHeight="1" x14ac:dyDescent="0.2">
      <c r="A30" s="371" t="s">
        <v>490</v>
      </c>
      <c r="B30" s="108">
        <v>0.03</v>
      </c>
      <c r="C30" s="125">
        <f t="shared" si="0"/>
        <v>52.91</v>
      </c>
      <c r="D30" s="373">
        <f t="shared" si="1"/>
        <v>43.29</v>
      </c>
    </row>
    <row r="31" spans="1:4" ht="14.25" customHeight="1" x14ac:dyDescent="0.2">
      <c r="A31" s="371" t="s">
        <v>491</v>
      </c>
      <c r="B31" s="108">
        <v>1.4999999999999999E-2</v>
      </c>
      <c r="C31" s="125">
        <f t="shared" si="0"/>
        <v>26.45</v>
      </c>
      <c r="D31" s="373">
        <f t="shared" si="1"/>
        <v>21.64</v>
      </c>
    </row>
    <row r="32" spans="1:4" ht="14.25" customHeight="1" x14ac:dyDescent="0.2">
      <c r="A32" s="371" t="s">
        <v>492</v>
      </c>
      <c r="B32" s="108">
        <v>0.01</v>
      </c>
      <c r="C32" s="125">
        <f t="shared" si="0"/>
        <v>17.64</v>
      </c>
      <c r="D32" s="373">
        <f t="shared" si="1"/>
        <v>14.43</v>
      </c>
    </row>
    <row r="33" spans="1:4" ht="14.25" customHeight="1" x14ac:dyDescent="0.2">
      <c r="A33" s="371" t="s">
        <v>493</v>
      </c>
      <c r="B33" s="108">
        <v>6.0000000000000001E-3</v>
      </c>
      <c r="C33" s="125">
        <f t="shared" si="0"/>
        <v>10.58</v>
      </c>
      <c r="D33" s="373">
        <f t="shared" si="1"/>
        <v>8.66</v>
      </c>
    </row>
    <row r="34" spans="1:4" ht="14.25" customHeight="1" x14ac:dyDescent="0.2">
      <c r="A34" s="371" t="s">
        <v>494</v>
      </c>
      <c r="B34" s="108">
        <v>2E-3</v>
      </c>
      <c r="C34" s="125">
        <f t="shared" si="0"/>
        <v>3.53</v>
      </c>
      <c r="D34" s="373">
        <f t="shared" si="1"/>
        <v>2.89</v>
      </c>
    </row>
    <row r="35" spans="1:4" ht="14.25" customHeight="1" x14ac:dyDescent="0.2">
      <c r="A35" s="371" t="s">
        <v>495</v>
      </c>
      <c r="B35" s="108">
        <v>0.08</v>
      </c>
      <c r="C35" s="125">
        <f t="shared" si="0"/>
        <v>141.09</v>
      </c>
      <c r="D35" s="373">
        <f t="shared" si="1"/>
        <v>115.44</v>
      </c>
    </row>
    <row r="36" spans="1:4" ht="14.25" customHeight="1" x14ac:dyDescent="0.2">
      <c r="A36" s="365" t="s">
        <v>481</v>
      </c>
      <c r="B36" s="120">
        <f>SUM(B28:B35)</f>
        <v>0.36800000000000005</v>
      </c>
      <c r="C36" s="121">
        <f>SUM(C27:C35)</f>
        <v>649.01</v>
      </c>
      <c r="D36" s="366">
        <f>SUM(D27:D35)</f>
        <v>531.01</v>
      </c>
    </row>
    <row r="37" spans="1:4" ht="14.25" customHeight="1" x14ac:dyDescent="0.2">
      <c r="A37" s="369" t="s">
        <v>496</v>
      </c>
      <c r="B37" s="117" t="s">
        <v>497</v>
      </c>
      <c r="C37" s="117" t="s">
        <v>474</v>
      </c>
      <c r="D37" s="370" t="s">
        <v>474</v>
      </c>
    </row>
    <row r="38" spans="1:4" ht="14.25" customHeight="1" x14ac:dyDescent="0.2">
      <c r="A38" s="119" t="s">
        <v>498</v>
      </c>
      <c r="B38" s="127">
        <f>MC!J86</f>
        <v>4.154642857142858</v>
      </c>
      <c r="C38" s="106">
        <f>ROUND(((2*22*$B$38)-0.06*C$13),2)</f>
        <v>103.44</v>
      </c>
      <c r="D38" s="364">
        <f>ROUND(((2*22*$B$38)-0.06*D$13),2)</f>
        <v>117.87</v>
      </c>
    </row>
    <row r="39" spans="1:4" ht="14.25" customHeight="1" x14ac:dyDescent="0.2">
      <c r="A39" s="478" t="s">
        <v>499</v>
      </c>
      <c r="B39" s="128"/>
      <c r="C39" s="125">
        <f>MC!E21</f>
        <v>437.34</v>
      </c>
      <c r="D39" s="373">
        <f>MC!E22</f>
        <v>359.59</v>
      </c>
    </row>
    <row r="40" spans="1:4" ht="14.25" customHeight="1" x14ac:dyDescent="0.2">
      <c r="A40" s="119" t="s">
        <v>500</v>
      </c>
      <c r="B40" s="108">
        <f>MC!C26</f>
        <v>0</v>
      </c>
      <c r="C40" s="125"/>
      <c r="D40" s="373"/>
    </row>
    <row r="41" spans="1:4" ht="14.25" customHeight="1" x14ac:dyDescent="0.2">
      <c r="A41" s="119" t="s">
        <v>501</v>
      </c>
      <c r="B41" s="129">
        <f>MC!E25</f>
        <v>11</v>
      </c>
      <c r="C41" s="125">
        <f>B41</f>
        <v>11</v>
      </c>
      <c r="D41" s="373">
        <f>B41</f>
        <v>11</v>
      </c>
    </row>
    <row r="42" spans="1:4" ht="14.25" customHeight="1" x14ac:dyDescent="0.2">
      <c r="A42" s="119" t="s">
        <v>502</v>
      </c>
      <c r="B42" s="567">
        <f>MC!C24</f>
        <v>7.0000000000000007E-2</v>
      </c>
      <c r="C42" s="125">
        <f>$B$42*C19</f>
        <v>111.10848000000001</v>
      </c>
      <c r="D42" s="125">
        <f>$B$42*D19</f>
        <v>90.906938181818191</v>
      </c>
    </row>
    <row r="43" spans="1:4" ht="14.25" customHeight="1" x14ac:dyDescent="0.2">
      <c r="A43" s="119" t="s">
        <v>503</v>
      </c>
      <c r="B43" s="108"/>
      <c r="C43" s="125"/>
      <c r="D43" s="373"/>
    </row>
    <row r="44" spans="1:4" ht="14.25" customHeight="1" x14ac:dyDescent="0.2">
      <c r="A44" s="365" t="s">
        <v>481</v>
      </c>
      <c r="B44" s="112"/>
      <c r="C44" s="121">
        <f>SUM(C38:C43)</f>
        <v>662.88847999999996</v>
      </c>
      <c r="D44" s="366">
        <f>SUM(D38:D43)</f>
        <v>579.36693818181811</v>
      </c>
    </row>
    <row r="45" spans="1:4" ht="14.25" customHeight="1" x14ac:dyDescent="0.2">
      <c r="A45" s="361" t="s">
        <v>504</v>
      </c>
      <c r="B45" s="102" t="s">
        <v>473</v>
      </c>
      <c r="C45" s="102" t="s">
        <v>474</v>
      </c>
      <c r="D45" s="362" t="s">
        <v>474</v>
      </c>
    </row>
    <row r="46" spans="1:4" ht="14.25" customHeight="1" x14ac:dyDescent="0.2">
      <c r="A46" s="371" t="s">
        <v>483</v>
      </c>
      <c r="B46" s="130">
        <f>B25</f>
        <v>0.1111111111111111</v>
      </c>
      <c r="C46" s="131">
        <f>C25</f>
        <v>176.36066666666667</v>
      </c>
      <c r="D46" s="374">
        <f>D25</f>
        <v>144.29418181818181</v>
      </c>
    </row>
    <row r="47" spans="1:4" ht="14.25" customHeight="1" x14ac:dyDescent="0.2">
      <c r="A47" s="371" t="s">
        <v>505</v>
      </c>
      <c r="B47" s="130">
        <f>B36</f>
        <v>0.36800000000000005</v>
      </c>
      <c r="C47" s="131">
        <f>C36</f>
        <v>649.01</v>
      </c>
      <c r="D47" s="374">
        <f>D36</f>
        <v>531.01</v>
      </c>
    </row>
    <row r="48" spans="1:4" ht="14.25" customHeight="1" x14ac:dyDescent="0.2">
      <c r="A48" s="371" t="s">
        <v>496</v>
      </c>
      <c r="B48" s="130"/>
      <c r="C48" s="131">
        <f>C44</f>
        <v>662.88847999999996</v>
      </c>
      <c r="D48" s="374">
        <f>D44</f>
        <v>579.36693818181811</v>
      </c>
    </row>
    <row r="49" spans="1:4" ht="14.25" customHeight="1" x14ac:dyDescent="0.2">
      <c r="A49" s="365" t="s">
        <v>481</v>
      </c>
      <c r="B49" s="112"/>
      <c r="C49" s="121">
        <f>SUM(C46:C48)</f>
        <v>1488.2591466666668</v>
      </c>
      <c r="D49" s="366">
        <f>SUM(D46:D48)</f>
        <v>1254.67112</v>
      </c>
    </row>
    <row r="50" spans="1:4" ht="14.25" customHeight="1" x14ac:dyDescent="0.2">
      <c r="A50" s="1049"/>
      <c r="B50" s="1037"/>
      <c r="C50" s="114"/>
      <c r="D50" s="368"/>
    </row>
    <row r="51" spans="1:4" s="133" customFormat="1" ht="14.25" customHeight="1" x14ac:dyDescent="0.2">
      <c r="A51" s="1050" t="s">
        <v>506</v>
      </c>
      <c r="B51" s="1042"/>
      <c r="C51" s="1042"/>
      <c r="D51" s="1051"/>
    </row>
    <row r="52" spans="1:4" ht="14.25" customHeight="1" x14ac:dyDescent="0.2">
      <c r="A52" s="361" t="s">
        <v>507</v>
      </c>
      <c r="B52" s="102" t="s">
        <v>473</v>
      </c>
      <c r="C52" s="102" t="s">
        <v>474</v>
      </c>
      <c r="D52" s="362" t="s">
        <v>474</v>
      </c>
    </row>
    <row r="53" spans="1:4" ht="14.25" customHeight="1" x14ac:dyDescent="0.2">
      <c r="A53" s="369" t="s">
        <v>508</v>
      </c>
      <c r="B53" s="134"/>
      <c r="C53" s="134"/>
      <c r="D53" s="375"/>
    </row>
    <row r="54" spans="1:4" ht="14.25" customHeight="1" x14ac:dyDescent="0.2">
      <c r="A54" s="371" t="s">
        <v>509</v>
      </c>
      <c r="B54" s="130">
        <f>1/12*0.05</f>
        <v>4.1666666666666666E-3</v>
      </c>
      <c r="C54" s="136">
        <f>C19*$B54</f>
        <v>6.6136000000000008</v>
      </c>
      <c r="D54" s="376">
        <f t="shared" ref="D54" si="2">D19*$B54</f>
        <v>5.4111272727272723</v>
      </c>
    </row>
    <row r="55" spans="1:4" ht="14.25" customHeight="1" x14ac:dyDescent="0.2">
      <c r="A55" s="371" t="s">
        <v>510</v>
      </c>
      <c r="B55" s="130">
        <f>B35*B54</f>
        <v>3.3333333333333332E-4</v>
      </c>
      <c r="C55" s="136">
        <f>$B$55*C19</f>
        <v>0.529088</v>
      </c>
      <c r="D55" s="376">
        <f t="shared" ref="D55" si="3">$B$55*D19</f>
        <v>0.43289018181818179</v>
      </c>
    </row>
    <row r="56" spans="1:4" ht="14.25" customHeight="1" x14ac:dyDescent="0.2">
      <c r="A56" s="371" t="s">
        <v>511</v>
      </c>
      <c r="B56" s="130">
        <v>0</v>
      </c>
      <c r="C56" s="136">
        <f>C35*$B56</f>
        <v>0</v>
      </c>
      <c r="D56" s="376">
        <f t="shared" ref="D56" si="4">D35*$B56</f>
        <v>0</v>
      </c>
    </row>
    <row r="57" spans="1:4" ht="14.25" customHeight="1" x14ac:dyDescent="0.2">
      <c r="A57" s="371" t="s">
        <v>512</v>
      </c>
      <c r="B57" s="130">
        <f>1/12*1/30*7</f>
        <v>1.9444444444444441E-2</v>
      </c>
      <c r="C57" s="131">
        <f>C19*$B57</f>
        <v>30.863466666666664</v>
      </c>
      <c r="D57" s="374">
        <f t="shared" ref="D57" si="5">D19*$B57</f>
        <v>25.251927272727269</v>
      </c>
    </row>
    <row r="58" spans="1:4" ht="14.25" customHeight="1" x14ac:dyDescent="0.2">
      <c r="A58" s="371" t="s">
        <v>513</v>
      </c>
      <c r="B58" s="130">
        <f>B36*B57</f>
        <v>7.1555555555555556E-3</v>
      </c>
      <c r="C58" s="131">
        <f>$B58*C19</f>
        <v>11.357755733333335</v>
      </c>
      <c r="D58" s="374">
        <f t="shared" ref="D58" si="6">$B58*D19</f>
        <v>9.2927092363636365</v>
      </c>
    </row>
    <row r="59" spans="1:4" ht="14.25" customHeight="1" x14ac:dyDescent="0.2">
      <c r="A59" s="371" t="s">
        <v>514</v>
      </c>
      <c r="B59" s="130">
        <f>B35*40/100*90/100*(1+1/12+1/12+1/3*1/12)</f>
        <v>3.4399999999999993E-2</v>
      </c>
      <c r="C59" s="131">
        <f>C19*$B59</f>
        <v>54.601881599999992</v>
      </c>
      <c r="D59" s="374">
        <f t="shared" ref="D59" si="7">D19*$B59</f>
        <v>44.674266763636354</v>
      </c>
    </row>
    <row r="60" spans="1:4" ht="14.25" customHeight="1" x14ac:dyDescent="0.2">
      <c r="A60" s="365" t="s">
        <v>481</v>
      </c>
      <c r="B60" s="120">
        <f>SUM(B54:B59)</f>
        <v>6.5499999999999989E-2</v>
      </c>
      <c r="C60" s="137">
        <f>SUM(C54:C59)</f>
        <v>103.96579199999999</v>
      </c>
      <c r="D60" s="377">
        <f>SUM(D54:D59)</f>
        <v>85.062920727272711</v>
      </c>
    </row>
    <row r="61" spans="1:4" ht="14.25" customHeight="1" x14ac:dyDescent="0.2">
      <c r="A61" s="1049"/>
      <c r="B61" s="1037"/>
      <c r="C61" s="322"/>
      <c r="D61" s="378"/>
    </row>
    <row r="62" spans="1:4" ht="14.25" customHeight="1" x14ac:dyDescent="0.2">
      <c r="A62" s="1050" t="s">
        <v>515</v>
      </c>
      <c r="B62" s="1042"/>
      <c r="C62" s="1042"/>
      <c r="D62" s="1051"/>
    </row>
    <row r="63" spans="1:4" ht="14.25" customHeight="1" x14ac:dyDescent="0.2">
      <c r="A63" s="369" t="s">
        <v>49</v>
      </c>
      <c r="B63" s="117"/>
      <c r="C63" s="117"/>
      <c r="D63" s="370"/>
    </row>
    <row r="64" spans="1:4" ht="14.25" customHeight="1" x14ac:dyDescent="0.2">
      <c r="A64" s="371" t="s">
        <v>50</v>
      </c>
      <c r="B64" s="108">
        <f>1/12</f>
        <v>8.3333333333333329E-2</v>
      </c>
      <c r="C64" s="125">
        <f>B64*($C$19+$C$49+$C$60)</f>
        <v>264.95741155555555</v>
      </c>
      <c r="D64" s="373">
        <f>B64*($D$19+$D$49+$D$60)</f>
        <v>219.86704884848484</v>
      </c>
    </row>
    <row r="65" spans="1:4" ht="14.25" customHeight="1" x14ac:dyDescent="0.2">
      <c r="A65" s="371" t="s">
        <v>516</v>
      </c>
      <c r="B65" s="108">
        <f>MC!E56/30/12</f>
        <v>1.3538888888888885E-2</v>
      </c>
      <c r="C65" s="125">
        <f>B65*($C$19+$C$49+$C$60)</f>
        <v>43.046747464059251</v>
      </c>
      <c r="D65" s="373">
        <f>B65*($D$19+$D$49+$D$60)</f>
        <v>35.721066536250497</v>
      </c>
    </row>
    <row r="66" spans="1:4" ht="14.25" customHeight="1" x14ac:dyDescent="0.2">
      <c r="A66" s="371" t="s">
        <v>517</v>
      </c>
      <c r="B66" s="139">
        <f>(5/30)/12*MC!F58*MC!C59</f>
        <v>1.0764583333333333E-4</v>
      </c>
      <c r="C66" s="125">
        <f>B66*($C$19+$C$49+$C$60)</f>
        <v>0.34225873637688892</v>
      </c>
      <c r="D66" s="373">
        <f>B66*($D$19+$D$49+$D$60)</f>
        <v>0.28401326035003027</v>
      </c>
    </row>
    <row r="67" spans="1:4" ht="14.25" customHeight="1" x14ac:dyDescent="0.2">
      <c r="A67" s="371" t="s">
        <v>518</v>
      </c>
      <c r="B67" s="139">
        <f>MC!C61/30/12</f>
        <v>2.6830555555555553E-3</v>
      </c>
      <c r="C67" s="125">
        <f>B67*($C$19+$C$49+$C$60)</f>
        <v>8.5307454607170374</v>
      </c>
      <c r="D67" s="373">
        <f>B67*($D$19+$D$49+$D$60)</f>
        <v>7.0789860827583828</v>
      </c>
    </row>
    <row r="68" spans="1:4" ht="14.25" customHeight="1" x14ac:dyDescent="0.2">
      <c r="A68" s="371" t="s">
        <v>519</v>
      </c>
      <c r="B68" s="108"/>
      <c r="C68" s="125"/>
      <c r="D68" s="373"/>
    </row>
    <row r="69" spans="1:4" ht="14.25" customHeight="1" x14ac:dyDescent="0.2">
      <c r="A69" s="379" t="s">
        <v>520</v>
      </c>
      <c r="B69" s="141">
        <f>SUM(B64:B68)</f>
        <v>9.9662923611111107E-2</v>
      </c>
      <c r="C69" s="142">
        <f>SUM(C64:C68)</f>
        <v>316.87716321670871</v>
      </c>
      <c r="D69" s="380">
        <f>SUM(D64:D68)</f>
        <v>262.95111472784379</v>
      </c>
    </row>
    <row r="70" spans="1:4" ht="14.25" customHeight="1" x14ac:dyDescent="0.2">
      <c r="A70" s="369" t="s">
        <v>521</v>
      </c>
      <c r="B70" s="117"/>
      <c r="C70" s="117"/>
      <c r="D70" s="370"/>
    </row>
    <row r="71" spans="1:4" ht="14.25" customHeight="1" x14ac:dyDescent="0.2">
      <c r="A71" s="371" t="s">
        <v>522</v>
      </c>
      <c r="B71" s="108"/>
      <c r="C71" s="125"/>
      <c r="D71" s="373"/>
    </row>
    <row r="72" spans="1:4" ht="14.25" customHeight="1" x14ac:dyDescent="0.2">
      <c r="A72" s="379" t="s">
        <v>520</v>
      </c>
      <c r="B72" s="141"/>
      <c r="C72" s="142">
        <f>C71</f>
        <v>0</v>
      </c>
      <c r="D72" s="380"/>
    </row>
    <row r="73" spans="1:4" ht="14.25" customHeight="1" x14ac:dyDescent="0.2">
      <c r="A73" s="369" t="s">
        <v>71</v>
      </c>
      <c r="B73" s="117"/>
      <c r="C73" s="117"/>
      <c r="D73" s="370"/>
    </row>
    <row r="74" spans="1:4" ht="14.25" customHeight="1" x14ac:dyDescent="0.2">
      <c r="A74" s="371" t="s">
        <v>72</v>
      </c>
      <c r="B74" s="108">
        <f>120/30*MC!C64*MC!C65</f>
        <v>6.18624E-3</v>
      </c>
      <c r="C74" s="125">
        <f>(((C19*2)+ (C19*1/3))+(C36)+(C44-C38-C39))*$B$74</f>
        <v>27.681781429555201</v>
      </c>
      <c r="D74" s="373">
        <f>(((D19*2)+ (D19*1/3))+(D36)+(D44-D38-D39))*$B$74</f>
        <v>22.66111398825425</v>
      </c>
    </row>
    <row r="75" spans="1:4" ht="14.25" customHeight="1" x14ac:dyDescent="0.2">
      <c r="A75" s="379" t="s">
        <v>481</v>
      </c>
      <c r="B75" s="141"/>
      <c r="C75" s="142"/>
      <c r="D75" s="380"/>
    </row>
    <row r="76" spans="1:4" ht="14.25" customHeight="1" x14ac:dyDescent="0.2">
      <c r="A76" s="361" t="s">
        <v>523</v>
      </c>
      <c r="B76" s="102"/>
      <c r="C76" s="102"/>
      <c r="D76" s="362"/>
    </row>
    <row r="77" spans="1:4" ht="14.25" customHeight="1" x14ac:dyDescent="0.2">
      <c r="A77" s="371" t="s">
        <v>49</v>
      </c>
      <c r="B77" s="130">
        <f>B69</f>
        <v>9.9662923611111107E-2</v>
      </c>
      <c r="C77" s="131">
        <f>C69</f>
        <v>316.87716321670871</v>
      </c>
      <c r="D77" s="374">
        <f>D69</f>
        <v>262.95111472784379</v>
      </c>
    </row>
    <row r="78" spans="1:4" ht="14.25" customHeight="1" x14ac:dyDescent="0.2">
      <c r="A78" s="371" t="s">
        <v>521</v>
      </c>
      <c r="B78" s="130">
        <f>B72</f>
        <v>0</v>
      </c>
      <c r="C78" s="131">
        <f>C72</f>
        <v>0</v>
      </c>
      <c r="D78" s="374">
        <f>D72</f>
        <v>0</v>
      </c>
    </row>
    <row r="79" spans="1:4" ht="14.25" customHeight="1" x14ac:dyDescent="0.2">
      <c r="A79" s="371" t="s">
        <v>71</v>
      </c>
      <c r="B79" s="130">
        <f>B74</f>
        <v>6.18624E-3</v>
      </c>
      <c r="C79" s="131">
        <f>C74</f>
        <v>27.681781429555201</v>
      </c>
      <c r="D79" s="374">
        <f>D74</f>
        <v>22.66111398825425</v>
      </c>
    </row>
    <row r="80" spans="1:4" ht="14.25" customHeight="1" x14ac:dyDescent="0.2">
      <c r="A80" s="365" t="s">
        <v>481</v>
      </c>
      <c r="B80" s="112"/>
      <c r="C80" s="121">
        <f>SUM(C77:C79)</f>
        <v>344.55894464626391</v>
      </c>
      <c r="D80" s="366">
        <f>SUM(D77:D79)</f>
        <v>285.61222871609806</v>
      </c>
    </row>
    <row r="81" spans="1:4" ht="14.25" customHeight="1" x14ac:dyDescent="0.2">
      <c r="A81" s="367"/>
      <c r="B81" s="114"/>
      <c r="C81" s="114"/>
      <c r="D81" s="368"/>
    </row>
    <row r="82" spans="1:4" ht="14.25" customHeight="1" x14ac:dyDescent="0.2">
      <c r="A82" s="381" t="s">
        <v>524</v>
      </c>
      <c r="B82" s="200"/>
      <c r="C82" s="200"/>
      <c r="D82" s="382"/>
    </row>
    <row r="83" spans="1:4" ht="14.25" customHeight="1" x14ac:dyDescent="0.2">
      <c r="A83" s="361" t="s">
        <v>525</v>
      </c>
      <c r="B83" s="102" t="s">
        <v>497</v>
      </c>
      <c r="C83" s="102" t="s">
        <v>474</v>
      </c>
      <c r="D83" s="362" t="s">
        <v>474</v>
      </c>
    </row>
    <row r="84" spans="1:4" ht="14.25" customHeight="1" x14ac:dyDescent="0.2">
      <c r="A84" s="371" t="s">
        <v>526</v>
      </c>
      <c r="B84" s="414">
        <f>Insumos!G117</f>
        <v>27.875416666666666</v>
      </c>
      <c r="C84" s="106">
        <f>B84</f>
        <v>27.875416666666666</v>
      </c>
      <c r="D84" s="364">
        <f>B84</f>
        <v>27.875416666666666</v>
      </c>
    </row>
    <row r="85" spans="1:4" ht="14.25" customHeight="1" x14ac:dyDescent="0.2">
      <c r="A85" s="383" t="s">
        <v>527</v>
      </c>
      <c r="B85" s="414">
        <f>Insumos!G69</f>
        <v>247.1166666666667</v>
      </c>
      <c r="C85" s="106">
        <f>B85</f>
        <v>247.1166666666667</v>
      </c>
      <c r="D85" s="364">
        <f>B85</f>
        <v>247.1166666666667</v>
      </c>
    </row>
    <row r="86" spans="1:4" ht="14.25" customHeight="1" x14ac:dyDescent="0.2">
      <c r="A86" s="383" t="s">
        <v>528</v>
      </c>
      <c r="B86" s="415">
        <v>0</v>
      </c>
      <c r="C86" s="106"/>
      <c r="D86" s="364"/>
    </row>
    <row r="87" spans="1:4" ht="14.25" customHeight="1" x14ac:dyDescent="0.2">
      <c r="A87" s="383" t="s">
        <v>529</v>
      </c>
      <c r="B87" s="416"/>
      <c r="C87" s="106">
        <f>Insumos!I122</f>
        <v>142.21333333333334</v>
      </c>
      <c r="D87" s="364">
        <f>Insumos!H122</f>
        <v>122.52333333333333</v>
      </c>
    </row>
    <row r="88" spans="1:4" ht="14.25" customHeight="1" x14ac:dyDescent="0.2">
      <c r="A88" s="383" t="s">
        <v>530</v>
      </c>
      <c r="B88" s="417">
        <v>0</v>
      </c>
      <c r="C88" s="106"/>
      <c r="D88" s="364"/>
    </row>
    <row r="89" spans="1:4" ht="14.25" customHeight="1" x14ac:dyDescent="0.2">
      <c r="A89" s="383" t="s">
        <v>602</v>
      </c>
      <c r="B89" s="414">
        <v>0</v>
      </c>
      <c r="C89" s="106"/>
      <c r="D89" s="364"/>
    </row>
    <row r="90" spans="1:4" ht="14.25" customHeight="1" x14ac:dyDescent="0.2">
      <c r="A90" s="383" t="s">
        <v>603</v>
      </c>
      <c r="B90" s="414">
        <v>0</v>
      </c>
      <c r="C90" s="106"/>
      <c r="D90" s="364"/>
    </row>
    <row r="91" spans="1:4" ht="14.25" customHeight="1" x14ac:dyDescent="0.2">
      <c r="A91" s="379" t="s">
        <v>481</v>
      </c>
      <c r="B91" s="147"/>
      <c r="C91" s="142">
        <f>SUM(C84:C90)</f>
        <v>417.20541666666668</v>
      </c>
      <c r="D91" s="380">
        <f t="shared" ref="D91" si="8">SUM(D84:D90)</f>
        <v>397.51541666666668</v>
      </c>
    </row>
    <row r="92" spans="1:4" ht="14.25" customHeight="1" x14ac:dyDescent="0.2">
      <c r="A92" s="1049"/>
      <c r="B92" s="1037"/>
      <c r="C92" s="148"/>
      <c r="D92" s="384"/>
    </row>
    <row r="93" spans="1:4" ht="14.25" customHeight="1" x14ac:dyDescent="0.2">
      <c r="A93" s="381" t="s">
        <v>533</v>
      </c>
      <c r="B93" s="200"/>
      <c r="C93" s="200"/>
      <c r="D93" s="382"/>
    </row>
    <row r="94" spans="1:4" ht="14.25" customHeight="1" x14ac:dyDescent="0.2">
      <c r="A94" s="361" t="s">
        <v>534</v>
      </c>
      <c r="B94" s="102" t="s">
        <v>473</v>
      </c>
      <c r="C94" s="102" t="s">
        <v>474</v>
      </c>
      <c r="D94" s="362" t="s">
        <v>474</v>
      </c>
    </row>
    <row r="95" spans="1:4" ht="14.25" customHeight="1" x14ac:dyDescent="0.2">
      <c r="A95" s="363" t="s">
        <v>77</v>
      </c>
      <c r="B95" s="108">
        <v>0.03</v>
      </c>
      <c r="C95" s="125">
        <f>($C$19+$C$49+$C$60+$C$80+$C$91)*$B$95</f>
        <v>118.23759899938793</v>
      </c>
      <c r="D95" s="373">
        <f>($D$19+$D$49+$D$60+$D$80+$D$91)*$B$95</f>
        <v>99.645966946937477</v>
      </c>
    </row>
    <row r="96" spans="1:4" ht="14.25" customHeight="1" x14ac:dyDescent="0.2">
      <c r="A96" s="363" t="s">
        <v>78</v>
      </c>
      <c r="B96" s="108">
        <v>6.7900000000000002E-2</v>
      </c>
      <c r="C96" s="125">
        <f>($C$19+$C$49+$C$60+$C$80+$C$91+C95)*B96</f>
        <v>275.63943204067311</v>
      </c>
      <c r="D96" s="373">
        <f>($D$19+$D$49+$D$60+$D$80+$D$91+$D$95)*$B$96</f>
        <v>232.2979996789322</v>
      </c>
    </row>
    <row r="97" spans="1:5" ht="14.25" customHeight="1" x14ac:dyDescent="0.2">
      <c r="A97" s="385" t="s">
        <v>535</v>
      </c>
      <c r="B97" s="204">
        <f>B98+B99</f>
        <v>0.1125</v>
      </c>
      <c r="C97" s="205">
        <f>((C19+C49+C60+C80+C91+C95+C96)/(1-($B$97)))*$B$97</f>
        <v>549.52356308699905</v>
      </c>
      <c r="D97" s="386">
        <f>((D19+D49+D60+D80+D91+D95+D96)/(1-($B$97)))*$B$97</f>
        <v>463.11670117907141</v>
      </c>
    </row>
    <row r="98" spans="1:5" ht="14.25" customHeight="1" x14ac:dyDescent="0.2">
      <c r="A98" s="363" t="s">
        <v>536</v>
      </c>
      <c r="B98" s="108">
        <f>0.0165+0.076</f>
        <v>9.2499999999999999E-2</v>
      </c>
      <c r="C98" s="206">
        <f>((C$19+C$49+C$60+C$80+C$91+C$95+C$96)/(1-($B$97)))*$B$98</f>
        <v>451.83048520486591</v>
      </c>
      <c r="D98" s="387">
        <f t="shared" ref="D98" si="9">((D$19+D$49+D$60+D$80+D$91+D$95+D$96)/(1-($B$97)))*$B$98</f>
        <v>380.78484319168092</v>
      </c>
    </row>
    <row r="99" spans="1:5" ht="14.25" customHeight="1" x14ac:dyDescent="0.2">
      <c r="A99" s="363" t="s">
        <v>537</v>
      </c>
      <c r="B99" s="108">
        <v>0.02</v>
      </c>
      <c r="C99" s="207">
        <f>((C$19+C$49+C$60+C$80+C$91+C$95+C$96)/(1-($B$97)))*$B$99</f>
        <v>97.693077882133167</v>
      </c>
      <c r="D99" s="388">
        <f t="shared" ref="D99" si="10">((D$19+D$49+D$60+D$80+D$91+D$95+D$96)/(1-($B$97)))*$B$99</f>
        <v>82.331857987390464</v>
      </c>
    </row>
    <row r="100" spans="1:5" ht="14.25" customHeight="1" x14ac:dyDescent="0.2">
      <c r="A100" s="385" t="s">
        <v>538</v>
      </c>
      <c r="B100" s="204">
        <f>B101+B102</f>
        <v>0.11749999999999999</v>
      </c>
      <c r="C100" s="205">
        <f>((C19+C49+C60+C80+C91+C95+C96)/(1-($B$100)))*$B$100</f>
        <v>577.19865597145599</v>
      </c>
      <c r="D100" s="386">
        <f t="shared" ref="D100" si="11">((D19+D49+D60+D80+D91+D95+D96)/(1-($B$100)))*$B$100</f>
        <v>486.44017369674572</v>
      </c>
    </row>
    <row r="101" spans="1:5" ht="14.25" customHeight="1" x14ac:dyDescent="0.2">
      <c r="A101" s="363" t="s">
        <v>536</v>
      </c>
      <c r="B101" s="108">
        <f>0.0165+0.076</f>
        <v>9.2499999999999999E-2</v>
      </c>
      <c r="C101" s="206">
        <f>((C19+C49+C60+C80+C91+C95+C96)/(1-($B$100)))*$B$101</f>
        <v>454.39043129667812</v>
      </c>
      <c r="D101" s="387">
        <f t="shared" ref="D101" si="12">((D19+D49+D60+D80+D91+D95+D96)/(1-($B$100)))*$B$101</f>
        <v>382.94226439956577</v>
      </c>
    </row>
    <row r="102" spans="1:5" ht="14.25" customHeight="1" x14ac:dyDescent="0.2">
      <c r="A102" s="363" t="s">
        <v>537</v>
      </c>
      <c r="B102" s="108">
        <v>2.5000000000000001E-2</v>
      </c>
      <c r="C102" s="207">
        <f>((C$19+C$49+C$60+C$80+C$91+C$95+C$96)/(1-($B$100)))*$B$102</f>
        <v>122.80822467477788</v>
      </c>
      <c r="D102" s="388">
        <f t="shared" ref="D102" si="13">((D$19+D$49+D$60+D$80+D$91+D$95+D$96)/(1-($B$100)))*$B$102</f>
        <v>103.49790929717994</v>
      </c>
    </row>
    <row r="103" spans="1:5" ht="14.25" customHeight="1" x14ac:dyDescent="0.2">
      <c r="A103" s="385" t="s">
        <v>539</v>
      </c>
      <c r="B103" s="204">
        <f>B104+B105</f>
        <v>0.1225</v>
      </c>
      <c r="C103" s="205">
        <f>((C19+C49+C60+C80+C91+C95+C96)/(1-($B$103)))*$B$103</f>
        <v>605.18913452980996</v>
      </c>
      <c r="D103" s="386">
        <f t="shared" ref="D103" si="14">((D19+D49+D60+D80+D91+D95+D96)/(1-($B$103)))*$B$103</f>
        <v>510.02944077302607</v>
      </c>
    </row>
    <row r="104" spans="1:5" ht="14.25" customHeight="1" x14ac:dyDescent="0.2">
      <c r="A104" s="363" t="s">
        <v>536</v>
      </c>
      <c r="B104" s="108">
        <f>0.0165+0.076</f>
        <v>9.2499999999999999E-2</v>
      </c>
      <c r="C104" s="206">
        <f>((C19+C49+C60+C80+C91+C95+C96)/(1-($B$103)))*$B$104</f>
        <v>456.97955056332586</v>
      </c>
      <c r="D104" s="387">
        <f t="shared" ref="D104" si="15">((D19+D49+D60+D80+D91+D95+D96)/(1-($B$103)))*$B$104</f>
        <v>385.12427160412176</v>
      </c>
    </row>
    <row r="105" spans="1:5" ht="14.25" customHeight="1" x14ac:dyDescent="0.2">
      <c r="A105" s="363" t="s">
        <v>537</v>
      </c>
      <c r="B105" s="108">
        <v>0.03</v>
      </c>
      <c r="C105" s="207">
        <f>((C19+C49+C60+C80+C91+C95+C96)/(1-($B$103)))*$B$105</f>
        <v>148.20958396648408</v>
      </c>
      <c r="D105" s="388">
        <f t="shared" ref="D105" si="16">((D19+D49+D60+D80+D91+D95+D96)/(1-($B$103)))*$B$105</f>
        <v>124.90516916890435</v>
      </c>
      <c r="E105" s="208"/>
    </row>
    <row r="106" spans="1:5" ht="14.25" customHeight="1" x14ac:dyDescent="0.2">
      <c r="A106" s="385" t="s">
        <v>618</v>
      </c>
      <c r="B106" s="204">
        <f>B107+B108</f>
        <v>0.1275</v>
      </c>
      <c r="C106" s="205">
        <f>((C19+C49+C60+C80+C91+C95+C96)/(1-($B$106)))*$B$106</f>
        <v>633.50042086533688</v>
      </c>
      <c r="D106" s="205">
        <f>((D19+D49+D60+D80+D91+D95+D96)/(1-($B$106)))*$B$106</f>
        <v>533.88907194187129</v>
      </c>
      <c r="E106" s="208"/>
    </row>
    <row r="107" spans="1:5" ht="14.25" customHeight="1" x14ac:dyDescent="0.2">
      <c r="A107" s="363" t="s">
        <v>536</v>
      </c>
      <c r="B107" s="108">
        <f>0.0165+0.076</f>
        <v>9.2499999999999999E-2</v>
      </c>
      <c r="C107" s="206">
        <f>((C19+C49+C60+C80+C91+C95+C96)/(1-($B$106)))*$B$107</f>
        <v>459.59834454936208</v>
      </c>
      <c r="D107" s="206">
        <f>((D19+D49+D60+D80+D91+D95+D96)/(1-($B$106)))*$B$107</f>
        <v>387.33128748723993</v>
      </c>
      <c r="E107" s="208"/>
    </row>
    <row r="108" spans="1:5" ht="14.25" customHeight="1" x14ac:dyDescent="0.2">
      <c r="A108" s="363" t="s">
        <v>537</v>
      </c>
      <c r="B108" s="108">
        <v>3.5000000000000003E-2</v>
      </c>
      <c r="C108" s="207">
        <f>((C19+C49+C60+C80+C91+C95+C96)/(1-($B$106)))*$B$108</f>
        <v>173.90207631597485</v>
      </c>
      <c r="D108" s="207">
        <f>((D19+D49+D60+D80+D91+D95+D96)/(1-($B$106)))*$B$108</f>
        <v>146.55778445463133</v>
      </c>
      <c r="E108" s="208"/>
    </row>
    <row r="109" spans="1:5" ht="14.25" customHeight="1" x14ac:dyDescent="0.2">
      <c r="A109" s="385" t="s">
        <v>540</v>
      </c>
      <c r="B109" s="204">
        <f>B110+B111</f>
        <v>0.13250000000000001</v>
      </c>
      <c r="C109" s="205">
        <f>((C19+C49+C60+C80+C91+C95+C96)/(1-($B$109)))*$B$109</f>
        <v>662.13806208657627</v>
      </c>
      <c r="D109" s="386">
        <f t="shared" ref="D109" si="17">((D19+D49+D60+D80+D91+D95+D96)/(1-($B$109)))*$B$109</f>
        <v>558.02374208672609</v>
      </c>
    </row>
    <row r="110" spans="1:5" ht="14.25" customHeight="1" x14ac:dyDescent="0.2">
      <c r="A110" s="363" t="s">
        <v>536</v>
      </c>
      <c r="B110" s="108">
        <f>0.0165+0.076</f>
        <v>9.2499999999999999E-2</v>
      </c>
      <c r="C110" s="206">
        <f>((C19+C49+C60+C80+C91+C95+C96)/(1-($B$109)))*$B$110</f>
        <v>462.24732636232682</v>
      </c>
      <c r="D110" s="387">
        <f t="shared" ref="D110" si="18">((D19+D49+D60+D80+D91+D95+D96)/(1-($B$109)))*$B$110</f>
        <v>389.563744475639</v>
      </c>
    </row>
    <row r="111" spans="1:5" ht="14.25" customHeight="1" x14ac:dyDescent="0.2">
      <c r="A111" s="363" t="s">
        <v>537</v>
      </c>
      <c r="B111" s="108">
        <v>0.04</v>
      </c>
      <c r="C111" s="207">
        <f>((C19+C49+C60+C80+C91+C95+C96)/(1-($B$109)))*$B$111</f>
        <v>199.89073572424942</v>
      </c>
      <c r="D111" s="388">
        <f t="shared" ref="D111" si="19">((D19+D49+D60+D80+D91+D95+D96)/(1-($B$109)))*$B$111</f>
        <v>168.45999761108712</v>
      </c>
    </row>
    <row r="112" spans="1:5" ht="14.25" customHeight="1" x14ac:dyDescent="0.2">
      <c r="A112" s="385" t="s">
        <v>541</v>
      </c>
      <c r="B112" s="204">
        <f>B113+B114</f>
        <v>0.14250000000000002</v>
      </c>
      <c r="C112" s="205">
        <f>((C19+C49+C60+C80+C91+C95+C96)/(1-($B$112)))*$B$112</f>
        <v>720.41524451347118</v>
      </c>
      <c r="D112" s="386">
        <f t="shared" ref="D112" si="20">((D19+D49+D60+D80+D91+D95+D96)/(1-($B$112)))*$B$112</f>
        <v>607.13744401415693</v>
      </c>
    </row>
    <row r="113" spans="1:5" ht="14.25" customHeight="1" x14ac:dyDescent="0.2">
      <c r="A113" s="363" t="s">
        <v>536</v>
      </c>
      <c r="B113" s="108">
        <f>0.0165+0.076</f>
        <v>9.2499999999999999E-2</v>
      </c>
      <c r="C113" s="206">
        <f>((C19+C49+C60+C80+C91+C95+C96)/(1-($B$112)))*$B$113</f>
        <v>467.63796573681458</v>
      </c>
      <c r="D113" s="387">
        <f t="shared" ref="D113" si="21">((D19+D49+D60+D80+D91+D95+D96)/(1-($B$112)))*$B$113</f>
        <v>394.10676190392633</v>
      </c>
    </row>
    <row r="114" spans="1:5" ht="14.25" customHeight="1" x14ac:dyDescent="0.2">
      <c r="A114" s="363" t="s">
        <v>537</v>
      </c>
      <c r="B114" s="209">
        <v>0.05</v>
      </c>
      <c r="C114" s="207">
        <f>((C19+C49+C60+C80+C91+C95+C96)/(1-($B$112)))*$B$114</f>
        <v>252.77727877665654</v>
      </c>
      <c r="D114" s="388">
        <f t="shared" ref="D114" si="22">((D19+D49+D60+D80+D91+D95+D96)/(1-($B$112)))*$B$114</f>
        <v>213.03068211023049</v>
      </c>
    </row>
    <row r="115" spans="1:5" ht="14.25" customHeight="1" x14ac:dyDescent="0.2">
      <c r="A115" s="1052" t="s">
        <v>542</v>
      </c>
      <c r="B115" s="210">
        <v>0.02</v>
      </c>
      <c r="C115" s="211">
        <f>C95+C96+C97</f>
        <v>943.40059412706012</v>
      </c>
      <c r="D115" s="389">
        <f>D95+D96+D97</f>
        <v>795.06066780494109</v>
      </c>
    </row>
    <row r="116" spans="1:5" ht="14.25" customHeight="1" x14ac:dyDescent="0.2">
      <c r="A116" s="1052"/>
      <c r="B116" s="212">
        <v>2.5000000000000001E-2</v>
      </c>
      <c r="C116" s="213">
        <f>C95+C96+C100</f>
        <v>971.07568701151706</v>
      </c>
      <c r="D116" s="390">
        <f>D95+D96+D100</f>
        <v>818.38414032261539</v>
      </c>
    </row>
    <row r="117" spans="1:5" ht="14.25" customHeight="1" x14ac:dyDescent="0.2">
      <c r="A117" s="1052"/>
      <c r="B117" s="212">
        <v>0.03</v>
      </c>
      <c r="C117" s="213">
        <f>C95+C96+C103</f>
        <v>999.06616556987103</v>
      </c>
      <c r="D117" s="390">
        <f>D95+D96+D103</f>
        <v>841.97340739889569</v>
      </c>
      <c r="E117" s="208"/>
    </row>
    <row r="118" spans="1:5" ht="14.25" customHeight="1" x14ac:dyDescent="0.2">
      <c r="A118" s="1052"/>
      <c r="B118" s="212">
        <v>3.5000000000000003E-2</v>
      </c>
      <c r="C118" s="213">
        <f>C95+C96+C106</f>
        <v>1027.3774519053979</v>
      </c>
      <c r="D118" s="213">
        <f>D95+D96+D106</f>
        <v>865.83303856774091</v>
      </c>
      <c r="E118" s="208"/>
    </row>
    <row r="119" spans="1:5" ht="14.25" customHeight="1" x14ac:dyDescent="0.2">
      <c r="A119" s="1052"/>
      <c r="B119" s="212">
        <v>0.04</v>
      </c>
      <c r="C119" s="213">
        <f>C95+C96+C109</f>
        <v>1056.0150931266373</v>
      </c>
      <c r="D119" s="390">
        <f>D95+D96+D109</f>
        <v>889.96770871259582</v>
      </c>
    </row>
    <row r="120" spans="1:5" ht="14.25" customHeight="1" x14ac:dyDescent="0.2">
      <c r="A120" s="1052"/>
      <c r="B120" s="214">
        <v>0.05</v>
      </c>
      <c r="C120" s="215">
        <f>C95+C96+C112</f>
        <v>1114.2922755535324</v>
      </c>
      <c r="D120" s="391">
        <f>D95+D96+D112</f>
        <v>939.08141064002666</v>
      </c>
    </row>
    <row r="121" spans="1:5" ht="14.25" customHeight="1" x14ac:dyDescent="0.2">
      <c r="A121" s="363" t="s">
        <v>543</v>
      </c>
      <c r="B121" s="216"/>
      <c r="C121" s="217"/>
      <c r="D121" s="392"/>
    </row>
    <row r="122" spans="1:5" ht="14.25" customHeight="1" x14ac:dyDescent="0.2">
      <c r="A122" s="393"/>
      <c r="B122" s="220"/>
      <c r="C122" s="221"/>
      <c r="D122" s="394"/>
    </row>
    <row r="123" spans="1:5" ht="7.5" customHeight="1" x14ac:dyDescent="0.2">
      <c r="A123" s="1053"/>
      <c r="B123" s="1039"/>
      <c r="C123" s="1039"/>
      <c r="D123" s="1054"/>
    </row>
    <row r="124" spans="1:5" ht="7.5" customHeight="1" x14ac:dyDescent="0.2">
      <c r="A124" s="1055"/>
      <c r="B124" s="1040"/>
      <c r="C124" s="1040"/>
      <c r="D124" s="1056"/>
    </row>
    <row r="125" spans="1:5" ht="54.75" customHeight="1" x14ac:dyDescent="0.2">
      <c r="A125" s="1057" t="s">
        <v>544</v>
      </c>
      <c r="B125" s="1041"/>
      <c r="C125" s="224" t="str">
        <f>C10</f>
        <v>Servente 44h COVID</v>
      </c>
      <c r="D125" s="395" t="str">
        <f>D10</f>
        <v>Servente 30h COVID</v>
      </c>
    </row>
    <row r="126" spans="1:5" ht="15.75" customHeight="1" x14ac:dyDescent="0.2">
      <c r="A126" s="1058" t="s">
        <v>545</v>
      </c>
      <c r="B126" s="1035"/>
      <c r="C126" s="227" t="s">
        <v>474</v>
      </c>
      <c r="D126" s="396" t="s">
        <v>474</v>
      </c>
    </row>
    <row r="127" spans="1:5" ht="14.25" customHeight="1" x14ac:dyDescent="0.2">
      <c r="A127" s="1059" t="s">
        <v>546</v>
      </c>
      <c r="B127" s="1036"/>
      <c r="C127" s="229">
        <f>C19</f>
        <v>1587.2640000000001</v>
      </c>
      <c r="D127" s="397">
        <f>D19</f>
        <v>1298.6705454545454</v>
      </c>
    </row>
    <row r="128" spans="1:5" ht="14.25" customHeight="1" x14ac:dyDescent="0.2">
      <c r="A128" s="1046" t="s">
        <v>547</v>
      </c>
      <c r="B128" s="1031"/>
      <c r="C128" s="150">
        <f>C49</f>
        <v>1488.2591466666668</v>
      </c>
      <c r="D128" s="398">
        <f>D49</f>
        <v>1254.67112</v>
      </c>
    </row>
    <row r="129" spans="1:4" ht="14.25" customHeight="1" x14ac:dyDescent="0.2">
      <c r="A129" s="1046" t="s">
        <v>548</v>
      </c>
      <c r="B129" s="1031"/>
      <c r="C129" s="150">
        <f>C60</f>
        <v>103.96579199999999</v>
      </c>
      <c r="D129" s="398">
        <f>D60</f>
        <v>85.062920727272711</v>
      </c>
    </row>
    <row r="130" spans="1:4" ht="14.25" customHeight="1" x14ac:dyDescent="0.2">
      <c r="A130" s="1046" t="s">
        <v>549</v>
      </c>
      <c r="B130" s="1031"/>
      <c r="C130" s="150">
        <f>C80</f>
        <v>344.55894464626391</v>
      </c>
      <c r="D130" s="398">
        <f>D80</f>
        <v>285.61222871609806</v>
      </c>
    </row>
    <row r="131" spans="1:4" ht="15.75" customHeight="1" x14ac:dyDescent="0.2">
      <c r="A131" s="1046" t="s">
        <v>550</v>
      </c>
      <c r="B131" s="1031"/>
      <c r="C131" s="150">
        <f>C91</f>
        <v>417.20541666666668</v>
      </c>
      <c r="D131" s="398">
        <f>D91</f>
        <v>397.51541666666668</v>
      </c>
    </row>
    <row r="132" spans="1:4" ht="15.75" customHeight="1" x14ac:dyDescent="0.2">
      <c r="A132" s="1048" t="s">
        <v>551</v>
      </c>
      <c r="B132" s="1034"/>
      <c r="C132" s="152">
        <f>SUM(C127:C131)</f>
        <v>3941.2532999795976</v>
      </c>
      <c r="D132" s="399">
        <f>SUM(D127:D131)</f>
        <v>3321.5322315645826</v>
      </c>
    </row>
    <row r="133" spans="1:4" ht="15.75" customHeight="1" x14ac:dyDescent="0.2">
      <c r="A133" s="1047" t="s">
        <v>552</v>
      </c>
      <c r="B133" s="1032"/>
      <c r="C133" s="232">
        <f t="shared" ref="C133:D138" si="23">C115</f>
        <v>943.40059412706012</v>
      </c>
      <c r="D133" s="400">
        <f t="shared" si="23"/>
        <v>795.06066780494109</v>
      </c>
    </row>
    <row r="134" spans="1:4" ht="15.75" customHeight="1" x14ac:dyDescent="0.2">
      <c r="A134" s="1046" t="s">
        <v>553</v>
      </c>
      <c r="B134" s="1031"/>
      <c r="C134" s="234">
        <f t="shared" si="23"/>
        <v>971.07568701151706</v>
      </c>
      <c r="D134" s="401">
        <f t="shared" si="23"/>
        <v>818.38414032261539</v>
      </c>
    </row>
    <row r="135" spans="1:4" ht="15.75" customHeight="1" x14ac:dyDescent="0.2">
      <c r="A135" s="1046" t="s">
        <v>554</v>
      </c>
      <c r="B135" s="1031"/>
      <c r="C135" s="234">
        <f t="shared" si="23"/>
        <v>999.06616556987103</v>
      </c>
      <c r="D135" s="644">
        <f t="shared" si="23"/>
        <v>841.97340739889569</v>
      </c>
    </row>
    <row r="136" spans="1:4" ht="15.75" customHeight="1" x14ac:dyDescent="0.2">
      <c r="A136" s="1101" t="s">
        <v>619</v>
      </c>
      <c r="B136" s="1102"/>
      <c r="C136" s="234">
        <f t="shared" si="23"/>
        <v>1027.3774519053979</v>
      </c>
      <c r="D136" s="644">
        <f t="shared" si="23"/>
        <v>865.83303856774091</v>
      </c>
    </row>
    <row r="137" spans="1:4" ht="15.75" customHeight="1" x14ac:dyDescent="0.2">
      <c r="A137" s="1046" t="s">
        <v>555</v>
      </c>
      <c r="B137" s="1031"/>
      <c r="C137" s="234">
        <f t="shared" si="23"/>
        <v>1056.0150931266373</v>
      </c>
      <c r="D137" s="401">
        <f t="shared" si="23"/>
        <v>889.96770871259582</v>
      </c>
    </row>
    <row r="138" spans="1:4" ht="15.75" customHeight="1" x14ac:dyDescent="0.2">
      <c r="A138" s="1047" t="s">
        <v>556</v>
      </c>
      <c r="B138" s="1032"/>
      <c r="C138" s="234">
        <f t="shared" si="23"/>
        <v>1114.2922755535324</v>
      </c>
      <c r="D138" s="401">
        <f t="shared" si="23"/>
        <v>939.08141064002666</v>
      </c>
    </row>
    <row r="139" spans="1:4" ht="15.75" customHeight="1" x14ac:dyDescent="0.2">
      <c r="A139" s="402" t="s">
        <v>557</v>
      </c>
      <c r="B139" s="237"/>
      <c r="C139" s="238">
        <f>C132+C133</f>
        <v>4884.6538941066574</v>
      </c>
      <c r="D139" s="403">
        <f>D132+D133</f>
        <v>4116.5928993695234</v>
      </c>
    </row>
    <row r="140" spans="1:4" ht="15.75" customHeight="1" x14ac:dyDescent="0.2">
      <c r="A140" s="404" t="s">
        <v>558</v>
      </c>
      <c r="B140" s="241"/>
      <c r="C140" s="242">
        <f>C132+C134</f>
        <v>4912.328986991115</v>
      </c>
      <c r="D140" s="405">
        <f>D132+D134</f>
        <v>4139.9163718871978</v>
      </c>
    </row>
    <row r="141" spans="1:4" ht="15.75" customHeight="1" x14ac:dyDescent="0.2">
      <c r="A141" s="404" t="s">
        <v>559</v>
      </c>
      <c r="B141" s="241"/>
      <c r="C141" s="242">
        <f>C132+C135</f>
        <v>4940.319465549469</v>
      </c>
      <c r="D141" s="405">
        <f>D132+D135</f>
        <v>4163.5056389634783</v>
      </c>
    </row>
    <row r="142" spans="1:4" ht="15.75" customHeight="1" x14ac:dyDescent="0.2">
      <c r="A142" s="404" t="s">
        <v>620</v>
      </c>
      <c r="B142" s="241"/>
      <c r="C142" s="242">
        <f>C132+C136</f>
        <v>4968.6307518849953</v>
      </c>
      <c r="D142" s="242">
        <f>D132+D136</f>
        <v>4187.3652701323235</v>
      </c>
    </row>
    <row r="143" spans="1:4" ht="15.75" customHeight="1" x14ac:dyDescent="0.2">
      <c r="A143" s="404" t="s">
        <v>560</v>
      </c>
      <c r="B143" s="241"/>
      <c r="C143" s="242">
        <f>C132+C137</f>
        <v>4997.2683931062347</v>
      </c>
      <c r="D143" s="405">
        <f>D132+D137</f>
        <v>4211.4999402771782</v>
      </c>
    </row>
    <row r="144" spans="1:4" ht="15.75" customHeight="1" x14ac:dyDescent="0.2">
      <c r="A144" s="404" t="s">
        <v>561</v>
      </c>
      <c r="B144" s="241"/>
      <c r="C144" s="242">
        <f>C132+C138</f>
        <v>5055.5455755331295</v>
      </c>
      <c r="D144" s="405">
        <f>D132+D138</f>
        <v>4260.6136422046093</v>
      </c>
    </row>
    <row r="145" spans="1:4" ht="15.75" customHeight="1" x14ac:dyDescent="0.2">
      <c r="A145" s="406" t="s">
        <v>562</v>
      </c>
      <c r="B145" s="244"/>
      <c r="C145" s="245">
        <f t="shared" ref="C145:C150" si="24">C139/200</f>
        <v>24.423269470533288</v>
      </c>
      <c r="D145" s="407"/>
    </row>
    <row r="146" spans="1:4" ht="15.75" customHeight="1" x14ac:dyDescent="0.2">
      <c r="A146" s="408" t="s">
        <v>563</v>
      </c>
      <c r="B146" s="246"/>
      <c r="C146" s="247">
        <f t="shared" si="24"/>
        <v>24.561644934955574</v>
      </c>
      <c r="D146" s="409"/>
    </row>
    <row r="147" spans="1:4" ht="15.75" customHeight="1" x14ac:dyDescent="0.2">
      <c r="A147" s="408" t="s">
        <v>564</v>
      </c>
      <c r="B147" s="246"/>
      <c r="C147" s="247">
        <f t="shared" si="24"/>
        <v>24.701597327747344</v>
      </c>
      <c r="D147" s="409"/>
    </row>
    <row r="148" spans="1:4" ht="15.75" customHeight="1" x14ac:dyDescent="0.2">
      <c r="A148" s="408" t="s">
        <v>621</v>
      </c>
      <c r="B148" s="246"/>
      <c r="C148" s="247">
        <f t="shared" si="24"/>
        <v>24.843153759424975</v>
      </c>
      <c r="D148" s="409"/>
    </row>
    <row r="149" spans="1:4" ht="15.75" customHeight="1" x14ac:dyDescent="0.2">
      <c r="A149" s="408" t="s">
        <v>565</v>
      </c>
      <c r="B149" s="246"/>
      <c r="C149" s="247">
        <f t="shared" si="24"/>
        <v>24.986341965531174</v>
      </c>
      <c r="D149" s="409"/>
    </row>
    <row r="150" spans="1:4" ht="15.75" customHeight="1" x14ac:dyDescent="0.2">
      <c r="A150" s="410" t="s">
        <v>566</v>
      </c>
      <c r="B150" s="411"/>
      <c r="C150" s="412">
        <f t="shared" si="24"/>
        <v>25.277727877665647</v>
      </c>
      <c r="D150" s="413"/>
    </row>
    <row r="151" spans="1:4" x14ac:dyDescent="0.2">
      <c r="A151" s="248"/>
    </row>
  </sheetData>
  <mergeCells count="28">
    <mergeCell ref="A135:B135"/>
    <mergeCell ref="A137:B137"/>
    <mergeCell ref="A138:B138"/>
    <mergeCell ref="A129:B129"/>
    <mergeCell ref="A130:B130"/>
    <mergeCell ref="A131:B131"/>
    <mergeCell ref="A132:B132"/>
    <mergeCell ref="A133:B133"/>
    <mergeCell ref="A134:B134"/>
    <mergeCell ref="A136:B136"/>
    <mergeCell ref="A128:B128"/>
    <mergeCell ref="A50:B50"/>
    <mergeCell ref="A51:D51"/>
    <mergeCell ref="A61:B61"/>
    <mergeCell ref="A62:D62"/>
    <mergeCell ref="A92:B92"/>
    <mergeCell ref="A115:A120"/>
    <mergeCell ref="A123:D123"/>
    <mergeCell ref="A124:D124"/>
    <mergeCell ref="A125:B125"/>
    <mergeCell ref="A126:B126"/>
    <mergeCell ref="A127:B127"/>
    <mergeCell ref="A21:D21"/>
    <mergeCell ref="A1:D1"/>
    <mergeCell ref="A2:D2"/>
    <mergeCell ref="A3:D3"/>
    <mergeCell ref="A9:D9"/>
    <mergeCell ref="A20:B20"/>
  </mergeCells>
  <pageMargins left="0.78749999999999998" right="0.78749999999999998" top="1.05277777777778" bottom="1.05277777777778" header="0.78749999999999998" footer="0.78749999999999998"/>
  <pageSetup paperSize="0" scale="0" firstPageNumber="0" orientation="portrait" usePrinterDefaults="0" horizontalDpi="0" verticalDpi="0" copies="0"/>
  <headerFooter>
    <oddHeader>&amp;C&amp;"Times New Roman,Normal"&amp;12&amp;A</oddHeader>
    <oddFooter>&amp;C&amp;"Times New Roman,Normal"&amp;12Página 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802779F605D534DA1B3FC3D1B1B4DA1" ma:contentTypeVersion="4" ma:contentTypeDescription="Crie um novo documento." ma:contentTypeScope="" ma:versionID="0befc87c81429b8c0833552f2f2d2d5a">
  <xsd:schema xmlns:xsd="http://www.w3.org/2001/XMLSchema" xmlns:xs="http://www.w3.org/2001/XMLSchema" xmlns:p="http://schemas.microsoft.com/office/2006/metadata/properties" xmlns:ns2="c3daeb68-ee4a-4fef-ab94-779009af24c2" xmlns:ns3="a1fdbba4-714c-4189-ada0-32d20d17b811" targetNamespace="http://schemas.microsoft.com/office/2006/metadata/properties" ma:root="true" ma:fieldsID="72e0f711d003ad403bb959cc4c81b406" ns2:_="" ns3:_="">
    <xsd:import namespace="c3daeb68-ee4a-4fef-ab94-779009af24c2"/>
    <xsd:import namespace="a1fdbba4-714c-4189-ada0-32d20d17b8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daeb68-ee4a-4fef-ab94-779009af24c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fdbba4-714c-4189-ada0-32d20d17b81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85D858B-AF11-493D-80EE-03BC8AF891C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0DC9F62-CCDF-46E7-9726-75185F356D3A}">
  <ds:schemaRefs>
    <ds:schemaRef ds:uri="c3daeb68-ee4a-4fef-ab94-779009af24c2"/>
    <ds:schemaRef ds:uri="http://schemas.microsoft.com/office/2006/documentManagement/types"/>
    <ds:schemaRef ds:uri="http://schemas.microsoft.com/office/infopath/2007/PartnerControls"/>
    <ds:schemaRef ds:uri="a1fdbba4-714c-4189-ada0-32d20d17b811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F559729C-E2F2-4C06-8D7A-9C5C8AE4C71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3daeb68-ee4a-4fef-ab94-779009af24c2"/>
    <ds:schemaRef ds:uri="a1fdbba4-714c-4189-ada0-32d20d17b8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13</vt:i4>
      </vt:variant>
      <vt:variant>
        <vt:lpstr>Intervalos nomeados</vt:lpstr>
      </vt:variant>
      <vt:variant>
        <vt:i4>10</vt:i4>
      </vt:variant>
    </vt:vector>
  </HeadingPairs>
  <TitlesOfParts>
    <vt:vector size="23" baseType="lpstr">
      <vt:lpstr>MC</vt:lpstr>
      <vt:lpstr>Insumos</vt:lpstr>
      <vt:lpstr>Resumo Proposta</vt:lpstr>
      <vt:lpstr>Prod. GEXFLO</vt:lpstr>
      <vt:lpstr>GEXFLO Limp.Ord.</vt:lpstr>
      <vt:lpstr>GEXFLO Covid</vt:lpstr>
      <vt:lpstr>Prod. GEXBLU</vt:lpstr>
      <vt:lpstr>GEXBLU Limp.Ord. </vt:lpstr>
      <vt:lpstr>GEXBLU Covid</vt:lpstr>
      <vt:lpstr>Prod. GEXJVL</vt:lpstr>
      <vt:lpstr>GEXJVL Limp.Ord.</vt:lpstr>
      <vt:lpstr>GEXJVL Covid</vt:lpstr>
      <vt:lpstr>GEXJVL L.Ord e Covid - APS PR</vt:lpstr>
      <vt:lpstr>'Prod. GEXBLU'!_FiltrarBancodeDados</vt:lpstr>
      <vt:lpstr>'Prod. GEXJVL'!_FiltrarBancodeDados</vt:lpstr>
      <vt:lpstr>'GEXBLU Covid'!Print_Area</vt:lpstr>
      <vt:lpstr>'GEXBLU Limp.Ord. '!Print_Area</vt:lpstr>
      <vt:lpstr>'GEXFLO Covid'!Print_Area</vt:lpstr>
      <vt:lpstr>'GEXFLO Limp.Ord.'!Print_Area</vt:lpstr>
      <vt:lpstr>'GEXJVL Covid'!Print_Area</vt:lpstr>
      <vt:lpstr>'GEXJVL L.Ord e Covid - APS PR'!Print_Area</vt:lpstr>
      <vt:lpstr>'GEXJVL Limp.Ord.'!Print_Area</vt:lpstr>
      <vt:lpstr>MC!Print_Area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Carolina Alves Miranda</dc:creator>
  <cp:lastModifiedBy>quelc</cp:lastModifiedBy>
  <cp:revision>89</cp:revision>
  <dcterms:created xsi:type="dcterms:W3CDTF">2020-03-17T09:48:25Z</dcterms:created>
  <dcterms:modified xsi:type="dcterms:W3CDTF">2022-06-30T13:06:11Z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0x0101002802779F605D534DA1B3FC3D1B1B4DA1</vt:lpwstr>
  </property>
</Properties>
</file>