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emória de Cálculo" sheetId="1" state="visible" r:id="rId2"/>
    <sheet name="Pesquisa do Custo da TR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<sst xmlns="http://schemas.openxmlformats.org/spreadsheetml/2006/main" count="79" uniqueCount="52">
  <si>
    <t xml:space="preserve">INSTITUTO NACIONAL DO SEGURO SOCIAL</t>
  </si>
  <si>
    <t xml:space="preserve">SUPERINTENDÊNCIA REGIONAL SUL</t>
  </si>
  <si>
    <t xml:space="preserve">MEMORIA DE CÁLCULO</t>
  </si>
  <si>
    <t xml:space="preserve">POLO</t>
  </si>
  <si>
    <t xml:space="preserve">I</t>
  </si>
  <si>
    <t xml:space="preserve">II</t>
  </si>
  <si>
    <t xml:space="preserve">III</t>
  </si>
  <si>
    <t xml:space="preserve">IV</t>
  </si>
  <si>
    <t xml:space="preserve">V</t>
  </si>
  <si>
    <t xml:space="preserve">VI</t>
  </si>
  <si>
    <t xml:space="preserve">VII</t>
  </si>
  <si>
    <t xml:space="preserve">VIII</t>
  </si>
  <si>
    <t xml:space="preserve">CUSTO PRODUTIVO DO VEÍCULO (CPV):</t>
  </si>
  <si>
    <t xml:space="preserve">Custo Produtivo Total:</t>
  </si>
  <si>
    <t xml:space="preserve">CUSTO IMPRODUTIVO DO VEÍCULO (CIV):</t>
  </si>
  <si>
    <t xml:space="preserve">Tempo Estimado de Trabalho</t>
  </si>
  <si>
    <t xml:space="preserve">Custo da Hora Improdutiva</t>
  </si>
  <si>
    <t xml:space="preserve">Custo Improdutivo Total:</t>
  </si>
  <si>
    <t xml:space="preserve">CUSTO TOTAL DO VEÍCULO (CPV + CIV):</t>
  </si>
  <si>
    <t xml:space="preserve">CUSTO DE REPOSIÇÃO DE PEÇAS DOS EQUIPAMENTOS:</t>
  </si>
  <si>
    <t xml:space="preserve">Valor Médio da TR (Tonelada de Refrigeração):</t>
  </si>
  <si>
    <t xml:space="preserve"> </t>
  </si>
  <si>
    <t xml:space="preserve">Total de TR (Tonelada de Refrigeração):</t>
  </si>
  <si>
    <t xml:space="preserve">Valor Total do Parque de Equipamentos:</t>
  </si>
  <si>
    <t xml:space="preserve">Taxa de Depreciação Média Anual:</t>
  </si>
  <si>
    <t xml:space="preserve">Taxa de Depreciação Média Mensal:</t>
  </si>
  <si>
    <t xml:space="preserve">Custo de Reposição de Peças Mensal:</t>
  </si>
  <si>
    <t xml:space="preserve">CUSTO DE MATERIAL DE CONSUMO (GÁS, ÓLEO...)</t>
  </si>
  <si>
    <t xml:space="preserve">Custo Percentual da Reposição de Peças:</t>
  </si>
  <si>
    <t xml:space="preserve">Custo de Material de Consumo:</t>
  </si>
  <si>
    <t xml:space="preserve">Custo Total de Manutenção por Mês</t>
  </si>
  <si>
    <t xml:space="preserve">REFERENCIA</t>
  </si>
  <si>
    <t xml:space="preserve">Valor Médio por TR</t>
  </si>
  <si>
    <t xml:space="preserve">Custo Total de Manutenção por Mês COM BDI</t>
  </si>
  <si>
    <t xml:space="preserve">PR</t>
  </si>
  <si>
    <t xml:space="preserve">SC</t>
  </si>
  <si>
    <t xml:space="preserve">RS</t>
  </si>
  <si>
    <t xml:space="preserve">R$</t>
  </si>
  <si>
    <t xml:space="preserve">R$/TR</t>
  </si>
  <si>
    <t xml:space="preserve">Split 12K BTUS (SINAPI INSUMOS 43190):</t>
  </si>
  <si>
    <t xml:space="preserve">Split 12K BTUS (SINAPI INSUMOS 39555)</t>
  </si>
  <si>
    <t xml:space="preserve">Split 18K BTUS (SINAPI INSUMOS 43191)</t>
  </si>
  <si>
    <t xml:space="preserve">Split 18K BTUS (SINAPI INSUMOS 39548)</t>
  </si>
  <si>
    <t xml:space="preserve">Split 24K BTUS(SINAPI INSUMOS 43186)</t>
  </si>
  <si>
    <t xml:space="preserve">Split 36K BTUS(SINAPI INSUMOS 43187)</t>
  </si>
  <si>
    <t xml:space="preserve">Split 48K BTUS (SINAPI INSUMOS 43188) </t>
  </si>
  <si>
    <t xml:space="preserve">Split 60K BTUS (SINAPI INSUMOS 43189) </t>
  </si>
  <si>
    <t xml:space="preserve">Split Cassete 18K BTUS(SINAPI INSUMOS 39556)</t>
  </si>
  <si>
    <t xml:space="preserve">Split Cassete 24K BTUS (SINAPI INSUMOS 39557)</t>
  </si>
  <si>
    <t xml:space="preserve">Splitão 10TR (SINAPI INSUMOS 39577)</t>
  </si>
  <si>
    <t xml:space="preserve">Splitão 15TR (SINAPI INSUMOS 39578)</t>
  </si>
  <si>
    <t xml:space="preserve">média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</si>
</sst>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&quot;R$ &quot;* #,##0.00_-;&quot;-R$ &quot;* #,##0.00_-;_-&quot;R$ &quot;* \-??_-;_-@_-"/>
    <numFmt numFmtId="166" formatCode="&quot;R$ &quot;#,##0.00"/>
    <numFmt numFmtId="167" formatCode="0%"/>
    <numFmt numFmtId="168" formatCode="0.00%"/>
    <numFmt numFmtId="169" formatCode="#,##0.00"/>
  </numFmts>
  <fonts count="14">
    <font>
      <sz val="11"/>
      <color rgb="FF000000"/>
      <name val="Aptos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2"/>
      <color rgb="FF0B3041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FF0000"/>
      <name val="Calibri"/>
      <family val="2"/>
      <charset val="1"/>
    </font>
    <font>
      <sz val="12"/>
      <color rgb="FF000000"/>
      <name val="Aptos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CFFCC"/>
        <bgColor rgb="FFC6EFCE"/>
      </patternFill>
    </fill>
    <fill>
      <patternFill patternType="solid">
        <fgColor rgb="FFE8E8E8"/>
        <bgColor rgb="FFD9D9D9"/>
      </patternFill>
    </fill>
    <fill>
      <patternFill patternType="solid">
        <fgColor rgb="FF95ACD5"/>
        <bgColor rgb="FF969696"/>
      </patternFill>
    </fill>
    <fill>
      <patternFill patternType="solid">
        <fgColor rgb="FFD9D9D9"/>
        <bgColor rgb="FFD1D1D1"/>
      </patternFill>
    </fill>
    <fill>
      <patternFill patternType="solid">
        <fgColor rgb="FFD1D1D1"/>
        <bgColor rgb="FFD9D9D9"/>
      </patternFill>
    </fill>
    <fill>
      <patternFill patternType="solid">
        <fgColor rgb="FFFFFFFF"/>
        <bgColor rgb="FFE8E8E8"/>
      </patternFill>
    </fill>
    <fill>
      <patternFill patternType="solid">
        <fgColor rgb="FFFFFF00"/>
        <bgColor rgb="FFFFFF0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5" borderId="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5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7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5" borderId="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5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5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5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8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8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TableStyleLight1" xfId="21"/>
    <cellStyle name="TableStyleLight1 3" xfId="22"/>
  </cellStyles>
  <dxfs count="6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D9D9D9"/>
      <rgbColor rgb="FF808080"/>
      <rgbColor rgb="FF95ACD5"/>
      <rgbColor rgb="FF993366"/>
      <rgbColor rgb="FFE8E8E8"/>
      <rgbColor rgb="FFC6EFCE"/>
      <rgbColor rgb="FF660066"/>
      <rgbColor rgb="FFFF8080"/>
      <rgbColor rgb="FF0066CC"/>
      <rgbColor rgb="FFD1D1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B3041"/>
      <rgbColor rgb="FF339966"/>
      <rgbColor rgb="FF0061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568080</xdr:colOff>
      <xdr:row>3</xdr:row>
      <xdr:rowOff>79920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0" y="0"/>
          <a:ext cx="568080" cy="632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45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F42" activeCellId="0" sqref="F42"/>
    </sheetView>
  </sheetViews>
  <sheetFormatPr defaultColWidth="8.6015625" defaultRowHeight="14.25" zeroHeight="false" outlineLevelRow="0" outlineLevelCol="0"/>
  <cols>
    <col collapsed="false" customWidth="true" hidden="false" outlineLevel="0" max="1" min="1" style="0" width="20.66"/>
    <col collapsed="false" customWidth="true" hidden="false" outlineLevel="0" max="12" min="5" style="0" width="14.55"/>
    <col collapsed="false" customWidth="true" hidden="false" outlineLevel="0" max="14" min="13" style="0" width="12.89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4.2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customFormat="false" ht="14.25" hidden="false" customHeight="false" outlineLevel="0" collapsed="false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customFormat="false" ht="14.2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customFormat="false" ht="15" hidden="false" customHeight="false" outlineLevel="0" collapsed="false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customFormat="false" ht="14.25" hidden="false" customHeight="false" outlineLevel="0" collapsed="false">
      <c r="A6" s="6"/>
      <c r="B6" s="7"/>
      <c r="C6" s="8"/>
      <c r="D6" s="8"/>
      <c r="E6" s="8"/>
      <c r="F6" s="8"/>
      <c r="G6" s="8"/>
      <c r="H6" s="8"/>
      <c r="I6" s="8"/>
      <c r="J6" s="8"/>
      <c r="K6" s="8"/>
      <c r="L6" s="8"/>
    </row>
    <row r="7" customFormat="false" ht="14.25" hidden="false" customHeight="false" outlineLevel="0" collapsed="false">
      <c r="A7" s="9" t="s">
        <v>3</v>
      </c>
      <c r="B7" s="9"/>
      <c r="C7" s="9"/>
      <c r="D7" s="9"/>
      <c r="E7" s="10" t="s">
        <v>4</v>
      </c>
      <c r="F7" s="11" t="s">
        <v>5</v>
      </c>
      <c r="G7" s="12" t="s">
        <v>6</v>
      </c>
      <c r="H7" s="11" t="s">
        <v>7</v>
      </c>
      <c r="I7" s="12" t="s">
        <v>8</v>
      </c>
      <c r="J7" s="11" t="s">
        <v>9</v>
      </c>
      <c r="K7" s="12" t="s">
        <v>10</v>
      </c>
      <c r="L7" s="11" t="s">
        <v>11</v>
      </c>
    </row>
    <row r="8" customFormat="false" ht="14.25" hidden="false" customHeight="false" outlineLevel="0" collapsed="false">
      <c r="A8" s="13"/>
      <c r="B8" s="14"/>
      <c r="C8" s="14"/>
      <c r="D8" s="15"/>
      <c r="J8" s="14"/>
      <c r="K8" s="14"/>
      <c r="L8" s="15"/>
    </row>
    <row r="9" customFormat="false" ht="14.25" hidden="false" customHeight="false" outlineLevel="0" collapsed="false">
      <c r="A9" s="16" t="s">
        <v>12</v>
      </c>
      <c r="B9" s="16"/>
      <c r="C9" s="16"/>
      <c r="D9" s="16"/>
      <c r="L9" s="17"/>
    </row>
    <row r="10" customFormat="false" ht="14.25" hidden="false" customHeight="false" outlineLevel="0" collapsed="false">
      <c r="A10" s="18" t="s">
        <v>13</v>
      </c>
      <c r="B10" s="18"/>
      <c r="C10" s="18"/>
      <c r="D10" s="18"/>
      <c r="E10" s="19" t="n">
        <v>2438.514</v>
      </c>
      <c r="F10" s="20" t="n">
        <v>2716.203</v>
      </c>
      <c r="G10" s="21" t="n">
        <v>2083.587</v>
      </c>
      <c r="H10" s="20" t="n">
        <v>1403.10133333333</v>
      </c>
      <c r="I10" s="21" t="n">
        <v>1985.07466666667</v>
      </c>
      <c r="J10" s="20" t="n">
        <v>2937.14666666667</v>
      </c>
      <c r="K10" s="21" t="n">
        <v>1510.40266666667</v>
      </c>
      <c r="L10" s="20" t="n">
        <v>2090.55733333333</v>
      </c>
    </row>
    <row r="11" customFormat="false" ht="14.25" hidden="false" customHeight="false" outlineLevel="0" collapsed="false">
      <c r="A11" s="22"/>
      <c r="B11" s="23"/>
      <c r="C11" s="23"/>
      <c r="D11" s="24"/>
      <c r="G11" s="25"/>
      <c r="H11" s="25"/>
      <c r="I11" s="25"/>
      <c r="J11" s="25"/>
      <c r="K11" s="25"/>
      <c r="L11" s="26"/>
    </row>
    <row r="12" customFormat="false" ht="14.25" hidden="false" customHeight="false" outlineLevel="0" collapsed="false">
      <c r="A12" s="27" t="s">
        <v>14</v>
      </c>
      <c r="B12" s="27"/>
      <c r="C12" s="27"/>
      <c r="D12" s="27"/>
      <c r="L12" s="17"/>
    </row>
    <row r="13" customFormat="false" ht="14.25" hidden="false" customHeight="false" outlineLevel="0" collapsed="false">
      <c r="A13" s="28" t="s">
        <v>15</v>
      </c>
      <c r="B13" s="28"/>
      <c r="C13" s="28"/>
      <c r="D13" s="28"/>
      <c r="E13" s="19" t="n">
        <f aca="false">E21/4</f>
        <v>208.75</v>
      </c>
      <c r="F13" s="20" t="n">
        <f aca="false">F21/4</f>
        <v>183.5</v>
      </c>
      <c r="G13" s="21" t="n">
        <f aca="false">G21/4</f>
        <v>219.25</v>
      </c>
      <c r="H13" s="20" t="n">
        <f aca="false">H21/4</f>
        <v>145</v>
      </c>
      <c r="I13" s="21" t="n">
        <f aca="false">I21/4</f>
        <v>240</v>
      </c>
      <c r="J13" s="20" t="n">
        <f aca="false">J21/4</f>
        <v>152.5</v>
      </c>
      <c r="K13" s="21" t="n">
        <f aca="false">K21/4</f>
        <v>263.25</v>
      </c>
      <c r="L13" s="20" t="n">
        <f aca="false">L21/4</f>
        <v>171.25</v>
      </c>
    </row>
    <row r="14" customFormat="false" ht="14.25" hidden="false" customHeight="false" outlineLevel="0" collapsed="false">
      <c r="A14" s="28" t="s">
        <v>16</v>
      </c>
      <c r="B14" s="28"/>
      <c r="C14" s="28"/>
      <c r="D14" s="28"/>
      <c r="E14" s="29" t="n">
        <v>6.99</v>
      </c>
      <c r="F14" s="30" t="n">
        <v>6.99</v>
      </c>
      <c r="G14" s="31" t="n">
        <v>6.99</v>
      </c>
      <c r="H14" s="30" t="n">
        <v>6.99</v>
      </c>
      <c r="I14" s="31" t="n">
        <v>6.99</v>
      </c>
      <c r="J14" s="30" t="n">
        <v>6.99</v>
      </c>
      <c r="K14" s="31" t="n">
        <v>6.99</v>
      </c>
      <c r="L14" s="30" t="n">
        <v>6.99</v>
      </c>
    </row>
    <row r="15" customFormat="false" ht="14.25" hidden="false" customHeight="false" outlineLevel="0" collapsed="false">
      <c r="A15" s="28" t="s">
        <v>17</v>
      </c>
      <c r="B15" s="28"/>
      <c r="C15" s="28"/>
      <c r="D15" s="28"/>
      <c r="E15" s="19" t="n">
        <f aca="false">E13*E14</f>
        <v>1459.1625</v>
      </c>
      <c r="F15" s="20" t="n">
        <f aca="false">F13*F14</f>
        <v>1282.665</v>
      </c>
      <c r="G15" s="21" t="n">
        <f aca="false">G13*G14</f>
        <v>1532.5575</v>
      </c>
      <c r="H15" s="20" t="n">
        <f aca="false">H13*H14</f>
        <v>1013.55</v>
      </c>
      <c r="I15" s="21" t="n">
        <f aca="false">I13*I14</f>
        <v>1677.6</v>
      </c>
      <c r="J15" s="20" t="n">
        <f aca="false">J13*J14</f>
        <v>1065.975</v>
      </c>
      <c r="K15" s="21" t="n">
        <f aca="false">K13*K14</f>
        <v>1840.1175</v>
      </c>
      <c r="L15" s="20" t="n">
        <f aca="false">L13*L14</f>
        <v>1197.0375</v>
      </c>
    </row>
    <row r="16" customFormat="false" ht="14.25" hidden="false" customHeight="false" outlineLevel="0" collapsed="false">
      <c r="A16" s="32"/>
      <c r="B16" s="33"/>
      <c r="C16" s="33"/>
      <c r="D16" s="34"/>
      <c r="E16" s="25"/>
      <c r="F16" s="25"/>
      <c r="G16" s="25"/>
      <c r="H16" s="25"/>
      <c r="I16" s="25"/>
      <c r="J16" s="25"/>
      <c r="K16" s="25"/>
      <c r="L16" s="26"/>
    </row>
    <row r="17" customFormat="false" ht="14.25" hidden="false" customHeight="false" outlineLevel="0" collapsed="false">
      <c r="A17" s="9" t="s">
        <v>18</v>
      </c>
      <c r="B17" s="9"/>
      <c r="C17" s="9"/>
      <c r="D17" s="9"/>
      <c r="E17" s="19" t="n">
        <f aca="false">E10+E15</f>
        <v>3897.6765</v>
      </c>
      <c r="F17" s="20" t="n">
        <f aca="false">F10+F15</f>
        <v>3998.868</v>
      </c>
      <c r="G17" s="21" t="n">
        <f aca="false">G10+G15</f>
        <v>3616.1445</v>
      </c>
      <c r="H17" s="20" t="n">
        <f aca="false">H10+H15</f>
        <v>2416.65133333333</v>
      </c>
      <c r="I17" s="21" t="n">
        <f aca="false">I10+I15</f>
        <v>3662.67466666667</v>
      </c>
      <c r="J17" s="20" t="n">
        <f aca="false">J10+J15</f>
        <v>4003.12166666667</v>
      </c>
      <c r="K17" s="21" t="n">
        <f aca="false">K10+K15</f>
        <v>3350.52016666667</v>
      </c>
      <c r="L17" s="20" t="n">
        <f aca="false">L10+L15</f>
        <v>3287.59483333333</v>
      </c>
    </row>
    <row r="18" customFormat="false" ht="14.25" hidden="false" customHeight="false" outlineLevel="0" collapsed="false">
      <c r="A18" s="35"/>
      <c r="D18" s="17"/>
      <c r="E18" s="25"/>
      <c r="F18" s="25"/>
      <c r="G18" s="25"/>
      <c r="H18" s="25"/>
      <c r="I18" s="25"/>
      <c r="J18" s="25"/>
      <c r="K18" s="25"/>
      <c r="L18" s="26"/>
    </row>
    <row r="19" customFormat="false" ht="14.25" hidden="false" customHeight="false" outlineLevel="0" collapsed="false">
      <c r="A19" s="9" t="s">
        <v>19</v>
      </c>
      <c r="B19" s="9"/>
      <c r="C19" s="9"/>
      <c r="D19" s="9"/>
      <c r="E19" s="25"/>
      <c r="F19" s="25"/>
      <c r="G19" s="25"/>
      <c r="H19" s="25"/>
      <c r="I19" s="25"/>
      <c r="J19" s="25"/>
      <c r="K19" s="25"/>
      <c r="L19" s="26"/>
    </row>
    <row r="20" customFormat="false" ht="14.25" hidden="false" customHeight="false" outlineLevel="0" collapsed="false">
      <c r="A20" s="28" t="s">
        <v>20</v>
      </c>
      <c r="B20" s="28"/>
      <c r="C20" s="28"/>
      <c r="D20" s="28"/>
      <c r="E20" s="19" t="n">
        <f aca="false">'Pesquisa do Custo da TR'!C15</f>
        <v>2819.37245833333</v>
      </c>
      <c r="F20" s="20" t="n">
        <f aca="false">'Pesquisa do Custo da TR'!C15</f>
        <v>2819.37245833333</v>
      </c>
      <c r="G20" s="21" t="n">
        <f aca="false">'Pesquisa do Custo da TR'!C15</f>
        <v>2819.37245833333</v>
      </c>
      <c r="H20" s="20" t="n">
        <f aca="false">'Pesquisa do Custo da TR'!E15</f>
        <v>2723.11598611111</v>
      </c>
      <c r="I20" s="21" t="n">
        <f aca="false">'Pesquisa do Custo da TR'!E15</f>
        <v>2723.11598611111</v>
      </c>
      <c r="J20" s="20" t="n">
        <f aca="false">'Pesquisa do Custo da TR'!E15</f>
        <v>2723.11598611111</v>
      </c>
      <c r="K20" s="21" t="n">
        <f aca="false">'Pesquisa do Custo da TR'!G15</f>
        <v>2679.08744444445</v>
      </c>
      <c r="L20" s="20" t="n">
        <f aca="false">'Pesquisa do Custo da TR'!G15</f>
        <v>2679.08744444445</v>
      </c>
      <c r="O20" s="0" t="s">
        <v>21</v>
      </c>
    </row>
    <row r="21" customFormat="false" ht="14.25" hidden="false" customHeight="false" outlineLevel="0" collapsed="false">
      <c r="A21" s="28" t="s">
        <v>22</v>
      </c>
      <c r="B21" s="28"/>
      <c r="C21" s="28"/>
      <c r="D21" s="28"/>
      <c r="E21" s="36" t="n">
        <v>835</v>
      </c>
      <c r="F21" s="37" t="n">
        <v>734</v>
      </c>
      <c r="G21" s="38" t="n">
        <v>877</v>
      </c>
      <c r="H21" s="37" t="n">
        <v>580</v>
      </c>
      <c r="I21" s="38" t="n">
        <v>960</v>
      </c>
      <c r="J21" s="37" t="n">
        <v>610</v>
      </c>
      <c r="K21" s="38" t="n">
        <v>1053</v>
      </c>
      <c r="L21" s="37" t="n">
        <v>685</v>
      </c>
    </row>
    <row r="22" customFormat="false" ht="14.25" hidden="false" customHeight="false" outlineLevel="0" collapsed="false">
      <c r="A22" s="28" t="s">
        <v>23</v>
      </c>
      <c r="B22" s="28"/>
      <c r="C22" s="28"/>
      <c r="D22" s="28"/>
      <c r="E22" s="19" t="n">
        <f aca="false">E20*E21</f>
        <v>2354176.00270833</v>
      </c>
      <c r="F22" s="20" t="n">
        <f aca="false">F20*F21</f>
        <v>2069419.38441667</v>
      </c>
      <c r="G22" s="21" t="n">
        <f aca="false">G20*G21</f>
        <v>2472589.64595833</v>
      </c>
      <c r="H22" s="20" t="n">
        <f aca="false">H20*H21</f>
        <v>1579407.27194444</v>
      </c>
      <c r="I22" s="21" t="n">
        <f aca="false">I20*I21</f>
        <v>2614191.34666667</v>
      </c>
      <c r="J22" s="20" t="n">
        <f aca="false">J20*J21</f>
        <v>1661100.75152778</v>
      </c>
      <c r="K22" s="21" t="n">
        <f aca="false">K20*K21</f>
        <v>2821079.079</v>
      </c>
      <c r="L22" s="20" t="n">
        <f aca="false">L20*L21</f>
        <v>1835174.89944444</v>
      </c>
    </row>
    <row r="23" customFormat="false" ht="14.25" hidden="false" customHeight="false" outlineLevel="0" collapsed="false">
      <c r="A23" s="28" t="s">
        <v>24</v>
      </c>
      <c r="B23" s="28"/>
      <c r="C23" s="28"/>
      <c r="D23" s="28"/>
      <c r="E23" s="39" t="n">
        <v>0.1</v>
      </c>
      <c r="F23" s="40" t="n">
        <v>0.1</v>
      </c>
      <c r="G23" s="41" t="n">
        <v>0.1</v>
      </c>
      <c r="H23" s="40" t="n">
        <v>0.1</v>
      </c>
      <c r="I23" s="41" t="n">
        <v>0.1</v>
      </c>
      <c r="J23" s="40" t="n">
        <v>0.1</v>
      </c>
      <c r="K23" s="41" t="n">
        <v>0.1</v>
      </c>
      <c r="L23" s="40" t="n">
        <v>0.1</v>
      </c>
    </row>
    <row r="24" customFormat="false" ht="14.25" hidden="false" customHeight="false" outlineLevel="0" collapsed="false">
      <c r="A24" s="28" t="s">
        <v>25</v>
      </c>
      <c r="B24" s="28"/>
      <c r="C24" s="28"/>
      <c r="D24" s="28"/>
      <c r="E24" s="42" t="n">
        <f aca="false">10%/12</f>
        <v>0.00833333333333333</v>
      </c>
      <c r="F24" s="43" t="n">
        <f aca="false">10%/12</f>
        <v>0.00833333333333333</v>
      </c>
      <c r="G24" s="44" t="n">
        <f aca="false">10%/12</f>
        <v>0.00833333333333333</v>
      </c>
      <c r="H24" s="43" t="n">
        <f aca="false">10%/12</f>
        <v>0.00833333333333333</v>
      </c>
      <c r="I24" s="44" t="n">
        <f aca="false">10%/12</f>
        <v>0.00833333333333333</v>
      </c>
      <c r="J24" s="43" t="n">
        <f aca="false">10%/12</f>
        <v>0.00833333333333333</v>
      </c>
      <c r="K24" s="44" t="n">
        <f aca="false">10%/12</f>
        <v>0.00833333333333333</v>
      </c>
      <c r="L24" s="43" t="n">
        <f aca="false">10%/12</f>
        <v>0.00833333333333333</v>
      </c>
    </row>
    <row r="25" customFormat="false" ht="14.25" hidden="false" customHeight="false" outlineLevel="0" collapsed="false">
      <c r="A25" s="28" t="s">
        <v>26</v>
      </c>
      <c r="B25" s="28"/>
      <c r="C25" s="28"/>
      <c r="D25" s="28"/>
      <c r="E25" s="19" t="n">
        <f aca="false">E22*E24</f>
        <v>19618.1333559028</v>
      </c>
      <c r="F25" s="20" t="n">
        <f aca="false">F22*F24</f>
        <v>17245.1615368056</v>
      </c>
      <c r="G25" s="21" t="n">
        <f aca="false">G22*G24</f>
        <v>20604.9137163194</v>
      </c>
      <c r="H25" s="20" t="n">
        <f aca="false">H22*H24</f>
        <v>13161.7272662037</v>
      </c>
      <c r="I25" s="21" t="n">
        <f aca="false">I22*I24</f>
        <v>21784.9278888889</v>
      </c>
      <c r="J25" s="20" t="n">
        <f aca="false">J22*J24</f>
        <v>13842.5062627315</v>
      </c>
      <c r="K25" s="21" t="n">
        <f aca="false">K22*K24</f>
        <v>23508.992325</v>
      </c>
      <c r="L25" s="20" t="n">
        <f aca="false">L22*L24</f>
        <v>15293.124162037</v>
      </c>
    </row>
    <row r="26" customFormat="false" ht="14.25" hidden="false" customHeight="false" outlineLevel="0" collapsed="false">
      <c r="A26" s="35"/>
      <c r="D26" s="17"/>
      <c r="E26" s="25"/>
      <c r="F26" s="25"/>
      <c r="G26" s="25"/>
      <c r="H26" s="25"/>
      <c r="I26" s="25"/>
      <c r="J26" s="25"/>
      <c r="K26" s="25"/>
      <c r="L26" s="26"/>
    </row>
    <row r="27" customFormat="false" ht="14.25" hidden="false" customHeight="false" outlineLevel="0" collapsed="false">
      <c r="A27" s="16" t="s">
        <v>27</v>
      </c>
      <c r="B27" s="16"/>
      <c r="C27" s="16"/>
      <c r="D27" s="16"/>
      <c r="E27" s="25"/>
      <c r="F27" s="25"/>
      <c r="G27" s="25"/>
      <c r="H27" s="25"/>
      <c r="I27" s="25"/>
      <c r="J27" s="25"/>
      <c r="K27" s="25"/>
      <c r="L27" s="26"/>
    </row>
    <row r="28" customFormat="false" ht="14.25" hidden="false" customHeight="false" outlineLevel="0" collapsed="false">
      <c r="A28" s="28" t="s">
        <v>26</v>
      </c>
      <c r="B28" s="28"/>
      <c r="C28" s="28"/>
      <c r="D28" s="28"/>
      <c r="E28" s="19" t="n">
        <f aca="false">E25</f>
        <v>19618.1333559028</v>
      </c>
      <c r="F28" s="20" t="n">
        <f aca="false">F25</f>
        <v>17245.1615368056</v>
      </c>
      <c r="G28" s="21" t="n">
        <f aca="false">G25</f>
        <v>20604.9137163194</v>
      </c>
      <c r="H28" s="20" t="n">
        <f aca="false">H25</f>
        <v>13161.7272662037</v>
      </c>
      <c r="I28" s="21" t="n">
        <f aca="false">I25</f>
        <v>21784.9278888889</v>
      </c>
      <c r="J28" s="20" t="n">
        <f aca="false">J25</f>
        <v>13842.5062627315</v>
      </c>
      <c r="K28" s="21" t="n">
        <f aca="false">K25</f>
        <v>23508.992325</v>
      </c>
      <c r="L28" s="20" t="n">
        <f aca="false">L25</f>
        <v>15293.124162037</v>
      </c>
    </row>
    <row r="29" customFormat="false" ht="14.25" hidden="false" customHeight="false" outlineLevel="0" collapsed="false">
      <c r="A29" s="28" t="s">
        <v>28</v>
      </c>
      <c r="B29" s="28"/>
      <c r="C29" s="28"/>
      <c r="D29" s="28"/>
      <c r="E29" s="39" t="n">
        <v>0.1</v>
      </c>
      <c r="F29" s="40" t="n">
        <v>0.1</v>
      </c>
      <c r="G29" s="41" t="n">
        <v>0.1</v>
      </c>
      <c r="H29" s="40" t="n">
        <v>0.1</v>
      </c>
      <c r="I29" s="41" t="n">
        <v>0.1</v>
      </c>
      <c r="J29" s="40" t="n">
        <v>0.1</v>
      </c>
      <c r="K29" s="41" t="n">
        <v>0.1</v>
      </c>
      <c r="L29" s="40" t="n">
        <v>0.1</v>
      </c>
    </row>
    <row r="30" customFormat="false" ht="14.25" hidden="false" customHeight="false" outlineLevel="0" collapsed="false">
      <c r="A30" s="28" t="s">
        <v>29</v>
      </c>
      <c r="B30" s="28"/>
      <c r="C30" s="28"/>
      <c r="D30" s="28"/>
      <c r="E30" s="19" t="n">
        <f aca="false">E28*E29</f>
        <v>1961.81333559028</v>
      </c>
      <c r="F30" s="20" t="n">
        <f aca="false">F28*F29</f>
        <v>1724.51615368056</v>
      </c>
      <c r="G30" s="21" t="n">
        <f aca="false">G28*G29</f>
        <v>2060.49137163194</v>
      </c>
      <c r="H30" s="20" t="n">
        <f aca="false">H28*H29</f>
        <v>1316.17272662037</v>
      </c>
      <c r="I30" s="21" t="n">
        <f aca="false">I28*I29</f>
        <v>2178.49278888889</v>
      </c>
      <c r="J30" s="20" t="n">
        <f aca="false">J28*J29</f>
        <v>1384.25062627315</v>
      </c>
      <c r="K30" s="21" t="n">
        <f aca="false">K28*K29</f>
        <v>2350.8992325</v>
      </c>
      <c r="L30" s="20" t="n">
        <f aca="false">L28*L29</f>
        <v>1529.3124162037</v>
      </c>
    </row>
    <row r="33" customFormat="false" ht="14.25" hidden="false" customHeight="false" outlineLevel="0" collapsed="false">
      <c r="A33" s="45" t="s">
        <v>30</v>
      </c>
      <c r="B33" s="45"/>
      <c r="C33" s="45"/>
      <c r="D33" s="45"/>
      <c r="E33" s="46" t="n">
        <f aca="false">E10+E15+E25+E30</f>
        <v>25477.6231914931</v>
      </c>
      <c r="F33" s="46" t="n">
        <f aca="false">F10+F15+F25+F30</f>
        <v>22968.5456904861</v>
      </c>
      <c r="G33" s="46" t="n">
        <f aca="false">G10+G15+G25+G30</f>
        <v>26281.5495879514</v>
      </c>
      <c r="H33" s="46" t="n">
        <f aca="false">H10+H15+H25+H30</f>
        <v>16894.5513261574</v>
      </c>
      <c r="I33" s="46" t="n">
        <f aca="false">I10+I15+I25+I30</f>
        <v>27626.0953444444</v>
      </c>
      <c r="J33" s="46" t="n">
        <f aca="false">J10+J15+J25+J30</f>
        <v>19229.8785556713</v>
      </c>
      <c r="K33" s="46" t="n">
        <f aca="false">K10+K15+K25+K30</f>
        <v>29210.4117241667</v>
      </c>
      <c r="L33" s="46" t="n">
        <f aca="false">L10+L15+L25+L30</f>
        <v>20110.0314115741</v>
      </c>
      <c r="M33" s="47"/>
      <c r="N33" s="47"/>
    </row>
    <row r="34" customFormat="false" ht="14.25" hidden="false" customHeight="false" outlineLevel="0" collapsed="false">
      <c r="A34" s="45" t="s">
        <v>31</v>
      </c>
      <c r="B34" s="45"/>
      <c r="C34" s="45"/>
      <c r="D34" s="45"/>
      <c r="E34" s="48" t="n">
        <v>31040.540451</v>
      </c>
      <c r="F34" s="48" t="n">
        <v>27466.2785253</v>
      </c>
      <c r="G34" s="48" t="n">
        <v>20463.833632</v>
      </c>
      <c r="H34" s="48" t="n">
        <v>15893.769927</v>
      </c>
      <c r="I34" s="48" t="n">
        <v>33905.5848</v>
      </c>
      <c r="J34" s="48" t="n">
        <v>23664.2624</v>
      </c>
      <c r="K34" s="48" t="n">
        <v>24640.9681</v>
      </c>
      <c r="L34" s="48" t="n">
        <v>13424.2239</v>
      </c>
      <c r="M34" s="47"/>
    </row>
    <row r="35" customFormat="false" ht="14.25" hidden="false" customHeight="false" outlineLevel="0" collapsed="false">
      <c r="A35" s="49"/>
      <c r="B35" s="49"/>
      <c r="C35" s="49"/>
      <c r="D35" s="49"/>
      <c r="E35" s="48" t="n">
        <f aca="false">E34-E33</f>
        <v>5562.91725950695</v>
      </c>
      <c r="F35" s="48" t="n">
        <f aca="false">F34-F33</f>
        <v>4497.73283481389</v>
      </c>
      <c r="G35" s="48" t="n">
        <f aca="false">G34-G33</f>
        <v>-5817.71595595138</v>
      </c>
      <c r="H35" s="48" t="n">
        <f aca="false">H34-H33</f>
        <v>-1000.7813991574</v>
      </c>
      <c r="I35" s="48" t="n">
        <f aca="false">I34-I33</f>
        <v>6279.48945555556</v>
      </c>
      <c r="J35" s="48" t="n">
        <f aca="false">J34-J33</f>
        <v>4434.38384432871</v>
      </c>
      <c r="K35" s="48" t="n">
        <f aca="false">K34-K33</f>
        <v>-4569.44362416667</v>
      </c>
      <c r="L35" s="48" t="n">
        <f aca="false">L34-L33</f>
        <v>-6685.80751157408</v>
      </c>
    </row>
    <row r="36" customFormat="false" ht="14.25" hidden="false" customHeight="false" outlineLevel="0" collapsed="false">
      <c r="A36" s="49"/>
      <c r="B36" s="49"/>
      <c r="C36" s="49"/>
      <c r="D36" s="49"/>
      <c r="E36" s="50" t="n">
        <f aca="false">E33/E34</f>
        <v>0.820785425167179</v>
      </c>
      <c r="F36" s="50" t="n">
        <f aca="false">F33/F34</f>
        <v>0.836245276888498</v>
      </c>
      <c r="G36" s="50" t="n">
        <f aca="false">G33/G34</f>
        <v>1.28429257491881</v>
      </c>
      <c r="H36" s="50" t="n">
        <f aca="false">H33/H34</f>
        <v>1.06296689858693</v>
      </c>
      <c r="I36" s="50" t="n">
        <f aca="false">I33/I34</f>
        <v>0.814794834166802</v>
      </c>
      <c r="J36" s="50" t="n">
        <f aca="false">J33/J34</f>
        <v>0.81261263210432</v>
      </c>
      <c r="K36" s="50" t="n">
        <f aca="false">K33/K34</f>
        <v>1.18544091310141</v>
      </c>
      <c r="L36" s="50" t="n">
        <f aca="false">L33/L34</f>
        <v>1.49804052445625</v>
      </c>
    </row>
    <row r="37" customFormat="false" ht="14.25" hidden="false" customHeight="false" outlineLevel="0" collapsed="false">
      <c r="A37" s="45" t="s">
        <v>32</v>
      </c>
      <c r="B37" s="45"/>
      <c r="C37" s="45"/>
      <c r="D37" s="45"/>
      <c r="E37" s="51" t="n">
        <f aca="false">E33/E21</f>
        <v>30.5121235826264</v>
      </c>
      <c r="F37" s="51" t="n">
        <f aca="false">F33/F21</f>
        <v>31.2922965810437</v>
      </c>
      <c r="G37" s="51" t="n">
        <f aca="false">G33/G21</f>
        <v>29.9675593933311</v>
      </c>
      <c r="H37" s="51" t="n">
        <f aca="false">H33/H21</f>
        <v>29.1285367692369</v>
      </c>
      <c r="I37" s="51" t="n">
        <f aca="false">I33/I21</f>
        <v>28.777182650463</v>
      </c>
      <c r="J37" s="51" t="n">
        <f aca="false">J33/J21</f>
        <v>31.524391074871</v>
      </c>
      <c r="K37" s="51" t="n">
        <f aca="false">K33/K21</f>
        <v>27.7401820742324</v>
      </c>
      <c r="L37" s="51" t="n">
        <f aca="false">L33/L21</f>
        <v>29.3577100898892</v>
      </c>
    </row>
    <row r="38" customFormat="false" ht="14.25" hidden="false" customHeight="false" outlineLevel="0" collapsed="false">
      <c r="A38" s="52" t="s">
        <v>3</v>
      </c>
      <c r="B38" s="52"/>
      <c r="C38" s="52"/>
      <c r="D38" s="52"/>
      <c r="E38" s="52" t="s">
        <v>4</v>
      </c>
      <c r="F38" s="52" t="s">
        <v>5</v>
      </c>
      <c r="G38" s="52" t="s">
        <v>6</v>
      </c>
      <c r="H38" s="52" t="s">
        <v>7</v>
      </c>
      <c r="I38" s="52" t="s">
        <v>8</v>
      </c>
      <c r="J38" s="52" t="s">
        <v>9</v>
      </c>
      <c r="K38" s="52" t="s">
        <v>10</v>
      </c>
      <c r="L38" s="52" t="s">
        <v>11</v>
      </c>
    </row>
    <row r="39" customFormat="false" ht="14.25" hidden="false" customHeight="false" outlineLevel="0" collapsed="false">
      <c r="A39" s="45" t="s">
        <v>33</v>
      </c>
      <c r="B39" s="45"/>
      <c r="C39" s="45"/>
      <c r="D39" s="45"/>
      <c r="E39" s="47" t="n">
        <f aca="false">E33*1.34</f>
        <v>34140.0150766007</v>
      </c>
      <c r="F39" s="47" t="n">
        <f aca="false">F33*1.34</f>
        <v>30777.8512252514</v>
      </c>
      <c r="G39" s="47" t="n">
        <f aca="false">G33*1.34</f>
        <v>35217.2764478549</v>
      </c>
      <c r="H39" s="47" t="n">
        <f aca="false">H33*1.34</f>
        <v>22638.6987770509</v>
      </c>
      <c r="I39" s="47" t="n">
        <f aca="false">I33*1.34</f>
        <v>37018.9677615556</v>
      </c>
      <c r="J39" s="47" t="n">
        <f aca="false">J33*1.34</f>
        <v>25768.0372645995</v>
      </c>
      <c r="K39" s="47" t="n">
        <f aca="false">K33*1.34</f>
        <v>39141.9517103833</v>
      </c>
      <c r="L39" s="47" t="n">
        <f aca="false">L33*1.34</f>
        <v>26947.4420915093</v>
      </c>
    </row>
    <row r="40" customFormat="false" ht="14.25" hidden="false" customHeight="false" outlineLevel="0" collapsed="false">
      <c r="A40" s="45" t="s">
        <v>31</v>
      </c>
      <c r="B40" s="45"/>
      <c r="C40" s="45"/>
      <c r="D40" s="45"/>
      <c r="E40" s="48" t="n">
        <v>31040.540451</v>
      </c>
      <c r="F40" s="48" t="n">
        <v>27466.2785253</v>
      </c>
      <c r="G40" s="48" t="n">
        <v>20463.833632</v>
      </c>
      <c r="H40" s="48" t="n">
        <v>15893.769927</v>
      </c>
      <c r="I40" s="48" t="n">
        <v>33905.5848</v>
      </c>
      <c r="J40" s="48" t="n">
        <v>23664.2624</v>
      </c>
      <c r="K40" s="48" t="n">
        <v>24640.9681</v>
      </c>
      <c r="L40" s="48" t="n">
        <v>13424.2239</v>
      </c>
    </row>
    <row r="41" customFormat="false" ht="14.25" hidden="false" customHeight="false" outlineLevel="0" collapsed="false">
      <c r="A41" s="49"/>
      <c r="B41" s="49"/>
      <c r="C41" s="49"/>
      <c r="D41" s="49"/>
      <c r="E41" s="48" t="n">
        <f aca="false">E40-E39</f>
        <v>-3099.47462560069</v>
      </c>
      <c r="F41" s="48" t="n">
        <f aca="false">F40-F39</f>
        <v>-3311.57269995139</v>
      </c>
      <c r="G41" s="48" t="n">
        <f aca="false">G40-G39</f>
        <v>-14753.4428158549</v>
      </c>
      <c r="H41" s="48" t="n">
        <f aca="false">H40-H39</f>
        <v>-6744.92885005093</v>
      </c>
      <c r="I41" s="48" t="n">
        <f aca="false">I40-I39</f>
        <v>-3113.38296155555</v>
      </c>
      <c r="J41" s="48" t="n">
        <f aca="false">J40-J39</f>
        <v>-2103.77486459953</v>
      </c>
      <c r="K41" s="48" t="n">
        <f aca="false">K40-K39</f>
        <v>-14500.9836103833</v>
      </c>
      <c r="L41" s="48" t="n">
        <f aca="false">L40-L39</f>
        <v>-13523.2181915093</v>
      </c>
    </row>
    <row r="42" customFormat="false" ht="14.25" hidden="false" customHeight="false" outlineLevel="0" collapsed="false">
      <c r="A42" s="49"/>
      <c r="B42" s="49"/>
      <c r="C42" s="49"/>
      <c r="D42" s="49"/>
      <c r="E42" s="50" t="n">
        <f aca="false">E39/E40</f>
        <v>1.09985246972402</v>
      </c>
      <c r="F42" s="50" t="n">
        <f aca="false">F39/F40</f>
        <v>1.12056867103059</v>
      </c>
      <c r="G42" s="50" t="n">
        <f aca="false">G39/G40</f>
        <v>1.7209520503912</v>
      </c>
      <c r="H42" s="50" t="n">
        <f aca="false">H39/H40</f>
        <v>1.42437564410649</v>
      </c>
      <c r="I42" s="50" t="n">
        <f aca="false">I39/I40</f>
        <v>1.09182507778351</v>
      </c>
      <c r="J42" s="50" t="n">
        <f aca="false">J39/J40</f>
        <v>1.08890092701979</v>
      </c>
      <c r="K42" s="50" t="n">
        <f aca="false">K39/K40</f>
        <v>1.58849082355589</v>
      </c>
      <c r="L42" s="50" t="n">
        <f aca="false">L39/L40</f>
        <v>2.00737430277137</v>
      </c>
    </row>
    <row r="43" customFormat="false" ht="14.25" hidden="false" customHeight="false" outlineLevel="0" collapsed="false">
      <c r="A43" s="45" t="s">
        <v>32</v>
      </c>
      <c r="B43" s="45"/>
      <c r="C43" s="45"/>
      <c r="D43" s="45"/>
      <c r="E43" s="51" t="n">
        <f aca="false">E39/E21</f>
        <v>40.8862456007194</v>
      </c>
      <c r="F43" s="51" t="n">
        <f aca="false">F39/F21</f>
        <v>41.9316774185986</v>
      </c>
      <c r="G43" s="51" t="n">
        <f aca="false">G39/G21</f>
        <v>40.1565295870637</v>
      </c>
      <c r="H43" s="51" t="n">
        <f aca="false">H39/H21</f>
        <v>39.0322392707775</v>
      </c>
      <c r="I43" s="51" t="n">
        <f aca="false">I39/I21</f>
        <v>38.5614247516204</v>
      </c>
      <c r="J43" s="51" t="n">
        <f aca="false">J39/J21</f>
        <v>42.2426840403271</v>
      </c>
      <c r="K43" s="51" t="n">
        <f aca="false">K39/K21</f>
        <v>37.1718439794714</v>
      </c>
      <c r="L43" s="51" t="n">
        <f aca="false">L39/L21</f>
        <v>39.3393315204515</v>
      </c>
    </row>
    <row r="44" customFormat="false" ht="14.25" hidden="false" customHeight="false" outlineLevel="0" collapsed="false">
      <c r="A44" s="52" t="s">
        <v>3</v>
      </c>
      <c r="B44" s="52"/>
      <c r="C44" s="52"/>
      <c r="D44" s="52"/>
      <c r="E44" s="52" t="s">
        <v>4</v>
      </c>
      <c r="F44" s="52" t="s">
        <v>5</v>
      </c>
      <c r="G44" s="52" t="s">
        <v>6</v>
      </c>
      <c r="H44" s="52" t="s">
        <v>7</v>
      </c>
      <c r="I44" s="52" t="s">
        <v>8</v>
      </c>
      <c r="J44" s="52" t="s">
        <v>9</v>
      </c>
      <c r="K44" s="52" t="s">
        <v>10</v>
      </c>
      <c r="L44" s="52" t="s">
        <v>11</v>
      </c>
    </row>
    <row r="45" customFormat="false" ht="14.25" hidden="false" customHeight="false" outlineLevel="0" collapsed="false">
      <c r="E45" s="47"/>
      <c r="F45" s="47"/>
      <c r="G45" s="47"/>
      <c r="H45" s="47"/>
      <c r="I45" s="47"/>
      <c r="J45" s="47"/>
      <c r="K45" s="47"/>
      <c r="L45" s="47"/>
    </row>
  </sheetData>
  <mergeCells count="32">
    <mergeCell ref="A1:L1"/>
    <mergeCell ref="A2:L2"/>
    <mergeCell ref="A3:L3"/>
    <mergeCell ref="A4:L4"/>
    <mergeCell ref="A5:L5"/>
    <mergeCell ref="A7:D7"/>
    <mergeCell ref="A9:D9"/>
    <mergeCell ref="A10:D10"/>
    <mergeCell ref="A12:D12"/>
    <mergeCell ref="A13:D13"/>
    <mergeCell ref="A14:D14"/>
    <mergeCell ref="A15:D15"/>
    <mergeCell ref="A17:D17"/>
    <mergeCell ref="A19:D19"/>
    <mergeCell ref="A20:D20"/>
    <mergeCell ref="A21:D21"/>
    <mergeCell ref="A22:D22"/>
    <mergeCell ref="A23:D23"/>
    <mergeCell ref="A24:D24"/>
    <mergeCell ref="A25:D25"/>
    <mergeCell ref="A27:D27"/>
    <mergeCell ref="A28:D28"/>
    <mergeCell ref="A29:D29"/>
    <mergeCell ref="A30:D30"/>
    <mergeCell ref="A33:D33"/>
    <mergeCell ref="A34:D34"/>
    <mergeCell ref="A37:D37"/>
    <mergeCell ref="A38:D38"/>
    <mergeCell ref="A39:D39"/>
    <mergeCell ref="A40:D40"/>
    <mergeCell ref="A43:D43"/>
    <mergeCell ref="A44:D44"/>
  </mergeCells>
  <conditionalFormatting sqref="A1:A5">
    <cfRule type="cellIs" priority="2" operator="equal" aboveAverage="0" equalAverage="0" bottom="0" percent="0" rank="0" text="" dxfId="0">
      <formula>"CONCLUÍDO"</formula>
    </cfRule>
    <cfRule type="cellIs" priority="3" operator="equal" aboveAverage="0" equalAverage="0" bottom="0" percent="0" rank="0" text="" dxfId="1">
      <formula>"ANDAMENTO"</formula>
    </cfRule>
    <cfRule type="cellIs" priority="4" operator="equal" aboveAverage="0" equalAverage="0" bottom="0" percent="0" rank="0" text="" dxfId="2">
      <formula>"PENDENTE"</formula>
    </cfRule>
  </conditionalFormatting>
  <conditionalFormatting sqref="A5">
    <cfRule type="cellIs" priority="5" operator="equal" aboveAverage="0" equalAverage="0" bottom="0" percent="0" rank="0" text="" dxfId="3">
      <formula>"P"</formula>
    </cfRule>
    <cfRule type="cellIs" priority="6" operator="equal" aboveAverage="0" equalAverage="0" bottom="0" percent="0" rank="0" text="" dxfId="4">
      <formula>"C"</formula>
    </cfRule>
    <cfRule type="cellIs" priority="7" operator="equal" aboveAverage="0" equalAverage="0" bottom="0" percent="0" rank="0" text="" dxfId="5">
      <formula>"A"</formula>
    </cfRule>
  </conditionalFormatting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3"/>
  <sheetViews>
    <sheetView showFormulas="false" showGridLines="true" showRowColHeaders="true" showZeros="true" rightToLeft="false" tabSelected="false" showOutlineSymbols="true" defaultGridColor="true" view="normal" topLeftCell="A6" colorId="64" zoomScale="160" zoomScaleNormal="160" zoomScalePageLayoutView="100" workbookViewId="0">
      <selection pane="topLeft" activeCell="A17" activeCellId="0" sqref="A17"/>
    </sheetView>
  </sheetViews>
  <sheetFormatPr defaultColWidth="8.6015625" defaultRowHeight="14.25" zeroHeight="false" outlineLevelRow="0" outlineLevelCol="0"/>
  <cols>
    <col collapsed="false" customWidth="true" hidden="false" outlineLevel="0" max="1" min="1" style="0" width="70.22"/>
    <col collapsed="false" customWidth="true" hidden="false" outlineLevel="0" max="6" min="2" style="0" width="9.22"/>
  </cols>
  <sheetData>
    <row r="1" customFormat="false" ht="14.25" hidden="false" customHeight="false" outlineLevel="0" collapsed="false">
      <c r="B1" s="0" t="s">
        <v>34</v>
      </c>
      <c r="D1" s="0" t="s">
        <v>35</v>
      </c>
      <c r="F1" s="0" t="s">
        <v>36</v>
      </c>
    </row>
    <row r="2" customFormat="false" ht="14.25" hidden="false" customHeight="false" outlineLevel="0" collapsed="false">
      <c r="B2" s="0" t="s">
        <v>37</v>
      </c>
      <c r="C2" s="0" t="s">
        <v>38</v>
      </c>
      <c r="D2" s="0" t="s">
        <v>37</v>
      </c>
      <c r="E2" s="0" t="s">
        <v>38</v>
      </c>
      <c r="F2" s="0" t="s">
        <v>37</v>
      </c>
      <c r="G2" s="0" t="s">
        <v>38</v>
      </c>
    </row>
    <row r="3" customFormat="false" ht="15" hidden="false" customHeight="false" outlineLevel="0" collapsed="false">
      <c r="A3" s="53" t="s">
        <v>39</v>
      </c>
      <c r="B3" s="54" t="n">
        <v>2179.77</v>
      </c>
      <c r="C3" s="54" t="n">
        <f aca="false">B3</f>
        <v>2179.77</v>
      </c>
      <c r="D3" s="54" t="n">
        <v>2068.79</v>
      </c>
      <c r="E3" s="54" t="n">
        <f aca="false">D3</f>
        <v>2068.79</v>
      </c>
      <c r="F3" s="54" t="n">
        <v>2107.87</v>
      </c>
      <c r="G3" s="54" t="n">
        <f aca="false">F3</f>
        <v>2107.87</v>
      </c>
    </row>
    <row r="4" customFormat="false" ht="15" hidden="false" customHeight="false" outlineLevel="0" collapsed="false">
      <c r="A4" s="53" t="s">
        <v>40</v>
      </c>
      <c r="B4" s="54" t="n">
        <v>2357.95</v>
      </c>
      <c r="C4" s="54" t="n">
        <f aca="false">B4</f>
        <v>2357.95</v>
      </c>
      <c r="D4" s="54" t="n">
        <v>2280.17</v>
      </c>
      <c r="E4" s="54" t="n">
        <f aca="false">D4</f>
        <v>2280.17</v>
      </c>
      <c r="F4" s="54" t="n">
        <v>2237.9</v>
      </c>
      <c r="G4" s="54" t="n">
        <f aca="false">F4</f>
        <v>2237.9</v>
      </c>
    </row>
    <row r="5" customFormat="false" ht="15" hidden="false" customHeight="false" outlineLevel="0" collapsed="false">
      <c r="A5" s="53" t="s">
        <v>41</v>
      </c>
      <c r="B5" s="54" t="n">
        <v>3136.4</v>
      </c>
      <c r="C5" s="54" t="n">
        <f aca="false">B5/1.5</f>
        <v>2090.93333333333</v>
      </c>
      <c r="D5" s="54" t="n">
        <v>3032.94</v>
      </c>
      <c r="E5" s="54" t="n">
        <f aca="false">D5/1.5</f>
        <v>2021.96</v>
      </c>
      <c r="F5" s="54" t="n">
        <v>2976.72</v>
      </c>
      <c r="G5" s="54" t="n">
        <f aca="false">F5/1.5</f>
        <v>1984.48</v>
      </c>
    </row>
    <row r="6" customFormat="false" ht="15" hidden="false" customHeight="false" outlineLevel="0" collapsed="false">
      <c r="A6" s="53" t="s">
        <v>42</v>
      </c>
      <c r="B6" s="54" t="n">
        <v>3497.57</v>
      </c>
      <c r="C6" s="54" t="n">
        <f aca="false">B6/1.5</f>
        <v>2331.71333333333</v>
      </c>
      <c r="D6" s="54" t="n">
        <v>3382.2</v>
      </c>
      <c r="E6" s="54" t="n">
        <f aca="false">D6/1.5</f>
        <v>2254.8</v>
      </c>
      <c r="F6" s="54" t="n">
        <v>3319.5</v>
      </c>
      <c r="G6" s="54" t="n">
        <f aca="false">F6/1.5</f>
        <v>2213</v>
      </c>
    </row>
    <row r="7" customFormat="false" ht="15" hidden="false" customHeight="false" outlineLevel="0" collapsed="false">
      <c r="A7" s="53" t="s">
        <v>43</v>
      </c>
      <c r="B7" s="54" t="n">
        <v>6163.4</v>
      </c>
      <c r="C7" s="54" t="n">
        <f aca="false">B7/2</f>
        <v>3081.7</v>
      </c>
      <c r="D7" s="54" t="n">
        <v>5960.09</v>
      </c>
      <c r="E7" s="54" t="n">
        <f aca="false">D7/2</f>
        <v>2980.045</v>
      </c>
      <c r="F7" s="54" t="n">
        <v>5849.6</v>
      </c>
      <c r="G7" s="54" t="n">
        <f aca="false">F7/2</f>
        <v>2924.8</v>
      </c>
    </row>
    <row r="8" customFormat="false" ht="15" hidden="false" customHeight="false" outlineLevel="0" collapsed="false">
      <c r="A8" s="53" t="s">
        <v>44</v>
      </c>
      <c r="B8" s="54" t="n">
        <v>8178.89</v>
      </c>
      <c r="C8" s="54" t="n">
        <f aca="false">B8/3</f>
        <v>2726.29666666667</v>
      </c>
      <c r="D8" s="54" t="n">
        <v>7909.1</v>
      </c>
      <c r="E8" s="54" t="n">
        <f aca="false">D8/3</f>
        <v>2636.36666666667</v>
      </c>
      <c r="F8" s="54" t="n">
        <v>7762.48</v>
      </c>
      <c r="G8" s="54" t="n">
        <f aca="false">F8/3</f>
        <v>2587.49333333333</v>
      </c>
    </row>
    <row r="9" customFormat="false" ht="15" hidden="false" customHeight="false" outlineLevel="0" collapsed="false">
      <c r="A9" s="53" t="s">
        <v>45</v>
      </c>
      <c r="B9" s="54" t="n">
        <v>9909.81</v>
      </c>
      <c r="C9" s="54" t="n">
        <f aca="false">B9/4</f>
        <v>2477.4525</v>
      </c>
      <c r="D9" s="54" t="n">
        <v>9582.93</v>
      </c>
      <c r="E9" s="54" t="n">
        <f aca="false">D9/4</f>
        <v>2395.7325</v>
      </c>
      <c r="F9" s="54" t="n">
        <v>9405.28</v>
      </c>
      <c r="G9" s="54" t="n">
        <f aca="false">F9/4</f>
        <v>2351.32</v>
      </c>
    </row>
    <row r="10" customFormat="false" ht="15" hidden="false" customHeight="false" outlineLevel="0" collapsed="false">
      <c r="A10" s="53" t="s">
        <v>46</v>
      </c>
      <c r="B10" s="54" t="n">
        <v>11146.89</v>
      </c>
      <c r="C10" s="54" t="n">
        <f aca="false">B10/(60/12)</f>
        <v>2229.378</v>
      </c>
      <c r="D10" s="54" t="n">
        <v>10779.19</v>
      </c>
      <c r="E10" s="54" t="n">
        <f aca="false">D10/(60/12)</f>
        <v>2155.838</v>
      </c>
      <c r="F10" s="54" t="n">
        <v>10579.37</v>
      </c>
      <c r="G10" s="54" t="n">
        <f aca="false">F10/(60/12)</f>
        <v>2115.874</v>
      </c>
    </row>
    <row r="11" customFormat="false" ht="15" hidden="false" customHeight="false" outlineLevel="0" collapsed="false">
      <c r="A11" s="53" t="s">
        <v>47</v>
      </c>
      <c r="B11" s="54" t="n">
        <v>7669.65</v>
      </c>
      <c r="C11" s="54" t="n">
        <f aca="false">B11/1.5</f>
        <v>5113.1</v>
      </c>
      <c r="D11" s="54" t="n">
        <v>7416.66</v>
      </c>
      <c r="E11" s="54" t="n">
        <f aca="false">D11/1.5</f>
        <v>4944.44</v>
      </c>
      <c r="F11" s="54" t="n">
        <v>7279.17</v>
      </c>
      <c r="G11" s="54" t="n">
        <f aca="false">F11/1.5</f>
        <v>4852.78</v>
      </c>
    </row>
    <row r="12" customFormat="false" ht="15" hidden="false" customHeight="false" outlineLevel="0" collapsed="false">
      <c r="A12" s="53" t="s">
        <v>48</v>
      </c>
      <c r="B12" s="54" t="n">
        <v>8258.54</v>
      </c>
      <c r="C12" s="54" t="n">
        <f aca="false">B12/2</f>
        <v>4129.27</v>
      </c>
      <c r="D12" s="54" t="n">
        <v>7986.13</v>
      </c>
      <c r="E12" s="54" t="n">
        <f aca="false">D12/2</f>
        <v>3993.065</v>
      </c>
      <c r="F12" s="54" t="n">
        <v>7838.08</v>
      </c>
      <c r="G12" s="54" t="n">
        <f aca="false">F12/2</f>
        <v>3919.04</v>
      </c>
    </row>
    <row r="13" customFormat="false" ht="15" hidden="false" customHeight="false" outlineLevel="0" collapsed="false">
      <c r="A13" s="53" t="s">
        <v>49</v>
      </c>
      <c r="B13" s="54" t="n">
        <v>27494.37</v>
      </c>
      <c r="C13" s="54" t="n">
        <f aca="false">B13/10</f>
        <v>2749.437</v>
      </c>
      <c r="D13" s="54" t="n">
        <v>26587.44</v>
      </c>
      <c r="E13" s="54" t="n">
        <f aca="false">D13/10</f>
        <v>2658.744</v>
      </c>
      <c r="F13" s="54" t="n">
        <v>26094.56</v>
      </c>
      <c r="G13" s="54" t="n">
        <f aca="false">F13/10</f>
        <v>2609.456</v>
      </c>
    </row>
    <row r="14" customFormat="false" ht="15" hidden="false" customHeight="false" outlineLevel="0" collapsed="false">
      <c r="A14" s="53" t="s">
        <v>50</v>
      </c>
      <c r="B14" s="54" t="n">
        <v>35482.03</v>
      </c>
      <c r="C14" s="54" t="n">
        <f aca="false">B14/15</f>
        <v>2365.46866666667</v>
      </c>
      <c r="D14" s="54" t="n">
        <v>34311.61</v>
      </c>
      <c r="E14" s="54" t="n">
        <f aca="false">D14/15</f>
        <v>2287.44066666667</v>
      </c>
      <c r="F14" s="54" t="n">
        <v>33675.54</v>
      </c>
      <c r="G14" s="54" t="n">
        <f aca="false">F14/15</f>
        <v>2245.036</v>
      </c>
    </row>
    <row r="15" customFormat="false" ht="15" hidden="false" customHeight="false" outlineLevel="0" collapsed="false">
      <c r="A15" s="53"/>
      <c r="B15" s="0" t="s">
        <v>51</v>
      </c>
      <c r="C15" s="54" t="n">
        <f aca="false">AVERAGE(C3:C14)</f>
        <v>2819.37245833333</v>
      </c>
      <c r="D15" s="0" t="s">
        <v>51</v>
      </c>
      <c r="E15" s="54" t="n">
        <f aca="false">AVERAGE(E3:E14)</f>
        <v>2723.11598611111</v>
      </c>
      <c r="F15" s="0" t="s">
        <v>51</v>
      </c>
      <c r="G15" s="54" t="n">
        <f aca="false">AVERAGE(G3:G14)</f>
        <v>2679.08744444445</v>
      </c>
    </row>
    <row r="17" customFormat="false" ht="15" hidden="false" customHeight="false" outlineLevel="0" collapsed="false">
      <c r="A17" s="53"/>
    </row>
    <row r="18" customFormat="false" ht="15" hidden="false" customHeight="false" outlineLevel="0" collapsed="false">
      <c r="A18" s="53"/>
    </row>
    <row r="19" customFormat="false" ht="15" hidden="false" customHeight="false" outlineLevel="0" collapsed="false">
      <c r="A19" s="53"/>
    </row>
    <row r="20" customFormat="false" ht="15" hidden="false" customHeight="false" outlineLevel="0" collapsed="false">
      <c r="A20" s="53"/>
    </row>
    <row r="21" customFormat="false" ht="15" hidden="false" customHeight="false" outlineLevel="0" collapsed="false">
      <c r="A21" s="53"/>
    </row>
    <row r="22" customFormat="false" ht="15" hidden="false" customHeight="false" outlineLevel="0" collapsed="false">
      <c r="A22" s="53"/>
    </row>
    <row r="23" customFormat="false" ht="15" hidden="false" customHeight="false" outlineLevel="0" collapsed="false">
      <c r="A23" s="53"/>
    </row>
  </sheetData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2024-10-24T13:02:09Z</dcterms:created>
  <dc:creator>Felipe Nunes</dc:creator>
  <dc:description/>
  <dc:language>pt-BR</dc:language>
  <cp:lastModifiedBy>Felipe Nunes</cp:lastModifiedBy>
  <dcterms:modified xsi:type="dcterms:W3CDTF">2024-11-28T13:04:50Z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